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13_ncr:1_{5111696E-4FAB-4BB6-8EE0-A3422473E298}"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List'!$W$13:$X$174</definedName>
    <definedName name="Customer_Cost">'Price List'!$Z$13:$AG$174</definedName>
    <definedName name="Customer_List">'Price List'!$C$13:$T$174</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List'!$C$13:$T$174</definedName>
    <definedName name="_xlnm.Print_Area" localSheetId="4">Changes!$A$1:$C$43</definedName>
    <definedName name="_xlnm.Print_Area" localSheetId="1">Index!$A$1:$K$51</definedName>
    <definedName name="_xlnm.Print_Area" localSheetId="2">'Price List'!$C$13:$T$174</definedName>
    <definedName name="_xlnm.Print_Titles" localSheetId="4">Changes!#REF!</definedName>
    <definedName name="_xlnm.Print_Titles" localSheetId="2">'Price List'!$C:$N,'Price List'!$13:$21</definedName>
    <definedName name="Purchasing_Cost">'Price List'!#REF!</definedName>
    <definedName name="Round">'Price List'!$D$178:$E$187</definedName>
    <definedName name="Suggested">Instructions!$H$55</definedName>
  </definedNames>
  <calcPr calcId="191029"/>
</workbook>
</file>

<file path=xl/calcChain.xml><?xml version="1.0" encoding="utf-8"?>
<calcChain xmlns="http://schemas.openxmlformats.org/spreadsheetml/2006/main">
  <c r="AM133" i="1" l="1"/>
  <c r="AL133" i="1"/>
  <c r="AK133" i="1"/>
  <c r="W133" i="1"/>
  <c r="AB133" i="1" s="1"/>
  <c r="U133" i="1"/>
  <c r="AM131" i="1"/>
  <c r="AL131" i="1"/>
  <c r="AK131" i="1"/>
  <c r="W131" i="1"/>
  <c r="AB131" i="1" s="1"/>
  <c r="U131" i="1"/>
  <c r="AM130" i="1"/>
  <c r="AL130" i="1"/>
  <c r="AK130" i="1"/>
  <c r="W130" i="1"/>
  <c r="AB130" i="1" s="1"/>
  <c r="U130" i="1"/>
  <c r="AM121" i="1"/>
  <c r="AL121" i="1"/>
  <c r="AK121" i="1"/>
  <c r="W121" i="1"/>
  <c r="AB121" i="1" s="1"/>
  <c r="U121" i="1"/>
  <c r="AM120" i="1"/>
  <c r="AL120" i="1"/>
  <c r="AK120" i="1"/>
  <c r="W120" i="1"/>
  <c r="AB120" i="1" s="1"/>
  <c r="U120" i="1"/>
  <c r="AM123" i="1"/>
  <c r="AL123" i="1"/>
  <c r="AK123" i="1"/>
  <c r="W123" i="1"/>
  <c r="AB123" i="1" s="1"/>
  <c r="U123" i="1"/>
  <c r="AM127" i="1"/>
  <c r="AL127" i="1"/>
  <c r="AK127" i="1"/>
  <c r="W127" i="1"/>
  <c r="AB127" i="1" s="1"/>
  <c r="U127" i="1"/>
  <c r="AM129" i="1"/>
  <c r="AL129" i="1"/>
  <c r="AK129" i="1"/>
  <c r="W129" i="1"/>
  <c r="AB129" i="1" s="1"/>
  <c r="U129" i="1"/>
  <c r="AM126" i="1"/>
  <c r="AL126" i="1"/>
  <c r="AK126" i="1"/>
  <c r="W126" i="1"/>
  <c r="AB126" i="1" s="1"/>
  <c r="U126" i="1"/>
  <c r="AM124" i="1"/>
  <c r="AL124" i="1"/>
  <c r="AK124" i="1"/>
  <c r="W124" i="1"/>
  <c r="AB124" i="1" s="1"/>
  <c r="U124" i="1"/>
  <c r="AM122" i="1"/>
  <c r="AL122" i="1"/>
  <c r="AK122" i="1"/>
  <c r="W122" i="1"/>
  <c r="AB122" i="1" s="1"/>
  <c r="U122" i="1"/>
  <c r="AM58" i="1"/>
  <c r="AL58" i="1"/>
  <c r="AK58" i="1"/>
  <c r="W58" i="1"/>
  <c r="AB58" i="1" s="1"/>
  <c r="U58" i="1"/>
  <c r="AM87" i="1"/>
  <c r="AL87" i="1"/>
  <c r="AK87" i="1"/>
  <c r="W87" i="1"/>
  <c r="AB87" i="1" s="1"/>
  <c r="U87" i="1"/>
  <c r="AM96" i="1"/>
  <c r="AL96" i="1"/>
  <c r="AK96" i="1"/>
  <c r="W96" i="1"/>
  <c r="AB96" i="1" s="1"/>
  <c r="U96" i="1"/>
  <c r="AM95" i="1"/>
  <c r="AL95" i="1"/>
  <c r="AK95" i="1"/>
  <c r="W95" i="1"/>
  <c r="AB95" i="1" s="1"/>
  <c r="U95" i="1"/>
  <c r="AM84" i="1"/>
  <c r="AL84" i="1"/>
  <c r="AK84" i="1"/>
  <c r="W84" i="1"/>
  <c r="AB84" i="1" s="1"/>
  <c r="U84" i="1"/>
  <c r="AM85" i="1"/>
  <c r="AL85" i="1"/>
  <c r="AK85" i="1"/>
  <c r="W85" i="1"/>
  <c r="AB85" i="1" s="1"/>
  <c r="U85" i="1"/>
  <c r="AM83" i="1"/>
  <c r="AL83" i="1"/>
  <c r="AK83" i="1"/>
  <c r="W83" i="1"/>
  <c r="AB83" i="1" s="1"/>
  <c r="U83" i="1"/>
  <c r="AM82" i="1"/>
  <c r="AL82" i="1"/>
  <c r="AK82" i="1"/>
  <c r="W82" i="1"/>
  <c r="AB82" i="1" s="1"/>
  <c r="U82" i="1"/>
  <c r="AM93" i="1"/>
  <c r="AL93" i="1"/>
  <c r="AK93" i="1"/>
  <c r="W93" i="1"/>
  <c r="AB93" i="1" s="1"/>
  <c r="U93" i="1"/>
  <c r="AM91" i="1"/>
  <c r="AL91" i="1"/>
  <c r="AK91" i="1"/>
  <c r="W91" i="1"/>
  <c r="AB91" i="1" s="1"/>
  <c r="U91" i="1"/>
  <c r="AM92" i="1"/>
  <c r="AL92" i="1"/>
  <c r="AK92" i="1"/>
  <c r="W92" i="1"/>
  <c r="AB92" i="1" s="1"/>
  <c r="U92" i="1"/>
  <c r="AM78" i="1"/>
  <c r="AL78" i="1"/>
  <c r="AK78" i="1"/>
  <c r="W78" i="1"/>
  <c r="AB78" i="1" s="1"/>
  <c r="U78" i="1"/>
  <c r="AM80" i="1"/>
  <c r="AL80" i="1"/>
  <c r="AK80" i="1"/>
  <c r="W80" i="1"/>
  <c r="AB80" i="1" s="1"/>
  <c r="U80" i="1"/>
  <c r="AM77" i="1"/>
  <c r="AL77" i="1"/>
  <c r="AK77" i="1"/>
  <c r="W77" i="1"/>
  <c r="AB77" i="1" s="1"/>
  <c r="U77" i="1"/>
  <c r="AM76" i="1"/>
  <c r="AL76" i="1"/>
  <c r="AK76" i="1"/>
  <c r="W76" i="1"/>
  <c r="AB76" i="1" s="1"/>
  <c r="U76" i="1"/>
  <c r="AM74" i="1"/>
  <c r="AL74" i="1"/>
  <c r="AK74" i="1"/>
  <c r="W74" i="1"/>
  <c r="AB74" i="1" s="1"/>
  <c r="U74" i="1"/>
  <c r="AM75" i="1"/>
  <c r="AL75" i="1"/>
  <c r="AK75" i="1"/>
  <c r="W75" i="1"/>
  <c r="AB75" i="1" s="1"/>
  <c r="U75" i="1"/>
  <c r="AM38" i="1"/>
  <c r="AL38" i="1"/>
  <c r="AK38" i="1"/>
  <c r="W38" i="1"/>
  <c r="AB38" i="1" s="1"/>
  <c r="U38" i="1"/>
  <c r="AM34" i="1"/>
  <c r="AL34" i="1"/>
  <c r="AK34" i="1"/>
  <c r="W34" i="1"/>
  <c r="AB34" i="1" s="1"/>
  <c r="U34" i="1"/>
  <c r="AM46" i="1"/>
  <c r="AL46" i="1"/>
  <c r="AK46" i="1"/>
  <c r="W46" i="1"/>
  <c r="AB46" i="1" s="1"/>
  <c r="U46" i="1"/>
  <c r="AM36" i="1"/>
  <c r="AL36" i="1"/>
  <c r="AK36" i="1"/>
  <c r="W36" i="1"/>
  <c r="AB36" i="1" s="1"/>
  <c r="U36" i="1"/>
  <c r="AM35" i="1"/>
  <c r="AL35" i="1"/>
  <c r="AK35" i="1"/>
  <c r="W35" i="1"/>
  <c r="AB35" i="1" s="1"/>
  <c r="U35" i="1"/>
  <c r="AM42" i="1"/>
  <c r="AL42" i="1"/>
  <c r="AK42" i="1"/>
  <c r="W42" i="1"/>
  <c r="AB42" i="1" s="1"/>
  <c r="U42" i="1"/>
  <c r="AM32" i="1"/>
  <c r="AL32" i="1"/>
  <c r="AK32" i="1"/>
  <c r="W32" i="1"/>
  <c r="AB32" i="1" s="1"/>
  <c r="U32" i="1"/>
  <c r="AM28" i="1"/>
  <c r="AL28" i="1"/>
  <c r="AK28" i="1"/>
  <c r="W28" i="1"/>
  <c r="AB28" i="1" s="1"/>
  <c r="U28" i="1"/>
  <c r="AM30" i="1"/>
  <c r="AL30" i="1"/>
  <c r="AK30" i="1"/>
  <c r="W30" i="1"/>
  <c r="AB30" i="1" s="1"/>
  <c r="U30" i="1"/>
  <c r="AM27" i="1"/>
  <c r="AL27" i="1"/>
  <c r="AK27" i="1"/>
  <c r="W27" i="1"/>
  <c r="AB27" i="1" s="1"/>
  <c r="U27" i="1"/>
  <c r="AM26" i="1"/>
  <c r="AL26" i="1"/>
  <c r="AK26" i="1"/>
  <c r="W26" i="1"/>
  <c r="AB26" i="1" s="1"/>
  <c r="U26" i="1"/>
  <c r="AM109" i="1"/>
  <c r="AL109" i="1"/>
  <c r="AK109" i="1"/>
  <c r="W109" i="1"/>
  <c r="AB109" i="1" s="1"/>
  <c r="U109" i="1"/>
  <c r="AM108" i="1"/>
  <c r="AL108" i="1"/>
  <c r="AK108" i="1"/>
  <c r="W108" i="1"/>
  <c r="AB108" i="1" s="1"/>
  <c r="U108" i="1"/>
  <c r="AM55" i="1"/>
  <c r="AL55" i="1"/>
  <c r="AK55" i="1"/>
  <c r="W55" i="1"/>
  <c r="AB55" i="1" s="1"/>
  <c r="U55" i="1"/>
  <c r="AM56" i="1"/>
  <c r="AL56" i="1"/>
  <c r="AK56" i="1"/>
  <c r="W56" i="1"/>
  <c r="AB56" i="1" s="1"/>
  <c r="U56" i="1"/>
  <c r="AM57" i="1"/>
  <c r="AL57" i="1"/>
  <c r="AK57" i="1"/>
  <c r="W57" i="1"/>
  <c r="AB57" i="1" s="1"/>
  <c r="U57" i="1"/>
  <c r="AM65" i="1"/>
  <c r="AL65" i="1"/>
  <c r="AK65" i="1"/>
  <c r="W65" i="1"/>
  <c r="AB65" i="1" s="1"/>
  <c r="U65" i="1"/>
  <c r="AM60" i="1"/>
  <c r="AL60" i="1"/>
  <c r="AK60" i="1"/>
  <c r="W60" i="1"/>
  <c r="AB60" i="1" s="1"/>
  <c r="U60" i="1"/>
  <c r="AM63" i="1"/>
  <c r="AL63" i="1"/>
  <c r="AK63" i="1"/>
  <c r="W63" i="1"/>
  <c r="AB63" i="1" s="1"/>
  <c r="U63" i="1"/>
  <c r="AM62" i="1"/>
  <c r="AL62" i="1"/>
  <c r="AK62" i="1"/>
  <c r="W62" i="1"/>
  <c r="AB62" i="1" s="1"/>
  <c r="U62" i="1"/>
  <c r="AM54" i="1"/>
  <c r="AL54" i="1"/>
  <c r="AK54" i="1"/>
  <c r="W54" i="1"/>
  <c r="AB54" i="1" s="1"/>
  <c r="U54" i="1"/>
  <c r="AM53" i="1"/>
  <c r="AL53" i="1"/>
  <c r="AK53" i="1"/>
  <c r="W53" i="1"/>
  <c r="AB53" i="1" s="1"/>
  <c r="U53" i="1"/>
  <c r="AM52" i="1"/>
  <c r="AL52" i="1"/>
  <c r="AK52" i="1"/>
  <c r="W52" i="1"/>
  <c r="AB52" i="1" s="1"/>
  <c r="U52" i="1"/>
  <c r="AM112" i="1"/>
  <c r="AL112" i="1"/>
  <c r="AK112" i="1"/>
  <c r="W112" i="1"/>
  <c r="AB112" i="1" s="1"/>
  <c r="U112" i="1"/>
  <c r="AM111" i="1"/>
  <c r="AL111" i="1"/>
  <c r="AK111" i="1"/>
  <c r="W111" i="1"/>
  <c r="AB111" i="1" s="1"/>
  <c r="U111" i="1"/>
  <c r="AM107" i="1"/>
  <c r="AL107" i="1"/>
  <c r="AK107" i="1"/>
  <c r="W107" i="1"/>
  <c r="AB107" i="1" s="1"/>
  <c r="U107" i="1"/>
  <c r="AM106" i="1"/>
  <c r="AL106" i="1"/>
  <c r="AK106" i="1"/>
  <c r="W106" i="1"/>
  <c r="AB106" i="1" s="1"/>
  <c r="U10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130" i="1" l="1"/>
  <c r="S122" i="1"/>
  <c r="S6" i="1"/>
  <c r="X7" i="1"/>
  <c r="AC7" i="1" s="1"/>
  <c r="AJ7" i="1" s="1"/>
  <c r="AG7" i="1" s="1"/>
  <c r="AD7" i="1" s="1"/>
  <c r="S7" i="1"/>
  <c r="X122" i="1" l="1"/>
  <c r="AC122" i="1" s="1"/>
  <c r="AJ122" i="1" s="1"/>
  <c r="AG122" i="1" s="1"/>
  <c r="AD122" i="1" s="1"/>
  <c r="X130" i="1"/>
  <c r="AC130" i="1" s="1"/>
  <c r="AJ130" i="1" s="1"/>
  <c r="AG130" i="1" s="1"/>
  <c r="AD130" i="1" s="1"/>
  <c r="X58" i="1"/>
  <c r="AC58" i="1" s="1"/>
  <c r="AJ58" i="1" s="1"/>
  <c r="AG58" i="1" s="1"/>
  <c r="AD58" i="1" s="1"/>
  <c r="S127" i="1"/>
  <c r="S120" i="1"/>
  <c r="X131" i="1"/>
  <c r="AC131" i="1" s="1"/>
  <c r="AJ131" i="1" s="1"/>
  <c r="AG131" i="1" s="1"/>
  <c r="AD131" i="1" s="1"/>
  <c r="S133" i="1"/>
  <c r="S126" i="1"/>
  <c r="X123" i="1"/>
  <c r="AC123" i="1" s="1"/>
  <c r="AJ123" i="1" s="1"/>
  <c r="AG123" i="1" s="1"/>
  <c r="AD123" i="1" s="1"/>
  <c r="S121" i="1"/>
  <c r="S124" i="1"/>
  <c r="S129" i="1"/>
  <c r="X78" i="1"/>
  <c r="AC78" i="1" s="1"/>
  <c r="AJ78" i="1" s="1"/>
  <c r="AG78" i="1" s="1"/>
  <c r="AD78" i="1" s="1"/>
  <c r="S74" i="1"/>
  <c r="X93" i="1"/>
  <c r="AC93" i="1" s="1"/>
  <c r="AJ93" i="1" s="1"/>
  <c r="AG93" i="1" s="1"/>
  <c r="AD93" i="1" s="1"/>
  <c r="X109" i="1"/>
  <c r="AC109" i="1" s="1"/>
  <c r="AJ109" i="1" s="1"/>
  <c r="AG109" i="1" s="1"/>
  <c r="AD109" i="1" s="1"/>
  <c r="X95" i="1"/>
  <c r="AC95" i="1" s="1"/>
  <c r="AJ95" i="1" s="1"/>
  <c r="AG95" i="1" s="1"/>
  <c r="AD95" i="1" s="1"/>
  <c r="S32" i="1"/>
  <c r="S75" i="1"/>
  <c r="X6" i="1"/>
  <c r="AC6" i="1" s="1"/>
  <c r="AJ6" i="1" s="1"/>
  <c r="AG6" i="1" s="1"/>
  <c r="AD6" i="1" s="1"/>
  <c r="S107" i="1"/>
  <c r="S38" i="1"/>
  <c r="X38" i="1"/>
  <c r="AC38" i="1" s="1"/>
  <c r="AJ38" i="1" s="1"/>
  <c r="AG38" i="1" s="1"/>
  <c r="AD38" i="1" s="1"/>
  <c r="S78" i="1"/>
  <c r="X92" i="1"/>
  <c r="AC92" i="1" s="1"/>
  <c r="AJ92" i="1" s="1"/>
  <c r="AG92" i="1" s="1"/>
  <c r="AD92" i="1" s="1"/>
  <c r="S92" i="1"/>
  <c r="S5" i="1"/>
  <c r="X5" i="1"/>
  <c r="AC5" i="1" s="1"/>
  <c r="AJ5" i="1" s="1"/>
  <c r="AG5" i="1" s="1"/>
  <c r="AD5" i="1" s="1"/>
  <c r="S30" i="1"/>
  <c r="X30" i="1"/>
  <c r="AC30" i="1" s="1"/>
  <c r="AJ30" i="1" s="1"/>
  <c r="AG30" i="1" s="1"/>
  <c r="AD30" i="1" s="1"/>
  <c r="X1" i="1"/>
  <c r="AC1" i="1" s="1"/>
  <c r="AJ1" i="1" s="1"/>
  <c r="AG1" i="1" s="1"/>
  <c r="AD1" i="1" s="1"/>
  <c r="S1" i="1"/>
  <c r="S4" i="1"/>
  <c r="X4" i="1"/>
  <c r="AC4" i="1" s="1"/>
  <c r="AJ4" i="1" s="1"/>
  <c r="AG4" i="1" s="1"/>
  <c r="AD4" i="1" s="1"/>
  <c r="X46" i="1"/>
  <c r="AC46" i="1" s="1"/>
  <c r="AJ46" i="1" s="1"/>
  <c r="AG46" i="1" s="1"/>
  <c r="AD46" i="1" s="1"/>
  <c r="S46" i="1"/>
  <c r="X42" i="1"/>
  <c r="AC42" i="1" s="1"/>
  <c r="AJ42" i="1" s="1"/>
  <c r="AG42" i="1" s="1"/>
  <c r="AD42" i="1" s="1"/>
  <c r="S42" i="1"/>
  <c r="X87" i="1"/>
  <c r="AC87" i="1" s="1"/>
  <c r="AJ87" i="1" s="1"/>
  <c r="AG87" i="1" s="1"/>
  <c r="AD87" i="1" s="1"/>
  <c r="S87" i="1"/>
  <c r="X3" i="1"/>
  <c r="AC3" i="1" s="1"/>
  <c r="AJ3" i="1" s="1"/>
  <c r="AG3" i="1" s="1"/>
  <c r="AD3" i="1" s="1"/>
  <c r="S3" i="1"/>
  <c r="X2" i="1"/>
  <c r="AC2" i="1" s="1"/>
  <c r="AJ2" i="1" s="1"/>
  <c r="AG2" i="1" s="1"/>
  <c r="AD2" i="1" s="1"/>
  <c r="S2" i="1"/>
  <c r="X84" i="1"/>
  <c r="AC84" i="1" s="1"/>
  <c r="AJ84" i="1" s="1"/>
  <c r="AG84" i="1" s="1"/>
  <c r="AD84" i="1" s="1"/>
  <c r="S84" i="1"/>
  <c r="X133" i="1" l="1"/>
  <c r="AC133" i="1" s="1"/>
  <c r="AJ133" i="1" s="1"/>
  <c r="AG133" i="1" s="1"/>
  <c r="AD133" i="1" s="1"/>
  <c r="S131" i="1"/>
  <c r="S58" i="1"/>
  <c r="S123" i="1"/>
  <c r="X129" i="1"/>
  <c r="AC129" i="1" s="1"/>
  <c r="AJ129" i="1" s="1"/>
  <c r="AG129" i="1" s="1"/>
  <c r="AD129" i="1" s="1"/>
  <c r="X74" i="1"/>
  <c r="AC74" i="1" s="1"/>
  <c r="AJ74" i="1" s="1"/>
  <c r="AG74" i="1" s="1"/>
  <c r="AD74" i="1" s="1"/>
  <c r="X120" i="1"/>
  <c r="AC120" i="1" s="1"/>
  <c r="AJ120" i="1" s="1"/>
  <c r="AG120" i="1" s="1"/>
  <c r="AD120" i="1" s="1"/>
  <c r="X124" i="1"/>
  <c r="AC124" i="1" s="1"/>
  <c r="AJ124" i="1" s="1"/>
  <c r="AG124" i="1" s="1"/>
  <c r="AD124" i="1" s="1"/>
  <c r="X126" i="1"/>
  <c r="AC126" i="1" s="1"/>
  <c r="AJ126" i="1" s="1"/>
  <c r="AG126" i="1" s="1"/>
  <c r="AD126" i="1" s="1"/>
  <c r="X127" i="1"/>
  <c r="AC127" i="1" s="1"/>
  <c r="AJ127" i="1" s="1"/>
  <c r="AG127" i="1" s="1"/>
  <c r="AD127" i="1" s="1"/>
  <c r="X121" i="1"/>
  <c r="AC121" i="1" s="1"/>
  <c r="AJ121" i="1" s="1"/>
  <c r="AG121" i="1" s="1"/>
  <c r="AD121" i="1" s="1"/>
  <c r="S95" i="1"/>
  <c r="S109" i="1"/>
  <c r="S93" i="1"/>
  <c r="X32" i="1"/>
  <c r="AC32" i="1" s="1"/>
  <c r="AJ32" i="1" s="1"/>
  <c r="AG32" i="1" s="1"/>
  <c r="AD32" i="1" s="1"/>
  <c r="X75" i="1"/>
  <c r="AC75" i="1" s="1"/>
  <c r="AJ75" i="1" s="1"/>
  <c r="AG75" i="1" s="1"/>
  <c r="AD75" i="1" s="1"/>
  <c r="X107" i="1"/>
  <c r="AC107" i="1" s="1"/>
  <c r="AJ107" i="1" s="1"/>
  <c r="AG107" i="1" s="1"/>
  <c r="AD107" i="1" s="1"/>
  <c r="S53" i="1"/>
  <c r="X53" i="1"/>
  <c r="AC53" i="1" s="1"/>
  <c r="AJ53" i="1" s="1"/>
  <c r="AG53" i="1" s="1"/>
  <c r="AD53" i="1" s="1"/>
  <c r="S34" i="1"/>
  <c r="X34" i="1"/>
  <c r="AC34" i="1" s="1"/>
  <c r="AJ34" i="1" s="1"/>
  <c r="AG34" i="1" s="1"/>
  <c r="AD34" i="1" s="1"/>
  <c r="S76" i="1"/>
  <c r="X76" i="1"/>
  <c r="AC76" i="1" s="1"/>
  <c r="AJ76" i="1" s="1"/>
  <c r="AG76" i="1" s="1"/>
  <c r="AD76" i="1" s="1"/>
  <c r="S56" i="1"/>
  <c r="X56" i="1"/>
  <c r="AC56" i="1" s="1"/>
  <c r="AJ56" i="1" s="1"/>
  <c r="AG56" i="1" s="1"/>
  <c r="AD56" i="1" s="1"/>
  <c r="S52" i="1"/>
  <c r="X52" i="1"/>
  <c r="AC52" i="1" s="1"/>
  <c r="AJ52" i="1" s="1"/>
  <c r="AG52" i="1" s="1"/>
  <c r="AD52" i="1" s="1"/>
  <c r="S83" i="1"/>
  <c r="X83" i="1"/>
  <c r="AC83" i="1" s="1"/>
  <c r="AJ83" i="1" s="1"/>
  <c r="AG83" i="1" s="1"/>
  <c r="AD83" i="1" s="1"/>
  <c r="X57" i="1"/>
  <c r="AC57" i="1" s="1"/>
  <c r="AJ57" i="1" s="1"/>
  <c r="AG57" i="1" s="1"/>
  <c r="AD57" i="1" s="1"/>
  <c r="S57" i="1"/>
  <c r="S65" i="1"/>
  <c r="X65" i="1"/>
  <c r="AC65" i="1" s="1"/>
  <c r="AJ65" i="1" s="1"/>
  <c r="AG65" i="1" s="1"/>
  <c r="AD65" i="1" s="1"/>
  <c r="S91" i="1"/>
  <c r="X91" i="1"/>
  <c r="AC91" i="1" s="1"/>
  <c r="AJ91" i="1" s="1"/>
  <c r="AG91" i="1" s="1"/>
  <c r="AD91" i="1" s="1"/>
  <c r="S60" i="1"/>
  <c r="X60" i="1"/>
  <c r="AC60" i="1" s="1"/>
  <c r="AJ60" i="1" s="1"/>
  <c r="AG60" i="1" s="1"/>
  <c r="AD60" i="1" s="1"/>
  <c r="X111" i="1"/>
  <c r="AC111" i="1" s="1"/>
  <c r="AJ111" i="1" s="1"/>
  <c r="AG111" i="1" s="1"/>
  <c r="AD111" i="1" s="1"/>
  <c r="S111" i="1"/>
  <c r="X112" i="1"/>
  <c r="AC112" i="1" s="1"/>
  <c r="AJ112" i="1" s="1"/>
  <c r="AG112" i="1" s="1"/>
  <c r="AD112" i="1" s="1"/>
  <c r="S112" i="1"/>
  <c r="X35" i="1"/>
  <c r="AC35" i="1" s="1"/>
  <c r="AJ35" i="1" s="1"/>
  <c r="AG35" i="1" s="1"/>
  <c r="AD35" i="1" s="1"/>
  <c r="S35" i="1"/>
  <c r="X26" i="1"/>
  <c r="AC26" i="1" s="1"/>
  <c r="AJ26" i="1" s="1"/>
  <c r="AG26" i="1" s="1"/>
  <c r="AD26" i="1" s="1"/>
  <c r="S26" i="1"/>
  <c r="S55" i="1"/>
  <c r="X55" i="1"/>
  <c r="AC55" i="1" s="1"/>
  <c r="AJ55" i="1" s="1"/>
  <c r="AG55" i="1" s="1"/>
  <c r="AD55" i="1" s="1"/>
  <c r="S77" i="1"/>
  <c r="X77" i="1"/>
  <c r="AC77" i="1" s="1"/>
  <c r="AJ77" i="1" s="1"/>
  <c r="AG77" i="1" s="1"/>
  <c r="AD77" i="1" s="1"/>
  <c r="X106" i="1"/>
  <c r="AC106" i="1" s="1"/>
  <c r="AJ106" i="1" s="1"/>
  <c r="AG106" i="1" s="1"/>
  <c r="AD106" i="1" s="1"/>
  <c r="S106" i="1"/>
  <c r="X96" i="1"/>
  <c r="AC96" i="1" s="1"/>
  <c r="AJ96" i="1" s="1"/>
  <c r="AG96" i="1" s="1"/>
  <c r="AD96" i="1" s="1"/>
  <c r="S96" i="1"/>
  <c r="S82" i="1"/>
  <c r="X82" i="1"/>
  <c r="AC82" i="1" s="1"/>
  <c r="AJ82" i="1" s="1"/>
  <c r="AG82" i="1" s="1"/>
  <c r="AD82" i="1" s="1"/>
  <c r="S85" i="1"/>
  <c r="X85" i="1"/>
  <c r="AC85" i="1" s="1"/>
  <c r="AJ85" i="1" s="1"/>
  <c r="AG85" i="1" s="1"/>
  <c r="AD85" i="1" s="1"/>
  <c r="S63" i="1"/>
  <c r="X63" i="1"/>
  <c r="AC63" i="1" s="1"/>
  <c r="AJ63" i="1" s="1"/>
  <c r="AG63" i="1" s="1"/>
  <c r="AD63" i="1" s="1"/>
  <c r="S54" i="1"/>
  <c r="X54" i="1"/>
  <c r="AC54" i="1" s="1"/>
  <c r="AJ54" i="1" s="1"/>
  <c r="AG54" i="1" s="1"/>
  <c r="AD54" i="1" s="1"/>
  <c r="X62" i="1"/>
  <c r="AC62" i="1" s="1"/>
  <c r="AJ62" i="1" s="1"/>
  <c r="AG62" i="1" s="1"/>
  <c r="AD62" i="1" s="1"/>
  <c r="S62" i="1"/>
  <c r="S80" i="1"/>
  <c r="X80" i="1"/>
  <c r="AC80" i="1" s="1"/>
  <c r="AJ80" i="1" s="1"/>
  <c r="AG80" i="1" s="1"/>
  <c r="AD80" i="1" s="1"/>
  <c r="S27" i="1"/>
  <c r="X27" i="1"/>
  <c r="AC27" i="1" s="1"/>
  <c r="AJ27" i="1" s="1"/>
  <c r="AG27" i="1" s="1"/>
  <c r="AD27" i="1" s="1"/>
  <c r="X28" i="1"/>
  <c r="AC28" i="1" s="1"/>
  <c r="AJ28" i="1" s="1"/>
  <c r="AG28" i="1" s="1"/>
  <c r="AD28" i="1" s="1"/>
  <c r="S28" i="1"/>
  <c r="S108" i="1"/>
  <c r="X108" i="1"/>
  <c r="AC108" i="1" s="1"/>
  <c r="AJ108" i="1" s="1"/>
  <c r="AG108" i="1" s="1"/>
  <c r="AD108" i="1" s="1"/>
  <c r="S36" i="1"/>
  <c r="X36" i="1"/>
  <c r="AC36" i="1" s="1"/>
  <c r="AJ36" i="1" s="1"/>
  <c r="AG36" i="1" s="1"/>
  <c r="AD36" i="1" s="1"/>
</calcChain>
</file>

<file path=xl/sharedStrings.xml><?xml version="1.0" encoding="utf-8"?>
<sst xmlns="http://schemas.openxmlformats.org/spreadsheetml/2006/main" count="772" uniqueCount="215">
  <si>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</si>
  <si>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</si>
  <si>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</si>
  <si>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</si>
  <si>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</si>
  <si>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</si>
  <si>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</si>
  <si>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</si>
  <si>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</si>
  <si>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</si>
  <si>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</si>
  <si>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</si>
  <si>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</si>
  <si>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</si>
  <si>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</si>
  <si>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</si>
  <si>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</si>
  <si>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</si>
  <si>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</si>
  <si>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</si>
  <si>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</si>
  <si>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</si>
  <si>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</si>
  <si>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</si>
  <si>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</si>
  <si>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</si>
  <si>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</si>
  <si>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</si>
  <si>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</si>
  <si>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</si>
  <si>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</si>
  <si>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</si>
  <si>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</si>
  <si>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</si>
  <si>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</si>
  <si>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</si>
  <si>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</si>
  <si>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</si>
  <si>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</si>
  <si>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</si>
  <si>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</si>
  <si>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</si>
  <si>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</si>
  <si>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</si>
  <si>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</si>
  <si>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</si>
  <si>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</si>
  <si>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</si>
  <si>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</si>
  <si>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</si>
  <si>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</si>
  <si>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</si>
  <si>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</si>
  <si>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</si>
  <si>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</si>
  <si>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</si>
  <si>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</si>
  <si>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</si>
  <si>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</si>
  <si>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</si>
  <si>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</si>
  <si>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</si>
  <si>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</si>
  <si>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</si>
  <si>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</si>
  <si>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</si>
  <si>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</si>
  <si>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</si>
  <si>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</si>
  <si>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</si>
  <si>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</si>
  <si>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</si>
  <si>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</si>
  <si>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</si>
  <si>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</si>
  <si>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</si>
  <si>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</si>
  <si>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</si>
  <si>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</si>
  <si>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</si>
  <si>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</si>
  <si>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</si>
  <si>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</si>
  <si>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</si>
  <si>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</si>
  <si>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</si>
  <si>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</si>
  <si>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</si>
  <si>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</si>
  <si>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11.62 SF/CTN</t>
  </si>
  <si>
    <t>Yes</t>
  </si>
  <si>
    <t>You can enter a value in the column labeled "Adj." to change your price manually.</t>
  </si>
  <si>
    <t xml:space="preserve"> </t>
  </si>
  <si>
    <t>12" x 24"</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</si>
  <si>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</si>
  <si>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</si>
  <si>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</si>
  <si>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</si>
  <si>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</si>
  <si>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Mosaic</t>
  </si>
  <si>
    <t>www.conestogatile.com</t>
  </si>
  <si>
    <t>2" x 2"</t>
  </si>
  <si>
    <t>2" x 12"</t>
  </si>
  <si>
    <t>Notes:</t>
  </si>
  <si>
    <t>High Definition Glazed Porcelain</t>
  </si>
  <si>
    <t>This price list is available electronically on an Excel spreadsheet at www.conestogatile.com/pricelists.</t>
  </si>
  <si>
    <t>Edimax</t>
  </si>
  <si>
    <t>E</t>
  </si>
  <si>
    <t>MORE - High Definition 3D Technology Glazed Porcelain</t>
  </si>
  <si>
    <t>Milk          Nut          Sage          Sunset</t>
  </si>
  <si>
    <t>12" x 13"</t>
  </si>
  <si>
    <t>More</t>
  </si>
  <si>
    <t>Golden Age</t>
  </si>
  <si>
    <t>High Definition 3D Technology Glazed Porcelain</t>
  </si>
  <si>
    <t>https://www.edimaxastor.it/collection/97/more</t>
  </si>
  <si>
    <t>https://www.edimaxastor.it/</t>
  </si>
  <si>
    <t>Grey          White</t>
  </si>
  <si>
    <t>GOLDEN AGE - High Definition 3D Technology Glazed Porcelain</t>
  </si>
  <si>
    <t>6" x 24"</t>
  </si>
  <si>
    <t>11.72 SF/CTN</t>
  </si>
  <si>
    <t>Circles Decorative</t>
  </si>
  <si>
    <t>Shell</t>
  </si>
  <si>
    <t>3" x 24"</t>
  </si>
  <si>
    <t>13.56 SF/CTN</t>
  </si>
  <si>
    <t>https://www.edimaxastor.it/collection/94/golden-age</t>
  </si>
  <si>
    <t>EDGO</t>
  </si>
  <si>
    <t>EDMO</t>
  </si>
  <si>
    <t>b</t>
  </si>
  <si>
    <t>24" x 24"</t>
  </si>
  <si>
    <t>24" x 48"</t>
  </si>
  <si>
    <t>32" x 32"</t>
  </si>
  <si>
    <t>15.49 SF/CTN</t>
  </si>
  <si>
    <t>13.77 SF/CTN</t>
  </si>
  <si>
    <t>CONCERT - High Definition 3D Technology Glazed Porcelain</t>
  </si>
  <si>
    <t>Black          White</t>
  </si>
  <si>
    <t>5" x 16"</t>
  </si>
  <si>
    <t>6" x 7"</t>
  </si>
  <si>
    <t>Field - 6" Hex</t>
  </si>
  <si>
    <t>16" x 16"</t>
  </si>
  <si>
    <t>Deco</t>
  </si>
  <si>
    <t>10" x 10"</t>
  </si>
  <si>
    <t>Chevron</t>
  </si>
  <si>
    <t>2" x 16"</t>
  </si>
  <si>
    <t>6" Hex with Gold Line</t>
  </si>
  <si>
    <t>10.33 SF/CTN</t>
  </si>
  <si>
    <t>7.83 SF/CTN</t>
  </si>
  <si>
    <t>3.91 SF/CTN</t>
  </si>
  <si>
    <t>7.27 SF/CTN</t>
  </si>
  <si>
    <t>EDCO</t>
  </si>
  <si>
    <t>Black w/ White Dot          White w/ Black Dot</t>
  </si>
  <si>
    <t>Concert</t>
  </si>
  <si>
    <t>https://www.edimaxastor.it/collection/93/concert</t>
  </si>
  <si>
    <t>Chess 2" x 2"</t>
  </si>
  <si>
    <t>Black/White</t>
  </si>
  <si>
    <t>0.70 SF/SHT</t>
  </si>
  <si>
    <t>9 EA/CTN</t>
  </si>
  <si>
    <t>20 EA/CTN</t>
  </si>
  <si>
    <t>Home</t>
  </si>
  <si>
    <t>Glazed Porcelain</t>
  </si>
  <si>
    <t>HOME - Glazed Porcelain</t>
  </si>
  <si>
    <t>EDHO</t>
  </si>
  <si>
    <t>Blue Lagoon</t>
  </si>
  <si>
    <t>Amber Peach</t>
  </si>
  <si>
    <t>Dark Peat</t>
  </si>
  <si>
    <t>Golden Sun</t>
  </si>
  <si>
    <t>Red Flame</t>
  </si>
  <si>
    <t>White Pastel</t>
  </si>
  <si>
    <t>4" x 16"</t>
  </si>
  <si>
    <t>8" x 16"</t>
  </si>
  <si>
    <t>8" x 8"</t>
  </si>
  <si>
    <t>7" x 6"</t>
  </si>
  <si>
    <t>Field - Anti-Slip</t>
  </si>
  <si>
    <t>Field - Hex</t>
  </si>
  <si>
    <t>12" x 10"</t>
  </si>
  <si>
    <t>Picket</t>
  </si>
  <si>
    <t>Decorative Majolica</t>
  </si>
  <si>
    <t>c</t>
  </si>
  <si>
    <t>c) Not available in color White Pastel.</t>
  </si>
  <si>
    <t>6.89 SF/CTN</t>
  </si>
  <si>
    <t>https://www.edimaxastor.it/collection/108/home</t>
  </si>
  <si>
    <t>Majolica Decorative</t>
  </si>
  <si>
    <t>2" x 2" Majolica Decorative</t>
  </si>
  <si>
    <t>3" Hex (Esa) Majolica Decorative</t>
  </si>
  <si>
    <t>18" x 30" Field Tile format only in all colors.</t>
  </si>
  <si>
    <t>2" x 12" Decorative Field and Triangles Mosaic only in all colors.</t>
  </si>
  <si>
    <t>48" x 48"</t>
  </si>
  <si>
    <t>a) Available in color White only.</t>
  </si>
  <si>
    <t>48" x 48" Field Tile format added and is available in color White only.</t>
  </si>
  <si>
    <t>SYMPHONY - High Definition 3D Technology Glazed Porcelain</t>
  </si>
  <si>
    <t>EDSY</t>
  </si>
  <si>
    <t>Symphony</t>
  </si>
  <si>
    <t>https://www.edimaxastor.it/collection/114/symphony</t>
  </si>
  <si>
    <t>Moon          Persian          Snow</t>
  </si>
  <si>
    <t>Ocean Decorative</t>
  </si>
  <si>
    <t>4" x 12"</t>
  </si>
  <si>
    <t>12" x 12-1/4"</t>
  </si>
  <si>
    <t>b) Stocked in color White only.</t>
  </si>
  <si>
    <t>5" x 5"</t>
  </si>
  <si>
    <t>6 EA/CTN</t>
  </si>
  <si>
    <t>2" Hex (Esagonale) - Texture</t>
  </si>
  <si>
    <t>3" Octagon &amp; Dot (Ottagono)</t>
  </si>
  <si>
    <t>13 EA/CTN</t>
  </si>
  <si>
    <t>Crisp (1" x 6")</t>
  </si>
  <si>
    <t xml:space="preserve">  </t>
  </si>
  <si>
    <t>4" Hex (Esa)</t>
  </si>
  <si>
    <t>b) Stocked in color White Pastel only.</t>
  </si>
  <si>
    <t>a) Stocked in all colors except Amber Peach.</t>
  </si>
  <si>
    <t>3" Hex (Esa)</t>
  </si>
  <si>
    <t>Note:</t>
  </si>
  <si>
    <t>Changes</t>
  </si>
  <si>
    <t>12" x 12" and 12" x 24" field tile formats will be changing from Pressed to Rectified as inventory of the old pressed version is depleted.</t>
  </si>
  <si>
    <t>a)  Changing from Pressed to Rectified as inventory of the old non-rectified version is depleted.</t>
  </si>
  <si>
    <t>new</t>
  </si>
  <si>
    <t/>
  </si>
  <si>
    <t>6/15/26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</si>
</sst>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mm/dd/yy;@"/>
  </numFmts>
  <fonts count="2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b/>
      <u/>
      <sz val="10"/>
      <name val="Arial"/>
      <family val="2"/>
    </font>
    <font>
      <sz val="10"/>
      <color rgb="FF0000FF"/>
      <name val="Arial"/>
      <family val="2"/>
    </font>
    <font>
      <sz val="8"/>
      <color rgb="FF0000FF"/>
      <name val="Arial"/>
      <family val="2"/>
    </font>
    <font>
      <sz val="7"/>
      <name val="Arial Narrow"/>
      <family val="2"/>
    </font>
    <font>
      <sz val="8"/>
      <color rgb="FF0000FF"/>
      <name val="Arial Narrow"/>
      <family val="2"/>
    </font>
    <font>
      <sz val="7"/>
      <color rgb="FF0000FF"/>
      <name val="Arial Narrow"/>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CCFFCC"/>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6">
    <xf numFmtId="0" fontId="0" fillId="0" borderId="0"/>
    <xf numFmtId="43" fontId="1" fillId="0" borderId="0" applyFont="0" applyFill="0" applyBorder="0" applyAlignment="0" applyProtection="0"/>
    <xf numFmtId="43" fontId="19" fillId="0" borderId="0" applyFont="0" applyFill="0" applyBorder="0" applyAlignment="0" applyProtection="0"/>
    <xf numFmtId="0" fontId="11" fillId="0" borderId="0" applyNumberFormat="0" applyFill="0" applyBorder="0" applyAlignment="0" applyProtection="0">
      <alignment vertical="top"/>
      <protection locked="0"/>
    </xf>
    <xf numFmtId="0" fontId="19" fillId="0" borderId="0"/>
    <xf numFmtId="9" fontId="1" fillId="0" borderId="0" applyFont="0" applyFill="0" applyBorder="0" applyAlignment="0" applyProtection="0"/>
  </cellStyleXfs>
  <cellXfs count="22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4"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0" fillId="0" borderId="1" xfId="0" applyBorder="1"/>
    <xf numFmtId="0" fontId="16"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0" fillId="0" borderId="0" xfId="0" applyFont="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65" fontId="3" fillId="10" borderId="4" xfId="0" applyNumberFormat="1" applyFont="1" applyFill="1" applyBorder="1" applyAlignment="1">
      <alignment horizontal="center"/>
    </xf>
    <xf numFmtId="14" fontId="3" fillId="10" borderId="9" xfId="0" applyNumberFormat="1" applyFont="1" applyFill="1" applyBorder="1" applyAlignment="1">
      <alignment horizontal="center"/>
    </xf>
    <xf numFmtId="165" fontId="3" fillId="10" borderId="5" xfId="0" applyNumberFormat="1" applyFont="1" applyFill="1" applyBorder="1" applyAlignment="1">
      <alignment horizontal="center"/>
    </xf>
    <xf numFmtId="14" fontId="3" fillId="10" borderId="10" xfId="0" applyNumberFormat="1" applyFont="1" applyFill="1" applyBorder="1" applyAlignment="1">
      <alignment horizontal="center"/>
    </xf>
    <xf numFmtId="165" fontId="22" fillId="0" borderId="0" xfId="0" applyNumberFormat="1" applyFont="1" applyAlignment="1">
      <alignment horizontal="left" vertical="center"/>
    </xf>
    <xf numFmtId="165" fontId="3" fillId="0" borderId="0" xfId="0" applyNumberFormat="1" applyFont="1" applyAlignment="1">
      <alignment horizontal="left" vertical="center"/>
    </xf>
    <xf numFmtId="165" fontId="0" fillId="0" borderId="0" xfId="0" applyNumberFormat="1" applyAlignment="1">
      <alignment horizontal="left" vertical="center"/>
    </xf>
    <xf numFmtId="165" fontId="0" fillId="0" borderId="0" xfId="0" quotePrefix="1" applyNumberFormat="1" applyAlignment="1">
      <alignment horizontal="left" vertical="center"/>
    </xf>
    <xf numFmtId="165" fontId="3" fillId="0" borderId="0" xfId="0" quotePrefix="1" applyNumberFormat="1" applyFont="1" applyAlignment="1">
      <alignment horizontal="left" vertical="center"/>
    </xf>
    <xf numFmtId="0" fontId="1" fillId="0" borderId="0" xfId="0" applyFont="1" applyAlignment="1">
      <alignment vertical="center"/>
    </xf>
    <xf numFmtId="165" fontId="1" fillId="0" borderId="0" xfId="0" quotePrefix="1" applyNumberFormat="1" applyFont="1" applyAlignment="1">
      <alignment horizontal="left" vertical="center"/>
    </xf>
    <xf numFmtId="165" fontId="3" fillId="0" borderId="0" xfId="0" applyNumberFormat="1" applyFont="1" applyAlignment="1">
      <alignment horizontal="left"/>
    </xf>
    <xf numFmtId="0" fontId="1" fillId="0" borderId="1" xfId="0" applyFont="1" applyBorder="1"/>
    <xf numFmtId="0" fontId="12" fillId="0" borderId="0" xfId="0" applyFont="1" applyAlignment="1">
      <alignment vertical="center"/>
    </xf>
    <xf numFmtId="43" fontId="1" fillId="6" borderId="0" xfId="1" applyFont="1" applyFill="1" applyAlignment="1">
      <alignment vertical="center"/>
    </xf>
    <xf numFmtId="0" fontId="24" fillId="0" borderId="0" xfId="0" applyFont="1" applyAlignment="1">
      <alignment vertical="center"/>
    </xf>
    <xf numFmtId="43" fontId="24" fillId="0" borderId="0" xfId="1" applyFont="1" applyAlignment="1">
      <alignment horizontal="center" vertical="center"/>
    </xf>
    <xf numFmtId="43" fontId="23" fillId="6" borderId="0" xfId="1" applyFont="1" applyFill="1" applyAlignment="1">
      <alignment vertical="center"/>
    </xf>
    <xf numFmtId="4" fontId="24" fillId="0" borderId="0" xfId="1" applyNumberFormat="1" applyFont="1" applyAlignment="1">
      <alignment vertical="center"/>
    </xf>
    <xf numFmtId="4" fontId="24" fillId="0" borderId="0" xfId="0" applyNumberFormat="1" applyFont="1" applyAlignment="1">
      <alignment vertical="center"/>
    </xf>
    <xf numFmtId="9" fontId="24" fillId="0" borderId="0" xfId="5" applyFont="1" applyFill="1" applyAlignment="1">
      <alignment horizontal="center" vertical="center"/>
    </xf>
    <xf numFmtId="4" fontId="24" fillId="0" borderId="0" xfId="1" applyNumberFormat="1" applyFont="1" applyFill="1" applyAlignment="1">
      <alignment vertical="center"/>
    </xf>
    <xf numFmtId="9" fontId="24" fillId="0" borderId="0" xfId="5" applyFont="1" applyFill="1" applyAlignment="1">
      <alignment vertical="center"/>
    </xf>
    <xf numFmtId="4" fontId="24" fillId="0" borderId="0" xfId="1" applyNumberFormat="1" applyFont="1" applyAlignment="1" applyProtection="1">
      <alignment vertical="center"/>
      <protection locked="0"/>
    </xf>
    <xf numFmtId="1" fontId="24" fillId="0" borderId="0" xfId="1" applyNumberFormat="1" applyFont="1" applyAlignment="1">
      <alignment horizontal="center" vertical="center"/>
    </xf>
    <xf numFmtId="0" fontId="24" fillId="3" borderId="0" xfId="0" applyFont="1" applyFill="1" applyAlignment="1">
      <alignment vertical="center"/>
    </xf>
    <xf numFmtId="0" fontId="16" fillId="0" borderId="0" xfId="0" applyFont="1" applyAlignment="1">
      <alignment horizontal="right" vertical="center"/>
    </xf>
    <xf numFmtId="0" fontId="25" fillId="0" borderId="0" xfId="0" applyFont="1" applyAlignment="1">
      <alignment vertical="center"/>
    </xf>
    <xf numFmtId="0" fontId="0" fillId="0" borderId="0" xfId="0" applyAlignment="1">
      <alignment horizontal="center" vertical="center"/>
    </xf>
    <xf numFmtId="49" fontId="4" fillId="0" borderId="0" xfId="0" applyNumberFormat="1" applyFont="1" applyAlignment="1">
      <alignment horizontal="center" vertical="center"/>
    </xf>
    <xf numFmtId="0" fontId="1" fillId="0" borderId="0" xfId="0" applyFont="1"/>
    <xf numFmtId="4" fontId="4" fillId="0" borderId="0" xfId="1" applyNumberFormat="1" applyFont="1" applyFill="1" applyAlignment="1">
      <alignment horizontal="center" vertical="center"/>
    </xf>
    <xf numFmtId="0" fontId="1" fillId="0" borderId="0" xfId="0" applyFont="1" applyAlignment="1">
      <alignment horizontal="left"/>
    </xf>
    <xf numFmtId="0" fontId="11" fillId="0" borderId="0" xfId="3" applyAlignment="1" applyProtection="1"/>
    <xf numFmtId="0" fontId="1" fillId="0" borderId="0" xfId="0" applyFont="1" applyAlignment="1">
      <alignment horizontal="center" vertical="center"/>
    </xf>
    <xf numFmtId="165" fontId="1" fillId="0" borderId="0" xfId="0" applyNumberFormat="1" applyFont="1" applyAlignment="1">
      <alignment horizontal="left" vertical="center"/>
    </xf>
    <xf numFmtId="0" fontId="4" fillId="14" borderId="0" xfId="0" applyFont="1" applyFill="1" applyAlignment="1">
      <alignment horizontal="center" vertical="center"/>
    </xf>
    <xf numFmtId="0" fontId="0" fillId="14" borderId="0" xfId="0" applyFill="1" applyAlignment="1">
      <alignment horizontal="center" vertical="center"/>
    </xf>
    <xf numFmtId="0" fontId="26" fillId="0" borderId="0" xfId="0" applyFont="1" applyAlignment="1">
      <alignment horizontal="center" vertical="center"/>
    </xf>
    <xf numFmtId="0" fontId="27" fillId="0" borderId="0" xfId="0" applyFont="1" applyAlignment="1">
      <alignment vertical="center"/>
    </xf>
    <xf numFmtId="0" fontId="3" fillId="0" borderId="0" xfId="0" applyFont="1" applyAlignment="1">
      <alignment vertical="center"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left" vertical="center" wrapText="1"/>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5" fillId="0" borderId="0" xfId="0" applyFont="1" applyAlignment="1">
      <alignment horizontal="right"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color rgb="FF00FF00"/>
      <color rgb="FFC0C0C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590550</xdr:colOff>
      <xdr:row>0</xdr:row>
      <xdr:rowOff>114300</xdr:rowOff>
    </xdr:from>
    <xdr:to>
      <xdr:col>6</xdr:col>
      <xdr:colOff>136050</xdr:colOff>
      <xdr:row>4</xdr:row>
      <xdr:rowOff>45720</xdr:rowOff>
    </xdr:to>
    <xdr:pic>
      <xdr:nvPicPr>
        <xdr:cNvPr id="3" name="Picture 2" descr="See the source image">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24125" y="114300"/>
          <a:ext cx="1269525" cy="655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236220</xdr:colOff>
      <xdr:row>12</xdr:row>
      <xdr:rowOff>0</xdr:rowOff>
    </xdr:from>
    <xdr:to>
      <xdr:col>12</xdr:col>
      <xdr:colOff>236220</xdr:colOff>
      <xdr:row>12</xdr:row>
      <xdr:rowOff>0</xdr:rowOff>
    </xdr:to>
    <xdr:sp macro="" textlink="">
      <xdr:nvSpPr>
        <xdr:cNvPr id="6228" name="Line 118">
          <a:extLst>
            <a:ext uri="{FF2B5EF4-FFF2-40B4-BE49-F238E27FC236}">
              <a16:creationId xmlns:a16="http://schemas.microsoft.com/office/drawing/2014/main" id="{00000000-0008-0000-0200-000054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236220</xdr:colOff>
      <xdr:row>12</xdr:row>
      <xdr:rowOff>0</xdr:rowOff>
    </xdr:from>
    <xdr:to>
      <xdr:col>12</xdr:col>
      <xdr:colOff>236220</xdr:colOff>
      <xdr:row>12</xdr:row>
      <xdr:rowOff>0</xdr:rowOff>
    </xdr:to>
    <xdr:sp macro="" textlink="">
      <xdr:nvSpPr>
        <xdr:cNvPr id="6229" name="Line 192">
          <a:extLst>
            <a:ext uri="{FF2B5EF4-FFF2-40B4-BE49-F238E27FC236}">
              <a16:creationId xmlns:a16="http://schemas.microsoft.com/office/drawing/2014/main" id="{00000000-0008-0000-0200-000055180000}"/>
            </a:ext>
          </a:extLst>
        </xdr:cNvPr>
        <xdr:cNvSpPr>
          <a:spLocks noChangeShapeType="1"/>
        </xdr:cNvSpPr>
      </xdr:nvSpPr>
      <xdr:spPr bwMode="auto">
        <a:xfrm>
          <a:off x="4069080" y="150876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7620</xdr:colOff>
      <xdr:row>12</xdr:row>
      <xdr:rowOff>15241</xdr:rowOff>
    </xdr:from>
    <xdr:to>
      <xdr:col>12</xdr:col>
      <xdr:colOff>294165</xdr:colOff>
      <xdr:row>16</xdr:row>
      <xdr:rowOff>1</xdr:rowOff>
    </xdr:to>
    <xdr:pic>
      <xdr:nvPicPr>
        <xdr:cNvPr id="5" name="Picture 4" descr="See the source image">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25140" y="1516381"/>
          <a:ext cx="1269525" cy="655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edimaxastor.it/collection/94/golden-age" TargetMode="External"/><Relationship Id="rId7" Type="http://schemas.openxmlformats.org/officeDocument/2006/relationships/printerSettings" Target="../printerSettings/printerSettings4.bin"/><Relationship Id="rId2" Type="http://schemas.openxmlformats.org/officeDocument/2006/relationships/hyperlink" Target="https://www.edimaxastor.it/collection/97/more" TargetMode="External"/><Relationship Id="rId1" Type="http://schemas.openxmlformats.org/officeDocument/2006/relationships/hyperlink" Target="http://www.conestogatile.com/" TargetMode="External"/><Relationship Id="rId6" Type="http://schemas.openxmlformats.org/officeDocument/2006/relationships/hyperlink" Target="https://www.edimaxastor.it/collection/114/symphony" TargetMode="External"/><Relationship Id="rId5" Type="http://schemas.openxmlformats.org/officeDocument/2006/relationships/hyperlink" Target="https://www.edimaxastor.it/collection/108/home" TargetMode="External"/><Relationship Id="rId4" Type="http://schemas.openxmlformats.org/officeDocument/2006/relationships/hyperlink" Target="https://www.edimaxastor.it/"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1"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4" t="s">
        <v>106</v>
      </c>
      <c r="D1" s="158"/>
    </row>
    <row r="2" spans="1:13" x14ac:dyDescent="0.2">
      <c r="A2" s="7" t="s">
        <v>85</v>
      </c>
      <c r="B2" s="194" t="s">
        <v>107</v>
      </c>
    </row>
    <row r="3" spans="1:13" x14ac:dyDescent="0.2">
      <c r="A3" s="7" t="s">
        <v>74</v>
      </c>
      <c r="B3" s="102" t="s">
        <v>86</v>
      </c>
      <c r="D3" s="103"/>
    </row>
    <row r="4" spans="1:13" x14ac:dyDescent="0.2">
      <c r="A4" s="7" t="s">
        <v>28</v>
      </c>
      <c r="B4" s="103" t="s">
        <v>214</v>
      </c>
      <c r="C4" s="103" t="s">
        <v>92</v>
      </c>
      <c r="D4" s="103"/>
    </row>
    <row r="6" spans="1:13" x14ac:dyDescent="0.2">
      <c r="A6" s="89"/>
      <c r="B6" s="89"/>
      <c r="C6" s="89"/>
      <c r="D6" s="89"/>
      <c r="E6" s="89"/>
      <c r="F6" s="89"/>
      <c r="G6" s="89"/>
      <c r="H6" s="89"/>
    </row>
    <row r="8" spans="1:13" x14ac:dyDescent="0.2">
      <c r="A8" s="50" t="s">
        <v>42</v>
      </c>
      <c r="B8" s="51"/>
      <c r="C8" s="203"/>
      <c r="D8" s="203"/>
      <c r="E8" s="203"/>
      <c r="F8" s="203"/>
      <c r="G8" s="203"/>
      <c r="H8" s="204"/>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5"/>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65</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66</v>
      </c>
      <c r="B31" s="3" t="s">
        <v>67</v>
      </c>
      <c r="C31" s="3"/>
      <c r="D31" s="3"/>
      <c r="E31" s="3"/>
      <c r="F31" s="3"/>
      <c r="G31" s="3"/>
      <c r="H31" s="3"/>
      <c r="I31" s="3"/>
      <c r="J31" s="3"/>
      <c r="K31" s="3"/>
      <c r="L31" s="3"/>
      <c r="M31" s="3"/>
    </row>
    <row r="32" spans="1:13" x14ac:dyDescent="0.2">
      <c r="A32" s="79"/>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68</v>
      </c>
      <c r="B34" s="3" t="s">
        <v>43</v>
      </c>
      <c r="C34" s="3"/>
      <c r="D34" s="3"/>
      <c r="E34" s="3"/>
      <c r="F34" s="3"/>
      <c r="G34" s="3"/>
      <c r="H34" s="3"/>
      <c r="I34" s="3"/>
      <c r="J34" s="3"/>
      <c r="K34" s="3"/>
      <c r="L34" s="3"/>
      <c r="M34" s="3"/>
    </row>
    <row r="35" spans="1:13" x14ac:dyDescent="0.2">
      <c r="A35" s="79"/>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9" t="s">
        <v>54</v>
      </c>
      <c r="C37" s="99" t="s">
        <v>69</v>
      </c>
      <c r="D37" s="205" t="s">
        <v>55</v>
      </c>
      <c r="E37" s="206"/>
      <c r="F37" s="99" t="s">
        <v>70</v>
      </c>
      <c r="G37" s="99" t="s">
        <v>71</v>
      </c>
      <c r="H37" s="99" t="s">
        <v>72</v>
      </c>
      <c r="I37" s="3"/>
      <c r="J37" s="3"/>
      <c r="K37" s="3"/>
      <c r="L37" s="3"/>
      <c r="M37" s="3"/>
    </row>
    <row r="38" spans="1:13" x14ac:dyDescent="0.2">
      <c r="B38" s="100">
        <v>1</v>
      </c>
      <c r="C38" s="120"/>
      <c r="D38" s="101" t="s">
        <v>56</v>
      </c>
      <c r="E38" s="98"/>
      <c r="F38" s="121" t="s">
        <v>73</v>
      </c>
      <c r="G38" s="121">
        <v>0</v>
      </c>
      <c r="H38" s="121"/>
      <c r="I38" s="3"/>
      <c r="J38" s="3"/>
      <c r="K38" s="3"/>
      <c r="L38" s="3"/>
      <c r="M38" s="3"/>
    </row>
    <row r="39" spans="1:13" x14ac:dyDescent="0.2">
      <c r="B39" s="100">
        <v>2</v>
      </c>
      <c r="C39" s="120"/>
      <c r="D39" s="101" t="s">
        <v>46</v>
      </c>
      <c r="E39" s="98"/>
      <c r="F39" s="121" t="s">
        <v>73</v>
      </c>
      <c r="G39" s="121">
        <v>0</v>
      </c>
      <c r="H39" s="121"/>
      <c r="I39" s="3"/>
      <c r="J39" s="3"/>
      <c r="K39" s="3"/>
      <c r="L39" s="3"/>
      <c r="M39" s="3"/>
    </row>
    <row r="40" spans="1:13" x14ac:dyDescent="0.2">
      <c r="B40" s="100">
        <v>3</v>
      </c>
      <c r="C40" s="120"/>
      <c r="D40" s="101" t="s">
        <v>8</v>
      </c>
      <c r="E40" s="98"/>
      <c r="F40" s="121" t="s">
        <v>73</v>
      </c>
      <c r="G40" s="121">
        <v>0</v>
      </c>
      <c r="H40" s="121"/>
      <c r="I40" s="3"/>
      <c r="J40" s="3"/>
      <c r="K40" s="3"/>
      <c r="L40" s="3"/>
      <c r="M40" s="3"/>
    </row>
    <row r="41" spans="1:13" x14ac:dyDescent="0.2">
      <c r="B41" s="100">
        <v>4</v>
      </c>
      <c r="C41" s="120"/>
      <c r="D41" s="101">
        <v>0</v>
      </c>
      <c r="E41" s="98"/>
      <c r="F41" s="121" t="s">
        <v>73</v>
      </c>
      <c r="G41" s="121">
        <v>0</v>
      </c>
      <c r="H41" s="121"/>
      <c r="I41" s="3"/>
      <c r="J41" s="3"/>
      <c r="K41" s="3"/>
      <c r="L41" s="3"/>
      <c r="M41" s="3"/>
    </row>
    <row r="42" spans="1:13" x14ac:dyDescent="0.2">
      <c r="B42" s="100">
        <v>5</v>
      </c>
      <c r="C42" s="120"/>
      <c r="D42" s="101">
        <v>0</v>
      </c>
      <c r="E42" s="98"/>
      <c r="F42" s="121" t="s">
        <v>73</v>
      </c>
      <c r="G42" s="121">
        <v>0</v>
      </c>
      <c r="H42" s="121"/>
      <c r="I42" s="3"/>
      <c r="J42" s="3"/>
      <c r="K42" s="3"/>
      <c r="L42" s="3"/>
      <c r="M42" s="3"/>
    </row>
    <row r="43" spans="1:13" x14ac:dyDescent="0.2">
      <c r="B43" s="100">
        <v>6</v>
      </c>
      <c r="C43" s="120"/>
      <c r="D43" s="101">
        <v>0</v>
      </c>
      <c r="E43" s="98"/>
      <c r="F43" s="121" t="s">
        <v>73</v>
      </c>
      <c r="G43" s="121">
        <v>0</v>
      </c>
      <c r="H43" s="121"/>
      <c r="I43" s="3"/>
      <c r="J43" s="3"/>
      <c r="K43" s="3"/>
      <c r="L43" s="3"/>
      <c r="M43" s="3"/>
    </row>
    <row r="44" spans="1:13" x14ac:dyDescent="0.2">
      <c r="B44" s="100">
        <v>7</v>
      </c>
      <c r="C44" s="120"/>
      <c r="D44" s="101">
        <v>0</v>
      </c>
      <c r="E44" s="98"/>
      <c r="F44" s="121" t="s">
        <v>73</v>
      </c>
      <c r="G44" s="121">
        <v>0</v>
      </c>
      <c r="H44" s="121"/>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91</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90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2: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22.5703125" style="2" customWidth="1"/>
    <col min="6" max="6" width="3.28515625" customWidth="1"/>
    <col min="7" max="7" width="4.85546875" style="10" customWidth="1"/>
    <col min="8" max="8" width="1" style="10" customWidth="1"/>
    <col min="9" max="9" width="16.140625" style="2" customWidth="1"/>
    <col min="10" max="10" width="1" style="2" customWidth="1"/>
    <col min="11" max="11" width="16.5703125" style="2" customWidth="1"/>
  </cols>
  <sheetData>
    <row r="2" spans="1:19" x14ac:dyDescent="0.2">
      <c r="E2" s="3"/>
      <c r="F2" s="3"/>
    </row>
    <row r="3" spans="1:19" ht="15.75" x14ac:dyDescent="0.2">
      <c r="A3" s="84"/>
      <c r="B3" s="84"/>
      <c r="C3" s="84"/>
      <c r="D3" s="84"/>
      <c r="E3" s="84"/>
      <c r="F3" s="209" t="str">
        <f>"File '"&amp;Instructions!B2&amp;"' - "&amp;Instructions!B1</f>
        <v>File 'E' - Edimax</v>
      </c>
      <c r="G3" s="209"/>
      <c r="H3" s="209"/>
      <c r="I3" s="209"/>
      <c r="J3" s="209"/>
      <c r="K3" s="209"/>
      <c r="Q3" s="11"/>
      <c r="R3" s="6"/>
      <c r="S3" s="36"/>
    </row>
    <row r="4" spans="1:19" ht="15.75" x14ac:dyDescent="0.2">
      <c r="A4" s="84"/>
      <c r="B4" s="84"/>
      <c r="C4" s="84"/>
      <c r="D4" s="84"/>
      <c r="E4" s="207"/>
      <c r="F4" s="207"/>
      <c r="G4" s="207"/>
      <c r="H4" s="207"/>
      <c r="Q4" s="11"/>
      <c r="R4" s="6"/>
      <c r="S4" s="36"/>
    </row>
    <row r="5" spans="1:19" ht="15.75" x14ac:dyDescent="0.2">
      <c r="A5" s="84"/>
      <c r="B5" s="190"/>
      <c r="C5" s="190"/>
      <c r="D5" s="190"/>
      <c r="E5" s="190"/>
      <c r="F5" s="190"/>
      <c r="G5" s="190"/>
      <c r="H5" s="190"/>
      <c r="I5" s="190"/>
      <c r="J5" s="190"/>
      <c r="K5" s="190"/>
      <c r="L5" s="3"/>
      <c r="M5" s="3"/>
      <c r="N5" s="3"/>
      <c r="O5" s="3"/>
      <c r="P5" s="4"/>
      <c r="Q5" s="11"/>
      <c r="R5" s="6"/>
      <c r="S5" s="36"/>
    </row>
    <row r="6" spans="1:19" ht="15.75" x14ac:dyDescent="0.2">
      <c r="A6" s="207" t="str">
        <f>"Price List Index - "&amp;Instructions!B4</f>
        <v>Price List Index - 6/15/26 (Updated)</v>
      </c>
      <c r="B6" s="207"/>
      <c r="C6" s="207"/>
      <c r="D6" s="207"/>
      <c r="E6" s="207"/>
      <c r="F6" s="207"/>
      <c r="G6" s="207"/>
      <c r="H6" s="207"/>
      <c r="I6" s="207"/>
      <c r="J6" s="207"/>
      <c r="K6" s="207"/>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191"/>
      <c r="B12" s="79"/>
      <c r="C12" s="3"/>
      <c r="D12" s="3"/>
      <c r="E12" s="3"/>
      <c r="G12" s="93"/>
      <c r="H12" s="79"/>
      <c r="I12" s="3"/>
      <c r="J12" s="3"/>
      <c r="K12" s="3"/>
    </row>
    <row r="13" spans="1:19" s="83" customFormat="1" ht="15" customHeight="1" x14ac:dyDescent="0.2">
      <c r="A13" s="191"/>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08" t="s">
        <v>105</v>
      </c>
      <c r="B49" s="208"/>
      <c r="C49" s="208"/>
      <c r="D49" s="208"/>
      <c r="E49" s="208"/>
      <c r="F49" s="208"/>
      <c r="G49" s="208"/>
      <c r="H49" s="208"/>
      <c r="I49" s="208"/>
      <c r="J49" s="208"/>
      <c r="K49" s="208"/>
    </row>
    <row r="50" spans="1:11" s="83" customFormat="1" ht="3.95" customHeight="1" x14ac:dyDescent="0.2">
      <c r="A50" s="6"/>
      <c r="B50" s="6"/>
      <c r="C50" s="6"/>
      <c r="D50" s="6"/>
      <c r="E50" s="6"/>
      <c r="F50" s="190"/>
      <c r="G50" s="190"/>
      <c r="H50" s="190"/>
      <c r="I50" s="190"/>
      <c r="J50" s="190"/>
      <c r="K50" s="190"/>
    </row>
    <row r="51" spans="1:11" s="83" customFormat="1" ht="36.75" customHeight="1" x14ac:dyDescent="0.2">
      <c r="A51" s="208" t="s">
        <v>29</v>
      </c>
      <c r="B51" s="208"/>
      <c r="C51" s="208"/>
      <c r="D51" s="208"/>
      <c r="E51" s="208"/>
      <c r="F51" s="208"/>
      <c r="G51" s="208"/>
      <c r="H51" s="208"/>
      <c r="I51" s="208"/>
      <c r="J51" s="208"/>
      <c r="K51" s="208"/>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219"/>
  <sheetViews>
    <sheetView tabSelected="1" zoomScale="125" zoomScaleNormal="125" workbookViewId="0">
      <pane xSplit="14" ySplit="21" topLeftCell="O22" activePane="bottomRight" state="frozen"/>
      <selection pane="topRight" activeCell="O1" sqref="O1"/>
      <selection pane="bottomLeft" activeCell="A22" sqref="A22"/>
      <selection pane="bottomRight" activeCell="O22" sqref="O22"/>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1"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5"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1" t="s">
        <v>56</v>
      </c>
      <c r="D1" s="40"/>
      <c r="E1" s="74" t="s">
        <v>24</v>
      </c>
      <c r="F1" s="74"/>
      <c r="G1" s="30" t="s">
        <v>49</v>
      </c>
      <c r="H1" s="30"/>
      <c r="I1" s="30"/>
      <c r="J1" s="30"/>
      <c r="K1" s="30"/>
      <c r="L1" s="30"/>
      <c r="M1" s="30"/>
      <c r="N1" s="30"/>
      <c r="P1" s="74" t="s">
        <v>25</v>
      </c>
      <c r="Q1" s="90"/>
      <c r="R1" s="29"/>
      <c r="S1" s="39">
        <f>IF(Suggested="Yes",AA1,AG1)</f>
        <v>0.05</v>
      </c>
      <c r="T1" s="37" t="s">
        <v>48</v>
      </c>
      <c r="U1" s="5" t="str">
        <f>+Instructions!$B$3</f>
        <v>B</v>
      </c>
      <c r="V1" s="52"/>
      <c r="W1" s="56">
        <f>+Instructions!$C$22</f>
        <v>0</v>
      </c>
      <c r="X1" s="17">
        <f t="shared" ref="X1:X7" si="0">ROUND($AA1*(1-W1)+0.004999,2)</f>
        <v>0.05</v>
      </c>
      <c r="Y1" s="52"/>
      <c r="Z1" s="6" t="s">
        <v>212</v>
      </c>
      <c r="AA1" s="39">
        <v>0.05</v>
      </c>
      <c r="AB1" s="60">
        <f t="shared" ref="AB1:AC7" si="1">+W1</f>
        <v>0</v>
      </c>
      <c r="AC1" s="17">
        <f t="shared" si="1"/>
        <v>0.05</v>
      </c>
      <c r="AD1" s="12">
        <f t="shared" ref="AD1:AD7" si="2">(AG1-AC1)/AG1</f>
        <v>0</v>
      </c>
      <c r="AE1" s="119"/>
      <c r="AF1" s="126">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7" t="s">
        <v>60</v>
      </c>
    </row>
    <row r="2" spans="2:41" s="3" customFormat="1" ht="9.9499999999999993" hidden="1" customHeight="1" x14ac:dyDescent="0.2">
      <c r="B2" s="112" t="s">
        <v>46</v>
      </c>
      <c r="D2" s="40"/>
      <c r="E2" s="74" t="s">
        <v>24</v>
      </c>
      <c r="F2" s="74"/>
      <c r="G2" s="30" t="s">
        <v>26</v>
      </c>
      <c r="H2" s="30"/>
      <c r="I2" s="30" t="s">
        <v>27</v>
      </c>
      <c r="J2" s="30"/>
      <c r="K2" s="30"/>
      <c r="L2" s="30"/>
      <c r="M2" s="30"/>
      <c r="N2" s="30"/>
      <c r="P2" s="74"/>
      <c r="Q2" s="90"/>
      <c r="R2" s="29"/>
      <c r="S2" s="39">
        <f>IF(Suggested="Yes",AA2,AG2)</f>
        <v>0.05</v>
      </c>
      <c r="T2" s="37" t="s">
        <v>47</v>
      </c>
      <c r="U2" s="5" t="str">
        <f>+Instructions!$B$3</f>
        <v>B</v>
      </c>
      <c r="V2" s="52"/>
      <c r="W2" s="56">
        <f>+Instructions!$C$22</f>
        <v>0</v>
      </c>
      <c r="X2" s="39">
        <f t="shared" si="0"/>
        <v>0.05</v>
      </c>
      <c r="Y2" s="52"/>
      <c r="Z2" s="6" t="s">
        <v>212</v>
      </c>
      <c r="AA2" s="39">
        <v>0.05</v>
      </c>
      <c r="AB2" s="60">
        <f t="shared" si="1"/>
        <v>0</v>
      </c>
      <c r="AC2" s="39">
        <f t="shared" si="1"/>
        <v>0.05</v>
      </c>
      <c r="AD2" s="60">
        <f t="shared" si="2"/>
        <v>0</v>
      </c>
      <c r="AE2" s="119"/>
      <c r="AF2" s="128">
        <v>2</v>
      </c>
      <c r="AG2" s="44">
        <f t="shared" si="3"/>
        <v>0.05</v>
      </c>
      <c r="AH2" s="52"/>
      <c r="AJ2" s="17">
        <f t="shared" si="4"/>
        <v>0.05</v>
      </c>
      <c r="AK2" s="17">
        <f t="shared" si="5"/>
        <v>0</v>
      </c>
      <c r="AL2" s="17">
        <f t="shared" si="6"/>
        <v>0</v>
      </c>
      <c r="AM2" s="17" t="str">
        <f t="shared" si="7"/>
        <v/>
      </c>
      <c r="AO2" s="97" t="s">
        <v>60</v>
      </c>
    </row>
    <row r="3" spans="2:41" s="3" customFormat="1" ht="9.9499999999999993" hidden="1" customHeight="1" x14ac:dyDescent="0.2">
      <c r="B3" s="110" t="s">
        <v>8</v>
      </c>
      <c r="D3" s="40"/>
      <c r="E3" s="74" t="s">
        <v>24</v>
      </c>
      <c r="F3" s="74"/>
      <c r="G3" s="30" t="s">
        <v>26</v>
      </c>
      <c r="H3" s="30"/>
      <c r="I3" s="30" t="s">
        <v>27</v>
      </c>
      <c r="J3" s="30"/>
      <c r="K3" s="30"/>
      <c r="L3" s="30"/>
      <c r="M3" s="30"/>
      <c r="N3" s="30"/>
      <c r="P3" s="74"/>
      <c r="Q3" s="90"/>
      <c r="R3" s="29"/>
      <c r="S3" s="39">
        <f>IF(Suggested="Yes",AA3,AG3)</f>
        <v>0.05</v>
      </c>
      <c r="T3" s="37" t="s">
        <v>47</v>
      </c>
      <c r="U3" s="5" t="str">
        <f>+Instructions!$B$3</f>
        <v>B</v>
      </c>
      <c r="V3" s="52"/>
      <c r="W3" s="56">
        <f>+Instructions!$C$22</f>
        <v>0</v>
      </c>
      <c r="X3" s="17">
        <f t="shared" si="0"/>
        <v>0.05</v>
      </c>
      <c r="Y3" s="52"/>
      <c r="Z3" s="6" t="s">
        <v>212</v>
      </c>
      <c r="AA3" s="39">
        <v>0.05</v>
      </c>
      <c r="AB3" s="60">
        <f t="shared" si="1"/>
        <v>0</v>
      </c>
      <c r="AC3" s="17">
        <f t="shared" si="1"/>
        <v>0.05</v>
      </c>
      <c r="AD3" s="12">
        <f t="shared" si="2"/>
        <v>0</v>
      </c>
      <c r="AE3" s="119"/>
      <c r="AF3" s="127">
        <v>3</v>
      </c>
      <c r="AG3" s="53">
        <f t="shared" si="3"/>
        <v>0.05</v>
      </c>
      <c r="AH3" s="52"/>
      <c r="AJ3" s="17">
        <f t="shared" si="4"/>
        <v>0.05</v>
      </c>
      <c r="AK3" s="17">
        <f t="shared" si="5"/>
        <v>0</v>
      </c>
      <c r="AL3" s="17">
        <f t="shared" si="6"/>
        <v>0</v>
      </c>
      <c r="AM3" s="17" t="str">
        <f t="shared" si="7"/>
        <v/>
      </c>
      <c r="AO3" s="97" t="s">
        <v>60</v>
      </c>
    </row>
    <row r="4" spans="2:41" s="3" customFormat="1" ht="9.9499999999999993" hidden="1" customHeight="1" x14ac:dyDescent="0.2">
      <c r="B4" s="113">
        <v>0</v>
      </c>
      <c r="D4" s="40"/>
      <c r="E4" s="74" t="s">
        <v>24</v>
      </c>
      <c r="F4" s="74"/>
      <c r="G4" s="30" t="s">
        <v>26</v>
      </c>
      <c r="H4" s="30"/>
      <c r="I4" s="30" t="s">
        <v>27</v>
      </c>
      <c r="J4" s="30"/>
      <c r="K4" s="30"/>
      <c r="L4" s="30"/>
      <c r="M4" s="30"/>
      <c r="N4" s="30"/>
      <c r="P4" s="74"/>
      <c r="Q4" s="90"/>
      <c r="R4" s="29"/>
      <c r="S4" s="39">
        <f>IF(Suggested="Yes",'Price List'!AA4,'Price List'!AG4)</f>
        <v>0</v>
      </c>
      <c r="T4" s="37" t="s">
        <v>47</v>
      </c>
      <c r="U4" s="5" t="str">
        <f>+Instructions!$B$3</f>
        <v>B</v>
      </c>
      <c r="V4" s="52"/>
      <c r="W4" s="56">
        <f>+Instructions!$C$22</f>
        <v>0</v>
      </c>
      <c r="X4" s="17">
        <f t="shared" si="0"/>
        <v>0</v>
      </c>
      <c r="Y4" s="52"/>
      <c r="Z4" s="6" t="s">
        <v>212</v>
      </c>
      <c r="AA4" s="39">
        <v>0</v>
      </c>
      <c r="AB4" s="60">
        <f t="shared" si="1"/>
        <v>0</v>
      </c>
      <c r="AC4" s="17">
        <f t="shared" si="1"/>
        <v>0</v>
      </c>
      <c r="AD4" s="12" t="e">
        <f t="shared" si="2"/>
        <v>#DIV/0!</v>
      </c>
      <c r="AE4" s="119"/>
      <c r="AF4" s="129">
        <v>4</v>
      </c>
      <c r="AG4" s="106">
        <f t="shared" si="3"/>
        <v>0</v>
      </c>
      <c r="AH4" s="52"/>
      <c r="AJ4" s="17">
        <f t="shared" si="4"/>
        <v>0</v>
      </c>
      <c r="AK4" s="17">
        <f t="shared" si="5"/>
        <v>0</v>
      </c>
      <c r="AL4" s="17">
        <f t="shared" si="6"/>
        <v>0</v>
      </c>
      <c r="AM4" s="17" t="str">
        <f t="shared" si="7"/>
        <v/>
      </c>
      <c r="AO4" s="97" t="s">
        <v>60</v>
      </c>
    </row>
    <row r="5" spans="2:41" s="3" customFormat="1" ht="9.9499999999999993" hidden="1" customHeight="1" x14ac:dyDescent="0.2">
      <c r="B5" s="114">
        <v>0</v>
      </c>
      <c r="D5" s="40"/>
      <c r="E5" s="74" t="s">
        <v>24</v>
      </c>
      <c r="F5" s="74"/>
      <c r="G5" s="30" t="s">
        <v>26</v>
      </c>
      <c r="H5" s="30"/>
      <c r="I5" s="30" t="s">
        <v>27</v>
      </c>
      <c r="J5" s="30"/>
      <c r="K5" s="30"/>
      <c r="L5" s="30"/>
      <c r="M5" s="30"/>
      <c r="N5" s="30"/>
      <c r="P5" s="74"/>
      <c r="Q5" s="90"/>
      <c r="R5" s="29"/>
      <c r="S5" s="39">
        <f>IF(Suggested="Yes",'Price List'!AA5,'Price List'!AG5)</f>
        <v>0</v>
      </c>
      <c r="T5" s="37" t="s">
        <v>47</v>
      </c>
      <c r="U5" s="5" t="str">
        <f>+Instructions!$B$3</f>
        <v>B</v>
      </c>
      <c r="V5" s="52"/>
      <c r="W5" s="56">
        <f>+Instructions!$C$22</f>
        <v>0</v>
      </c>
      <c r="X5" s="17">
        <f t="shared" si="0"/>
        <v>0</v>
      </c>
      <c r="Y5" s="52"/>
      <c r="Z5" s="6" t="s">
        <v>212</v>
      </c>
      <c r="AA5" s="39">
        <v>0</v>
      </c>
      <c r="AB5" s="60">
        <f t="shared" si="1"/>
        <v>0</v>
      </c>
      <c r="AC5" s="17">
        <f t="shared" si="1"/>
        <v>0</v>
      </c>
      <c r="AD5" s="12" t="e">
        <f t="shared" si="2"/>
        <v>#DIV/0!</v>
      </c>
      <c r="AE5" s="119"/>
      <c r="AF5" s="130">
        <v>5</v>
      </c>
      <c r="AG5" s="107">
        <f t="shared" si="3"/>
        <v>0</v>
      </c>
      <c r="AH5" s="52"/>
      <c r="AJ5" s="17">
        <f t="shared" si="4"/>
        <v>0</v>
      </c>
      <c r="AK5" s="17">
        <f t="shared" si="5"/>
        <v>0</v>
      </c>
      <c r="AL5" s="17">
        <f t="shared" si="6"/>
        <v>0</v>
      </c>
      <c r="AM5" s="17" t="str">
        <f t="shared" si="7"/>
        <v/>
      </c>
      <c r="AO5" s="97" t="s">
        <v>60</v>
      </c>
    </row>
    <row r="6" spans="2:41" s="3" customFormat="1" ht="9.9499999999999993" hidden="1" customHeight="1" x14ac:dyDescent="0.2">
      <c r="B6" s="115">
        <v>0</v>
      </c>
      <c r="D6" s="40"/>
      <c r="E6" s="74" t="s">
        <v>24</v>
      </c>
      <c r="F6" s="74"/>
      <c r="G6" s="30" t="s">
        <v>26</v>
      </c>
      <c r="H6" s="30"/>
      <c r="I6" s="30" t="s">
        <v>27</v>
      </c>
      <c r="J6" s="30"/>
      <c r="K6" s="30"/>
      <c r="L6" s="30"/>
      <c r="M6" s="30"/>
      <c r="N6" s="30"/>
      <c r="P6" s="74"/>
      <c r="Q6" s="90"/>
      <c r="R6" s="29"/>
      <c r="S6" s="39">
        <f>IF(Suggested="Yes",'Price List'!AA6,'Price List'!AG6)</f>
        <v>0</v>
      </c>
      <c r="T6" s="37" t="s">
        <v>47</v>
      </c>
      <c r="U6" s="5" t="str">
        <f>+Instructions!$B$3</f>
        <v>B</v>
      </c>
      <c r="V6" s="52"/>
      <c r="W6" s="56">
        <f>+Instructions!$C$22</f>
        <v>0</v>
      </c>
      <c r="X6" s="17">
        <f t="shared" si="0"/>
        <v>0</v>
      </c>
      <c r="Y6" s="52"/>
      <c r="Z6" s="6" t="s">
        <v>212</v>
      </c>
      <c r="AA6" s="39">
        <v>0</v>
      </c>
      <c r="AB6" s="60">
        <f t="shared" si="1"/>
        <v>0</v>
      </c>
      <c r="AC6" s="17">
        <f t="shared" si="1"/>
        <v>0</v>
      </c>
      <c r="AD6" s="12" t="e">
        <f t="shared" si="2"/>
        <v>#DIV/0!</v>
      </c>
      <c r="AE6" s="119"/>
      <c r="AF6" s="131">
        <v>6</v>
      </c>
      <c r="AG6" s="108">
        <f t="shared" si="3"/>
        <v>0</v>
      </c>
      <c r="AH6" s="52"/>
      <c r="AJ6" s="17">
        <f t="shared" si="4"/>
        <v>0</v>
      </c>
      <c r="AK6" s="17">
        <f t="shared" si="5"/>
        <v>0</v>
      </c>
      <c r="AL6" s="17">
        <f t="shared" si="6"/>
        <v>0</v>
      </c>
      <c r="AM6" s="17" t="str">
        <f t="shared" si="7"/>
        <v/>
      </c>
      <c r="AO6" s="97" t="s">
        <v>60</v>
      </c>
    </row>
    <row r="7" spans="2:41" s="3" customFormat="1" ht="9.9499999999999993" hidden="1" customHeight="1" x14ac:dyDescent="0.2">
      <c r="B7" s="116">
        <v>0</v>
      </c>
      <c r="D7" s="40"/>
      <c r="E7" s="74" t="s">
        <v>24</v>
      </c>
      <c r="F7" s="74"/>
      <c r="G7" s="30" t="s">
        <v>26</v>
      </c>
      <c r="H7" s="30"/>
      <c r="I7" s="30" t="s">
        <v>27</v>
      </c>
      <c r="J7" s="30"/>
      <c r="K7" s="30"/>
      <c r="L7" s="30"/>
      <c r="M7" s="30"/>
      <c r="N7" s="30"/>
      <c r="P7" s="74"/>
      <c r="Q7" s="90"/>
      <c r="R7" s="29"/>
      <c r="S7" s="39">
        <f>IF(Suggested="Yes",'Price List'!AA7,'Price List'!AG7)</f>
        <v>0</v>
      </c>
      <c r="T7" s="37" t="s">
        <v>47</v>
      </c>
      <c r="U7" s="5" t="str">
        <f>+Instructions!$B$3</f>
        <v>B</v>
      </c>
      <c r="V7" s="52"/>
      <c r="W7" s="56">
        <f>+Instructions!$C$22</f>
        <v>0</v>
      </c>
      <c r="X7" s="17">
        <f t="shared" si="0"/>
        <v>0</v>
      </c>
      <c r="Y7" s="52"/>
      <c r="Z7" s="6" t="s">
        <v>212</v>
      </c>
      <c r="AA7" s="39">
        <v>0</v>
      </c>
      <c r="AB7" s="60">
        <f t="shared" si="1"/>
        <v>0</v>
      </c>
      <c r="AC7" s="17">
        <f t="shared" si="1"/>
        <v>0</v>
      </c>
      <c r="AD7" s="12" t="e">
        <f t="shared" si="2"/>
        <v>#DIV/0!</v>
      </c>
      <c r="AE7" s="119"/>
      <c r="AF7" s="132">
        <v>7</v>
      </c>
      <c r="AG7" s="109">
        <f t="shared" si="3"/>
        <v>0</v>
      </c>
      <c r="AH7" s="52"/>
      <c r="AJ7" s="17">
        <f t="shared" si="4"/>
        <v>0</v>
      </c>
      <c r="AK7" s="17">
        <f t="shared" si="5"/>
        <v>0</v>
      </c>
      <c r="AL7" s="17">
        <f t="shared" si="6"/>
        <v>0</v>
      </c>
      <c r="AM7" s="17" t="str">
        <f t="shared" si="7"/>
        <v/>
      </c>
      <c r="AO7" s="97" t="s">
        <v>60</v>
      </c>
    </row>
    <row r="8" spans="2:41" s="3" customFormat="1" ht="9.9499999999999993" hidden="1" customHeight="1" x14ac:dyDescent="0.2">
      <c r="B8" s="117" t="s">
        <v>58</v>
      </c>
      <c r="D8" s="40"/>
      <c r="E8" s="74"/>
      <c r="F8" s="74"/>
      <c r="G8" s="30"/>
      <c r="H8" s="30"/>
      <c r="I8" s="30"/>
      <c r="J8" s="30"/>
      <c r="K8" s="30"/>
      <c r="L8" s="30"/>
      <c r="M8" s="30"/>
      <c r="N8" s="30"/>
      <c r="P8" s="74"/>
      <c r="Q8" s="90"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3"/>
      <c r="AJ8" s="39"/>
      <c r="AK8" s="39"/>
      <c r="AL8" s="39"/>
      <c r="AM8" s="39"/>
      <c r="AO8" s="97" t="s">
        <v>60</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4"/>
      <c r="AJ9" s="44"/>
      <c r="AK9" s="44"/>
      <c r="AL9" s="44"/>
      <c r="AM9" s="44"/>
      <c r="AN9" s="32"/>
      <c r="AO9" s="97" t="s">
        <v>60</v>
      </c>
    </row>
    <row r="10" spans="2:41" s="3" customFormat="1" ht="9.9499999999999993" hidden="1" customHeight="1" x14ac:dyDescent="0.2">
      <c r="I10" s="6"/>
      <c r="J10" s="6"/>
      <c r="K10" s="6"/>
      <c r="L10" s="6"/>
      <c r="M10" s="6"/>
      <c r="N10" s="6"/>
      <c r="O10" s="211" t="s">
        <v>23</v>
      </c>
      <c r="P10" s="212"/>
      <c r="Q10" s="212"/>
      <c r="R10" s="212"/>
      <c r="S10" s="212"/>
      <c r="T10" s="213"/>
      <c r="U10" s="19"/>
      <c r="V10" s="52"/>
      <c r="W10" s="222" t="s">
        <v>44</v>
      </c>
      <c r="X10" s="222"/>
      <c r="Y10" s="52"/>
      <c r="Z10" s="220" t="s">
        <v>45</v>
      </c>
      <c r="AA10" s="220"/>
      <c r="AB10" s="220"/>
      <c r="AC10" s="220"/>
      <c r="AD10" s="220"/>
      <c r="AE10" s="220"/>
      <c r="AF10" s="220"/>
      <c r="AG10" s="220"/>
      <c r="AH10" s="52"/>
      <c r="AI10" s="94"/>
      <c r="AO10" s="97" t="s">
        <v>60</v>
      </c>
    </row>
    <row r="11" spans="2:41" s="30" customFormat="1" ht="9.9499999999999993" hidden="1" customHeight="1" x14ac:dyDescent="0.2">
      <c r="D11" s="23" t="s">
        <v>11</v>
      </c>
      <c r="E11" s="24"/>
      <c r="F11" s="24"/>
      <c r="G11" s="24"/>
      <c r="H11" s="24"/>
      <c r="I11" s="25"/>
      <c r="J11" s="25"/>
      <c r="K11" s="25"/>
      <c r="L11" s="25"/>
      <c r="M11" s="25"/>
      <c r="N11" s="25"/>
      <c r="O11" s="217" t="s">
        <v>52</v>
      </c>
      <c r="P11" s="218"/>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5" t="s">
        <v>54</v>
      </c>
      <c r="AG11" s="64" t="s">
        <v>4</v>
      </c>
      <c r="AH11" s="52"/>
      <c r="AJ11" s="28" t="s">
        <v>75</v>
      </c>
      <c r="AK11" s="133" t="s">
        <v>76</v>
      </c>
      <c r="AL11" s="28" t="s">
        <v>77</v>
      </c>
      <c r="AM11" s="28" t="s">
        <v>78</v>
      </c>
      <c r="AN11" s="3"/>
      <c r="AO11" s="97" t="s">
        <v>60</v>
      </c>
    </row>
    <row r="12" spans="2:41" s="3" customFormat="1" ht="9.9499999999999993" hidden="1" customHeight="1" x14ac:dyDescent="0.2">
      <c r="C12" s="198"/>
      <c r="D12" s="199"/>
      <c r="E12" s="199"/>
      <c r="F12" s="199"/>
      <c r="G12" s="199"/>
      <c r="H12" s="199"/>
      <c r="I12" s="199"/>
      <c r="J12" s="199"/>
      <c r="K12" s="199"/>
      <c r="L12" s="199"/>
      <c r="M12" s="199"/>
      <c r="N12" s="199"/>
      <c r="O12" s="199"/>
      <c r="P12" s="199"/>
      <c r="Q12" s="199"/>
      <c r="R12" s="199"/>
      <c r="S12" s="199"/>
      <c r="T12" s="199"/>
      <c r="U12" s="43"/>
      <c r="V12" s="52"/>
      <c r="W12" s="92"/>
      <c r="X12" s="46"/>
      <c r="Y12" s="52"/>
      <c r="Z12" s="44"/>
      <c r="AA12" s="44"/>
      <c r="AB12" s="45"/>
      <c r="AC12" s="44"/>
      <c r="AD12" s="46"/>
      <c r="AE12" s="62"/>
      <c r="AF12" s="62"/>
      <c r="AG12" s="44"/>
      <c r="AH12" s="52"/>
      <c r="AI12" s="124"/>
      <c r="AJ12" s="44"/>
      <c r="AK12" s="44"/>
      <c r="AL12" s="44"/>
      <c r="AM12" s="44"/>
      <c r="AN12" s="32"/>
      <c r="AO12" s="97" t="s">
        <v>60</v>
      </c>
    </row>
    <row r="13" spans="2:41" s="11" customFormat="1" ht="15.95" customHeight="1" x14ac:dyDescent="0.2">
      <c r="O13" s="209" t="str">
        <f>"File '"&amp;Instructions!B2&amp;"' - "&amp;Instructions!B1</f>
        <v>File 'E' - Edimax</v>
      </c>
      <c r="P13" s="209"/>
      <c r="Q13" s="209"/>
      <c r="R13" s="209"/>
      <c r="S13" s="209"/>
      <c r="T13" s="209"/>
      <c r="U13" s="72"/>
      <c r="V13" s="52"/>
      <c r="W13" s="221" t="s">
        <v>12</v>
      </c>
      <c r="X13" s="221"/>
      <c r="Y13" s="52"/>
      <c r="Z13" s="20"/>
      <c r="AA13" s="20"/>
      <c r="AB13" s="59"/>
      <c r="AD13" s="20"/>
      <c r="AE13" s="66"/>
      <c r="AF13" s="66"/>
      <c r="AG13" s="20" t="s">
        <v>22</v>
      </c>
      <c r="AH13" s="52"/>
      <c r="AI13" s="96"/>
      <c r="AN13" s="3"/>
      <c r="AO13" s="31" t="s">
        <v>60</v>
      </c>
    </row>
    <row r="14" spans="2:41" s="11" customFormat="1" ht="15.95" customHeight="1" x14ac:dyDescent="0.2">
      <c r="G14" s="35"/>
      <c r="J14"/>
      <c r="O14" s="73"/>
      <c r="P14" s="73"/>
      <c r="Q14" s="73"/>
      <c r="R14" s="73"/>
      <c r="S14" s="21"/>
      <c r="T14" s="148" t="str">
        <f>+Instructions!B4</f>
        <v>6/15/26 (Updated)</v>
      </c>
      <c r="U14" s="72"/>
      <c r="V14" s="52"/>
      <c r="W14" s="71"/>
      <c r="X14" s="71"/>
      <c r="Y14" s="52"/>
      <c r="Z14" s="58"/>
      <c r="AA14" s="58"/>
      <c r="AB14" s="59"/>
      <c r="AD14" s="20"/>
      <c r="AE14" s="223">
        <f ca="1">TODAY()</f>
        <v>46185</v>
      </c>
      <c r="AF14" s="223"/>
      <c r="AG14" s="223"/>
      <c r="AH14" s="52"/>
      <c r="AI14" s="96"/>
      <c r="AN14" s="3"/>
      <c r="AO14" s="31" t="s">
        <v>60</v>
      </c>
    </row>
    <row r="15" spans="2:41" s="11" customFormat="1" ht="9.9499999999999993" customHeight="1" x14ac:dyDescent="0.2">
      <c r="N15" s="224" t="str">
        <f>IF(Instructions!C8="","",+Instructions!C8)</f>
        <v/>
      </c>
      <c r="O15" s="224"/>
      <c r="P15" s="224"/>
      <c r="Q15" s="224"/>
      <c r="R15" s="224"/>
      <c r="S15" s="224"/>
      <c r="T15" s="224"/>
      <c r="U15" s="72"/>
      <c r="V15" s="52"/>
      <c r="W15" s="71"/>
      <c r="X15" s="71"/>
      <c r="Y15" s="52"/>
      <c r="Z15" s="58"/>
      <c r="AA15" s="58"/>
      <c r="AB15" s="59"/>
      <c r="AD15" s="20"/>
      <c r="AE15" s="66"/>
      <c r="AF15" s="66"/>
      <c r="AH15" s="52"/>
      <c r="AI15" s="96"/>
      <c r="AN15" s="3"/>
      <c r="AO15" s="31" t="s">
        <v>60</v>
      </c>
    </row>
    <row r="16" spans="2:41" s="3" customFormat="1" ht="12" customHeight="1" x14ac:dyDescent="0.2">
      <c r="C16" s="35" t="str">
        <f>"Product Code '"&amp;Instructions!B3&amp;"'"</f>
        <v>Product Code 'B'</v>
      </c>
      <c r="N16" s="224"/>
      <c r="O16" s="224"/>
      <c r="P16" s="224"/>
      <c r="Q16" s="224"/>
      <c r="R16" s="224"/>
      <c r="S16" s="224"/>
      <c r="T16" s="224"/>
      <c r="U16" s="5"/>
      <c r="V16" s="52"/>
      <c r="W16" s="70"/>
      <c r="X16" s="70"/>
      <c r="Y16" s="52"/>
      <c r="Z16" s="39"/>
      <c r="AA16" s="39"/>
      <c r="AB16" s="55"/>
      <c r="AC16" s="17"/>
      <c r="AD16" s="15"/>
      <c r="AE16" s="65"/>
      <c r="AF16" s="65"/>
      <c r="AG16" s="88" t="str">
        <f>IF(Instructions!$C$8="","",Instructions!$C$8)</f>
        <v/>
      </c>
      <c r="AH16" s="52"/>
      <c r="AI16" s="122"/>
      <c r="AJ16" s="17"/>
      <c r="AK16" s="17"/>
      <c r="AL16" s="17"/>
      <c r="AM16" s="17"/>
      <c r="AO16" s="31" t="s">
        <v>60</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2"/>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25"/>
      <c r="O18" s="217" t="s">
        <v>52</v>
      </c>
      <c r="P18" s="218"/>
      <c r="Q18" s="26" t="s">
        <v>14</v>
      </c>
      <c r="R18" s="26" t="s">
        <v>18</v>
      </c>
      <c r="S18" s="27" t="str">
        <f>+S$11</f>
        <v>List 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49" customFormat="1" ht="9.9499999999999993" customHeight="1" x14ac:dyDescent="0.2">
      <c r="C19" s="216" t="s">
        <v>64</v>
      </c>
      <c r="D19" s="216"/>
      <c r="E19" s="216"/>
      <c r="F19" s="216"/>
      <c r="G19" s="216"/>
      <c r="H19" s="216"/>
      <c r="I19" s="216"/>
      <c r="J19" s="216"/>
      <c r="K19" s="216"/>
      <c r="L19" s="216"/>
      <c r="M19" s="216"/>
      <c r="N19" s="216"/>
      <c r="O19" s="216"/>
      <c r="P19" s="216"/>
      <c r="Q19" s="216"/>
      <c r="R19" s="216"/>
      <c r="S19" s="216"/>
      <c r="T19" s="216"/>
      <c r="U19" s="150"/>
      <c r="V19" s="52"/>
      <c r="W19" s="153"/>
      <c r="X19" s="153"/>
      <c r="Y19" s="52"/>
      <c r="Z19" s="154"/>
      <c r="AA19" s="154"/>
      <c r="AB19" s="155"/>
      <c r="AC19" s="151"/>
      <c r="AD19" s="152"/>
      <c r="AE19" s="156"/>
      <c r="AF19" s="157"/>
      <c r="AG19" s="151"/>
      <c r="AH19" s="52"/>
      <c r="AJ19" s="151"/>
      <c r="AK19" s="151"/>
      <c r="AL19" s="151"/>
      <c r="AM19" s="151"/>
      <c r="AN19" s="3"/>
      <c r="AO19" s="31" t="s">
        <v>60</v>
      </c>
    </row>
    <row r="20" spans="2:41" s="149" customFormat="1" ht="9.9499999999999993" customHeight="1" x14ac:dyDescent="0.2">
      <c r="C20" s="216" t="s">
        <v>97</v>
      </c>
      <c r="D20" s="216"/>
      <c r="E20" s="216"/>
      <c r="F20" s="216"/>
      <c r="G20" s="216"/>
      <c r="H20" s="216"/>
      <c r="I20" s="216"/>
      <c r="J20" s="216"/>
      <c r="K20" s="216"/>
      <c r="L20" s="216"/>
      <c r="M20" s="216"/>
      <c r="N20" s="216"/>
      <c r="O20" s="216"/>
      <c r="P20" s="216"/>
      <c r="Q20" s="216"/>
      <c r="R20" s="216"/>
      <c r="S20" s="216"/>
      <c r="T20" s="216"/>
      <c r="U20" s="150"/>
      <c r="V20" s="52"/>
      <c r="W20" s="153"/>
      <c r="X20" s="153"/>
      <c r="Y20" s="52"/>
      <c r="Z20" s="154"/>
      <c r="AA20" s="154"/>
      <c r="AB20" s="155"/>
      <c r="AC20" s="151"/>
      <c r="AD20" s="152"/>
      <c r="AE20" s="156"/>
      <c r="AF20" s="157"/>
      <c r="AG20" s="151"/>
      <c r="AH20" s="52"/>
      <c r="AJ20" s="151"/>
      <c r="AK20" s="151"/>
      <c r="AL20" s="151"/>
      <c r="AM20" s="151"/>
      <c r="AN20" s="3"/>
      <c r="AO20" s="31"/>
    </row>
    <row r="21" spans="2:41" s="3" customFormat="1" ht="3.95" customHeight="1" x14ac:dyDescent="0.2">
      <c r="M21" s="3" t="s">
        <v>92</v>
      </c>
      <c r="P21" s="74"/>
      <c r="Q21" s="90"/>
      <c r="R21" s="6"/>
      <c r="S21" s="39"/>
      <c r="T21" s="6"/>
      <c r="U21" s="5"/>
      <c r="V21" s="52"/>
      <c r="W21" s="56"/>
      <c r="X21" s="15"/>
      <c r="Y21" s="52"/>
      <c r="Z21" s="39"/>
      <c r="AA21" s="39"/>
      <c r="AB21" s="55"/>
      <c r="AC21" s="17"/>
      <c r="AD21" s="15"/>
      <c r="AE21" s="65"/>
      <c r="AF21" s="122"/>
      <c r="AG21" s="39"/>
      <c r="AH21" s="52"/>
      <c r="AJ21" s="17"/>
      <c r="AK21" s="17"/>
      <c r="AL21" s="17"/>
      <c r="AM21" s="17"/>
      <c r="AO21" s="31" t="s">
        <v>60</v>
      </c>
    </row>
    <row r="22" spans="2:41" s="3" customFormat="1" ht="9.9499999999999993" customHeight="1" x14ac:dyDescent="0.2">
      <c r="C22" s="175" t="s">
        <v>133</v>
      </c>
      <c r="M22" s="3" t="s">
        <v>92</v>
      </c>
      <c r="N22" s="192" t="s">
        <v>203</v>
      </c>
      <c r="P22" s="74"/>
      <c r="Q22" s="90"/>
      <c r="R22" s="159" t="s">
        <v>98</v>
      </c>
      <c r="S22" s="160" t="s">
        <v>148</v>
      </c>
      <c r="T22" s="161"/>
      <c r="U22" s="5"/>
      <c r="V22" s="176"/>
      <c r="W22" s="56"/>
      <c r="X22" s="15"/>
      <c r="Y22" s="176"/>
      <c r="Z22" s="39"/>
      <c r="AA22" s="39"/>
      <c r="AB22" s="55"/>
      <c r="AC22" s="17"/>
      <c r="AD22" s="15"/>
      <c r="AE22" s="65"/>
      <c r="AF22" s="122"/>
      <c r="AG22" s="39"/>
      <c r="AH22" s="176"/>
      <c r="AJ22" s="17"/>
      <c r="AK22" s="17"/>
      <c r="AL22" s="17"/>
      <c r="AM22" s="17"/>
      <c r="AO22" s="31"/>
    </row>
    <row r="23" spans="2:41" s="3" customFormat="1" ht="3" customHeight="1" x14ac:dyDescent="0.2">
      <c r="P23" s="74"/>
      <c r="Q23" s="90"/>
      <c r="R23" s="6"/>
      <c r="S23" s="39"/>
      <c r="T23" s="6"/>
      <c r="U23" s="5"/>
      <c r="V23" s="176"/>
      <c r="W23" s="56"/>
      <c r="X23" s="15"/>
      <c r="Y23" s="176"/>
      <c r="Z23" s="39"/>
      <c r="AA23" s="39"/>
      <c r="AB23" s="55"/>
      <c r="AC23" s="17"/>
      <c r="AD23" s="15"/>
      <c r="AE23" s="65"/>
      <c r="AF23" s="122"/>
      <c r="AG23" s="39"/>
      <c r="AH23" s="176"/>
      <c r="AJ23" s="17"/>
      <c r="AK23" s="17"/>
      <c r="AL23" s="17"/>
      <c r="AM23" s="17"/>
      <c r="AO23" s="31" t="s">
        <v>60</v>
      </c>
    </row>
    <row r="24" spans="2:41" s="3" customFormat="1" ht="9.9499999999999993" customHeight="1" x14ac:dyDescent="0.2">
      <c r="C24" s="35"/>
      <c r="D24" s="40" t="s">
        <v>10</v>
      </c>
      <c r="E24" s="147" t="s">
        <v>134</v>
      </c>
      <c r="F24" s="147"/>
      <c r="G24" s="147"/>
      <c r="H24" s="147"/>
      <c r="I24" s="147"/>
      <c r="J24" s="147"/>
      <c r="K24" s="147"/>
      <c r="L24" s="147"/>
      <c r="M24" s="147"/>
      <c r="N24" s="147"/>
      <c r="O24" s="30"/>
      <c r="P24" s="30"/>
      <c r="Q24" s="30"/>
      <c r="R24" s="30"/>
      <c r="S24" s="30"/>
      <c r="T24" s="30"/>
      <c r="U24" s="5"/>
      <c r="V24" s="176"/>
      <c r="W24" s="70"/>
      <c r="X24" s="70"/>
      <c r="Y24" s="176"/>
      <c r="Z24" s="39"/>
      <c r="AA24" s="39"/>
      <c r="AB24" s="55"/>
      <c r="AC24" s="17"/>
      <c r="AD24" s="15"/>
      <c r="AE24" s="65"/>
      <c r="AF24" s="122"/>
      <c r="AG24" s="17"/>
      <c r="AH24" s="176"/>
      <c r="AJ24" s="17"/>
      <c r="AK24" s="17"/>
      <c r="AL24" s="17"/>
      <c r="AM24" s="17"/>
      <c r="AO24" s="31"/>
    </row>
    <row r="25" spans="2:41" s="3" customFormat="1" ht="2.1" customHeight="1" x14ac:dyDescent="0.2">
      <c r="P25" s="74"/>
      <c r="Q25" s="90"/>
      <c r="R25" s="6"/>
      <c r="S25" s="39"/>
      <c r="T25" s="6"/>
      <c r="U25" s="5"/>
      <c r="V25" s="176"/>
      <c r="W25" s="56"/>
      <c r="X25" s="15"/>
      <c r="Y25" s="176"/>
      <c r="Z25" s="39"/>
      <c r="AA25" s="39"/>
      <c r="AB25" s="55"/>
      <c r="AC25" s="17"/>
      <c r="AD25" s="15"/>
      <c r="AE25" s="65"/>
      <c r="AF25" s="122"/>
      <c r="AG25" s="39"/>
      <c r="AH25" s="176"/>
      <c r="AJ25" s="17"/>
      <c r="AK25" s="17"/>
      <c r="AL25" s="17"/>
      <c r="AM25" s="17"/>
      <c r="AO25" s="31" t="s">
        <v>60</v>
      </c>
    </row>
    <row r="26" spans="2:41" s="3" customFormat="1" ht="9.9499999999999993" customHeight="1" x14ac:dyDescent="0.2">
      <c r="B26" s="111" t="s">
        <v>56</v>
      </c>
      <c r="D26" s="40"/>
      <c r="E26" s="74" t="s">
        <v>197</v>
      </c>
      <c r="F26" s="74"/>
      <c r="G26" s="30" t="s">
        <v>49</v>
      </c>
      <c r="H26" s="30"/>
      <c r="I26" s="30"/>
      <c r="J26" s="30"/>
      <c r="K26" s="30"/>
      <c r="L26" s="30"/>
      <c r="M26" s="30"/>
      <c r="N26" s="30"/>
      <c r="P26" s="74" t="s">
        <v>147</v>
      </c>
      <c r="Q26" s="90" t="s">
        <v>14</v>
      </c>
      <c r="R26" s="29"/>
      <c r="S26" s="39">
        <f>IF(Suggested="Yes",AA26,AG26)</f>
        <v>11.9</v>
      </c>
      <c r="T26" s="37" t="s">
        <v>48</v>
      </c>
      <c r="U26" s="5" t="str">
        <f>+Instructions!$B$3</f>
        <v>B</v>
      </c>
      <c r="V26" s="52"/>
      <c r="W26" s="56">
        <f>+Instructions!$C$22</f>
        <v>0</v>
      </c>
      <c r="X26" s="17">
        <f t="shared" ref="X26:X30" si="9">ROUND($AA26*(1-W26)+0.004999,2)</f>
        <v>11.9</v>
      </c>
      <c r="Y26" s="52"/>
      <c r="Z26" s="6" t="s">
        <v>213</v>
      </c>
      <c r="AA26" s="39">
        <v>11.9</v>
      </c>
      <c r="AB26" s="60">
        <f t="shared" ref="AB26:AB30" si="10">+W26</f>
        <v>0</v>
      </c>
      <c r="AC26" s="17">
        <f t="shared" ref="AC26:AC30" si="11">+X26</f>
        <v>11.9</v>
      </c>
      <c r="AD26" s="12">
        <f t="shared" ref="AD26:AD30" si="12">(AG26-AC26)/AG26</f>
        <v>0</v>
      </c>
      <c r="AE26" s="119"/>
      <c r="AF26" s="126">
        <v>1</v>
      </c>
      <c r="AG26" s="38">
        <f t="shared" ref="AG26:AG30" si="13">SUM(AJ26:AL26)+AE26</f>
        <v>11.9</v>
      </c>
      <c r="AH26" s="52"/>
      <c r="AJ26" s="17">
        <f t="shared" ref="AJ26:AJ30" si="14">ROUND(AC26/(1-VLOOKUP(AF26,Group,2,FALSE)),2)</f>
        <v>11.9</v>
      </c>
      <c r="AK26" s="17">
        <f t="shared" ref="AK26:AK30" si="15">IF(VLOOKUP(AF26,Group,5,FALSE)="YES",VLOOKUP(ROUND(ROUND(AJ26,1)-AJ26,2),Round,2,FALSE)+VLOOKUP(AF26,Group,6,FALSE),0)</f>
        <v>0</v>
      </c>
      <c r="AL26" s="17">
        <f t="shared" ref="AL26:AL30" si="16">IF(VLOOKUP(AF26,Group,7,FALSE)="",0,ROUND(AJ26-0.04999,1)-AJ26+AM26)</f>
        <v>0</v>
      </c>
      <c r="AM26" s="17" t="str">
        <f t="shared" ref="AM26:AM30" si="17">IF(VLOOKUP(AF26,Group,7,FALSE)="","",VLOOKUP(AF26,Group,7,FALSE))</f>
        <v/>
      </c>
      <c r="AO26" s="97" t="s">
        <v>60</v>
      </c>
    </row>
    <row r="27" spans="2:41" s="3" customFormat="1" ht="9.9499999999999993" customHeight="1" x14ac:dyDescent="0.2">
      <c r="B27" s="111" t="s">
        <v>56</v>
      </c>
      <c r="D27" s="40"/>
      <c r="E27" s="74" t="s">
        <v>135</v>
      </c>
      <c r="F27" s="74"/>
      <c r="G27" s="30" t="s">
        <v>49</v>
      </c>
      <c r="H27" s="30"/>
      <c r="I27" s="30"/>
      <c r="J27" s="30"/>
      <c r="K27" s="30"/>
      <c r="L27" s="30"/>
      <c r="M27" s="30"/>
      <c r="N27" s="30"/>
      <c r="P27" s="74" t="s">
        <v>145</v>
      </c>
      <c r="Q27" s="90" t="s">
        <v>14</v>
      </c>
      <c r="R27" s="29"/>
      <c r="S27" s="39">
        <f>IF(Suggested="Yes",AA27,AG27)</f>
        <v>11.75</v>
      </c>
      <c r="T27" s="37" t="s">
        <v>48</v>
      </c>
      <c r="U27" s="5" t="str">
        <f>+Instructions!$B$3</f>
        <v>B</v>
      </c>
      <c r="V27" s="52"/>
      <c r="W27" s="56">
        <f>+Instructions!$C$22</f>
        <v>0</v>
      </c>
      <c r="X27" s="17">
        <f t="shared" si="9"/>
        <v>11.75</v>
      </c>
      <c r="Y27" s="52"/>
      <c r="Z27" s="6" t="s">
        <v>213</v>
      </c>
      <c r="AA27" s="39">
        <v>11.75</v>
      </c>
      <c r="AB27" s="60">
        <f t="shared" si="10"/>
        <v>0</v>
      </c>
      <c r="AC27" s="17">
        <f t="shared" si="11"/>
        <v>11.75</v>
      </c>
      <c r="AD27" s="12">
        <f t="shared" si="12"/>
        <v>0</v>
      </c>
      <c r="AE27" s="119"/>
      <c r="AF27" s="126">
        <v>1</v>
      </c>
      <c r="AG27" s="38">
        <f t="shared" si="13"/>
        <v>11.75</v>
      </c>
      <c r="AH27" s="52"/>
      <c r="AJ27" s="17">
        <f t="shared" si="14"/>
        <v>11.75</v>
      </c>
      <c r="AK27" s="17">
        <f t="shared" si="15"/>
        <v>0</v>
      </c>
      <c r="AL27" s="17">
        <f t="shared" si="16"/>
        <v>0</v>
      </c>
      <c r="AM27" s="17" t="str">
        <f t="shared" si="17"/>
        <v/>
      </c>
      <c r="AO27" s="97" t="s">
        <v>60</v>
      </c>
    </row>
    <row r="28" spans="2:41" s="3" customFormat="1" ht="9.9499999999999993" customHeight="1" x14ac:dyDescent="0.2">
      <c r="B28" s="111" t="s">
        <v>56</v>
      </c>
      <c r="D28" s="40"/>
      <c r="E28" s="74" t="s">
        <v>138</v>
      </c>
      <c r="F28" s="74"/>
      <c r="G28" s="30" t="s">
        <v>49</v>
      </c>
      <c r="H28" s="30"/>
      <c r="I28" s="30"/>
      <c r="J28" s="30"/>
      <c r="K28" s="30"/>
      <c r="L28" s="30"/>
      <c r="M28" s="30"/>
      <c r="N28" s="30"/>
      <c r="P28" s="74" t="s">
        <v>144</v>
      </c>
      <c r="Q28" s="90" t="s">
        <v>14</v>
      </c>
      <c r="R28" s="29"/>
      <c r="S28" s="39">
        <f>IF(Suggested="Yes",AA28,AG28)</f>
        <v>9.75</v>
      </c>
      <c r="T28" s="37" t="s">
        <v>48</v>
      </c>
      <c r="U28" s="5" t="str">
        <f>+Instructions!$B$3</f>
        <v>B</v>
      </c>
      <c r="V28" s="52"/>
      <c r="W28" s="56">
        <f>+Instructions!$C$22</f>
        <v>0</v>
      </c>
      <c r="X28" s="17">
        <f>ROUND($AA28*(1-W28)+0.004999,2)</f>
        <v>9.75</v>
      </c>
      <c r="Y28" s="52"/>
      <c r="Z28" s="6" t="s">
        <v>213</v>
      </c>
      <c r="AA28" s="39">
        <v>9.75</v>
      </c>
      <c r="AB28" s="60">
        <f>+W28</f>
        <v>0</v>
      </c>
      <c r="AC28" s="17">
        <f>+X28</f>
        <v>9.75</v>
      </c>
      <c r="AD28" s="12">
        <f>(AG28-AC28)/AG28</f>
        <v>0</v>
      </c>
      <c r="AE28" s="119"/>
      <c r="AF28" s="126">
        <v>1</v>
      </c>
      <c r="AG28" s="38">
        <f>SUM(AJ28:AL28)+AE28</f>
        <v>9.75</v>
      </c>
      <c r="AH28" s="52"/>
      <c r="AJ28" s="17">
        <f>ROUND(AC28/(1-VLOOKUP(AF28,Group,2,FALSE)),2)</f>
        <v>9.75</v>
      </c>
      <c r="AK28" s="17">
        <f>IF(VLOOKUP(AF28,Group,5,FALSE)="YES",VLOOKUP(ROUND(ROUND(AJ28,1)-AJ28,2),Round,2,FALSE)+VLOOKUP(AF28,Group,6,FALSE),0)</f>
        <v>0</v>
      </c>
      <c r="AL28" s="17">
        <f>IF(VLOOKUP(AF28,Group,7,FALSE)="",0,ROUND(AJ28-0.04999,1)-AJ28+AM28)</f>
        <v>0</v>
      </c>
      <c r="AM28" s="17" t="str">
        <f>IF(VLOOKUP(AF28,Group,7,FALSE)="","",VLOOKUP(AF28,Group,7,FALSE))</f>
        <v/>
      </c>
      <c r="AO28" s="97" t="s">
        <v>60</v>
      </c>
    </row>
    <row r="29" spans="2:41" s="3" customFormat="1" ht="2.1" customHeight="1" x14ac:dyDescent="0.2">
      <c r="P29" s="74"/>
      <c r="Q29" s="90"/>
      <c r="R29" s="6"/>
      <c r="S29" s="39"/>
      <c r="T29" s="6"/>
      <c r="U29" s="5"/>
      <c r="V29" s="176"/>
      <c r="W29" s="56"/>
      <c r="X29" s="15"/>
      <c r="Y29" s="176"/>
      <c r="Z29" s="39"/>
      <c r="AA29" s="39"/>
      <c r="AB29" s="55"/>
      <c r="AC29" s="17"/>
      <c r="AD29" s="15"/>
      <c r="AE29" s="65"/>
      <c r="AF29" s="122"/>
      <c r="AG29" s="39"/>
      <c r="AH29" s="176"/>
      <c r="AJ29" s="17"/>
      <c r="AK29" s="17"/>
      <c r="AL29" s="17"/>
      <c r="AM29" s="17"/>
      <c r="AO29" s="31" t="s">
        <v>60</v>
      </c>
    </row>
    <row r="30" spans="2:41" s="3" customFormat="1" ht="9.9499999999999993" customHeight="1" x14ac:dyDescent="0.2">
      <c r="B30" s="111" t="s">
        <v>56</v>
      </c>
      <c r="D30" s="40"/>
      <c r="E30" s="74" t="s">
        <v>136</v>
      </c>
      <c r="F30" s="74"/>
      <c r="G30" s="30" t="s">
        <v>137</v>
      </c>
      <c r="H30" s="30"/>
      <c r="I30" s="30"/>
      <c r="J30" s="30"/>
      <c r="K30" s="30"/>
      <c r="L30" s="30"/>
      <c r="M30" s="30"/>
      <c r="N30" s="30"/>
      <c r="P30" s="74" t="s">
        <v>146</v>
      </c>
      <c r="Q30" s="90" t="s">
        <v>14</v>
      </c>
      <c r="R30" s="29"/>
      <c r="S30" s="39">
        <f>IF(Suggested="Yes",AA30,AG30)</f>
        <v>20.45</v>
      </c>
      <c r="T30" s="37" t="s">
        <v>48</v>
      </c>
      <c r="U30" s="5" t="str">
        <f>+Instructions!$B$3</f>
        <v>B</v>
      </c>
      <c r="V30" s="52"/>
      <c r="W30" s="56">
        <f>+Instructions!$C$22</f>
        <v>0</v>
      </c>
      <c r="X30" s="17">
        <f t="shared" si="9"/>
        <v>20.45</v>
      </c>
      <c r="Y30" s="52"/>
      <c r="Z30" s="6" t="s">
        <v>213</v>
      </c>
      <c r="AA30" s="39">
        <v>20.45</v>
      </c>
      <c r="AB30" s="60">
        <f t="shared" si="10"/>
        <v>0</v>
      </c>
      <c r="AC30" s="17">
        <f t="shared" si="11"/>
        <v>20.45</v>
      </c>
      <c r="AD30" s="12">
        <f t="shared" si="12"/>
        <v>0</v>
      </c>
      <c r="AE30" s="119"/>
      <c r="AF30" s="126">
        <v>1</v>
      </c>
      <c r="AG30" s="38">
        <f t="shared" si="13"/>
        <v>20.45</v>
      </c>
      <c r="AH30" s="52"/>
      <c r="AJ30" s="17">
        <f t="shared" si="14"/>
        <v>20.45</v>
      </c>
      <c r="AK30" s="17">
        <f t="shared" si="15"/>
        <v>0</v>
      </c>
      <c r="AL30" s="17">
        <f t="shared" si="16"/>
        <v>0</v>
      </c>
      <c r="AM30" s="17" t="str">
        <f t="shared" si="17"/>
        <v/>
      </c>
      <c r="AO30" s="97" t="s">
        <v>60</v>
      </c>
    </row>
    <row r="31" spans="2:41" s="3" customFormat="1" ht="2.1" customHeight="1" x14ac:dyDescent="0.2">
      <c r="P31" s="74"/>
      <c r="Q31" s="90"/>
      <c r="R31" s="6"/>
      <c r="S31" s="39"/>
      <c r="T31" s="6"/>
      <c r="U31" s="5"/>
      <c r="V31" s="176"/>
      <c r="W31" s="56"/>
      <c r="X31" s="15"/>
      <c r="Y31" s="176"/>
      <c r="Z31" s="39"/>
      <c r="AA31" s="39"/>
      <c r="AB31" s="55"/>
      <c r="AC31" s="17"/>
      <c r="AD31" s="15"/>
      <c r="AE31" s="65"/>
      <c r="AF31" s="122"/>
      <c r="AG31" s="39"/>
      <c r="AH31" s="176"/>
      <c r="AJ31" s="17"/>
      <c r="AK31" s="17"/>
      <c r="AL31" s="17"/>
      <c r="AM31" s="17"/>
      <c r="AO31" s="31" t="s">
        <v>60</v>
      </c>
    </row>
    <row r="32" spans="2:41" s="3" customFormat="1" ht="9.9499999999999993" customHeight="1" x14ac:dyDescent="0.2">
      <c r="B32" s="110" t="s">
        <v>8</v>
      </c>
      <c r="D32" s="40"/>
      <c r="E32" s="74" t="s">
        <v>136</v>
      </c>
      <c r="F32" s="74"/>
      <c r="G32" s="30" t="s">
        <v>139</v>
      </c>
      <c r="H32" s="30"/>
      <c r="I32" s="30" t="s">
        <v>143</v>
      </c>
      <c r="J32" s="30"/>
      <c r="K32" s="30"/>
      <c r="L32" s="30"/>
      <c r="M32" s="30"/>
      <c r="N32" s="30"/>
      <c r="P32" s="74" t="s">
        <v>156</v>
      </c>
      <c r="Q32" s="90"/>
      <c r="R32" s="29"/>
      <c r="S32" s="39">
        <f>IF(Suggested="Yes",AA32,AG32)</f>
        <v>34.700000000000003</v>
      </c>
      <c r="T32" s="37" t="s">
        <v>47</v>
      </c>
      <c r="U32" s="5" t="str">
        <f>+Instructions!$B$3</f>
        <v>B</v>
      </c>
      <c r="V32" s="52"/>
      <c r="W32" s="56">
        <f>+Instructions!$C$22</f>
        <v>0</v>
      </c>
      <c r="X32" s="17">
        <f t="shared" ref="X32" si="18">ROUND($AA32*(1-W32)+0.004999,2)</f>
        <v>34.700000000000003</v>
      </c>
      <c r="Y32" s="52"/>
      <c r="Z32" s="6" t="s">
        <v>213</v>
      </c>
      <c r="AA32" s="39">
        <v>34.700000000000003</v>
      </c>
      <c r="AB32" s="60">
        <f t="shared" ref="AB32" si="19">+W32</f>
        <v>0</v>
      </c>
      <c r="AC32" s="17">
        <f t="shared" ref="AC32" si="20">+X32</f>
        <v>34.700000000000003</v>
      </c>
      <c r="AD32" s="12">
        <f t="shared" ref="AD32" si="21">(AG32-AC32)/AG32</f>
        <v>0</v>
      </c>
      <c r="AE32" s="119"/>
      <c r="AF32" s="127">
        <v>3</v>
      </c>
      <c r="AG32" s="53">
        <f t="shared" ref="AG32" si="22">SUM(AJ32:AL32)+AE32</f>
        <v>34.700000000000003</v>
      </c>
      <c r="AH32" s="52"/>
      <c r="AJ32" s="17">
        <f t="shared" ref="AJ32" si="23">ROUND(AC32/(1-VLOOKUP(AF32,Group,2,FALSE)),2)</f>
        <v>34.700000000000003</v>
      </c>
      <c r="AK32" s="17">
        <f t="shared" ref="AK32" si="24">IF(VLOOKUP(AF32,Group,5,FALSE)="YES",VLOOKUP(ROUND(ROUND(AJ32,1)-AJ32,2),Round,2,FALSE)+VLOOKUP(AF32,Group,6,FALSE),0)</f>
        <v>0</v>
      </c>
      <c r="AL32" s="17">
        <f t="shared" ref="AL32" si="25">IF(VLOOKUP(AF32,Group,7,FALSE)="",0,ROUND(AJ32-0.04999,1)-AJ32+AM32)</f>
        <v>0</v>
      </c>
      <c r="AM32" s="17" t="str">
        <f t="shared" ref="AM32" si="26">IF(VLOOKUP(AF32,Group,7,FALSE)="","",VLOOKUP(AF32,Group,7,FALSE))</f>
        <v/>
      </c>
      <c r="AO32" s="97" t="s">
        <v>60</v>
      </c>
    </row>
    <row r="33" spans="2:41" s="3" customFormat="1" ht="2.1" customHeight="1" x14ac:dyDescent="0.2">
      <c r="P33" s="74"/>
      <c r="Q33" s="90"/>
      <c r="R33" s="6"/>
      <c r="S33" s="39"/>
      <c r="T33" s="6"/>
      <c r="U33" s="5"/>
      <c r="V33" s="176"/>
      <c r="W33" s="56"/>
      <c r="X33" s="15"/>
      <c r="Y33" s="176"/>
      <c r="Z33" s="39"/>
      <c r="AA33" s="39"/>
      <c r="AB33" s="55"/>
      <c r="AC33" s="17"/>
      <c r="AD33" s="15"/>
      <c r="AE33" s="65"/>
      <c r="AF33" s="122"/>
      <c r="AG33" s="39"/>
      <c r="AH33" s="176"/>
      <c r="AJ33" s="17"/>
      <c r="AK33" s="17"/>
      <c r="AL33" s="17"/>
      <c r="AM33" s="17"/>
      <c r="AO33" s="31" t="s">
        <v>60</v>
      </c>
    </row>
    <row r="34" spans="2:41" s="3" customFormat="1" ht="9.9499999999999993" customHeight="1" x14ac:dyDescent="0.2">
      <c r="B34" s="110" t="s">
        <v>8</v>
      </c>
      <c r="D34" s="40"/>
      <c r="E34" s="74" t="s">
        <v>87</v>
      </c>
      <c r="F34" s="74"/>
      <c r="G34" s="30" t="s">
        <v>99</v>
      </c>
      <c r="H34" s="30"/>
      <c r="I34" s="30" t="s">
        <v>101</v>
      </c>
      <c r="J34" s="30"/>
      <c r="K34" s="30"/>
      <c r="L34" s="30"/>
      <c r="M34" s="30"/>
      <c r="N34" s="30"/>
      <c r="P34" s="74"/>
      <c r="Q34" s="90" t="s">
        <v>14</v>
      </c>
      <c r="R34" s="29"/>
      <c r="S34" s="39">
        <f>IF(Suggested="Yes",AA34,AG34)</f>
        <v>28.85</v>
      </c>
      <c r="T34" s="37" t="s">
        <v>47</v>
      </c>
      <c r="U34" s="5" t="str">
        <f>+Instructions!$B$3</f>
        <v>B</v>
      </c>
      <c r="V34" s="52"/>
      <c r="W34" s="56">
        <f>+Instructions!$C$22</f>
        <v>0</v>
      </c>
      <c r="X34" s="17">
        <f t="shared" ref="X34" si="27">ROUND($AA34*(1-W34)+0.004999,2)</f>
        <v>28.85</v>
      </c>
      <c r="Y34" s="52"/>
      <c r="Z34" s="6" t="s">
        <v>213</v>
      </c>
      <c r="AA34" s="39">
        <v>28.85</v>
      </c>
      <c r="AB34" s="60">
        <f t="shared" ref="AB34" si="28">+W34</f>
        <v>0</v>
      </c>
      <c r="AC34" s="17">
        <f t="shared" ref="AC34" si="29">+X34</f>
        <v>28.85</v>
      </c>
      <c r="AD34" s="12">
        <f t="shared" ref="AD34" si="30">(AG34-AC34)/AG34</f>
        <v>0</v>
      </c>
      <c r="AE34" s="119"/>
      <c r="AF34" s="127">
        <v>3</v>
      </c>
      <c r="AG34" s="53">
        <f t="shared" ref="AG34" si="31">SUM(AJ34:AL34)+AE34</f>
        <v>28.85</v>
      </c>
      <c r="AH34" s="52"/>
      <c r="AJ34" s="17">
        <f t="shared" ref="AJ34" si="32">ROUND(AC34/(1-VLOOKUP(AF34,Group,2,FALSE)),2)</f>
        <v>28.85</v>
      </c>
      <c r="AK34" s="17">
        <f t="shared" ref="AK34" si="33">IF(VLOOKUP(AF34,Group,5,FALSE)="YES",VLOOKUP(ROUND(ROUND(AJ34,1)-AJ34,2),Round,2,FALSE)+VLOOKUP(AF34,Group,6,FALSE),0)</f>
        <v>0</v>
      </c>
      <c r="AL34" s="17">
        <f t="shared" ref="AL34" si="34">IF(VLOOKUP(AF34,Group,7,FALSE)="",0,ROUND(AJ34-0.04999,1)-AJ34+AM34)</f>
        <v>0</v>
      </c>
      <c r="AM34" s="17" t="str">
        <f t="shared" ref="AM34" si="35">IF(VLOOKUP(AF34,Group,7,FALSE)="","",VLOOKUP(AF34,Group,7,FALSE))</f>
        <v/>
      </c>
      <c r="AO34" s="97" t="s">
        <v>60</v>
      </c>
    </row>
    <row r="35" spans="2:41" s="3" customFormat="1" ht="9.9499999999999993" customHeight="1" x14ac:dyDescent="0.2">
      <c r="B35" s="110" t="s">
        <v>8</v>
      </c>
      <c r="D35" s="40"/>
      <c r="E35" s="74" t="s">
        <v>140</v>
      </c>
      <c r="F35" s="74"/>
      <c r="G35" s="30" t="s">
        <v>99</v>
      </c>
      <c r="H35" s="30"/>
      <c r="I35" s="30" t="s">
        <v>199</v>
      </c>
      <c r="J35" s="30"/>
      <c r="K35" s="30"/>
      <c r="L35" s="30"/>
      <c r="M35" s="30"/>
      <c r="N35" s="30"/>
      <c r="P35" s="74" t="s">
        <v>154</v>
      </c>
      <c r="Q35" s="90" t="s">
        <v>14</v>
      </c>
      <c r="R35" s="29"/>
      <c r="S35" s="39">
        <f>IF(Suggested="Yes",AA35,AG35)</f>
        <v>96.55</v>
      </c>
      <c r="T35" s="37" t="s">
        <v>47</v>
      </c>
      <c r="U35" s="5" t="str">
        <f>+Instructions!$B$3</f>
        <v>B</v>
      </c>
      <c r="V35" s="52"/>
      <c r="W35" s="56">
        <f>+Instructions!$C$22</f>
        <v>0</v>
      </c>
      <c r="X35" s="17">
        <f>ROUND($AA35*(1-W35)+0.004999,2)</f>
        <v>96.55</v>
      </c>
      <c r="Y35" s="52"/>
      <c r="Z35" s="6" t="s">
        <v>213</v>
      </c>
      <c r="AA35" s="39">
        <v>96.55</v>
      </c>
      <c r="AB35" s="60">
        <f>+W35</f>
        <v>0</v>
      </c>
      <c r="AC35" s="17">
        <f>+X35</f>
        <v>96.55</v>
      </c>
      <c r="AD35" s="12">
        <f>(AG35-AC35)/AG35</f>
        <v>0</v>
      </c>
      <c r="AE35" s="119"/>
      <c r="AF35" s="127">
        <v>3</v>
      </c>
      <c r="AG35" s="53">
        <f>SUM(AJ35:AL35)+AE35</f>
        <v>96.55</v>
      </c>
      <c r="AH35" s="52"/>
      <c r="AJ35" s="17">
        <f>ROUND(AC35/(1-VLOOKUP(AF35,Group,2,FALSE)),2)</f>
        <v>96.55</v>
      </c>
      <c r="AK35" s="17">
        <f>IF(VLOOKUP(AF35,Group,5,FALSE)="YES",VLOOKUP(ROUND(ROUND(AJ35,1)-AJ35,2),Round,2,FALSE)+VLOOKUP(AF35,Group,6,FALSE),0)</f>
        <v>0</v>
      </c>
      <c r="AL35" s="17">
        <f>IF(VLOOKUP(AF35,Group,7,FALSE)="",0,ROUND(AJ35-0.04999,1)-AJ35+AM35)</f>
        <v>0</v>
      </c>
      <c r="AM35" s="17" t="str">
        <f>IF(VLOOKUP(AF35,Group,7,FALSE)="","",VLOOKUP(AF35,Group,7,FALSE))</f>
        <v/>
      </c>
      <c r="AO35" s="97" t="s">
        <v>60</v>
      </c>
    </row>
    <row r="36" spans="2:41" s="3" customFormat="1" ht="9.9499999999999993" customHeight="1" x14ac:dyDescent="0.2">
      <c r="B36" s="110" t="s">
        <v>8</v>
      </c>
      <c r="D36" s="40"/>
      <c r="E36" s="74" t="s">
        <v>87</v>
      </c>
      <c r="F36" s="74"/>
      <c r="G36" s="30" t="s">
        <v>99</v>
      </c>
      <c r="H36" s="30"/>
      <c r="I36" s="30" t="s">
        <v>141</v>
      </c>
      <c r="J36" s="30"/>
      <c r="K36" s="30"/>
      <c r="L36" s="30"/>
      <c r="M36" s="30"/>
      <c r="N36" s="30"/>
      <c r="P36" s="74" t="s">
        <v>155</v>
      </c>
      <c r="Q36" s="90"/>
      <c r="R36" s="29"/>
      <c r="S36" s="39">
        <f>IF(Suggested="Yes",AA36,AG36)</f>
        <v>42.9</v>
      </c>
      <c r="T36" s="37" t="s">
        <v>47</v>
      </c>
      <c r="U36" s="5" t="str">
        <f>+Instructions!$B$3</f>
        <v>B</v>
      </c>
      <c r="V36" s="52"/>
      <c r="W36" s="56">
        <f>+Instructions!$C$22</f>
        <v>0</v>
      </c>
      <c r="X36" s="17">
        <f t="shared" ref="X36" si="36">ROUND($AA36*(1-W36)+0.004999,2)</f>
        <v>42.9</v>
      </c>
      <c r="Y36" s="52"/>
      <c r="Z36" s="6" t="s">
        <v>213</v>
      </c>
      <c r="AA36" s="39">
        <v>42.9</v>
      </c>
      <c r="AB36" s="60">
        <f t="shared" ref="AB36" si="37">+W36</f>
        <v>0</v>
      </c>
      <c r="AC36" s="17">
        <f t="shared" ref="AC36" si="38">+X36</f>
        <v>42.9</v>
      </c>
      <c r="AD36" s="12">
        <f t="shared" ref="AD36" si="39">(AG36-AC36)/AG36</f>
        <v>0</v>
      </c>
      <c r="AE36" s="119"/>
      <c r="AF36" s="127">
        <v>3</v>
      </c>
      <c r="AG36" s="53">
        <f t="shared" ref="AG36" si="40">SUM(AJ36:AL36)+AE36</f>
        <v>42.9</v>
      </c>
      <c r="AH36" s="52"/>
      <c r="AJ36" s="17">
        <f t="shared" ref="AJ36" si="41">ROUND(AC36/(1-VLOOKUP(AF36,Group,2,FALSE)),2)</f>
        <v>42.9</v>
      </c>
      <c r="AK36" s="17">
        <f t="shared" ref="AK36" si="42">IF(VLOOKUP(AF36,Group,5,FALSE)="YES",VLOOKUP(ROUND(ROUND(AJ36,1)-AJ36,2),Round,2,FALSE)+VLOOKUP(AF36,Group,6,FALSE),0)</f>
        <v>0</v>
      </c>
      <c r="AL36" s="17">
        <f t="shared" ref="AL36" si="43">IF(VLOOKUP(AF36,Group,7,FALSE)="",0,ROUND(AJ36-0.04999,1)-AJ36+AM36)</f>
        <v>0</v>
      </c>
      <c r="AM36" s="17" t="str">
        <f t="shared" ref="AM36" si="44">IF(VLOOKUP(AF36,Group,7,FALSE)="","",VLOOKUP(AF36,Group,7,FALSE))</f>
        <v/>
      </c>
      <c r="AO36" s="97" t="s">
        <v>60</v>
      </c>
    </row>
    <row r="37" spans="2:41" s="3" customFormat="1" ht="2.1" customHeight="1" x14ac:dyDescent="0.2">
      <c r="P37" s="74"/>
      <c r="Q37" s="90"/>
      <c r="R37" s="6"/>
      <c r="S37" s="39"/>
      <c r="T37" s="6"/>
      <c r="U37" s="5"/>
      <c r="V37" s="176"/>
      <c r="W37" s="56"/>
      <c r="X37" s="15"/>
      <c r="Y37" s="176"/>
      <c r="Z37" s="39"/>
      <c r="AA37" s="39"/>
      <c r="AB37" s="55"/>
      <c r="AC37" s="17"/>
      <c r="AD37" s="15"/>
      <c r="AE37" s="65"/>
      <c r="AF37" s="122"/>
      <c r="AG37" s="39"/>
      <c r="AH37" s="176"/>
      <c r="AJ37" s="17"/>
      <c r="AK37" s="17"/>
      <c r="AL37" s="17"/>
      <c r="AM37" s="17"/>
      <c r="AO37" s="31" t="s">
        <v>60</v>
      </c>
    </row>
    <row r="38" spans="2:41" s="3" customFormat="1" ht="9.9499999999999993" customHeight="1" x14ac:dyDescent="0.2">
      <c r="B38" s="112" t="s">
        <v>46</v>
      </c>
      <c r="D38" s="40"/>
      <c r="E38" s="74" t="s">
        <v>142</v>
      </c>
      <c r="F38" s="74"/>
      <c r="G38" s="30" t="s">
        <v>88</v>
      </c>
      <c r="H38" s="30"/>
      <c r="I38" s="30"/>
      <c r="J38" s="30"/>
      <c r="K38" s="30"/>
      <c r="L38" s="30"/>
      <c r="M38" s="30"/>
      <c r="N38" s="30"/>
      <c r="P38" s="74"/>
      <c r="Q38" s="90" t="s">
        <v>14</v>
      </c>
      <c r="R38" s="29"/>
      <c r="S38" s="39">
        <f>IF(Suggested="Yes",AA38,AG38)</f>
        <v>16.600000000000001</v>
      </c>
      <c r="T38" s="37" t="s">
        <v>47</v>
      </c>
      <c r="U38" s="5" t="str">
        <f>+Instructions!$B$3</f>
        <v>B</v>
      </c>
      <c r="V38" s="52"/>
      <c r="W38" s="56">
        <f>+Instructions!$C$22</f>
        <v>0</v>
      </c>
      <c r="X38" s="39">
        <f t="shared" ref="X38" si="45">ROUND($AA38*(1-W38)+0.004999,2)</f>
        <v>16.600000000000001</v>
      </c>
      <c r="Y38" s="52"/>
      <c r="Z38" s="6" t="s">
        <v>213</v>
      </c>
      <c r="AA38" s="39">
        <v>16.600000000000001</v>
      </c>
      <c r="AB38" s="60">
        <f t="shared" ref="AB38" si="46">+W38</f>
        <v>0</v>
      </c>
      <c r="AC38" s="39">
        <f t="shared" ref="AC38" si="47">+X38</f>
        <v>16.600000000000001</v>
      </c>
      <c r="AD38" s="60">
        <f t="shared" ref="AD38" si="48">(AG38-AC38)/AG38</f>
        <v>0</v>
      </c>
      <c r="AE38" s="119"/>
      <c r="AF38" s="128">
        <v>2</v>
      </c>
      <c r="AG38" s="44">
        <f t="shared" ref="AG38" si="49">SUM(AJ38:AL38)+AE38</f>
        <v>16.600000000000001</v>
      </c>
      <c r="AH38" s="52"/>
      <c r="AJ38" s="17">
        <f t="shared" ref="AJ38" si="50">ROUND(AC38/(1-VLOOKUP(AF38,Group,2,FALSE)),2)</f>
        <v>16.600000000000001</v>
      </c>
      <c r="AK38" s="17">
        <f t="shared" ref="AK38" si="51">IF(VLOOKUP(AF38,Group,5,FALSE)="YES",VLOOKUP(ROUND(ROUND(AJ38,1)-AJ38,2),Round,2,FALSE)+VLOOKUP(AF38,Group,6,FALSE),0)</f>
        <v>0</v>
      </c>
      <c r="AL38" s="17">
        <f t="shared" ref="AL38" si="52">IF(VLOOKUP(AF38,Group,7,FALSE)="",0,ROUND(AJ38-0.04999,1)-AJ38+AM38)</f>
        <v>0</v>
      </c>
      <c r="AM38" s="17" t="str">
        <f t="shared" ref="AM38" si="53">IF(VLOOKUP(AF38,Group,7,FALSE)="","",VLOOKUP(AF38,Group,7,FALSE))</f>
        <v/>
      </c>
      <c r="AO38" s="97" t="s">
        <v>60</v>
      </c>
    </row>
    <row r="39" spans="2:41" s="3" customFormat="1" ht="3" customHeight="1" x14ac:dyDescent="0.2">
      <c r="P39" s="74"/>
      <c r="Q39" s="90"/>
      <c r="R39" s="6"/>
      <c r="S39" s="39"/>
      <c r="T39" s="6"/>
      <c r="U39" s="5"/>
      <c r="V39" s="176"/>
      <c r="W39" s="56"/>
      <c r="X39" s="15"/>
      <c r="Y39" s="176"/>
      <c r="Z39" s="39"/>
      <c r="AA39" s="39"/>
      <c r="AB39" s="55"/>
      <c r="AC39" s="17"/>
      <c r="AD39" s="15"/>
      <c r="AE39" s="65"/>
      <c r="AF39" s="122"/>
      <c r="AG39" s="39"/>
      <c r="AH39" s="176"/>
      <c r="AJ39" s="17"/>
      <c r="AK39" s="17"/>
      <c r="AL39" s="17"/>
      <c r="AM39" s="17"/>
      <c r="AO39" s="31" t="s">
        <v>60</v>
      </c>
    </row>
    <row r="40" spans="2:41" s="3" customFormat="1" ht="9.9499999999999993" customHeight="1" x14ac:dyDescent="0.2">
      <c r="C40" s="35"/>
      <c r="D40" s="40" t="s">
        <v>10</v>
      </c>
      <c r="E40" s="147" t="s">
        <v>149</v>
      </c>
      <c r="F40" s="147"/>
      <c r="G40" s="147"/>
      <c r="H40" s="147"/>
      <c r="I40" s="147"/>
      <c r="J40" s="147"/>
      <c r="K40" s="147"/>
      <c r="L40" s="147"/>
      <c r="M40" s="147"/>
      <c r="N40" s="147"/>
      <c r="O40" s="30"/>
      <c r="P40" s="30"/>
      <c r="Q40" s="30"/>
      <c r="R40" s="30"/>
      <c r="S40" s="30"/>
      <c r="T40" s="30"/>
      <c r="U40" s="5"/>
      <c r="V40" s="176"/>
      <c r="W40" s="70"/>
      <c r="X40" s="70"/>
      <c r="Y40" s="176"/>
      <c r="Z40" s="39"/>
      <c r="AA40" s="39"/>
      <c r="AB40" s="55"/>
      <c r="AC40" s="17"/>
      <c r="AD40" s="15"/>
      <c r="AE40" s="65"/>
      <c r="AF40" s="122"/>
      <c r="AG40" s="17"/>
      <c r="AH40" s="176"/>
      <c r="AJ40" s="17"/>
      <c r="AK40" s="17"/>
      <c r="AL40" s="17"/>
      <c r="AM40" s="17"/>
      <c r="AO40" s="31"/>
    </row>
    <row r="41" spans="2:41" s="3" customFormat="1" ht="2.1" customHeight="1" x14ac:dyDescent="0.2">
      <c r="P41" s="74"/>
      <c r="Q41" s="90"/>
      <c r="R41" s="6"/>
      <c r="S41" s="39"/>
      <c r="T41" s="6"/>
      <c r="U41" s="5"/>
      <c r="V41" s="176"/>
      <c r="W41" s="56"/>
      <c r="X41" s="15"/>
      <c r="Y41" s="176"/>
      <c r="Z41" s="39"/>
      <c r="AA41" s="39"/>
      <c r="AB41" s="55"/>
      <c r="AC41" s="17"/>
      <c r="AD41" s="15"/>
      <c r="AE41" s="65"/>
      <c r="AF41" s="122"/>
      <c r="AG41" s="39"/>
      <c r="AH41" s="176"/>
      <c r="AJ41" s="17"/>
      <c r="AK41" s="17"/>
      <c r="AL41" s="17"/>
      <c r="AM41" s="17"/>
      <c r="AO41" s="31" t="s">
        <v>60</v>
      </c>
    </row>
    <row r="42" spans="2:41" s="3" customFormat="1" ht="9.9499999999999993" customHeight="1" x14ac:dyDescent="0.2">
      <c r="B42" s="110" t="s">
        <v>8</v>
      </c>
      <c r="D42" s="40"/>
      <c r="E42" s="74" t="s">
        <v>87</v>
      </c>
      <c r="F42" s="74"/>
      <c r="G42" s="30" t="s">
        <v>99</v>
      </c>
      <c r="H42" s="30"/>
      <c r="I42" s="30" t="s">
        <v>200</v>
      </c>
      <c r="J42" s="30"/>
      <c r="K42" s="30"/>
      <c r="L42" s="30"/>
      <c r="M42" s="30"/>
      <c r="N42" s="30"/>
      <c r="P42" s="74"/>
      <c r="Q42" s="90" t="s">
        <v>14</v>
      </c>
      <c r="R42" s="29"/>
      <c r="S42" s="39">
        <f>IF(Suggested="Yes",AA42,AG42)</f>
        <v>54.6</v>
      </c>
      <c r="T42" s="37" t="s">
        <v>47</v>
      </c>
      <c r="U42" s="5" t="str">
        <f>+Instructions!$B$3</f>
        <v>B</v>
      </c>
      <c r="V42" s="52"/>
      <c r="W42" s="56">
        <f>+Instructions!$C$22</f>
        <v>0</v>
      </c>
      <c r="X42" s="17">
        <f>ROUND($AA42*(1-W42)+0.004999,2)</f>
        <v>54.6</v>
      </c>
      <c r="Y42" s="52"/>
      <c r="Z42" s="6" t="s">
        <v>213</v>
      </c>
      <c r="AA42" s="39">
        <v>54.6</v>
      </c>
      <c r="AB42" s="60">
        <f>+W42</f>
        <v>0</v>
      </c>
      <c r="AC42" s="17">
        <f>+X42</f>
        <v>54.6</v>
      </c>
      <c r="AD42" s="12">
        <f>(AG42-AC42)/AG42</f>
        <v>0</v>
      </c>
      <c r="AE42" s="119"/>
      <c r="AF42" s="127">
        <v>3</v>
      </c>
      <c r="AG42" s="53">
        <f>SUM(AJ42:AL42)+AE42</f>
        <v>54.6</v>
      </c>
      <c r="AH42" s="52"/>
      <c r="AJ42" s="17">
        <f>ROUND(AC42/(1-VLOOKUP(AF42,Group,2,FALSE)),2)</f>
        <v>54.6</v>
      </c>
      <c r="AK42" s="17">
        <f>IF(VLOOKUP(AF42,Group,5,FALSE)="YES",VLOOKUP(ROUND(ROUND(AJ42,1)-AJ42,2),Round,2,FALSE)+VLOOKUP(AF42,Group,6,FALSE),0)</f>
        <v>0</v>
      </c>
      <c r="AL42" s="17">
        <f>IF(VLOOKUP(AF42,Group,7,FALSE)="",0,ROUND(AJ42-0.04999,1)-AJ42+AM42)</f>
        <v>0</v>
      </c>
      <c r="AM42" s="17" t="str">
        <f>IF(VLOOKUP(AF42,Group,7,FALSE)="","",VLOOKUP(AF42,Group,7,FALSE))</f>
        <v/>
      </c>
      <c r="AO42" s="97" t="s">
        <v>60</v>
      </c>
    </row>
    <row r="43" spans="2:41" s="3" customFormat="1" ht="3" customHeight="1" x14ac:dyDescent="0.2">
      <c r="P43" s="74"/>
      <c r="Q43" s="90"/>
      <c r="R43" s="6"/>
      <c r="S43" s="39"/>
      <c r="T43" s="6"/>
      <c r="U43" s="5"/>
      <c r="V43" s="176"/>
      <c r="W43" s="56"/>
      <c r="X43" s="15"/>
      <c r="Y43" s="176"/>
      <c r="Z43" s="39"/>
      <c r="AA43" s="39"/>
      <c r="AB43" s="55"/>
      <c r="AC43" s="17"/>
      <c r="AD43" s="15"/>
      <c r="AE43" s="65"/>
      <c r="AF43" s="122"/>
      <c r="AG43" s="39"/>
      <c r="AH43" s="176"/>
      <c r="AJ43" s="17"/>
      <c r="AK43" s="17"/>
      <c r="AL43" s="17"/>
      <c r="AM43" s="17"/>
      <c r="AO43" s="31" t="s">
        <v>60</v>
      </c>
    </row>
    <row r="44" spans="2:41" s="3" customFormat="1" ht="9.9499999999999993" customHeight="1" x14ac:dyDescent="0.2">
      <c r="C44" s="35"/>
      <c r="D44" s="40" t="s">
        <v>10</v>
      </c>
      <c r="E44" s="147" t="s">
        <v>153</v>
      </c>
      <c r="F44" s="147"/>
      <c r="G44" s="147"/>
      <c r="H44" s="147"/>
      <c r="I44" s="147"/>
      <c r="J44" s="147"/>
      <c r="K44" s="147"/>
      <c r="L44" s="147"/>
      <c r="M44" s="147"/>
      <c r="N44" s="147"/>
      <c r="O44" s="30"/>
      <c r="P44" s="30"/>
      <c r="Q44" s="30"/>
      <c r="R44" s="30"/>
      <c r="S44" s="30"/>
      <c r="T44" s="30"/>
      <c r="U44" s="5"/>
      <c r="V44" s="176"/>
      <c r="W44" s="70"/>
      <c r="X44" s="70"/>
      <c r="Y44" s="176"/>
      <c r="Z44" s="39"/>
      <c r="AA44" s="39"/>
      <c r="AB44" s="55"/>
      <c r="AC44" s="17"/>
      <c r="AD44" s="15"/>
      <c r="AE44" s="65"/>
      <c r="AF44" s="122"/>
      <c r="AG44" s="17"/>
      <c r="AH44" s="176"/>
      <c r="AJ44" s="17"/>
      <c r="AK44" s="17"/>
      <c r="AL44" s="17"/>
      <c r="AM44" s="17"/>
      <c r="AO44" s="31"/>
    </row>
    <row r="45" spans="2:41" s="3" customFormat="1" ht="2.1" customHeight="1" x14ac:dyDescent="0.2">
      <c r="P45" s="74"/>
      <c r="Q45" s="90"/>
      <c r="R45" s="6"/>
      <c r="S45" s="39"/>
      <c r="T45" s="6"/>
      <c r="U45" s="5"/>
      <c r="V45" s="176"/>
      <c r="W45" s="56"/>
      <c r="X45" s="15"/>
      <c r="Y45" s="176"/>
      <c r="Z45" s="39"/>
      <c r="AA45" s="39"/>
      <c r="AB45" s="55"/>
      <c r="AC45" s="17"/>
      <c r="AD45" s="15"/>
      <c r="AE45" s="65"/>
      <c r="AF45" s="122"/>
      <c r="AG45" s="39"/>
      <c r="AH45" s="176"/>
      <c r="AJ45" s="17"/>
      <c r="AK45" s="17"/>
      <c r="AL45" s="17"/>
      <c r="AM45" s="17"/>
      <c r="AO45" s="31" t="s">
        <v>60</v>
      </c>
    </row>
    <row r="46" spans="2:41" s="3" customFormat="1" ht="9.9499999999999993" customHeight="1" x14ac:dyDescent="0.2">
      <c r="B46" s="110" t="s">
        <v>8</v>
      </c>
      <c r="D46" s="40"/>
      <c r="E46" s="74" t="s">
        <v>87</v>
      </c>
      <c r="F46" s="74"/>
      <c r="G46" s="30" t="s">
        <v>99</v>
      </c>
      <c r="H46" s="30"/>
      <c r="I46" s="30" t="s">
        <v>152</v>
      </c>
      <c r="J46" s="30"/>
      <c r="K46" s="30"/>
      <c r="L46" s="30"/>
      <c r="M46" s="30"/>
      <c r="N46" s="30"/>
      <c r="P46" s="74"/>
      <c r="Q46" s="90" t="s">
        <v>14</v>
      </c>
      <c r="R46" s="29"/>
      <c r="S46" s="39">
        <f>IF(Suggested="Yes",AA46,AG46)</f>
        <v>28.85</v>
      </c>
      <c r="T46" s="37" t="s">
        <v>47</v>
      </c>
      <c r="U46" s="5" t="str">
        <f>+Instructions!$B$3</f>
        <v>B</v>
      </c>
      <c r="V46" s="52"/>
      <c r="W46" s="56">
        <f>+Instructions!$C$22</f>
        <v>0</v>
      </c>
      <c r="X46" s="17">
        <f t="shared" ref="X46" si="54">ROUND($AA46*(1-W46)+0.004999,2)</f>
        <v>28.85</v>
      </c>
      <c r="Y46" s="52"/>
      <c r="Z46" s="6" t="s">
        <v>213</v>
      </c>
      <c r="AA46" s="39">
        <v>28.85</v>
      </c>
      <c r="AB46" s="60">
        <f t="shared" ref="AB46" si="55">+W46</f>
        <v>0</v>
      </c>
      <c r="AC46" s="17">
        <f t="shared" ref="AC46" si="56">+X46</f>
        <v>28.85</v>
      </c>
      <c r="AD46" s="12">
        <f t="shared" ref="AD46" si="57">(AG46-AC46)/AG46</f>
        <v>0</v>
      </c>
      <c r="AE46" s="119"/>
      <c r="AF46" s="127">
        <v>3</v>
      </c>
      <c r="AG46" s="53">
        <f t="shared" ref="AG46" si="58">SUM(AJ46:AL46)+AE46</f>
        <v>28.85</v>
      </c>
      <c r="AH46" s="52"/>
      <c r="AJ46" s="17">
        <f t="shared" ref="AJ46" si="59">ROUND(AC46/(1-VLOOKUP(AF46,Group,2,FALSE)),2)</f>
        <v>28.85</v>
      </c>
      <c r="AK46" s="17">
        <f t="shared" ref="AK46" si="60">IF(VLOOKUP(AF46,Group,5,FALSE)="YES",VLOOKUP(ROUND(ROUND(AJ46,1)-AJ46,2),Round,2,FALSE)+VLOOKUP(AF46,Group,6,FALSE),0)</f>
        <v>0</v>
      </c>
      <c r="AL46" s="17">
        <f t="shared" ref="AL46" si="61">IF(VLOOKUP(AF46,Group,7,FALSE)="",0,ROUND(AJ46-0.04999,1)-AJ46+AM46)</f>
        <v>0</v>
      </c>
      <c r="AM46" s="17" t="str">
        <f t="shared" ref="AM46" si="62">IF(VLOOKUP(AF46,Group,7,FALSE)="","",VLOOKUP(AF46,Group,7,FALSE))</f>
        <v/>
      </c>
      <c r="AO46" s="97" t="s">
        <v>60</v>
      </c>
    </row>
    <row r="47" spans="2:41" s="3" customFormat="1" ht="3.95" customHeight="1" x14ac:dyDescent="0.2">
      <c r="M47" s="3" t="s">
        <v>92</v>
      </c>
      <c r="P47" s="74"/>
      <c r="Q47" s="90"/>
      <c r="R47" s="6"/>
      <c r="S47" s="39"/>
      <c r="T47" s="6"/>
      <c r="U47" s="5"/>
      <c r="V47" s="52"/>
      <c r="W47" s="56"/>
      <c r="X47" s="15"/>
      <c r="Y47" s="52"/>
      <c r="Z47" s="39"/>
      <c r="AA47" s="39"/>
      <c r="AB47" s="55"/>
      <c r="AC47" s="17"/>
      <c r="AD47" s="15"/>
      <c r="AE47" s="65"/>
      <c r="AF47" s="122"/>
      <c r="AG47" s="39"/>
      <c r="AH47" s="52"/>
      <c r="AJ47" s="17"/>
      <c r="AK47" s="17"/>
      <c r="AL47" s="17"/>
      <c r="AM47" s="17"/>
      <c r="AO47" s="31" t="s">
        <v>60</v>
      </c>
    </row>
    <row r="48" spans="2:41" s="3" customFormat="1" ht="9.9499999999999993" customHeight="1" x14ac:dyDescent="0.2">
      <c r="C48" s="175" t="s">
        <v>117</v>
      </c>
      <c r="M48" s="3" t="s">
        <v>92</v>
      </c>
      <c r="N48"/>
      <c r="P48" s="74"/>
      <c r="Q48" s="90"/>
      <c r="R48" s="159" t="s">
        <v>98</v>
      </c>
      <c r="S48" s="160" t="s">
        <v>125</v>
      </c>
      <c r="T48" s="161"/>
      <c r="U48" s="5"/>
      <c r="V48" s="176"/>
      <c r="W48" s="56"/>
      <c r="X48" s="15"/>
      <c r="Y48" s="176"/>
      <c r="Z48" s="39"/>
      <c r="AA48" s="39"/>
      <c r="AB48" s="55"/>
      <c r="AC48" s="17"/>
      <c r="AD48" s="15"/>
      <c r="AE48" s="65"/>
      <c r="AF48" s="122"/>
      <c r="AG48" s="39"/>
      <c r="AH48" s="176"/>
      <c r="AJ48" s="17"/>
      <c r="AK48" s="17"/>
      <c r="AL48" s="17"/>
      <c r="AM48" s="17"/>
      <c r="AO48" s="31"/>
    </row>
    <row r="49" spans="2:41" s="3" customFormat="1" ht="3" customHeight="1" x14ac:dyDescent="0.2">
      <c r="P49" s="74"/>
      <c r="Q49" s="90"/>
      <c r="R49" s="6"/>
      <c r="S49" s="39"/>
      <c r="T49" s="6"/>
      <c r="U49" s="5"/>
      <c r="V49" s="176"/>
      <c r="W49" s="56"/>
      <c r="X49" s="15"/>
      <c r="Y49" s="176"/>
      <c r="Z49" s="39"/>
      <c r="AA49" s="39"/>
      <c r="AB49" s="55"/>
      <c r="AC49" s="17"/>
      <c r="AD49" s="15"/>
      <c r="AE49" s="65"/>
      <c r="AF49" s="122"/>
      <c r="AG49" s="39"/>
      <c r="AH49" s="176"/>
      <c r="AJ49" s="17"/>
      <c r="AK49" s="17"/>
      <c r="AL49" s="17"/>
      <c r="AM49" s="17"/>
      <c r="AO49" s="31" t="s">
        <v>60</v>
      </c>
    </row>
    <row r="50" spans="2:41" s="3" customFormat="1" ht="9.9499999999999993" customHeight="1" x14ac:dyDescent="0.2">
      <c r="C50" s="35"/>
      <c r="D50" s="40" t="s">
        <v>10</v>
      </c>
      <c r="E50" s="147" t="s">
        <v>116</v>
      </c>
      <c r="F50" s="147"/>
      <c r="G50" s="147"/>
      <c r="H50" s="147"/>
      <c r="I50" s="147"/>
      <c r="J50" s="147"/>
      <c r="K50" s="147"/>
      <c r="L50" s="147"/>
      <c r="M50" s="147"/>
      <c r="N50" s="147"/>
      <c r="O50" s="30"/>
      <c r="P50" s="30"/>
      <c r="Q50" s="30"/>
      <c r="R50" s="30"/>
      <c r="S50" s="30"/>
      <c r="T50" s="30"/>
      <c r="U50" s="5"/>
      <c r="V50" s="176"/>
      <c r="W50" s="70"/>
      <c r="X50" s="70"/>
      <c r="Y50" s="176"/>
      <c r="Z50" s="39"/>
      <c r="AA50" s="39"/>
      <c r="AB50" s="55"/>
      <c r="AC50" s="17"/>
      <c r="AD50" s="15"/>
      <c r="AE50" s="65"/>
      <c r="AF50" s="122"/>
      <c r="AG50" s="17"/>
      <c r="AH50" s="176"/>
      <c r="AJ50" s="17"/>
      <c r="AK50" s="17"/>
      <c r="AL50" s="17"/>
      <c r="AM50" s="17"/>
      <c r="AO50" s="31"/>
    </row>
    <row r="51" spans="2:41" s="3" customFormat="1" ht="2.1" customHeight="1" x14ac:dyDescent="0.2">
      <c r="P51" s="74"/>
      <c r="Q51" s="90"/>
      <c r="R51" s="6"/>
      <c r="S51" s="39"/>
      <c r="T51" s="6"/>
      <c r="U51" s="5"/>
      <c r="V51" s="176"/>
      <c r="W51" s="56"/>
      <c r="X51" s="15"/>
      <c r="Y51" s="176"/>
      <c r="Z51" s="39"/>
      <c r="AA51" s="39"/>
      <c r="AB51" s="55"/>
      <c r="AC51" s="17"/>
      <c r="AD51" s="15"/>
      <c r="AE51" s="65"/>
      <c r="AF51" s="122"/>
      <c r="AG51" s="39"/>
      <c r="AH51" s="176"/>
      <c r="AJ51" s="17"/>
      <c r="AK51" s="17"/>
      <c r="AL51" s="17"/>
      <c r="AM51" s="17"/>
      <c r="AO51" s="31" t="s">
        <v>60</v>
      </c>
    </row>
    <row r="52" spans="2:41" s="3" customFormat="1" ht="9.9499999999999993" customHeight="1" x14ac:dyDescent="0.2">
      <c r="B52" s="111" t="s">
        <v>56</v>
      </c>
      <c r="D52" s="40"/>
      <c r="E52" s="74" t="s">
        <v>102</v>
      </c>
      <c r="F52" s="74"/>
      <c r="G52" s="30" t="s">
        <v>49</v>
      </c>
      <c r="H52" s="30"/>
      <c r="I52" s="30"/>
      <c r="J52" s="30"/>
      <c r="K52" s="30"/>
      <c r="L52" s="30"/>
      <c r="M52" s="30"/>
      <c r="N52" s="30"/>
      <c r="P52" s="74" t="s">
        <v>89</v>
      </c>
      <c r="Q52" s="90" t="s">
        <v>14</v>
      </c>
      <c r="R52" s="29"/>
      <c r="S52" s="39">
        <f t="shared" ref="S52:S57" si="63">IF(Suggested="Yes",AA52,AG52)</f>
        <v>11.75</v>
      </c>
      <c r="T52" s="37" t="s">
        <v>48</v>
      </c>
      <c r="U52" s="5" t="str">
        <f>+Instructions!$B$3</f>
        <v>B</v>
      </c>
      <c r="V52" s="52"/>
      <c r="W52" s="56">
        <f>+Instructions!$C$22</f>
        <v>0</v>
      </c>
      <c r="X52" s="17">
        <f t="shared" ref="X52:X58" si="64">ROUND($AA52*(1-W52)+0.004999,2)</f>
        <v>11.75</v>
      </c>
      <c r="Y52" s="52"/>
      <c r="Z52" s="6" t="s">
        <v>213</v>
      </c>
      <c r="AA52" s="39">
        <v>11.75</v>
      </c>
      <c r="AB52" s="60">
        <f t="shared" ref="AB52:AB58" si="65">+W52</f>
        <v>0</v>
      </c>
      <c r="AC52" s="17">
        <f t="shared" ref="AC52:AC58" si="66">+X52</f>
        <v>11.75</v>
      </c>
      <c r="AD52" s="12">
        <f t="shared" ref="AD52:AD58" si="67">(AG52-AC52)/AG52</f>
        <v>0</v>
      </c>
      <c r="AE52" s="119"/>
      <c r="AF52" s="126">
        <v>1</v>
      </c>
      <c r="AG52" s="38">
        <f t="shared" ref="AG52:AG58" si="68">SUM(AJ52:AL52)+AE52</f>
        <v>11.75</v>
      </c>
      <c r="AH52" s="52"/>
      <c r="AJ52" s="17">
        <f t="shared" ref="AJ52:AJ58" si="69">ROUND(AC52/(1-VLOOKUP(AF52,Group,2,FALSE)),2)</f>
        <v>11.75</v>
      </c>
      <c r="AK52" s="17">
        <f t="shared" ref="AK52:AK58" si="70">IF(VLOOKUP(AF52,Group,5,FALSE)="YES",VLOOKUP(ROUND(ROUND(AJ52,1)-AJ52,2),Round,2,FALSE)+VLOOKUP(AF52,Group,6,FALSE),0)</f>
        <v>0</v>
      </c>
      <c r="AL52" s="17">
        <f t="shared" ref="AL52:AL58" si="71">IF(VLOOKUP(AF52,Group,7,FALSE)="",0,ROUND(AJ52-0.04999,1)-AJ52+AM52)</f>
        <v>0</v>
      </c>
      <c r="AM52" s="17" t="str">
        <f t="shared" ref="AM52:AM58" si="72">IF(VLOOKUP(AF52,Group,7,FALSE)="","",VLOOKUP(AF52,Group,7,FALSE))</f>
        <v/>
      </c>
      <c r="AO52" s="97" t="s">
        <v>60</v>
      </c>
    </row>
    <row r="53" spans="2:41" s="3" customFormat="1" ht="9.9499999999999993" customHeight="1" x14ac:dyDescent="0.2">
      <c r="B53" s="111" t="s">
        <v>56</v>
      </c>
      <c r="D53" s="40"/>
      <c r="E53" s="74" t="s">
        <v>118</v>
      </c>
      <c r="F53" s="74"/>
      <c r="G53" s="30" t="s">
        <v>49</v>
      </c>
      <c r="H53" s="30"/>
      <c r="I53" s="30"/>
      <c r="J53" s="30"/>
      <c r="K53" s="30"/>
      <c r="L53" s="30"/>
      <c r="M53" s="30"/>
      <c r="N53" s="30"/>
      <c r="P53" s="74" t="s">
        <v>123</v>
      </c>
      <c r="Q53" s="90" t="s">
        <v>14</v>
      </c>
      <c r="R53" s="29"/>
      <c r="S53" s="39">
        <f t="shared" si="63"/>
        <v>11.75</v>
      </c>
      <c r="T53" s="37" t="s">
        <v>48</v>
      </c>
      <c r="U53" s="5" t="str">
        <f>+Instructions!$B$3</f>
        <v>B</v>
      </c>
      <c r="V53" s="52"/>
      <c r="W53" s="56">
        <f>+Instructions!$C$22</f>
        <v>0</v>
      </c>
      <c r="X53" s="17">
        <f t="shared" si="64"/>
        <v>11.75</v>
      </c>
      <c r="Y53" s="52"/>
      <c r="Z53" s="6" t="s">
        <v>213</v>
      </c>
      <c r="AA53" s="39">
        <v>11.75</v>
      </c>
      <c r="AB53" s="60">
        <f t="shared" si="65"/>
        <v>0</v>
      </c>
      <c r="AC53" s="17">
        <f t="shared" si="66"/>
        <v>11.75</v>
      </c>
      <c r="AD53" s="12">
        <f t="shared" si="67"/>
        <v>0</v>
      </c>
      <c r="AE53" s="119"/>
      <c r="AF53" s="126">
        <v>1</v>
      </c>
      <c r="AG53" s="38">
        <f t="shared" si="68"/>
        <v>11.75</v>
      </c>
      <c r="AH53" s="52"/>
      <c r="AJ53" s="17">
        <f t="shared" si="69"/>
        <v>11.75</v>
      </c>
      <c r="AK53" s="17">
        <f t="shared" si="70"/>
        <v>0</v>
      </c>
      <c r="AL53" s="17">
        <f t="shared" si="71"/>
        <v>0</v>
      </c>
      <c r="AM53" s="17" t="str">
        <f t="shared" si="72"/>
        <v/>
      </c>
      <c r="AO53" s="97" t="s">
        <v>60</v>
      </c>
    </row>
    <row r="54" spans="2:41" s="3" customFormat="1" ht="9.9499999999999993" customHeight="1" x14ac:dyDescent="0.2">
      <c r="B54" s="111" t="s">
        <v>56</v>
      </c>
      <c r="D54" s="40"/>
      <c r="E54" s="74" t="s">
        <v>93</v>
      </c>
      <c r="F54" s="74"/>
      <c r="G54" s="30" t="s">
        <v>49</v>
      </c>
      <c r="H54" s="30"/>
      <c r="I54" s="30"/>
      <c r="J54" s="30"/>
      <c r="K54" s="30"/>
      <c r="L54" s="30"/>
      <c r="M54" s="30"/>
      <c r="N54" s="30"/>
      <c r="P54" s="74" t="s">
        <v>89</v>
      </c>
      <c r="Q54" s="90" t="s">
        <v>14</v>
      </c>
      <c r="R54" s="29"/>
      <c r="S54" s="39">
        <f t="shared" si="63"/>
        <v>8.9499999999999993</v>
      </c>
      <c r="T54" s="37" t="s">
        <v>48</v>
      </c>
      <c r="U54" s="5" t="str">
        <f>+Instructions!$B$3</f>
        <v>B</v>
      </c>
      <c r="V54" s="52"/>
      <c r="W54" s="56">
        <f>+Instructions!$C$22</f>
        <v>0</v>
      </c>
      <c r="X54" s="17">
        <f t="shared" si="64"/>
        <v>8.9499999999999993</v>
      </c>
      <c r="Y54" s="52"/>
      <c r="Z54" s="6" t="s">
        <v>213</v>
      </c>
      <c r="AA54" s="39">
        <v>8.9499999999999993</v>
      </c>
      <c r="AB54" s="60">
        <f t="shared" si="65"/>
        <v>0</v>
      </c>
      <c r="AC54" s="17">
        <f t="shared" si="66"/>
        <v>8.9499999999999993</v>
      </c>
      <c r="AD54" s="12">
        <f t="shared" si="67"/>
        <v>0</v>
      </c>
      <c r="AE54" s="119"/>
      <c r="AF54" s="126">
        <v>1</v>
      </c>
      <c r="AG54" s="38">
        <f t="shared" si="68"/>
        <v>8.9499999999999993</v>
      </c>
      <c r="AH54" s="52"/>
      <c r="AJ54" s="17">
        <f t="shared" si="69"/>
        <v>8.9499999999999993</v>
      </c>
      <c r="AK54" s="17">
        <f t="shared" si="70"/>
        <v>0</v>
      </c>
      <c r="AL54" s="17">
        <f t="shared" si="71"/>
        <v>0</v>
      </c>
      <c r="AM54" s="17" t="str">
        <f t="shared" si="72"/>
        <v/>
      </c>
      <c r="AO54" s="97" t="s">
        <v>60</v>
      </c>
    </row>
    <row r="55" spans="2:41" s="3" customFormat="1" ht="9.9499999999999993" customHeight="1" x14ac:dyDescent="0.2">
      <c r="B55" s="111" t="s">
        <v>56</v>
      </c>
      <c r="D55" s="40"/>
      <c r="E55" s="74" t="s">
        <v>128</v>
      </c>
      <c r="F55" s="74"/>
      <c r="G55" s="30" t="s">
        <v>49</v>
      </c>
      <c r="H55" s="30"/>
      <c r="I55" s="30"/>
      <c r="J55" s="30"/>
      <c r="K55" s="30"/>
      <c r="L55" s="30"/>
      <c r="M55" s="30"/>
      <c r="N55" s="30"/>
      <c r="P55" s="74" t="s">
        <v>131</v>
      </c>
      <c r="Q55" s="90"/>
      <c r="R55" s="29"/>
      <c r="S55" s="39">
        <f t="shared" si="63"/>
        <v>9.25</v>
      </c>
      <c r="T55" s="37" t="s">
        <v>48</v>
      </c>
      <c r="U55" s="5" t="str">
        <f>+Instructions!$B$3</f>
        <v>B</v>
      </c>
      <c r="V55" s="52"/>
      <c r="W55" s="56">
        <f>+Instructions!$C$22</f>
        <v>0</v>
      </c>
      <c r="X55" s="17">
        <f t="shared" si="64"/>
        <v>9.25</v>
      </c>
      <c r="Y55" s="52"/>
      <c r="Z55" s="6" t="s">
        <v>213</v>
      </c>
      <c r="AA55" s="39">
        <v>9.25</v>
      </c>
      <c r="AB55" s="60">
        <f t="shared" si="65"/>
        <v>0</v>
      </c>
      <c r="AC55" s="17">
        <f t="shared" si="66"/>
        <v>9.25</v>
      </c>
      <c r="AD55" s="12">
        <f t="shared" si="67"/>
        <v>0</v>
      </c>
      <c r="AE55" s="119"/>
      <c r="AF55" s="126">
        <v>1</v>
      </c>
      <c r="AG55" s="38">
        <f t="shared" si="68"/>
        <v>9.25</v>
      </c>
      <c r="AH55" s="52"/>
      <c r="AJ55" s="17">
        <f t="shared" si="69"/>
        <v>9.25</v>
      </c>
      <c r="AK55" s="17">
        <f t="shared" si="70"/>
        <v>0</v>
      </c>
      <c r="AL55" s="17">
        <f t="shared" si="71"/>
        <v>0</v>
      </c>
      <c r="AM55" s="17" t="str">
        <f t="shared" si="72"/>
        <v/>
      </c>
      <c r="AO55" s="97" t="s">
        <v>60</v>
      </c>
    </row>
    <row r="56" spans="2:41" s="3" customFormat="1" ht="9.9499999999999993" customHeight="1" x14ac:dyDescent="0.2">
      <c r="B56" s="111" t="s">
        <v>56</v>
      </c>
      <c r="E56" s="74" t="s">
        <v>130</v>
      </c>
      <c r="F56" s="74"/>
      <c r="G56" s="30" t="s">
        <v>49</v>
      </c>
      <c r="H56" s="30"/>
      <c r="I56" s="30"/>
      <c r="J56" s="30"/>
      <c r="K56" s="30"/>
      <c r="L56" s="30"/>
      <c r="M56" s="30"/>
      <c r="N56" s="30"/>
      <c r="P56" s="74" t="s">
        <v>132</v>
      </c>
      <c r="Q56" s="90"/>
      <c r="R56" s="29"/>
      <c r="S56" s="39">
        <f t="shared" si="63"/>
        <v>10.45</v>
      </c>
      <c r="T56" s="37" t="s">
        <v>48</v>
      </c>
      <c r="U56" s="5" t="str">
        <f>+Instructions!$B$3</f>
        <v>B</v>
      </c>
      <c r="V56" s="52"/>
      <c r="W56" s="56">
        <f>+Instructions!$C$22</f>
        <v>0</v>
      </c>
      <c r="X56" s="17">
        <f t="shared" ref="X56" si="73">ROUND($AA56*(1-W56)+0.004999,2)</f>
        <v>10.45</v>
      </c>
      <c r="Y56" s="52"/>
      <c r="Z56" s="6" t="s">
        <v>213</v>
      </c>
      <c r="AA56" s="39">
        <v>10.45</v>
      </c>
      <c r="AB56" s="60">
        <f t="shared" ref="AB56" si="74">+W56</f>
        <v>0</v>
      </c>
      <c r="AC56" s="17">
        <f t="shared" ref="AC56" si="75">+X56</f>
        <v>10.45</v>
      </c>
      <c r="AD56" s="12">
        <f t="shared" ref="AD56" si="76">(AG56-AC56)/AG56</f>
        <v>0</v>
      </c>
      <c r="AE56" s="119"/>
      <c r="AF56" s="126">
        <v>1</v>
      </c>
      <c r="AG56" s="38">
        <f t="shared" ref="AG56" si="77">SUM(AJ56:AL56)+AE56</f>
        <v>10.45</v>
      </c>
      <c r="AH56" s="52"/>
      <c r="AJ56" s="17">
        <f t="shared" ref="AJ56" si="78">ROUND(AC56/(1-VLOOKUP(AF56,Group,2,FALSE)),2)</f>
        <v>10.45</v>
      </c>
      <c r="AK56" s="17">
        <f t="shared" ref="AK56" si="79">IF(VLOOKUP(AF56,Group,5,FALSE)="YES",VLOOKUP(ROUND(ROUND(AJ56,1)-AJ56,2),Round,2,FALSE)+VLOOKUP(AF56,Group,6,FALSE),0)</f>
        <v>0</v>
      </c>
      <c r="AL56" s="17">
        <f t="shared" ref="AL56" si="80">IF(VLOOKUP(AF56,Group,7,FALSE)="",0,ROUND(AJ56-0.04999,1)-AJ56+AM56)</f>
        <v>0</v>
      </c>
      <c r="AM56" s="17" t="str">
        <f t="shared" ref="AM56" si="81">IF(VLOOKUP(AF56,Group,7,FALSE)="","",VLOOKUP(AF56,Group,7,FALSE))</f>
        <v/>
      </c>
      <c r="AO56" s="97" t="s">
        <v>60</v>
      </c>
    </row>
    <row r="57" spans="2:41" s="3" customFormat="1" ht="9.9499999999999993" customHeight="1" x14ac:dyDescent="0.2">
      <c r="B57" s="111" t="s">
        <v>56</v>
      </c>
      <c r="D57" s="40"/>
      <c r="E57" s="74" t="s">
        <v>129</v>
      </c>
      <c r="F57" s="74"/>
      <c r="G57" s="30" t="s">
        <v>49</v>
      </c>
      <c r="H57" s="30"/>
      <c r="I57" s="30"/>
      <c r="J57" s="30"/>
      <c r="K57" s="30"/>
      <c r="L57" s="30"/>
      <c r="M57" s="30"/>
      <c r="N57" s="30"/>
      <c r="P57" s="74" t="s">
        <v>131</v>
      </c>
      <c r="Q57" s="90"/>
      <c r="R57" s="29"/>
      <c r="S57" s="39">
        <f t="shared" si="63"/>
        <v>10.35</v>
      </c>
      <c r="T57" s="37" t="s">
        <v>48</v>
      </c>
      <c r="U57" s="5" t="str">
        <f>+Instructions!$B$3</f>
        <v>B</v>
      </c>
      <c r="V57" s="52"/>
      <c r="W57" s="56">
        <f>+Instructions!$C$22</f>
        <v>0</v>
      </c>
      <c r="X57" s="17">
        <f t="shared" si="64"/>
        <v>10.35</v>
      </c>
      <c r="Y57" s="52"/>
      <c r="Z57" s="6" t="s">
        <v>213</v>
      </c>
      <c r="AA57" s="39">
        <v>10.35</v>
      </c>
      <c r="AB57" s="60">
        <f t="shared" si="65"/>
        <v>0</v>
      </c>
      <c r="AC57" s="17">
        <f t="shared" si="66"/>
        <v>10.35</v>
      </c>
      <c r="AD57" s="12">
        <f t="shared" si="67"/>
        <v>0</v>
      </c>
      <c r="AE57" s="119"/>
      <c r="AF57" s="126">
        <v>1</v>
      </c>
      <c r="AG57" s="38">
        <f t="shared" si="68"/>
        <v>10.35</v>
      </c>
      <c r="AH57" s="52"/>
      <c r="AJ57" s="17">
        <f t="shared" si="69"/>
        <v>10.35</v>
      </c>
      <c r="AK57" s="17">
        <f t="shared" si="70"/>
        <v>0</v>
      </c>
      <c r="AL57" s="17">
        <f t="shared" si="71"/>
        <v>0</v>
      </c>
      <c r="AM57" s="17" t="str">
        <f t="shared" si="72"/>
        <v/>
      </c>
      <c r="AO57" s="97" t="s">
        <v>60</v>
      </c>
    </row>
    <row r="58" spans="2:41" s="3" customFormat="1" ht="9.9499999999999993" customHeight="1" x14ac:dyDescent="0.2">
      <c r="B58" s="111" t="s">
        <v>56</v>
      </c>
      <c r="D58" s="40"/>
      <c r="E58" s="74" t="s">
        <v>185</v>
      </c>
      <c r="F58" s="74"/>
      <c r="G58" s="30" t="s">
        <v>49</v>
      </c>
      <c r="H58" s="30"/>
      <c r="I58" s="30"/>
      <c r="J58" s="30"/>
      <c r="K58" s="30"/>
      <c r="L58" s="30"/>
      <c r="M58" s="30"/>
      <c r="N58" s="30"/>
      <c r="P58" s="74" t="s">
        <v>131</v>
      </c>
      <c r="Q58" s="90"/>
      <c r="R58" s="29" t="s">
        <v>53</v>
      </c>
      <c r="S58" s="39">
        <f>IF(Suggested="Yes",AA58,AG58)</f>
        <v>12.35</v>
      </c>
      <c r="T58" s="37" t="s">
        <v>48</v>
      </c>
      <c r="U58" s="5" t="str">
        <f>+Instructions!$B$3</f>
        <v>B</v>
      </c>
      <c r="V58" s="52"/>
      <c r="W58" s="56">
        <f>+Instructions!$C$22</f>
        <v>0</v>
      </c>
      <c r="X58" s="17">
        <f t="shared" si="64"/>
        <v>12.35</v>
      </c>
      <c r="Y58" s="52"/>
      <c r="Z58" s="6" t="s">
        <v>213</v>
      </c>
      <c r="AA58" s="39">
        <v>12.35</v>
      </c>
      <c r="AB58" s="60">
        <f t="shared" si="65"/>
        <v>0</v>
      </c>
      <c r="AC58" s="17">
        <f t="shared" si="66"/>
        <v>12.35</v>
      </c>
      <c r="AD58" s="12">
        <f t="shared" si="67"/>
        <v>0</v>
      </c>
      <c r="AE58" s="119"/>
      <c r="AF58" s="126">
        <v>1</v>
      </c>
      <c r="AG58" s="38">
        <f t="shared" si="68"/>
        <v>12.35</v>
      </c>
      <c r="AH58" s="52"/>
      <c r="AJ58" s="17">
        <f t="shared" si="69"/>
        <v>12.35</v>
      </c>
      <c r="AK58" s="17">
        <f t="shared" si="70"/>
        <v>0</v>
      </c>
      <c r="AL58" s="17">
        <f t="shared" si="71"/>
        <v>0</v>
      </c>
      <c r="AM58" s="17" t="str">
        <f t="shared" si="72"/>
        <v/>
      </c>
      <c r="AO58" s="97" t="s">
        <v>60</v>
      </c>
    </row>
    <row r="59" spans="2:41" s="3" customFormat="1" ht="2.1" customHeight="1" x14ac:dyDescent="0.2">
      <c r="P59" s="74"/>
      <c r="Q59" s="90"/>
      <c r="R59" s="6"/>
      <c r="S59" s="39"/>
      <c r="T59" s="6"/>
      <c r="U59" s="5"/>
      <c r="V59" s="176"/>
      <c r="W59" s="56"/>
      <c r="X59" s="15"/>
      <c r="Y59" s="176"/>
      <c r="Z59" s="39"/>
      <c r="AA59" s="39"/>
      <c r="AB59" s="55"/>
      <c r="AC59" s="17"/>
      <c r="AD59" s="15"/>
      <c r="AE59" s="65"/>
      <c r="AF59" s="122"/>
      <c r="AG59" s="39"/>
      <c r="AH59" s="176"/>
      <c r="AJ59" s="17"/>
      <c r="AK59" s="17"/>
      <c r="AL59" s="17"/>
      <c r="AM59" s="17"/>
      <c r="AO59" s="31" t="s">
        <v>60</v>
      </c>
    </row>
    <row r="60" spans="2:41" s="3" customFormat="1" ht="9.9499999999999993" customHeight="1" x14ac:dyDescent="0.2">
      <c r="B60" s="110" t="s">
        <v>8</v>
      </c>
      <c r="D60" s="40"/>
      <c r="E60" s="74" t="s">
        <v>93</v>
      </c>
      <c r="F60" s="74"/>
      <c r="G60" s="30" t="s">
        <v>49</v>
      </c>
      <c r="H60" s="30"/>
      <c r="I60" s="30" t="s">
        <v>120</v>
      </c>
      <c r="J60" s="30"/>
      <c r="K60" s="30"/>
      <c r="L60" s="30"/>
      <c r="M60" s="30"/>
      <c r="N60" s="30"/>
      <c r="P60" s="74" t="s">
        <v>89</v>
      </c>
      <c r="Q60" s="90" t="s">
        <v>14</v>
      </c>
      <c r="R60" s="29" t="s">
        <v>127</v>
      </c>
      <c r="S60" s="39">
        <f>IF(Suggested="Yes",AA60,AG60)</f>
        <v>9.6999999999999993</v>
      </c>
      <c r="T60" s="37" t="s">
        <v>48</v>
      </c>
      <c r="U60" s="5" t="str">
        <f>+Instructions!$B$3</f>
        <v>B</v>
      </c>
      <c r="V60" s="52"/>
      <c r="W60" s="56">
        <f>+Instructions!$C$22</f>
        <v>0</v>
      </c>
      <c r="X60" s="17">
        <f t="shared" ref="X60" si="82">ROUND($AA60*(1-W60)+0.004999,2)</f>
        <v>9.6999999999999993</v>
      </c>
      <c r="Y60" s="52"/>
      <c r="Z60" s="6" t="s">
        <v>213</v>
      </c>
      <c r="AA60" s="39">
        <v>9.6999999999999993</v>
      </c>
      <c r="AB60" s="60">
        <f t="shared" ref="AB60" si="83">+W60</f>
        <v>0</v>
      </c>
      <c r="AC60" s="17">
        <f t="shared" ref="AC60" si="84">+X60</f>
        <v>9.6999999999999993</v>
      </c>
      <c r="AD60" s="12">
        <f t="shared" ref="AD60" si="85">(AG60-AC60)/AG60</f>
        <v>0</v>
      </c>
      <c r="AE60" s="119"/>
      <c r="AF60" s="127">
        <v>3</v>
      </c>
      <c r="AG60" s="53">
        <f t="shared" ref="AG60" si="86">SUM(AJ60:AL60)+AE60</f>
        <v>9.6999999999999993</v>
      </c>
      <c r="AH60" s="52"/>
      <c r="AJ60" s="17">
        <f t="shared" ref="AJ60" si="87">ROUND(AC60/(1-VLOOKUP(AF60,Group,2,FALSE)),2)</f>
        <v>9.6999999999999993</v>
      </c>
      <c r="AK60" s="17">
        <f t="shared" ref="AK60" si="88">IF(VLOOKUP(AF60,Group,5,FALSE)="YES",VLOOKUP(ROUND(ROUND(AJ60,1)-AJ60,2),Round,2,FALSE)+VLOOKUP(AF60,Group,6,FALSE),0)</f>
        <v>0</v>
      </c>
      <c r="AL60" s="17">
        <f t="shared" ref="AL60" si="89">IF(VLOOKUP(AF60,Group,7,FALSE)="",0,ROUND(AJ60-0.04999,1)-AJ60+AM60)</f>
        <v>0</v>
      </c>
      <c r="AM60" s="17" t="str">
        <f t="shared" ref="AM60" si="90">IF(VLOOKUP(AF60,Group,7,FALSE)="","",VLOOKUP(AF60,Group,7,FALSE))</f>
        <v/>
      </c>
      <c r="AO60" s="97" t="s">
        <v>60</v>
      </c>
    </row>
    <row r="61" spans="2:41" s="3" customFormat="1" ht="2.1" customHeight="1" x14ac:dyDescent="0.2">
      <c r="P61" s="74"/>
      <c r="Q61" s="90"/>
      <c r="R61" s="6"/>
      <c r="S61" s="39"/>
      <c r="T61" s="6"/>
      <c r="U61" s="5"/>
      <c r="V61" s="176"/>
      <c r="W61" s="56"/>
      <c r="X61" s="15"/>
      <c r="Y61" s="176"/>
      <c r="Z61" s="39"/>
      <c r="AA61" s="39"/>
      <c r="AB61" s="55"/>
      <c r="AC61" s="17"/>
      <c r="AD61" s="15"/>
      <c r="AE61" s="65"/>
      <c r="AF61" s="122"/>
      <c r="AG61" s="39"/>
      <c r="AH61" s="176"/>
      <c r="AJ61" s="17"/>
      <c r="AK61" s="17"/>
      <c r="AL61" s="17"/>
      <c r="AM61" s="17"/>
      <c r="AO61" s="31"/>
    </row>
    <row r="62" spans="2:41" s="3" customFormat="1" ht="9.9499999999999993" customHeight="1" x14ac:dyDescent="0.2">
      <c r="B62" s="110" t="s">
        <v>8</v>
      </c>
      <c r="D62" s="40"/>
      <c r="E62" s="74" t="s">
        <v>87</v>
      </c>
      <c r="F62" s="74"/>
      <c r="G62" s="30" t="s">
        <v>99</v>
      </c>
      <c r="H62" s="30"/>
      <c r="I62" s="30" t="s">
        <v>101</v>
      </c>
      <c r="J62" s="30"/>
      <c r="K62" s="30"/>
      <c r="L62" s="30"/>
      <c r="M62" s="30"/>
      <c r="N62" s="30"/>
      <c r="P62" s="74"/>
      <c r="Q62" s="90" t="s">
        <v>14</v>
      </c>
      <c r="R62" s="29"/>
      <c r="S62" s="39">
        <f>IF(Suggested="Yes",AA62,AG62)</f>
        <v>28.65</v>
      </c>
      <c r="T62" s="37" t="s">
        <v>47</v>
      </c>
      <c r="U62" s="5" t="str">
        <f>+Instructions!$B$3</f>
        <v>B</v>
      </c>
      <c r="V62" s="52"/>
      <c r="W62" s="56">
        <f>+Instructions!$C$22</f>
        <v>0</v>
      </c>
      <c r="X62" s="17">
        <f t="shared" ref="X62:X63" si="91">ROUND($AA62*(1-W62)+0.004999,2)</f>
        <v>28.65</v>
      </c>
      <c r="Y62" s="52"/>
      <c r="Z62" s="6" t="s">
        <v>213</v>
      </c>
      <c r="AA62" s="39">
        <v>28.65</v>
      </c>
      <c r="AB62" s="60">
        <f t="shared" ref="AB62:AB63" si="92">+W62</f>
        <v>0</v>
      </c>
      <c r="AC62" s="17">
        <f t="shared" ref="AC62:AC63" si="93">+X62</f>
        <v>28.65</v>
      </c>
      <c r="AD62" s="12">
        <f t="shared" ref="AD62:AD63" si="94">(AG62-AC62)/AG62</f>
        <v>0</v>
      </c>
      <c r="AE62" s="119"/>
      <c r="AF62" s="127">
        <v>3</v>
      </c>
      <c r="AG62" s="53">
        <f t="shared" ref="AG62:AG63" si="95">SUM(AJ62:AL62)+AE62</f>
        <v>28.65</v>
      </c>
      <c r="AH62" s="52"/>
      <c r="AJ62" s="17">
        <f t="shared" ref="AJ62:AJ63" si="96">ROUND(AC62/(1-VLOOKUP(AF62,Group,2,FALSE)),2)</f>
        <v>28.65</v>
      </c>
      <c r="AK62" s="17">
        <f t="shared" ref="AK62:AK63" si="97">IF(VLOOKUP(AF62,Group,5,FALSE)="YES",VLOOKUP(ROUND(ROUND(AJ62,1)-AJ62,2),Round,2,FALSE)+VLOOKUP(AF62,Group,6,FALSE),0)</f>
        <v>0</v>
      </c>
      <c r="AL62" s="17">
        <f t="shared" ref="AL62:AL63" si="98">IF(VLOOKUP(AF62,Group,7,FALSE)="",0,ROUND(AJ62-0.04999,1)-AJ62+AM62)</f>
        <v>0</v>
      </c>
      <c r="AM62" s="17" t="str">
        <f t="shared" ref="AM62:AM63" si="99">IF(VLOOKUP(AF62,Group,7,FALSE)="","",VLOOKUP(AF62,Group,7,FALSE))</f>
        <v/>
      </c>
      <c r="AO62" s="97" t="s">
        <v>60</v>
      </c>
    </row>
    <row r="63" spans="2:41" s="3" customFormat="1" ht="9.9499999999999993" customHeight="1" x14ac:dyDescent="0.2">
      <c r="B63" s="110" t="s">
        <v>8</v>
      </c>
      <c r="D63" s="40"/>
      <c r="E63" s="74" t="s">
        <v>87</v>
      </c>
      <c r="F63" s="74"/>
      <c r="G63" s="30" t="s">
        <v>99</v>
      </c>
      <c r="H63" s="30"/>
      <c r="I63" s="30" t="s">
        <v>121</v>
      </c>
      <c r="J63" s="30"/>
      <c r="K63" s="30"/>
      <c r="L63" s="30"/>
      <c r="M63" s="30"/>
      <c r="N63" s="30"/>
      <c r="P63" s="74"/>
      <c r="Q63" s="90" t="s">
        <v>14</v>
      </c>
      <c r="R63" s="29"/>
      <c r="S63" s="39">
        <f>IF(Suggested="Yes",AA63,AG63)</f>
        <v>62.75</v>
      </c>
      <c r="T63" s="37" t="s">
        <v>47</v>
      </c>
      <c r="U63" s="5" t="str">
        <f>+Instructions!$B$3</f>
        <v>B</v>
      </c>
      <c r="V63" s="52"/>
      <c r="W63" s="56">
        <f>+Instructions!$C$22</f>
        <v>0</v>
      </c>
      <c r="X63" s="17">
        <f t="shared" si="91"/>
        <v>62.75</v>
      </c>
      <c r="Y63" s="52"/>
      <c r="Z63" s="6" t="s">
        <v>213</v>
      </c>
      <c r="AA63" s="39">
        <v>62.75</v>
      </c>
      <c r="AB63" s="60">
        <f t="shared" si="92"/>
        <v>0</v>
      </c>
      <c r="AC63" s="17">
        <f t="shared" si="93"/>
        <v>62.75</v>
      </c>
      <c r="AD63" s="12">
        <f t="shared" si="94"/>
        <v>0</v>
      </c>
      <c r="AE63" s="119"/>
      <c r="AF63" s="127">
        <v>3</v>
      </c>
      <c r="AG63" s="53">
        <f t="shared" si="95"/>
        <v>62.75</v>
      </c>
      <c r="AH63" s="52"/>
      <c r="AJ63" s="17">
        <f t="shared" si="96"/>
        <v>62.75</v>
      </c>
      <c r="AK63" s="17">
        <f t="shared" si="97"/>
        <v>0</v>
      </c>
      <c r="AL63" s="17">
        <f t="shared" si="98"/>
        <v>0</v>
      </c>
      <c r="AM63" s="17" t="str">
        <f t="shared" si="99"/>
        <v/>
      </c>
      <c r="AO63" s="97" t="s">
        <v>60</v>
      </c>
    </row>
    <row r="64" spans="2:41" s="3" customFormat="1" ht="2.1" customHeight="1" x14ac:dyDescent="0.2">
      <c r="P64" s="74"/>
      <c r="Q64" s="90"/>
      <c r="R64" s="6"/>
      <c r="S64" s="39"/>
      <c r="T64" s="6"/>
      <c r="U64" s="5"/>
      <c r="V64" s="176"/>
      <c r="W64" s="56"/>
      <c r="X64" s="15"/>
      <c r="Y64" s="176"/>
      <c r="Z64" s="39"/>
      <c r="AA64" s="39"/>
      <c r="AB64" s="55"/>
      <c r="AC64" s="17"/>
      <c r="AD64" s="15"/>
      <c r="AE64" s="65"/>
      <c r="AF64" s="122"/>
      <c r="AG64" s="39"/>
      <c r="AH64" s="176"/>
      <c r="AJ64" s="17"/>
      <c r="AK64" s="17"/>
      <c r="AL64" s="17"/>
      <c r="AM64" s="17"/>
      <c r="AO64" s="31" t="s">
        <v>60</v>
      </c>
    </row>
    <row r="65" spans="2:41" s="3" customFormat="1" ht="9.9499999999999993" customHeight="1" x14ac:dyDescent="0.2">
      <c r="B65" s="112" t="s">
        <v>46</v>
      </c>
      <c r="D65" s="40"/>
      <c r="E65" s="74" t="s">
        <v>122</v>
      </c>
      <c r="F65" s="74"/>
      <c r="G65" s="30" t="s">
        <v>88</v>
      </c>
      <c r="H65" s="30"/>
      <c r="I65" s="30"/>
      <c r="J65" s="30"/>
      <c r="K65" s="30"/>
      <c r="L65" s="30"/>
      <c r="M65" s="30"/>
      <c r="N65" s="30"/>
      <c r="P65" s="74"/>
      <c r="Q65" s="90" t="s">
        <v>14</v>
      </c>
      <c r="R65" s="29"/>
      <c r="S65" s="39">
        <f>IF(Suggested="Yes",AA65,AG65)</f>
        <v>27.15</v>
      </c>
      <c r="T65" s="37" t="s">
        <v>47</v>
      </c>
      <c r="U65" s="5" t="str">
        <f>+Instructions!$B$3</f>
        <v>B</v>
      </c>
      <c r="V65" s="52"/>
      <c r="W65" s="56">
        <f>+Instructions!$C$22</f>
        <v>0</v>
      </c>
      <c r="X65" s="39">
        <f t="shared" ref="X65" si="100">ROUND($AA65*(1-W65)+0.004999,2)</f>
        <v>27.15</v>
      </c>
      <c r="Y65" s="52"/>
      <c r="Z65" s="6" t="s">
        <v>213</v>
      </c>
      <c r="AA65" s="39">
        <v>27.15</v>
      </c>
      <c r="AB65" s="60">
        <f t="shared" ref="AB65" si="101">+W65</f>
        <v>0</v>
      </c>
      <c r="AC65" s="39">
        <f t="shared" ref="AC65" si="102">+X65</f>
        <v>27.15</v>
      </c>
      <c r="AD65" s="60">
        <f t="shared" ref="AD65" si="103">(AG65-AC65)/AG65</f>
        <v>0</v>
      </c>
      <c r="AE65" s="119"/>
      <c r="AF65" s="128">
        <v>2</v>
      </c>
      <c r="AG65" s="44">
        <f t="shared" ref="AG65" si="104">SUM(AJ65:AL65)+AE65</f>
        <v>27.15</v>
      </c>
      <c r="AH65" s="52"/>
      <c r="AJ65" s="17">
        <f t="shared" ref="AJ65" si="105">ROUND(AC65/(1-VLOOKUP(AF65,Group,2,FALSE)),2)</f>
        <v>27.15</v>
      </c>
      <c r="AK65" s="17">
        <f t="shared" ref="AK65" si="106">IF(VLOOKUP(AF65,Group,5,FALSE)="YES",VLOOKUP(ROUND(ROUND(AJ65,1)-AJ65,2),Round,2,FALSE)+VLOOKUP(AF65,Group,6,FALSE),0)</f>
        <v>0</v>
      </c>
      <c r="AL65" s="17">
        <f t="shared" ref="AL65" si="107">IF(VLOOKUP(AF65,Group,7,FALSE)="",0,ROUND(AJ65-0.04999,1)-AJ65+AM65)</f>
        <v>0</v>
      </c>
      <c r="AM65" s="17" t="str">
        <f t="shared" ref="AM65" si="108">IF(VLOOKUP(AF65,Group,7,FALSE)="","",VLOOKUP(AF65,Group,7,FALSE))</f>
        <v/>
      </c>
      <c r="AO65" s="97" t="s">
        <v>60</v>
      </c>
    </row>
    <row r="66" spans="2:41" s="3" customFormat="1" ht="3" customHeight="1" x14ac:dyDescent="0.2">
      <c r="C66" s="6"/>
      <c r="D66" s="190"/>
      <c r="E66" s="196"/>
      <c r="F66" s="196"/>
      <c r="G66" s="196"/>
      <c r="H66" s="196"/>
      <c r="I66" s="196"/>
      <c r="J66" s="196"/>
      <c r="K66" s="196"/>
      <c r="L66" s="196"/>
      <c r="M66" s="196"/>
      <c r="N66" s="196"/>
      <c r="O66" s="196"/>
      <c r="P66" s="196"/>
      <c r="Q66" s="196"/>
      <c r="R66" s="196"/>
      <c r="S66" s="196"/>
      <c r="T66" s="196"/>
      <c r="U66" s="5"/>
      <c r="V66" s="176"/>
      <c r="W66" s="56"/>
      <c r="X66" s="15"/>
      <c r="Y66" s="176"/>
      <c r="Z66" s="39"/>
      <c r="AA66" s="39"/>
      <c r="AB66" s="55"/>
      <c r="AC66" s="17"/>
      <c r="AD66" s="15"/>
      <c r="AE66" s="65"/>
      <c r="AF66" s="122"/>
      <c r="AG66" s="39"/>
      <c r="AH66" s="176"/>
      <c r="AJ66" s="17"/>
      <c r="AK66" s="17"/>
      <c r="AL66" s="17"/>
      <c r="AM66" s="17"/>
      <c r="AO66" s="31" t="s">
        <v>60</v>
      </c>
    </row>
    <row r="67" spans="2:41" s="177" customFormat="1" ht="9.75" customHeight="1" x14ac:dyDescent="0.2">
      <c r="C67" s="3"/>
      <c r="D67" s="188" t="s">
        <v>103</v>
      </c>
      <c r="E67" s="189" t="s">
        <v>186</v>
      </c>
      <c r="F67" s="3"/>
      <c r="G67" s="3"/>
      <c r="H67" s="3"/>
      <c r="I67" s="189" t="s">
        <v>196</v>
      </c>
      <c r="J67" s="3"/>
      <c r="K67" s="189"/>
      <c r="L67" s="189"/>
      <c r="M67" s="3"/>
      <c r="N67" s="3"/>
      <c r="O67" s="3"/>
      <c r="P67" s="74"/>
      <c r="Q67" s="90"/>
      <c r="R67" s="6"/>
      <c r="S67" s="39"/>
      <c r="T67" s="6"/>
      <c r="U67" s="178"/>
      <c r="V67" s="179"/>
      <c r="W67" s="182"/>
      <c r="X67" s="181"/>
      <c r="Y67" s="179"/>
      <c r="Z67" s="183"/>
      <c r="AA67" s="183"/>
      <c r="AB67" s="184"/>
      <c r="AC67" s="180"/>
      <c r="AD67" s="181"/>
      <c r="AE67" s="185"/>
      <c r="AF67" s="186"/>
      <c r="AG67" s="183"/>
      <c r="AH67" s="179"/>
      <c r="AJ67" s="180"/>
      <c r="AK67" s="180"/>
      <c r="AL67" s="180"/>
      <c r="AM67" s="180"/>
      <c r="AO67" s="187"/>
    </row>
    <row r="68" spans="2:41" s="3" customFormat="1" ht="3.95" customHeight="1" x14ac:dyDescent="0.2">
      <c r="M68" s="3" t="s">
        <v>92</v>
      </c>
      <c r="P68" s="74"/>
      <c r="Q68" s="90"/>
      <c r="R68" s="6"/>
      <c r="S68" s="39"/>
      <c r="T68" s="6"/>
      <c r="U68" s="5"/>
      <c r="V68" s="52"/>
      <c r="W68" s="56"/>
      <c r="X68" s="15"/>
      <c r="Y68" s="52"/>
      <c r="Z68" s="39"/>
      <c r="AA68" s="39"/>
      <c r="AB68" s="55"/>
      <c r="AC68" s="17"/>
      <c r="AD68" s="15"/>
      <c r="AE68" s="65"/>
      <c r="AF68" s="122"/>
      <c r="AG68" s="39"/>
      <c r="AH68" s="52"/>
      <c r="AJ68" s="17"/>
      <c r="AK68" s="17"/>
      <c r="AL68" s="17"/>
      <c r="AM68" s="17"/>
      <c r="AO68" s="31" t="s">
        <v>60</v>
      </c>
    </row>
    <row r="69" spans="2:41" s="3" customFormat="1" ht="9.9499999999999993" customHeight="1" x14ac:dyDescent="0.2">
      <c r="C69" s="175" t="s">
        <v>159</v>
      </c>
      <c r="M69" s="3" t="s">
        <v>92</v>
      </c>
      <c r="N69"/>
      <c r="P69" s="74"/>
      <c r="Q69" s="90"/>
      <c r="R69" s="159" t="s">
        <v>98</v>
      </c>
      <c r="S69" s="160" t="s">
        <v>160</v>
      </c>
      <c r="T69" s="161"/>
      <c r="U69" s="5"/>
      <c r="V69" s="176"/>
      <c r="W69" s="56"/>
      <c r="X69" s="15"/>
      <c r="Y69" s="176"/>
      <c r="Z69" s="39"/>
      <c r="AA69" s="39"/>
      <c r="AB69" s="55"/>
      <c r="AC69" s="17"/>
      <c r="AD69" s="15"/>
      <c r="AE69" s="65"/>
      <c r="AF69" s="122"/>
      <c r="AG69" s="39"/>
      <c r="AH69" s="176"/>
      <c r="AJ69" s="17"/>
      <c r="AK69" s="17"/>
      <c r="AL69" s="17"/>
      <c r="AM69" s="17"/>
      <c r="AO69" s="31"/>
    </row>
    <row r="70" spans="2:41" s="3" customFormat="1" ht="3" customHeight="1" x14ac:dyDescent="0.2">
      <c r="P70" s="74"/>
      <c r="Q70" s="90"/>
      <c r="R70" s="6"/>
      <c r="S70" s="39"/>
      <c r="T70" s="6"/>
      <c r="U70" s="5"/>
      <c r="V70" s="176"/>
      <c r="W70" s="56"/>
      <c r="X70" s="15"/>
      <c r="Y70" s="176"/>
      <c r="Z70" s="39"/>
      <c r="AA70" s="39"/>
      <c r="AB70" s="55"/>
      <c r="AC70" s="17"/>
      <c r="AD70" s="15"/>
      <c r="AE70" s="65"/>
      <c r="AF70" s="122"/>
      <c r="AG70" s="39"/>
      <c r="AH70" s="176"/>
      <c r="AJ70" s="17"/>
      <c r="AK70" s="17"/>
      <c r="AL70" s="17"/>
      <c r="AM70" s="17"/>
      <c r="AO70" s="31" t="s">
        <v>60</v>
      </c>
    </row>
    <row r="71" spans="2:41" s="3" customFormat="1" ht="9.9499999999999993" customHeight="1" x14ac:dyDescent="0.2">
      <c r="C71" s="35"/>
      <c r="D71" s="40" t="s">
        <v>10</v>
      </c>
      <c r="E71" s="147" t="s">
        <v>162</v>
      </c>
      <c r="F71" s="147"/>
      <c r="G71" s="147" t="s">
        <v>163</v>
      </c>
      <c r="H71" s="147"/>
      <c r="I71" s="147" t="s">
        <v>165</v>
      </c>
      <c r="J71" s="147"/>
      <c r="K71" s="147"/>
      <c r="L71" s="147"/>
      <c r="M71" s="147"/>
      <c r="N71" s="147"/>
      <c r="O71" s="30"/>
      <c r="P71" s="30"/>
      <c r="Q71" s="30"/>
      <c r="R71" s="30"/>
      <c r="S71" s="30"/>
      <c r="T71" s="30"/>
      <c r="U71" s="5"/>
      <c r="V71" s="176"/>
      <c r="W71" s="70"/>
      <c r="X71" s="70"/>
      <c r="Y71" s="176"/>
      <c r="Z71" s="39"/>
      <c r="AA71" s="39"/>
      <c r="AB71" s="55"/>
      <c r="AC71" s="17"/>
      <c r="AD71" s="15"/>
      <c r="AE71" s="65"/>
      <c r="AF71" s="122"/>
      <c r="AG71" s="17"/>
      <c r="AH71" s="176"/>
      <c r="AJ71" s="17"/>
      <c r="AK71" s="17"/>
      <c r="AL71" s="17"/>
      <c r="AM71" s="17"/>
      <c r="AO71" s="31"/>
    </row>
    <row r="72" spans="2:41" s="3" customFormat="1" ht="9.9499999999999993" customHeight="1" x14ac:dyDescent="0.2">
      <c r="C72" s="35"/>
      <c r="D72" s="40"/>
      <c r="E72" s="147" t="s">
        <v>161</v>
      </c>
      <c r="F72" s="147"/>
      <c r="G72" s="147" t="s">
        <v>164</v>
      </c>
      <c r="H72" s="147"/>
      <c r="I72" s="147" t="s">
        <v>166</v>
      </c>
      <c r="J72" s="147"/>
      <c r="K72" s="147"/>
      <c r="L72" s="147"/>
      <c r="M72" s="147"/>
      <c r="N72" s="147"/>
      <c r="O72" s="30"/>
      <c r="P72" s="30"/>
      <c r="Q72" s="30"/>
      <c r="R72" s="30"/>
      <c r="S72" s="30"/>
      <c r="T72" s="30"/>
      <c r="U72" s="5"/>
      <c r="V72" s="176"/>
      <c r="W72" s="70"/>
      <c r="X72" s="70"/>
      <c r="Y72" s="176"/>
      <c r="Z72" s="39"/>
      <c r="AA72" s="39"/>
      <c r="AB72" s="55"/>
      <c r="AC72" s="17"/>
      <c r="AD72" s="15"/>
      <c r="AE72" s="65"/>
      <c r="AF72" s="122"/>
      <c r="AG72" s="17"/>
      <c r="AH72" s="176"/>
      <c r="AJ72" s="17"/>
      <c r="AK72" s="17"/>
      <c r="AL72" s="17"/>
      <c r="AM72" s="17"/>
      <c r="AO72" s="31"/>
    </row>
    <row r="73" spans="2:41" s="3" customFormat="1" ht="3" customHeight="1" x14ac:dyDescent="0.2">
      <c r="P73" s="74"/>
      <c r="Q73" s="90"/>
      <c r="R73" s="6"/>
      <c r="S73" s="39"/>
      <c r="T73" s="6"/>
      <c r="U73" s="5"/>
      <c r="V73" s="176"/>
      <c r="W73" s="56"/>
      <c r="X73" s="15"/>
      <c r="Y73" s="176"/>
      <c r="Z73" s="39"/>
      <c r="AA73" s="39"/>
      <c r="AB73" s="55"/>
      <c r="AC73" s="17"/>
      <c r="AD73" s="15"/>
      <c r="AE73" s="65"/>
      <c r="AF73" s="122"/>
      <c r="AG73" s="39"/>
      <c r="AH73" s="176"/>
      <c r="AJ73" s="17"/>
      <c r="AK73" s="17"/>
      <c r="AL73" s="17"/>
      <c r="AM73" s="17"/>
      <c r="AO73" s="31" t="s">
        <v>60</v>
      </c>
    </row>
    <row r="74" spans="2:41" s="3" customFormat="1" ht="9.9499999999999993" customHeight="1" x14ac:dyDescent="0.2">
      <c r="B74" s="111" t="s">
        <v>56</v>
      </c>
      <c r="D74" s="40"/>
      <c r="E74" s="74" t="s">
        <v>169</v>
      </c>
      <c r="F74" s="74"/>
      <c r="G74" s="30" t="s">
        <v>49</v>
      </c>
      <c r="H74" s="30"/>
      <c r="I74" s="30"/>
      <c r="J74" s="30"/>
      <c r="K74" s="30"/>
      <c r="L74" s="30"/>
      <c r="M74" s="30"/>
      <c r="N74" s="30"/>
      <c r="P74" s="74" t="s">
        <v>178</v>
      </c>
      <c r="Q74" s="90" t="s">
        <v>14</v>
      </c>
      <c r="R74" s="29" t="s">
        <v>53</v>
      </c>
      <c r="S74" s="39">
        <f>IF(Suggested="Yes",AA74,AG74)</f>
        <v>11.65</v>
      </c>
      <c r="T74" s="37" t="s">
        <v>48</v>
      </c>
      <c r="U74" s="5" t="str">
        <f>+Instructions!$B$3</f>
        <v>B</v>
      </c>
      <c r="V74" s="52"/>
      <c r="W74" s="56">
        <f>+Instructions!$C$22</f>
        <v>0</v>
      </c>
      <c r="X74" s="17">
        <f t="shared" ref="X74:X80" si="109">ROUND($AA74*(1-W74)+0.004999,2)</f>
        <v>11.65</v>
      </c>
      <c r="Y74" s="52"/>
      <c r="Z74" s="6" t="s">
        <v>213</v>
      </c>
      <c r="AA74" s="39">
        <v>11.65</v>
      </c>
      <c r="AB74" s="60">
        <f t="shared" ref="AB74:AB80" si="110">+W74</f>
        <v>0</v>
      </c>
      <c r="AC74" s="17">
        <f t="shared" ref="AC74:AC80" si="111">+X74</f>
        <v>11.65</v>
      </c>
      <c r="AD74" s="12">
        <f t="shared" ref="AD74:AD80" si="112">(AG74-AC74)/AG74</f>
        <v>0</v>
      </c>
      <c r="AE74" s="119"/>
      <c r="AF74" s="126">
        <v>1</v>
      </c>
      <c r="AG74" s="38">
        <f t="shared" ref="AG74:AG80" si="113">SUM(AJ74:AL74)+AE74</f>
        <v>11.65</v>
      </c>
      <c r="AH74" s="52"/>
      <c r="AJ74" s="17">
        <f t="shared" ref="AJ74:AJ80" si="114">ROUND(AC74/(1-VLOOKUP(AF74,Group,2,FALSE)),2)</f>
        <v>11.65</v>
      </c>
      <c r="AK74" s="17">
        <f t="shared" ref="AK74:AK80" si="115">IF(VLOOKUP(AF74,Group,5,FALSE)="YES",VLOOKUP(ROUND(ROUND(AJ74,1)-AJ74,2),Round,2,FALSE)+VLOOKUP(AF74,Group,6,FALSE),0)</f>
        <v>0</v>
      </c>
      <c r="AL74" s="17">
        <f t="shared" ref="AL74:AL80" si="116">IF(VLOOKUP(AF74,Group,7,FALSE)="",0,ROUND(AJ74-0.04999,1)-AJ74+AM74)</f>
        <v>0</v>
      </c>
      <c r="AM74" s="17" t="str">
        <f t="shared" ref="AM74:AM80" si="117">IF(VLOOKUP(AF74,Group,7,FALSE)="","",VLOOKUP(AF74,Group,7,FALSE))</f>
        <v/>
      </c>
      <c r="AO74" s="97" t="s">
        <v>60</v>
      </c>
    </row>
    <row r="75" spans="2:41" s="3" customFormat="1" ht="9.9499999999999993" customHeight="1" x14ac:dyDescent="0.2">
      <c r="B75" s="111" t="s">
        <v>56</v>
      </c>
      <c r="D75" s="40"/>
      <c r="E75" s="74" t="s">
        <v>167</v>
      </c>
      <c r="F75" s="74"/>
      <c r="G75" s="30" t="s">
        <v>49</v>
      </c>
      <c r="H75" s="30"/>
      <c r="I75" s="30"/>
      <c r="J75" s="30"/>
      <c r="K75" s="30"/>
      <c r="L75" s="30"/>
      <c r="M75" s="30"/>
      <c r="N75" s="30"/>
      <c r="P75" s="74" t="s">
        <v>144</v>
      </c>
      <c r="Q75" s="90" t="s">
        <v>14</v>
      </c>
      <c r="R75" s="29" t="s">
        <v>127</v>
      </c>
      <c r="S75" s="39">
        <f>IF(Suggested="Yes",AA75,AG75)</f>
        <v>11.75</v>
      </c>
      <c r="T75" s="37" t="s">
        <v>48</v>
      </c>
      <c r="U75" s="5" t="str">
        <f>+Instructions!$B$3</f>
        <v>B</v>
      </c>
      <c r="V75" s="52"/>
      <c r="W75" s="56">
        <f>+Instructions!$C$22</f>
        <v>0</v>
      </c>
      <c r="X75" s="17">
        <f>ROUND($AA75*(1-W75)+0.004999,2)</f>
        <v>11.75</v>
      </c>
      <c r="Y75" s="52"/>
      <c r="Z75" s="6" t="s">
        <v>213</v>
      </c>
      <c r="AA75" s="39">
        <v>11.75</v>
      </c>
      <c r="AB75" s="60">
        <f>+W75</f>
        <v>0</v>
      </c>
      <c r="AC75" s="17">
        <f>+X75</f>
        <v>11.75</v>
      </c>
      <c r="AD75" s="12">
        <f>(AG75-AC75)/AG75</f>
        <v>0</v>
      </c>
      <c r="AE75" s="119"/>
      <c r="AF75" s="126">
        <v>1</v>
      </c>
      <c r="AG75" s="38">
        <f>SUM(AJ75:AL75)+AE75</f>
        <v>11.75</v>
      </c>
      <c r="AH75" s="52"/>
      <c r="AJ75" s="17">
        <f>ROUND(AC75/(1-VLOOKUP(AF75,Group,2,FALSE)),2)</f>
        <v>11.75</v>
      </c>
      <c r="AK75" s="17">
        <f>IF(VLOOKUP(AF75,Group,5,FALSE)="YES",VLOOKUP(ROUND(ROUND(AJ75,1)-AJ75,2),Round,2,FALSE)+VLOOKUP(AF75,Group,6,FALSE),0)</f>
        <v>0</v>
      </c>
      <c r="AL75" s="17">
        <f>IF(VLOOKUP(AF75,Group,7,FALSE)="",0,ROUND(AJ75-0.04999,1)-AJ75+AM75)</f>
        <v>0</v>
      </c>
      <c r="AM75" s="17" t="str">
        <f>IF(VLOOKUP(AF75,Group,7,FALSE)="","",VLOOKUP(AF75,Group,7,FALSE))</f>
        <v/>
      </c>
      <c r="AO75" s="97" t="s">
        <v>60</v>
      </c>
    </row>
    <row r="76" spans="2:41" s="3" customFormat="1" ht="9.9499999999999993" customHeight="1" x14ac:dyDescent="0.2">
      <c r="B76" s="111" t="s">
        <v>56</v>
      </c>
      <c r="D76" s="40"/>
      <c r="E76" s="74" t="s">
        <v>168</v>
      </c>
      <c r="F76" s="74"/>
      <c r="G76" s="30" t="s">
        <v>49</v>
      </c>
      <c r="H76" s="30"/>
      <c r="I76" s="30"/>
      <c r="J76" s="30"/>
      <c r="K76" s="30"/>
      <c r="L76" s="30"/>
      <c r="M76" s="30"/>
      <c r="N76" s="30"/>
      <c r="P76" s="74" t="s">
        <v>144</v>
      </c>
      <c r="Q76" s="90" t="s">
        <v>14</v>
      </c>
      <c r="R76" s="29" t="s">
        <v>53</v>
      </c>
      <c r="S76" s="39">
        <f>IF(Suggested="Yes",AA76,AG76)</f>
        <v>11.75</v>
      </c>
      <c r="T76" s="37" t="s">
        <v>48</v>
      </c>
      <c r="U76" s="5" t="str">
        <f>+Instructions!$B$3</f>
        <v>B</v>
      </c>
      <c r="V76" s="52"/>
      <c r="W76" s="56">
        <f>+Instructions!$C$22</f>
        <v>0</v>
      </c>
      <c r="X76" s="17">
        <f t="shared" si="109"/>
        <v>11.75</v>
      </c>
      <c r="Y76" s="52"/>
      <c r="Z76" s="6" t="s">
        <v>213</v>
      </c>
      <c r="AA76" s="39">
        <v>11.75</v>
      </c>
      <c r="AB76" s="60">
        <f t="shared" si="110"/>
        <v>0</v>
      </c>
      <c r="AC76" s="17">
        <f t="shared" si="111"/>
        <v>11.75</v>
      </c>
      <c r="AD76" s="12">
        <f t="shared" si="112"/>
        <v>0</v>
      </c>
      <c r="AE76" s="119"/>
      <c r="AF76" s="126">
        <v>1</v>
      </c>
      <c r="AG76" s="38">
        <f t="shared" si="113"/>
        <v>11.75</v>
      </c>
      <c r="AH76" s="52"/>
      <c r="AJ76" s="17">
        <f t="shared" si="114"/>
        <v>11.75</v>
      </c>
      <c r="AK76" s="17">
        <f t="shared" si="115"/>
        <v>0</v>
      </c>
      <c r="AL76" s="17">
        <f t="shared" si="116"/>
        <v>0</v>
      </c>
      <c r="AM76" s="17" t="str">
        <f t="shared" si="117"/>
        <v/>
      </c>
      <c r="AO76" s="97" t="s">
        <v>60</v>
      </c>
    </row>
    <row r="77" spans="2:41" s="3" customFormat="1" ht="9.9499999999999993" customHeight="1" x14ac:dyDescent="0.2">
      <c r="B77" s="111" t="s">
        <v>56</v>
      </c>
      <c r="D77" s="40"/>
      <c r="E77" s="74" t="s">
        <v>138</v>
      </c>
      <c r="F77" s="74"/>
      <c r="G77" s="30" t="s">
        <v>49</v>
      </c>
      <c r="H77" s="30"/>
      <c r="I77" s="30"/>
      <c r="J77" s="30"/>
      <c r="K77" s="30"/>
      <c r="L77" s="30"/>
      <c r="M77" s="30"/>
      <c r="N77" s="30"/>
      <c r="P77" s="74" t="s">
        <v>144</v>
      </c>
      <c r="Q77" s="90" t="s">
        <v>14</v>
      </c>
      <c r="R77" s="29" t="s">
        <v>53</v>
      </c>
      <c r="S77" s="39">
        <f>IF(Suggested="Yes",AA77,AG77)</f>
        <v>9.9499999999999993</v>
      </c>
      <c r="T77" s="37" t="s">
        <v>48</v>
      </c>
      <c r="U77" s="5" t="str">
        <f>+Instructions!$B$3</f>
        <v>B</v>
      </c>
      <c r="V77" s="52"/>
      <c r="W77" s="56">
        <f>+Instructions!$C$22</f>
        <v>0</v>
      </c>
      <c r="X77" s="17">
        <f t="shared" si="109"/>
        <v>9.9499999999999993</v>
      </c>
      <c r="Y77" s="52"/>
      <c r="Z77" s="6" t="s">
        <v>213</v>
      </c>
      <c r="AA77" s="39">
        <v>9.9499999999999993</v>
      </c>
      <c r="AB77" s="60">
        <f t="shared" si="110"/>
        <v>0</v>
      </c>
      <c r="AC77" s="17">
        <f t="shared" si="111"/>
        <v>9.9499999999999993</v>
      </c>
      <c r="AD77" s="12">
        <f t="shared" si="112"/>
        <v>0</v>
      </c>
      <c r="AE77" s="119"/>
      <c r="AF77" s="126">
        <v>1</v>
      </c>
      <c r="AG77" s="38">
        <f t="shared" si="113"/>
        <v>9.9499999999999993</v>
      </c>
      <c r="AH77" s="52"/>
      <c r="AJ77" s="17">
        <f t="shared" si="114"/>
        <v>9.9499999999999993</v>
      </c>
      <c r="AK77" s="17">
        <f t="shared" si="115"/>
        <v>0</v>
      </c>
      <c r="AL77" s="17">
        <f t="shared" si="116"/>
        <v>0</v>
      </c>
      <c r="AM77" s="17" t="str">
        <f t="shared" si="117"/>
        <v/>
      </c>
      <c r="AO77" s="97" t="s">
        <v>60</v>
      </c>
    </row>
    <row r="78" spans="2:41" s="3" customFormat="1" ht="9.9499999999999993" customHeight="1" x14ac:dyDescent="0.2">
      <c r="B78" s="111" t="s">
        <v>56</v>
      </c>
      <c r="D78" s="40"/>
      <c r="E78" s="74" t="s">
        <v>138</v>
      </c>
      <c r="F78" s="74"/>
      <c r="G78" s="30" t="s">
        <v>171</v>
      </c>
      <c r="H78" s="30"/>
      <c r="I78" s="30"/>
      <c r="J78" s="30"/>
      <c r="K78" s="30"/>
      <c r="L78" s="30"/>
      <c r="M78" s="30"/>
      <c r="N78" s="30"/>
      <c r="P78" s="74" t="s">
        <v>144</v>
      </c>
      <c r="Q78" s="90"/>
      <c r="R78" s="29" t="s">
        <v>176</v>
      </c>
      <c r="S78" s="39">
        <f>IF(Suggested="Yes",AA78,AG78)</f>
        <v>9.9499999999999993</v>
      </c>
      <c r="T78" s="37" t="s">
        <v>48</v>
      </c>
      <c r="U78" s="5" t="str">
        <f>+Instructions!$B$3</f>
        <v>B</v>
      </c>
      <c r="V78" s="52"/>
      <c r="W78" s="56">
        <f>+Instructions!$C$22</f>
        <v>0</v>
      </c>
      <c r="X78" s="17">
        <f t="shared" ref="X78" si="118">ROUND($AA78*(1-W78)+0.004999,2)</f>
        <v>9.9499999999999993</v>
      </c>
      <c r="Y78" s="52"/>
      <c r="Z78" s="6" t="s">
        <v>213</v>
      </c>
      <c r="AA78" s="39">
        <v>9.9499999999999993</v>
      </c>
      <c r="AB78" s="60">
        <f t="shared" ref="AB78" si="119">+W78</f>
        <v>0</v>
      </c>
      <c r="AC78" s="17">
        <f t="shared" ref="AC78" si="120">+X78</f>
        <v>9.9499999999999993</v>
      </c>
      <c r="AD78" s="12">
        <f t="shared" ref="AD78" si="121">(AG78-AC78)/AG78</f>
        <v>0</v>
      </c>
      <c r="AE78" s="119"/>
      <c r="AF78" s="126">
        <v>1</v>
      </c>
      <c r="AG78" s="38">
        <f t="shared" ref="AG78" si="122">SUM(AJ78:AL78)+AE78</f>
        <v>9.9499999999999993</v>
      </c>
      <c r="AH78" s="52"/>
      <c r="AJ78" s="17">
        <f t="shared" ref="AJ78" si="123">ROUND(AC78/(1-VLOOKUP(AF78,Group,2,FALSE)),2)</f>
        <v>9.9499999999999993</v>
      </c>
      <c r="AK78" s="17">
        <f t="shared" ref="AK78" si="124">IF(VLOOKUP(AF78,Group,5,FALSE)="YES",VLOOKUP(ROUND(ROUND(AJ78,1)-AJ78,2),Round,2,FALSE)+VLOOKUP(AF78,Group,6,FALSE),0)</f>
        <v>0</v>
      </c>
      <c r="AL78" s="17">
        <f t="shared" ref="AL78" si="125">IF(VLOOKUP(AF78,Group,7,FALSE)="",0,ROUND(AJ78-0.04999,1)-AJ78+AM78)</f>
        <v>0</v>
      </c>
      <c r="AM78" s="17" t="str">
        <f t="shared" ref="AM78" si="126">IF(VLOOKUP(AF78,Group,7,FALSE)="","",VLOOKUP(AF78,Group,7,FALSE))</f>
        <v/>
      </c>
      <c r="AO78" s="97" t="s">
        <v>60</v>
      </c>
    </row>
    <row r="79" spans="2:41" s="3" customFormat="1" ht="3.95" customHeight="1" x14ac:dyDescent="0.2">
      <c r="P79" s="74"/>
      <c r="Q79" s="90"/>
      <c r="R79" s="6"/>
      <c r="S79" s="39"/>
      <c r="T79" s="6"/>
      <c r="U79" s="5"/>
      <c r="V79" s="52"/>
      <c r="W79" s="56"/>
      <c r="X79" s="15"/>
      <c r="Y79" s="52"/>
      <c r="Z79" s="39"/>
      <c r="AA79" s="39"/>
      <c r="AB79" s="55"/>
      <c r="AC79" s="17"/>
      <c r="AD79" s="15"/>
      <c r="AE79" s="65"/>
      <c r="AF79" s="122"/>
      <c r="AG79" s="39"/>
      <c r="AH79" s="52"/>
      <c r="AJ79" s="17"/>
      <c r="AK79" s="17"/>
      <c r="AL79" s="17"/>
      <c r="AM79" s="17"/>
      <c r="AO79" s="31"/>
    </row>
    <row r="80" spans="2:41" s="3" customFormat="1" ht="9.9499999999999993" customHeight="1" x14ac:dyDescent="0.2">
      <c r="B80" s="111" t="s">
        <v>56</v>
      </c>
      <c r="D80" s="40"/>
      <c r="E80" s="74" t="s">
        <v>170</v>
      </c>
      <c r="F80" s="74"/>
      <c r="G80" s="30" t="s">
        <v>172</v>
      </c>
      <c r="H80" s="30"/>
      <c r="I80" s="30"/>
      <c r="J80" s="30"/>
      <c r="K80" s="30"/>
      <c r="L80" s="30"/>
      <c r="M80" s="30"/>
      <c r="N80" s="30"/>
      <c r="P80" s="74" t="s">
        <v>146</v>
      </c>
      <c r="Q80" s="90" t="s">
        <v>14</v>
      </c>
      <c r="R80" s="29" t="s">
        <v>53</v>
      </c>
      <c r="S80" s="39">
        <f>IF(Suggested="Yes",AA80,AG80)</f>
        <v>20.55</v>
      </c>
      <c r="T80" s="37" t="s">
        <v>48</v>
      </c>
      <c r="U80" s="5" t="str">
        <f>+Instructions!$B$3</f>
        <v>B</v>
      </c>
      <c r="V80" s="52"/>
      <c r="W80" s="56">
        <f>+Instructions!$C$22</f>
        <v>0</v>
      </c>
      <c r="X80" s="17">
        <f t="shared" si="109"/>
        <v>20.55</v>
      </c>
      <c r="Y80" s="52"/>
      <c r="Z80" s="6" t="s">
        <v>213</v>
      </c>
      <c r="AA80" s="39">
        <v>20.55</v>
      </c>
      <c r="AB80" s="60">
        <f t="shared" si="110"/>
        <v>0</v>
      </c>
      <c r="AC80" s="17">
        <f t="shared" si="111"/>
        <v>20.55</v>
      </c>
      <c r="AD80" s="12">
        <f t="shared" si="112"/>
        <v>0</v>
      </c>
      <c r="AE80" s="119"/>
      <c r="AF80" s="126">
        <v>1</v>
      </c>
      <c r="AG80" s="38">
        <f t="shared" si="113"/>
        <v>20.55</v>
      </c>
      <c r="AH80" s="52"/>
      <c r="AJ80" s="17">
        <f t="shared" si="114"/>
        <v>20.55</v>
      </c>
      <c r="AK80" s="17">
        <f t="shared" si="115"/>
        <v>0</v>
      </c>
      <c r="AL80" s="17">
        <f t="shared" si="116"/>
        <v>0</v>
      </c>
      <c r="AM80" s="17" t="str">
        <f t="shared" si="117"/>
        <v/>
      </c>
      <c r="AO80" s="97" t="s">
        <v>60</v>
      </c>
    </row>
    <row r="81" spans="2:41" s="3" customFormat="1" ht="3.95" customHeight="1" x14ac:dyDescent="0.2">
      <c r="P81" s="74"/>
      <c r="Q81" s="90"/>
      <c r="R81" s="6"/>
      <c r="S81" s="39"/>
      <c r="T81" s="6"/>
      <c r="U81" s="5"/>
      <c r="V81" s="52"/>
      <c r="W81" s="56"/>
      <c r="X81" s="15"/>
      <c r="Y81" s="52"/>
      <c r="Z81" s="39"/>
      <c r="AA81" s="39"/>
      <c r="AB81" s="55"/>
      <c r="AC81" s="17"/>
      <c r="AD81" s="15"/>
      <c r="AE81" s="65"/>
      <c r="AF81" s="122"/>
      <c r="AG81" s="39"/>
      <c r="AH81" s="52"/>
      <c r="AJ81" s="17"/>
      <c r="AK81" s="17"/>
      <c r="AL81" s="17"/>
      <c r="AM81" s="17"/>
      <c r="AO81" s="31"/>
    </row>
    <row r="82" spans="2:41" s="3" customFormat="1" ht="9.9499999999999993" customHeight="1" x14ac:dyDescent="0.2">
      <c r="B82" s="110" t="s">
        <v>8</v>
      </c>
      <c r="D82" s="40"/>
      <c r="E82" s="74" t="s">
        <v>87</v>
      </c>
      <c r="F82" s="74"/>
      <c r="G82" s="30" t="s">
        <v>99</v>
      </c>
      <c r="H82" s="30"/>
      <c r="I82" s="30" t="s">
        <v>101</v>
      </c>
      <c r="J82" s="30"/>
      <c r="K82" s="30"/>
      <c r="L82" s="30"/>
      <c r="M82" s="30"/>
      <c r="N82" s="30"/>
      <c r="P82" s="74"/>
      <c r="Q82" s="90" t="s">
        <v>14</v>
      </c>
      <c r="R82" s="29" t="s">
        <v>53</v>
      </c>
      <c r="S82" s="39">
        <f>IF(Suggested="Yes",AA82,AG82)</f>
        <v>28.8</v>
      </c>
      <c r="T82" s="37" t="s">
        <v>47</v>
      </c>
      <c r="U82" s="5" t="str">
        <f>+Instructions!$B$3</f>
        <v>B</v>
      </c>
      <c r="V82" s="52"/>
      <c r="W82" s="56">
        <f>+Instructions!$C$22</f>
        <v>0</v>
      </c>
      <c r="X82" s="17">
        <f t="shared" ref="X82:X85" si="127">ROUND($AA82*(1-W82)+0.004999,2)</f>
        <v>28.8</v>
      </c>
      <c r="Y82" s="52"/>
      <c r="Z82" s="6" t="s">
        <v>213</v>
      </c>
      <c r="AA82" s="39">
        <v>28.8</v>
      </c>
      <c r="AB82" s="60">
        <f t="shared" ref="AB82:AB85" si="128">+W82</f>
        <v>0</v>
      </c>
      <c r="AC82" s="17">
        <f t="shared" ref="AC82:AC85" si="129">+X82</f>
        <v>28.8</v>
      </c>
      <c r="AD82" s="12">
        <f t="shared" ref="AD82:AD85" si="130">(AG82-AC82)/AG82</f>
        <v>0</v>
      </c>
      <c r="AE82" s="119"/>
      <c r="AF82" s="127">
        <v>3</v>
      </c>
      <c r="AG82" s="53">
        <f t="shared" ref="AG82:AG85" si="131">SUM(AJ82:AL82)+AE82</f>
        <v>28.8</v>
      </c>
      <c r="AH82" s="52"/>
      <c r="AJ82" s="17">
        <f t="shared" ref="AJ82:AJ85" si="132">ROUND(AC82/(1-VLOOKUP(AF82,Group,2,FALSE)),2)</f>
        <v>28.8</v>
      </c>
      <c r="AK82" s="17">
        <f t="shared" ref="AK82:AK85" si="133">IF(VLOOKUP(AF82,Group,5,FALSE)="YES",VLOOKUP(ROUND(ROUND(AJ82,1)-AJ82,2),Round,2,FALSE)+VLOOKUP(AF82,Group,6,FALSE),0)</f>
        <v>0</v>
      </c>
      <c r="AL82" s="17">
        <f t="shared" ref="AL82:AL85" si="134">IF(VLOOKUP(AF82,Group,7,FALSE)="",0,ROUND(AJ82-0.04999,1)-AJ82+AM82)</f>
        <v>0</v>
      </c>
      <c r="AM82" s="17" t="str">
        <f t="shared" ref="AM82:AM85" si="135">IF(VLOOKUP(AF82,Group,7,FALSE)="","",VLOOKUP(AF82,Group,7,FALSE))</f>
        <v/>
      </c>
      <c r="AO82" s="97" t="s">
        <v>60</v>
      </c>
    </row>
    <row r="83" spans="2:41" s="3" customFormat="1" ht="9.9499999999999993" customHeight="1" x14ac:dyDescent="0.2">
      <c r="B83" s="110" t="s">
        <v>8</v>
      </c>
      <c r="D83" s="40"/>
      <c r="E83" s="74" t="s">
        <v>110</v>
      </c>
      <c r="F83" s="74"/>
      <c r="G83" s="30" t="s">
        <v>99</v>
      </c>
      <c r="H83" s="30"/>
      <c r="I83" s="30" t="s">
        <v>207</v>
      </c>
      <c r="J83" s="30"/>
      <c r="K83" s="30"/>
      <c r="L83" s="30"/>
      <c r="M83" s="30"/>
      <c r="N83" s="30"/>
      <c r="P83" s="74" t="s">
        <v>198</v>
      </c>
      <c r="Q83" s="90"/>
      <c r="R83" s="29"/>
      <c r="S83" s="39">
        <f>IF(Suggested="Yes",AA83,AG83)</f>
        <v>41.2</v>
      </c>
      <c r="T83" s="37" t="s">
        <v>47</v>
      </c>
      <c r="U83" s="5" t="str">
        <f>+Instructions!$B$3</f>
        <v>B</v>
      </c>
      <c r="V83" s="52"/>
      <c r="W83" s="56">
        <f>+Instructions!$C$22</f>
        <v>0</v>
      </c>
      <c r="X83" s="17">
        <f t="shared" si="127"/>
        <v>41.2</v>
      </c>
      <c r="Y83" s="52"/>
      <c r="Z83" s="6" t="s">
        <v>213</v>
      </c>
      <c r="AA83" s="39">
        <v>41.2</v>
      </c>
      <c r="AB83" s="60">
        <f t="shared" si="128"/>
        <v>0</v>
      </c>
      <c r="AC83" s="17">
        <f t="shared" si="129"/>
        <v>41.2</v>
      </c>
      <c r="AD83" s="12">
        <f t="shared" si="130"/>
        <v>0</v>
      </c>
      <c r="AE83" s="119"/>
      <c r="AF83" s="127">
        <v>3</v>
      </c>
      <c r="AG83" s="53">
        <f t="shared" si="131"/>
        <v>41.2</v>
      </c>
      <c r="AH83" s="52"/>
      <c r="AJ83" s="17">
        <f t="shared" si="132"/>
        <v>41.2</v>
      </c>
      <c r="AK83" s="17">
        <f t="shared" si="133"/>
        <v>0</v>
      </c>
      <c r="AL83" s="17">
        <f t="shared" si="134"/>
        <v>0</v>
      </c>
      <c r="AM83" s="17" t="str">
        <f t="shared" si="135"/>
        <v/>
      </c>
      <c r="AO83" s="97" t="s">
        <v>60</v>
      </c>
    </row>
    <row r="84" spans="2:41" s="3" customFormat="1" ht="9.9499999999999993" customHeight="1" x14ac:dyDescent="0.2">
      <c r="B84" s="110" t="s">
        <v>8</v>
      </c>
      <c r="D84" s="40"/>
      <c r="E84" s="74" t="s">
        <v>173</v>
      </c>
      <c r="F84" s="74"/>
      <c r="G84" s="30" t="s">
        <v>99</v>
      </c>
      <c r="H84" s="30"/>
      <c r="I84" s="30" t="s">
        <v>174</v>
      </c>
      <c r="J84" s="30"/>
      <c r="K84" s="30"/>
      <c r="L84" s="30"/>
      <c r="M84" s="30"/>
      <c r="N84" s="30"/>
      <c r="P84" s="74" t="s">
        <v>155</v>
      </c>
      <c r="Q84" s="90"/>
      <c r="R84" s="29"/>
      <c r="S84" s="39">
        <f>IF(Suggested="Yes",AA84,AG84)</f>
        <v>66.75</v>
      </c>
      <c r="T84" s="37" t="s">
        <v>47</v>
      </c>
      <c r="U84" s="5" t="str">
        <f>+Instructions!$B$3</f>
        <v>B</v>
      </c>
      <c r="V84" s="52"/>
      <c r="W84" s="56">
        <f>+Instructions!$C$22</f>
        <v>0</v>
      </c>
      <c r="X84" s="17">
        <f t="shared" ref="X84" si="136">ROUND($AA84*(1-W84)+0.004999,2)</f>
        <v>66.75</v>
      </c>
      <c r="Y84" s="52"/>
      <c r="Z84" s="6" t="s">
        <v>213</v>
      </c>
      <c r="AA84" s="39">
        <v>66.75</v>
      </c>
      <c r="AB84" s="60">
        <f t="shared" ref="AB84" si="137">+W84</f>
        <v>0</v>
      </c>
      <c r="AC84" s="17">
        <f t="shared" ref="AC84" si="138">+X84</f>
        <v>66.75</v>
      </c>
      <c r="AD84" s="12">
        <f t="shared" ref="AD84" si="139">(AG84-AC84)/AG84</f>
        <v>0</v>
      </c>
      <c r="AE84" s="119"/>
      <c r="AF84" s="127">
        <v>3</v>
      </c>
      <c r="AG84" s="53">
        <f t="shared" ref="AG84" si="140">SUM(AJ84:AL84)+AE84</f>
        <v>66.75</v>
      </c>
      <c r="AH84" s="52"/>
      <c r="AJ84" s="17">
        <f t="shared" ref="AJ84" si="141">ROUND(AC84/(1-VLOOKUP(AF84,Group,2,FALSE)),2)</f>
        <v>66.75</v>
      </c>
      <c r="AK84" s="17">
        <f t="shared" ref="AK84" si="142">IF(VLOOKUP(AF84,Group,5,FALSE)="YES",VLOOKUP(ROUND(ROUND(AJ84,1)-AJ84,2),Round,2,FALSE)+VLOOKUP(AF84,Group,6,FALSE),0)</f>
        <v>0</v>
      </c>
      <c r="AL84" s="17">
        <f t="shared" ref="AL84" si="143">IF(VLOOKUP(AF84,Group,7,FALSE)="",0,ROUND(AJ84-0.04999,1)-AJ84+AM84)</f>
        <v>0</v>
      </c>
      <c r="AM84" s="17" t="str">
        <f t="shared" ref="AM84" si="144">IF(VLOOKUP(AF84,Group,7,FALSE)="","",VLOOKUP(AF84,Group,7,FALSE))</f>
        <v/>
      </c>
      <c r="AO84" s="97" t="s">
        <v>60</v>
      </c>
    </row>
    <row r="85" spans="2:41" s="3" customFormat="1" ht="9.9499999999999993" customHeight="1" x14ac:dyDescent="0.2">
      <c r="B85" s="110" t="s">
        <v>8</v>
      </c>
      <c r="D85" s="40"/>
      <c r="E85" s="74" t="s">
        <v>87</v>
      </c>
      <c r="F85" s="74"/>
      <c r="G85" s="30" t="s">
        <v>99</v>
      </c>
      <c r="H85" s="30"/>
      <c r="I85" s="30" t="s">
        <v>121</v>
      </c>
      <c r="J85" s="30"/>
      <c r="K85" s="30"/>
      <c r="L85" s="30"/>
      <c r="M85" s="30"/>
      <c r="N85" s="30"/>
      <c r="P85" s="74"/>
      <c r="Q85" s="90" t="s">
        <v>14</v>
      </c>
      <c r="R85" s="29" t="s">
        <v>53</v>
      </c>
      <c r="S85" s="39">
        <f>IF(Suggested="Yes",AA85,AG85)</f>
        <v>63</v>
      </c>
      <c r="T85" s="37" t="s">
        <v>47</v>
      </c>
      <c r="U85" s="5" t="str">
        <f>+Instructions!$B$3</f>
        <v>B</v>
      </c>
      <c r="V85" s="52"/>
      <c r="W85" s="56">
        <f>+Instructions!$C$22</f>
        <v>0</v>
      </c>
      <c r="X85" s="17">
        <f t="shared" si="127"/>
        <v>63</v>
      </c>
      <c r="Y85" s="52"/>
      <c r="Z85" s="6" t="s">
        <v>213</v>
      </c>
      <c r="AA85" s="39">
        <v>63</v>
      </c>
      <c r="AB85" s="60">
        <f t="shared" si="128"/>
        <v>0</v>
      </c>
      <c r="AC85" s="17">
        <f t="shared" si="129"/>
        <v>63</v>
      </c>
      <c r="AD85" s="12">
        <f t="shared" si="130"/>
        <v>0</v>
      </c>
      <c r="AE85" s="119"/>
      <c r="AF85" s="127">
        <v>3</v>
      </c>
      <c r="AG85" s="53">
        <f t="shared" si="131"/>
        <v>63</v>
      </c>
      <c r="AH85" s="52"/>
      <c r="AJ85" s="17">
        <f t="shared" si="132"/>
        <v>63</v>
      </c>
      <c r="AK85" s="17">
        <f t="shared" si="133"/>
        <v>0</v>
      </c>
      <c r="AL85" s="17">
        <f t="shared" si="134"/>
        <v>0</v>
      </c>
      <c r="AM85" s="17" t="str">
        <f t="shared" si="135"/>
        <v/>
      </c>
      <c r="AO85" s="97" t="s">
        <v>60</v>
      </c>
    </row>
    <row r="86" spans="2:41" s="3" customFormat="1" ht="3.95" customHeight="1" x14ac:dyDescent="0.2">
      <c r="P86" s="74"/>
      <c r="Q86" s="90"/>
      <c r="R86" s="6"/>
      <c r="S86" s="39"/>
      <c r="T86" s="6"/>
      <c r="U86" s="5"/>
      <c r="V86" s="52"/>
      <c r="W86" s="56"/>
      <c r="X86" s="15"/>
      <c r="Y86" s="52"/>
      <c r="Z86" s="39"/>
      <c r="AA86" s="39"/>
      <c r="AB86" s="55"/>
      <c r="AC86" s="17"/>
      <c r="AD86" s="15"/>
      <c r="AE86" s="65"/>
      <c r="AF86" s="122"/>
      <c r="AG86" s="39"/>
      <c r="AH86" s="52"/>
      <c r="AJ86" s="17"/>
      <c r="AK86" s="17"/>
      <c r="AL86" s="17"/>
      <c r="AM86" s="17"/>
      <c r="AO86" s="31"/>
    </row>
    <row r="87" spans="2:41" s="3" customFormat="1" ht="9.9499999999999993" customHeight="1" x14ac:dyDescent="0.2">
      <c r="B87" s="112" t="s">
        <v>46</v>
      </c>
      <c r="D87" s="40"/>
      <c r="E87" s="74" t="s">
        <v>142</v>
      </c>
      <c r="F87" s="74"/>
      <c r="G87" s="30" t="s">
        <v>88</v>
      </c>
      <c r="H87" s="30"/>
      <c r="I87" s="30"/>
      <c r="J87" s="30"/>
      <c r="K87" s="30"/>
      <c r="L87" s="30"/>
      <c r="M87" s="30"/>
      <c r="N87" s="30"/>
      <c r="P87" s="74" t="s">
        <v>156</v>
      </c>
      <c r="Q87" s="90"/>
      <c r="R87" s="29"/>
      <c r="S87" s="39">
        <f>IF(Suggested="Yes",AA87,AG87)</f>
        <v>16.649999999999999</v>
      </c>
      <c r="T87" s="37" t="s">
        <v>47</v>
      </c>
      <c r="U87" s="5" t="str">
        <f>+Instructions!$B$3</f>
        <v>B</v>
      </c>
      <c r="V87" s="52"/>
      <c r="W87" s="56">
        <f>+Instructions!$C$22</f>
        <v>0</v>
      </c>
      <c r="X87" s="39">
        <f t="shared" ref="X87" si="145">ROUND($AA87*(1-W87)+0.004999,2)</f>
        <v>16.649999999999999</v>
      </c>
      <c r="Y87" s="52"/>
      <c r="Z87" s="6" t="s">
        <v>213</v>
      </c>
      <c r="AA87" s="39">
        <v>16.649999999999999</v>
      </c>
      <c r="AB87" s="60">
        <f t="shared" ref="AB87" si="146">+W87</f>
        <v>0</v>
      </c>
      <c r="AC87" s="39">
        <f t="shared" ref="AC87" si="147">+X87</f>
        <v>16.649999999999999</v>
      </c>
      <c r="AD87" s="60">
        <f t="shared" ref="AD87" si="148">(AG87-AC87)/AG87</f>
        <v>0</v>
      </c>
      <c r="AE87" s="119"/>
      <c r="AF87" s="128">
        <v>2</v>
      </c>
      <c r="AG87" s="44">
        <f t="shared" ref="AG87" si="149">SUM(AJ87:AL87)+AE87</f>
        <v>16.649999999999999</v>
      </c>
      <c r="AH87" s="52"/>
      <c r="AJ87" s="17">
        <f t="shared" ref="AJ87" si="150">ROUND(AC87/(1-VLOOKUP(AF87,Group,2,FALSE)),2)</f>
        <v>16.649999999999999</v>
      </c>
      <c r="AK87" s="17">
        <f t="shared" ref="AK87" si="151">IF(VLOOKUP(AF87,Group,5,FALSE)="YES",VLOOKUP(ROUND(ROUND(AJ87,1)-AJ87,2),Round,2,FALSE)+VLOOKUP(AF87,Group,6,FALSE),0)</f>
        <v>0</v>
      </c>
      <c r="AL87" s="17">
        <f t="shared" ref="AL87" si="152">IF(VLOOKUP(AF87,Group,7,FALSE)="",0,ROUND(AJ87-0.04999,1)-AJ87+AM87)</f>
        <v>0</v>
      </c>
      <c r="AM87" s="17" t="str">
        <f t="shared" ref="AM87" si="153">IF(VLOOKUP(AF87,Group,7,FALSE)="","",VLOOKUP(AF87,Group,7,FALSE))</f>
        <v/>
      </c>
      <c r="AO87" s="97" t="s">
        <v>60</v>
      </c>
    </row>
    <row r="88" spans="2:41" s="3" customFormat="1" ht="3.95" customHeight="1" x14ac:dyDescent="0.2">
      <c r="P88" s="74"/>
      <c r="Q88" s="90"/>
      <c r="R88" s="6"/>
      <c r="S88" s="39"/>
      <c r="T88" s="6"/>
      <c r="U88" s="5"/>
      <c r="V88" s="52"/>
      <c r="W88" s="56"/>
      <c r="X88" s="15"/>
      <c r="Y88" s="52"/>
      <c r="Z88" s="39"/>
      <c r="AA88" s="39"/>
      <c r="AB88" s="55"/>
      <c r="AC88" s="17"/>
      <c r="AD88" s="15"/>
      <c r="AE88" s="65"/>
      <c r="AF88" s="122"/>
      <c r="AG88" s="39"/>
      <c r="AH88" s="52"/>
      <c r="AJ88" s="17"/>
      <c r="AK88" s="17"/>
      <c r="AL88" s="17"/>
      <c r="AM88" s="17"/>
      <c r="AO88" s="31"/>
    </row>
    <row r="89" spans="2:41" s="3" customFormat="1" ht="9.9499999999999993" customHeight="1" x14ac:dyDescent="0.2">
      <c r="C89" s="35"/>
      <c r="D89" s="40" t="s">
        <v>10</v>
      </c>
      <c r="E89" s="147" t="s">
        <v>175</v>
      </c>
      <c r="F89" s="147"/>
      <c r="G89" s="147"/>
      <c r="H89" s="147"/>
      <c r="I89" s="147" t="s">
        <v>92</v>
      </c>
      <c r="J89" s="147"/>
      <c r="K89" s="147"/>
      <c r="L89" s="147"/>
      <c r="M89" s="147"/>
      <c r="N89" s="147"/>
      <c r="O89" s="30"/>
      <c r="P89" s="30"/>
      <c r="Q89" s="30"/>
      <c r="R89" s="30"/>
      <c r="S89" s="30"/>
      <c r="T89" s="30"/>
      <c r="U89" s="5"/>
      <c r="V89" s="176"/>
      <c r="W89" s="70"/>
      <c r="X89" s="70"/>
      <c r="Y89" s="176"/>
      <c r="Z89" s="39"/>
      <c r="AA89" s="39"/>
      <c r="AB89" s="55"/>
      <c r="AC89" s="17"/>
      <c r="AD89" s="15"/>
      <c r="AE89" s="65"/>
      <c r="AF89" s="122"/>
      <c r="AG89" s="17"/>
      <c r="AH89" s="176"/>
      <c r="AJ89" s="17"/>
      <c r="AK89" s="17"/>
      <c r="AL89" s="17"/>
      <c r="AM89" s="17"/>
      <c r="AO89" s="31"/>
    </row>
    <row r="90" spans="2:41" s="3" customFormat="1" ht="3.95" customHeight="1" x14ac:dyDescent="0.2">
      <c r="P90" s="74"/>
      <c r="Q90" s="90"/>
      <c r="R90" s="6"/>
      <c r="S90" s="39"/>
      <c r="T90" s="6"/>
      <c r="U90" s="5"/>
      <c r="V90" s="52"/>
      <c r="W90" s="56"/>
      <c r="X90" s="15"/>
      <c r="Y90" s="52"/>
      <c r="Z90" s="39"/>
      <c r="AA90" s="39"/>
      <c r="AB90" s="55"/>
      <c r="AC90" s="17"/>
      <c r="AD90" s="15"/>
      <c r="AE90" s="65"/>
      <c r="AF90" s="122"/>
      <c r="AG90" s="39"/>
      <c r="AH90" s="52"/>
      <c r="AJ90" s="17"/>
      <c r="AK90" s="17"/>
      <c r="AL90" s="17"/>
      <c r="AM90" s="17"/>
      <c r="AO90" s="31"/>
    </row>
    <row r="91" spans="2:41" s="3" customFormat="1" ht="9.9499999999999993" customHeight="1" x14ac:dyDescent="0.2">
      <c r="B91" s="110" t="s">
        <v>8</v>
      </c>
      <c r="D91" s="40"/>
      <c r="E91" s="74" t="s">
        <v>169</v>
      </c>
      <c r="F91" s="74"/>
      <c r="G91" s="30" t="s">
        <v>49</v>
      </c>
      <c r="H91" s="30"/>
      <c r="I91" s="30" t="s">
        <v>180</v>
      </c>
      <c r="J91" s="30"/>
      <c r="K91" s="30"/>
      <c r="L91" s="30"/>
      <c r="M91" s="30"/>
      <c r="N91" s="30"/>
      <c r="P91" s="74" t="s">
        <v>178</v>
      </c>
      <c r="Q91" s="90" t="s">
        <v>14</v>
      </c>
      <c r="R91" s="29"/>
      <c r="S91" s="39">
        <f>IF(Suggested="Yes",AA91,AG91)</f>
        <v>12.1</v>
      </c>
      <c r="T91" s="37" t="s">
        <v>48</v>
      </c>
      <c r="U91" s="5" t="str">
        <f>+Instructions!$B$3</f>
        <v>B</v>
      </c>
      <c r="V91" s="52"/>
      <c r="W91" s="56">
        <f>+Instructions!$C$22</f>
        <v>0</v>
      </c>
      <c r="X91" s="17">
        <f>ROUND($AA91*(1-W91)+0.004999,2)</f>
        <v>12.1</v>
      </c>
      <c r="Y91" s="52"/>
      <c r="Z91" s="6" t="s">
        <v>213</v>
      </c>
      <c r="AA91" s="39">
        <v>12.1</v>
      </c>
      <c r="AB91" s="60">
        <f t="shared" ref="AB91:AB93" si="154">+W91</f>
        <v>0</v>
      </c>
      <c r="AC91" s="17">
        <f t="shared" ref="AC91:AC93" si="155">+X91</f>
        <v>12.1</v>
      </c>
      <c r="AD91" s="12">
        <f t="shared" ref="AD91:AD93" si="156">(AG91-AC91)/AG91</f>
        <v>0</v>
      </c>
      <c r="AE91" s="119"/>
      <c r="AF91" s="127">
        <v>3</v>
      </c>
      <c r="AG91" s="53">
        <f t="shared" ref="AG91:AG93" si="157">SUM(AJ91:AL91)+AE91</f>
        <v>12.1</v>
      </c>
      <c r="AH91" s="52"/>
      <c r="AJ91" s="17">
        <f t="shared" ref="AJ91:AJ93" si="158">ROUND(AC91/(1-VLOOKUP(AF91,Group,2,FALSE)),2)</f>
        <v>12.1</v>
      </c>
      <c r="AK91" s="17">
        <f t="shared" ref="AK91:AK93" si="159">IF(VLOOKUP(AF91,Group,5,FALSE)="YES",VLOOKUP(ROUND(ROUND(AJ91,1)-AJ91,2),Round,2,FALSE)+VLOOKUP(AF91,Group,6,FALSE),0)</f>
        <v>0</v>
      </c>
      <c r="AL91" s="17">
        <f t="shared" ref="AL91:AL93" si="160">IF(VLOOKUP(AF91,Group,7,FALSE)="",0,ROUND(AJ91-0.04999,1)-AJ91+AM91)</f>
        <v>0</v>
      </c>
      <c r="AM91" s="17" t="str">
        <f t="shared" ref="AM91:AM93" si="161">IF(VLOOKUP(AF91,Group,7,FALSE)="","",VLOOKUP(AF91,Group,7,FALSE))</f>
        <v/>
      </c>
      <c r="AO91" s="97" t="s">
        <v>60</v>
      </c>
    </row>
    <row r="92" spans="2:41" s="3" customFormat="1" ht="9.9499999999999993" customHeight="1" x14ac:dyDescent="0.2">
      <c r="B92" s="110" t="s">
        <v>8</v>
      </c>
      <c r="D92" s="40"/>
      <c r="E92" s="74" t="s">
        <v>167</v>
      </c>
      <c r="F92" s="74"/>
      <c r="G92" s="30" t="s">
        <v>49</v>
      </c>
      <c r="H92" s="30"/>
      <c r="I92" s="30" t="s">
        <v>180</v>
      </c>
      <c r="J92" s="30"/>
      <c r="K92" s="30"/>
      <c r="L92" s="30"/>
      <c r="M92" s="30"/>
      <c r="N92" s="30"/>
      <c r="P92" s="74" t="s">
        <v>144</v>
      </c>
      <c r="Q92" s="90" t="s">
        <v>14</v>
      </c>
      <c r="R92" s="29"/>
      <c r="S92" s="39">
        <f>IF(Suggested="Yes",AA92,AG92)</f>
        <v>12.25</v>
      </c>
      <c r="T92" s="37" t="s">
        <v>48</v>
      </c>
      <c r="U92" s="5" t="str">
        <f>+Instructions!$B$3</f>
        <v>B</v>
      </c>
      <c r="V92" s="52"/>
      <c r="W92" s="56">
        <f>+Instructions!$C$22</f>
        <v>0</v>
      </c>
      <c r="X92" s="17">
        <f>ROUND($AA92*(1-W92)+0.004999,2)</f>
        <v>12.25</v>
      </c>
      <c r="Y92" s="52"/>
      <c r="Z92" s="6" t="s">
        <v>213</v>
      </c>
      <c r="AA92" s="39">
        <v>12.25</v>
      </c>
      <c r="AB92" s="60">
        <f>+W92</f>
        <v>0</v>
      </c>
      <c r="AC92" s="17">
        <f>+X92</f>
        <v>12.25</v>
      </c>
      <c r="AD92" s="12">
        <f>(AG92-AC92)/AG92</f>
        <v>0</v>
      </c>
      <c r="AE92" s="119"/>
      <c r="AF92" s="127">
        <v>3</v>
      </c>
      <c r="AG92" s="53">
        <f>SUM(AJ92:AL92)+AE92</f>
        <v>12.25</v>
      </c>
      <c r="AH92" s="52"/>
      <c r="AJ92" s="17">
        <f>ROUND(AC92/(1-VLOOKUP(AF92,Group,2,FALSE)),2)</f>
        <v>12.25</v>
      </c>
      <c r="AK92" s="17">
        <f>IF(VLOOKUP(AF92,Group,5,FALSE)="YES",VLOOKUP(ROUND(ROUND(AJ92,1)-AJ92,2),Round,2,FALSE)+VLOOKUP(AF92,Group,6,FALSE),0)</f>
        <v>0</v>
      </c>
      <c r="AL92" s="17">
        <f>IF(VLOOKUP(AF92,Group,7,FALSE)="",0,ROUND(AJ92-0.04999,1)-AJ92+AM92)</f>
        <v>0</v>
      </c>
      <c r="AM92" s="17" t="str">
        <f>IF(VLOOKUP(AF92,Group,7,FALSE)="","",VLOOKUP(AF92,Group,7,FALSE))</f>
        <v/>
      </c>
      <c r="AO92" s="97" t="s">
        <v>60</v>
      </c>
    </row>
    <row r="93" spans="2:41" s="3" customFormat="1" ht="9.9499999999999993" customHeight="1" x14ac:dyDescent="0.2">
      <c r="B93" s="110" t="s">
        <v>8</v>
      </c>
      <c r="D93" s="40"/>
      <c r="E93" s="74" t="s">
        <v>138</v>
      </c>
      <c r="F93" s="74"/>
      <c r="G93" s="30" t="s">
        <v>49</v>
      </c>
      <c r="H93" s="30"/>
      <c r="I93" s="30" t="s">
        <v>180</v>
      </c>
      <c r="J93" s="30"/>
      <c r="K93" s="30"/>
      <c r="L93" s="30"/>
      <c r="M93" s="30"/>
      <c r="N93" s="30"/>
      <c r="P93" s="74" t="s">
        <v>144</v>
      </c>
      <c r="Q93" s="90"/>
      <c r="R93" s="29"/>
      <c r="S93" s="39">
        <f>IF(Suggested="Yes",AA93,AG93)</f>
        <v>12.25</v>
      </c>
      <c r="T93" s="37" t="s">
        <v>48</v>
      </c>
      <c r="U93" s="5" t="str">
        <f>+Instructions!$B$3</f>
        <v>B</v>
      </c>
      <c r="V93" s="52"/>
      <c r="W93" s="56">
        <f>+Instructions!$C$22</f>
        <v>0</v>
      </c>
      <c r="X93" s="17">
        <f>ROUND($AA93*(1-W93)+0.004999,2)</f>
        <v>12.25</v>
      </c>
      <c r="Y93" s="52"/>
      <c r="Z93" s="6" t="s">
        <v>213</v>
      </c>
      <c r="AA93" s="39">
        <v>12.25</v>
      </c>
      <c r="AB93" s="60">
        <f t="shared" si="154"/>
        <v>0</v>
      </c>
      <c r="AC93" s="17">
        <f t="shared" si="155"/>
        <v>12.25</v>
      </c>
      <c r="AD93" s="12">
        <f t="shared" si="156"/>
        <v>0</v>
      </c>
      <c r="AE93" s="119"/>
      <c r="AF93" s="127">
        <v>3</v>
      </c>
      <c r="AG93" s="53">
        <f t="shared" si="157"/>
        <v>12.25</v>
      </c>
      <c r="AH93" s="52"/>
      <c r="AJ93" s="17">
        <f t="shared" si="158"/>
        <v>12.25</v>
      </c>
      <c r="AK93" s="17">
        <f t="shared" si="159"/>
        <v>0</v>
      </c>
      <c r="AL93" s="17">
        <f t="shared" si="160"/>
        <v>0</v>
      </c>
      <c r="AM93" s="17" t="str">
        <f t="shared" si="161"/>
        <v/>
      </c>
      <c r="AO93" s="97" t="s">
        <v>60</v>
      </c>
    </row>
    <row r="94" spans="2:41" s="3" customFormat="1" ht="3.95" customHeight="1" x14ac:dyDescent="0.2">
      <c r="P94" s="74"/>
      <c r="Q94" s="90"/>
      <c r="R94" s="6"/>
      <c r="S94" s="39"/>
      <c r="T94" s="6"/>
      <c r="U94" s="5"/>
      <c r="V94" s="52"/>
      <c r="W94" s="56"/>
      <c r="X94" s="15"/>
      <c r="Y94" s="52"/>
      <c r="Z94" s="39"/>
      <c r="AA94" s="39"/>
      <c r="AB94" s="55"/>
      <c r="AC94" s="17"/>
      <c r="AD94" s="15"/>
      <c r="AE94" s="65"/>
      <c r="AF94" s="122"/>
      <c r="AG94" s="39"/>
      <c r="AH94" s="52"/>
      <c r="AJ94" s="17"/>
      <c r="AK94" s="17"/>
      <c r="AL94" s="17"/>
      <c r="AM94" s="17"/>
      <c r="AO94" s="31"/>
    </row>
    <row r="95" spans="2:41" s="3" customFormat="1" ht="9.9499999999999993" customHeight="1" x14ac:dyDescent="0.2">
      <c r="B95" s="110" t="s">
        <v>8</v>
      </c>
      <c r="D95" s="40"/>
      <c r="E95" s="74" t="s">
        <v>87</v>
      </c>
      <c r="F95" s="74"/>
      <c r="G95" s="30" t="s">
        <v>99</v>
      </c>
      <c r="H95" s="30"/>
      <c r="I95" s="30" t="s">
        <v>181</v>
      </c>
      <c r="J95" s="30"/>
      <c r="K95" s="30"/>
      <c r="L95" s="30"/>
      <c r="M95" s="30"/>
      <c r="N95" s="30"/>
      <c r="P95" s="74"/>
      <c r="Q95" s="90" t="s">
        <v>14</v>
      </c>
      <c r="R95" s="29"/>
      <c r="S95" s="39">
        <f>IF(Suggested="Yes",AA95,AG95)</f>
        <v>28.8</v>
      </c>
      <c r="T95" s="37" t="s">
        <v>47</v>
      </c>
      <c r="U95" s="5" t="str">
        <f>+Instructions!$B$3</f>
        <v>B</v>
      </c>
      <c r="V95" s="52"/>
      <c r="W95" s="56">
        <f>+Instructions!$C$22</f>
        <v>0</v>
      </c>
      <c r="X95" s="17">
        <f>ROUND($AA95*(1-W95)+0.004999,2)</f>
        <v>28.8</v>
      </c>
      <c r="Y95" s="52"/>
      <c r="Z95" s="6" t="s">
        <v>213</v>
      </c>
      <c r="AA95" s="39">
        <v>28.8</v>
      </c>
      <c r="AB95" s="60">
        <f t="shared" ref="AB95:AB96" si="162">+W95</f>
        <v>0</v>
      </c>
      <c r="AC95" s="17">
        <f t="shared" ref="AC95:AC96" si="163">+X95</f>
        <v>28.8</v>
      </c>
      <c r="AD95" s="12">
        <f t="shared" ref="AD95:AD96" si="164">(AG95-AC95)/AG95</f>
        <v>0</v>
      </c>
      <c r="AE95" s="119"/>
      <c r="AF95" s="127">
        <v>3</v>
      </c>
      <c r="AG95" s="53">
        <f t="shared" ref="AG95:AG96" si="165">SUM(AJ95:AL95)+AE95</f>
        <v>28.8</v>
      </c>
      <c r="AH95" s="52"/>
      <c r="AJ95" s="17">
        <f t="shared" ref="AJ95:AJ96" si="166">ROUND(AC95/(1-VLOOKUP(AF95,Group,2,FALSE)),2)</f>
        <v>28.8</v>
      </c>
      <c r="AK95" s="17">
        <f t="shared" ref="AK95:AK96" si="167">IF(VLOOKUP(AF95,Group,5,FALSE)="YES",VLOOKUP(ROUND(ROUND(AJ95,1)-AJ95,2),Round,2,FALSE)+VLOOKUP(AF95,Group,6,FALSE),0)</f>
        <v>0</v>
      </c>
      <c r="AL95" s="17">
        <f t="shared" ref="AL95:AL96" si="168">IF(VLOOKUP(AF95,Group,7,FALSE)="",0,ROUND(AJ95-0.04999,1)-AJ95+AM95)</f>
        <v>0</v>
      </c>
      <c r="AM95" s="17" t="str">
        <f t="shared" ref="AM95:AM96" si="169">IF(VLOOKUP(AF95,Group,7,FALSE)="","",VLOOKUP(AF95,Group,7,FALSE))</f>
        <v/>
      </c>
      <c r="AO95" s="97" t="s">
        <v>60</v>
      </c>
    </row>
    <row r="96" spans="2:41" s="3" customFormat="1" ht="9.9499999999999993" customHeight="1" x14ac:dyDescent="0.2">
      <c r="B96" s="110" t="s">
        <v>8</v>
      </c>
      <c r="D96" s="40"/>
      <c r="E96" s="74" t="s">
        <v>110</v>
      </c>
      <c r="F96" s="74"/>
      <c r="G96" s="30" t="s">
        <v>99</v>
      </c>
      <c r="H96" s="30"/>
      <c r="I96" s="30" t="s">
        <v>182</v>
      </c>
      <c r="J96" s="30"/>
      <c r="K96" s="30"/>
      <c r="L96" s="30"/>
      <c r="M96" s="30"/>
      <c r="N96" s="30"/>
      <c r="P96" s="74" t="s">
        <v>198</v>
      </c>
      <c r="Q96" s="90"/>
      <c r="R96" s="29"/>
      <c r="S96" s="39">
        <f>IF(Suggested="Yes",AA96,AG96)</f>
        <v>41.2</v>
      </c>
      <c r="T96" s="37" t="s">
        <v>47</v>
      </c>
      <c r="U96" s="5" t="str">
        <f>+Instructions!$B$3</f>
        <v>B</v>
      </c>
      <c r="V96" s="52"/>
      <c r="W96" s="56">
        <f>+Instructions!$C$22</f>
        <v>0</v>
      </c>
      <c r="X96" s="17">
        <f>ROUND($AA96*(1-W96)+0.004999,2)</f>
        <v>41.2</v>
      </c>
      <c r="Y96" s="52"/>
      <c r="Z96" s="6" t="s">
        <v>213</v>
      </c>
      <c r="AA96" s="39">
        <v>41.2</v>
      </c>
      <c r="AB96" s="60">
        <f t="shared" si="162"/>
        <v>0</v>
      </c>
      <c r="AC96" s="17">
        <f t="shared" si="163"/>
        <v>41.2</v>
      </c>
      <c r="AD96" s="12">
        <f t="shared" si="164"/>
        <v>0</v>
      </c>
      <c r="AE96" s="119"/>
      <c r="AF96" s="127">
        <v>3</v>
      </c>
      <c r="AG96" s="53">
        <f t="shared" si="165"/>
        <v>41.2</v>
      </c>
      <c r="AH96" s="52"/>
      <c r="AJ96" s="17">
        <f t="shared" si="166"/>
        <v>41.2</v>
      </c>
      <c r="AK96" s="17">
        <f t="shared" si="167"/>
        <v>0</v>
      </c>
      <c r="AL96" s="17">
        <f t="shared" si="168"/>
        <v>0</v>
      </c>
      <c r="AM96" s="17" t="str">
        <f t="shared" si="169"/>
        <v/>
      </c>
      <c r="AO96" s="97" t="s">
        <v>60</v>
      </c>
    </row>
    <row r="97" spans="2:41" s="3" customFormat="1" ht="3.95" customHeight="1" x14ac:dyDescent="0.2">
      <c r="P97" s="74"/>
      <c r="Q97" s="90"/>
      <c r="R97" s="6"/>
      <c r="S97" s="39"/>
      <c r="T97" s="6"/>
      <c r="U97" s="5"/>
      <c r="V97" s="52"/>
      <c r="W97" s="56"/>
      <c r="X97" s="15"/>
      <c r="Y97" s="52"/>
      <c r="Z97" s="39"/>
      <c r="AA97" s="39"/>
      <c r="AB97" s="55"/>
      <c r="AC97" s="17"/>
      <c r="AD97" s="15"/>
      <c r="AE97" s="65"/>
      <c r="AF97" s="122"/>
      <c r="AG97" s="39"/>
      <c r="AH97" s="52"/>
      <c r="AJ97" s="17"/>
      <c r="AK97" s="17"/>
      <c r="AL97" s="17"/>
      <c r="AM97" s="17"/>
      <c r="AO97" s="31"/>
    </row>
    <row r="98" spans="2:41" s="177" customFormat="1" ht="9.75" customHeight="1" x14ac:dyDescent="0.2">
      <c r="C98" s="3"/>
      <c r="D98" s="188" t="s">
        <v>103</v>
      </c>
      <c r="E98" s="189" t="s">
        <v>206</v>
      </c>
      <c r="F98" s="3"/>
      <c r="G98" s="3"/>
      <c r="H98" s="3"/>
      <c r="I98" s="3"/>
      <c r="J98" s="3"/>
      <c r="K98" s="189"/>
      <c r="L98" s="189"/>
      <c r="M98" s="3"/>
      <c r="N98" s="3"/>
      <c r="O98" s="3"/>
      <c r="P98" s="74"/>
      <c r="Q98" s="90"/>
      <c r="R98" s="6"/>
      <c r="S98" s="39"/>
      <c r="T98" s="6"/>
      <c r="U98" s="178"/>
      <c r="V98" s="179"/>
      <c r="W98" s="182"/>
      <c r="X98" s="181"/>
      <c r="Y98" s="179"/>
      <c r="Z98" s="183"/>
      <c r="AA98" s="183"/>
      <c r="AB98" s="184"/>
      <c r="AC98" s="180"/>
      <c r="AD98" s="181"/>
      <c r="AE98" s="185"/>
      <c r="AF98" s="186"/>
      <c r="AG98" s="183"/>
      <c r="AH98" s="179"/>
      <c r="AJ98" s="180"/>
      <c r="AK98" s="180"/>
      <c r="AL98" s="180"/>
      <c r="AM98" s="180"/>
      <c r="AO98" s="187"/>
    </row>
    <row r="99" spans="2:41" s="177" customFormat="1" ht="9.75" customHeight="1" x14ac:dyDescent="0.2">
      <c r="C99" s="3"/>
      <c r="D99" s="188"/>
      <c r="E99" s="189" t="s">
        <v>205</v>
      </c>
      <c r="F99" s="3"/>
      <c r="G99" s="3"/>
      <c r="H99" s="3"/>
      <c r="I99" s="3"/>
      <c r="J99" s="3"/>
      <c r="K99" s="189"/>
      <c r="L99" s="189"/>
      <c r="M99" s="3"/>
      <c r="N99" s="3"/>
      <c r="O99" s="3"/>
      <c r="P99" s="74"/>
      <c r="Q99" s="90"/>
      <c r="R99" s="6"/>
      <c r="S99" s="39"/>
      <c r="T99" s="6"/>
      <c r="U99" s="178"/>
      <c r="V99" s="179"/>
      <c r="W99" s="182"/>
      <c r="X99" s="181"/>
      <c r="Y99" s="179"/>
      <c r="Z99" s="183"/>
      <c r="AA99" s="183"/>
      <c r="AB99" s="184"/>
      <c r="AC99" s="180"/>
      <c r="AD99" s="181"/>
      <c r="AE99" s="185"/>
      <c r="AF99" s="186"/>
      <c r="AG99" s="183"/>
      <c r="AH99" s="179"/>
      <c r="AJ99" s="180"/>
      <c r="AK99" s="180"/>
      <c r="AL99" s="180"/>
      <c r="AM99" s="180"/>
      <c r="AO99" s="187"/>
    </row>
    <row r="100" spans="2:41" s="177" customFormat="1" ht="9.75" customHeight="1" x14ac:dyDescent="0.2">
      <c r="C100" s="3"/>
      <c r="D100" s="188"/>
      <c r="E100" s="189" t="s">
        <v>177</v>
      </c>
      <c r="F100" s="3"/>
      <c r="G100" s="3"/>
      <c r="H100" s="3"/>
      <c r="I100" s="3"/>
      <c r="J100" s="3"/>
      <c r="K100" s="189"/>
      <c r="L100" s="189"/>
      <c r="M100" s="3"/>
      <c r="N100" s="3"/>
      <c r="O100" s="3"/>
      <c r="P100" s="74"/>
      <c r="Q100" s="90"/>
      <c r="R100" s="6"/>
      <c r="S100" s="39"/>
      <c r="T100" s="6"/>
      <c r="U100" s="178"/>
      <c r="V100" s="179"/>
      <c r="W100" s="182"/>
      <c r="X100" s="181"/>
      <c r="Y100" s="179"/>
      <c r="Z100" s="183"/>
      <c r="AA100" s="183"/>
      <c r="AB100" s="184"/>
      <c r="AC100" s="180"/>
      <c r="AD100" s="181"/>
      <c r="AE100" s="185"/>
      <c r="AF100" s="186"/>
      <c r="AG100" s="183"/>
      <c r="AH100" s="179"/>
      <c r="AJ100" s="180"/>
      <c r="AK100" s="180"/>
      <c r="AL100" s="180"/>
      <c r="AM100" s="180"/>
      <c r="AO100" s="187"/>
    </row>
    <row r="101" spans="2:41" s="3" customFormat="1" ht="3.95" customHeight="1" x14ac:dyDescent="0.2">
      <c r="P101" s="74"/>
      <c r="Q101" s="90"/>
      <c r="R101" s="6"/>
      <c r="S101" s="39"/>
      <c r="T101" s="6"/>
      <c r="U101" s="5"/>
      <c r="V101" s="52"/>
      <c r="W101" s="56"/>
      <c r="X101" s="15"/>
      <c r="Y101" s="52"/>
      <c r="Z101" s="39"/>
      <c r="AA101" s="39"/>
      <c r="AB101" s="55"/>
      <c r="AC101" s="17"/>
      <c r="AD101" s="15"/>
      <c r="AE101" s="65"/>
      <c r="AF101" s="122"/>
      <c r="AG101" s="39"/>
      <c r="AH101" s="52"/>
      <c r="AJ101" s="17"/>
      <c r="AK101" s="17"/>
      <c r="AL101" s="17"/>
      <c r="AM101" s="17"/>
      <c r="AO101" s="31"/>
    </row>
    <row r="102" spans="2:41" s="3" customFormat="1" ht="9.9499999999999993" customHeight="1" x14ac:dyDescent="0.2">
      <c r="C102" s="175" t="s">
        <v>108</v>
      </c>
      <c r="M102" s="3" t="s">
        <v>92</v>
      </c>
      <c r="N102"/>
      <c r="P102" s="74"/>
      <c r="Q102" s="90"/>
      <c r="R102" s="159" t="s">
        <v>98</v>
      </c>
      <c r="S102" s="160" t="s">
        <v>126</v>
      </c>
      <c r="T102" s="161"/>
      <c r="U102" s="5"/>
      <c r="V102" s="176"/>
      <c r="W102" s="56"/>
      <c r="X102" s="15"/>
      <c r="Y102" s="176"/>
      <c r="Z102" s="39"/>
      <c r="AA102" s="39"/>
      <c r="AB102" s="55"/>
      <c r="AC102" s="17"/>
      <c r="AD102" s="15"/>
      <c r="AE102" s="65"/>
      <c r="AF102" s="122"/>
      <c r="AG102" s="39"/>
      <c r="AH102" s="176"/>
      <c r="AJ102" s="17"/>
      <c r="AK102" s="17"/>
      <c r="AL102" s="17"/>
      <c r="AM102" s="17"/>
      <c r="AO102" s="31"/>
    </row>
    <row r="103" spans="2:41" s="3" customFormat="1" ht="3" customHeight="1" x14ac:dyDescent="0.2">
      <c r="P103" s="74"/>
      <c r="Q103" s="90"/>
      <c r="R103" s="6"/>
      <c r="S103" s="39"/>
      <c r="T103" s="6"/>
      <c r="U103" s="5"/>
      <c r="V103" s="176"/>
      <c r="W103" s="56"/>
      <c r="X103" s="15"/>
      <c r="Y103" s="176"/>
      <c r="Z103" s="39"/>
      <c r="AA103" s="39"/>
      <c r="AB103" s="55"/>
      <c r="AC103" s="17"/>
      <c r="AD103" s="15"/>
      <c r="AE103" s="65"/>
      <c r="AF103" s="122"/>
      <c r="AG103" s="39"/>
      <c r="AH103" s="176"/>
      <c r="AJ103" s="17"/>
      <c r="AK103" s="17"/>
      <c r="AL103" s="17"/>
      <c r="AM103" s="17"/>
      <c r="AO103" s="31" t="s">
        <v>60</v>
      </c>
    </row>
    <row r="104" spans="2:41" s="3" customFormat="1" ht="9.9499999999999993" customHeight="1" x14ac:dyDescent="0.2">
      <c r="C104" s="35"/>
      <c r="D104" s="40" t="s">
        <v>10</v>
      </c>
      <c r="E104" s="147" t="s">
        <v>109</v>
      </c>
      <c r="F104" s="147"/>
      <c r="G104" s="147"/>
      <c r="H104" s="147"/>
      <c r="I104" s="147"/>
      <c r="J104" s="147"/>
      <c r="K104" s="147"/>
      <c r="L104" s="147"/>
      <c r="M104" s="147"/>
      <c r="N104" s="147"/>
      <c r="O104" s="30"/>
      <c r="P104" s="30"/>
      <c r="Q104" s="30"/>
      <c r="R104" s="30"/>
      <c r="S104" s="30"/>
      <c r="T104" s="30"/>
      <c r="U104" s="5"/>
      <c r="V104" s="176"/>
      <c r="W104" s="70"/>
      <c r="X104" s="70"/>
      <c r="Y104" s="176"/>
      <c r="Z104" s="39"/>
      <c r="AA104" s="39"/>
      <c r="AB104" s="55"/>
      <c r="AC104" s="17"/>
      <c r="AD104" s="15"/>
      <c r="AE104" s="65"/>
      <c r="AF104" s="122"/>
      <c r="AG104" s="17"/>
      <c r="AH104" s="176"/>
      <c r="AJ104" s="17"/>
      <c r="AK104" s="17"/>
      <c r="AL104" s="17"/>
      <c r="AM104" s="17"/>
      <c r="AO104" s="31"/>
    </row>
    <row r="105" spans="2:41" s="3" customFormat="1" ht="2.1" customHeight="1" x14ac:dyDescent="0.2">
      <c r="P105" s="74"/>
      <c r="Q105" s="90"/>
      <c r="R105" s="6"/>
      <c r="S105" s="39"/>
      <c r="T105" s="6"/>
      <c r="U105" s="5"/>
      <c r="V105" s="176"/>
      <c r="W105" s="56"/>
      <c r="X105" s="15"/>
      <c r="Y105" s="176"/>
      <c r="Z105" s="39"/>
      <c r="AA105" s="39"/>
      <c r="AB105" s="55"/>
      <c r="AC105" s="17"/>
      <c r="AD105" s="15"/>
      <c r="AE105" s="65"/>
      <c r="AF105" s="122"/>
      <c r="AG105" s="39"/>
      <c r="AH105" s="176"/>
      <c r="AJ105" s="17"/>
      <c r="AK105" s="17"/>
      <c r="AL105" s="17"/>
      <c r="AM105" s="17"/>
      <c r="AO105" s="31" t="s">
        <v>60</v>
      </c>
    </row>
    <row r="106" spans="2:41" s="3" customFormat="1" ht="9.9499999999999993" customHeight="1" x14ac:dyDescent="0.2">
      <c r="B106" s="111" t="s">
        <v>56</v>
      </c>
      <c r="D106" s="40"/>
      <c r="E106" s="74" t="s">
        <v>87</v>
      </c>
      <c r="F106" s="74"/>
      <c r="G106" s="30" t="s">
        <v>49</v>
      </c>
      <c r="H106" s="30"/>
      <c r="I106" s="30"/>
      <c r="J106" s="30"/>
      <c r="K106" s="30"/>
      <c r="L106" s="30"/>
      <c r="M106" s="30"/>
      <c r="N106" s="30"/>
      <c r="P106" s="74" t="s">
        <v>89</v>
      </c>
      <c r="Q106" s="90" t="s">
        <v>14</v>
      </c>
      <c r="R106" s="200" t="s">
        <v>53</v>
      </c>
      <c r="S106" s="39">
        <f>IF(Suggested="Yes",AA106,AG106)</f>
        <v>8.5</v>
      </c>
      <c r="T106" s="37" t="s">
        <v>48</v>
      </c>
      <c r="U106" s="5" t="str">
        <f>+Instructions!$B$3</f>
        <v>B</v>
      </c>
      <c r="V106" s="52"/>
      <c r="W106" s="56">
        <f>+Instructions!$C$22</f>
        <v>0</v>
      </c>
      <c r="X106" s="17">
        <f t="shared" ref="X106:X109" si="170">ROUND($AA106*(1-W106)+0.004999,2)</f>
        <v>8.5</v>
      </c>
      <c r="Y106" s="52"/>
      <c r="Z106" s="6" t="s">
        <v>213</v>
      </c>
      <c r="AA106" s="39">
        <v>8.5</v>
      </c>
      <c r="AB106" s="60">
        <f t="shared" ref="AB106:AB109" si="171">+W106</f>
        <v>0</v>
      </c>
      <c r="AC106" s="17">
        <f t="shared" ref="AC106:AC109" si="172">+X106</f>
        <v>8.5</v>
      </c>
      <c r="AD106" s="12">
        <f t="shared" ref="AD106:AD109" si="173">(AG106-AC106)/AG106</f>
        <v>0</v>
      </c>
      <c r="AE106" s="119"/>
      <c r="AF106" s="126">
        <v>1</v>
      </c>
      <c r="AG106" s="38">
        <f t="shared" ref="AG106:AG109" si="174">SUM(AJ106:AL106)+AE106</f>
        <v>8.5</v>
      </c>
      <c r="AH106" s="52"/>
      <c r="AJ106" s="17">
        <f t="shared" ref="AJ106:AJ109" si="175">ROUND(AC106/(1-VLOOKUP(AF106,Group,2,FALSE)),2)</f>
        <v>8.5</v>
      </c>
      <c r="AK106" s="17">
        <f t="shared" ref="AK106:AK109" si="176">IF(VLOOKUP(AF106,Group,5,FALSE)="YES",VLOOKUP(ROUND(ROUND(AJ106,1)-AJ106,2),Round,2,FALSE)+VLOOKUP(AF106,Group,6,FALSE),0)</f>
        <v>0</v>
      </c>
      <c r="AL106" s="17">
        <f t="shared" ref="AL106:AL109" si="177">IF(VLOOKUP(AF106,Group,7,FALSE)="",0,ROUND(AJ106-0.04999,1)-AJ106+AM106)</f>
        <v>0</v>
      </c>
      <c r="AM106" s="17" t="str">
        <f t="shared" ref="AM106:AM109" si="178">IF(VLOOKUP(AF106,Group,7,FALSE)="","",VLOOKUP(AF106,Group,7,FALSE))</f>
        <v/>
      </c>
      <c r="AO106" s="97" t="s">
        <v>60</v>
      </c>
    </row>
    <row r="107" spans="2:41" s="3" customFormat="1" ht="9.9499999999999993" customHeight="1" x14ac:dyDescent="0.2">
      <c r="B107" s="111" t="s">
        <v>56</v>
      </c>
      <c r="D107" s="40"/>
      <c r="E107" s="74" t="s">
        <v>93</v>
      </c>
      <c r="F107" s="74"/>
      <c r="G107" s="30" t="s">
        <v>49</v>
      </c>
      <c r="H107" s="30"/>
      <c r="I107" s="30"/>
      <c r="J107" s="30"/>
      <c r="K107" s="30"/>
      <c r="L107" s="30"/>
      <c r="M107" s="30"/>
      <c r="N107" s="30"/>
      <c r="P107" s="74" t="s">
        <v>119</v>
      </c>
      <c r="Q107" s="90" t="s">
        <v>14</v>
      </c>
      <c r="R107" s="200" t="s">
        <v>53</v>
      </c>
      <c r="S107" s="39">
        <f>IF(Suggested="Yes",AA107,AG107)</f>
        <v>8.6</v>
      </c>
      <c r="T107" s="37" t="s">
        <v>48</v>
      </c>
      <c r="U107" s="5" t="str">
        <f>+Instructions!$B$3</f>
        <v>B</v>
      </c>
      <c r="V107" s="52"/>
      <c r="W107" s="56">
        <f>+Instructions!$C$22</f>
        <v>0</v>
      </c>
      <c r="X107" s="17">
        <f t="shared" si="170"/>
        <v>8.6</v>
      </c>
      <c r="Y107" s="52"/>
      <c r="Z107" s="6" t="s">
        <v>213</v>
      </c>
      <c r="AA107" s="39">
        <v>8.6</v>
      </c>
      <c r="AB107" s="60">
        <f t="shared" si="171"/>
        <v>0</v>
      </c>
      <c r="AC107" s="17">
        <f t="shared" si="172"/>
        <v>8.6</v>
      </c>
      <c r="AD107" s="12">
        <f t="shared" si="173"/>
        <v>0</v>
      </c>
      <c r="AE107" s="119"/>
      <c r="AF107" s="126">
        <v>1</v>
      </c>
      <c r="AG107" s="38">
        <f t="shared" si="174"/>
        <v>8.6</v>
      </c>
      <c r="AH107" s="52"/>
      <c r="AJ107" s="17">
        <f t="shared" si="175"/>
        <v>8.6</v>
      </c>
      <c r="AK107" s="17">
        <f t="shared" si="176"/>
        <v>0</v>
      </c>
      <c r="AL107" s="17">
        <f t="shared" si="177"/>
        <v>0</v>
      </c>
      <c r="AM107" s="17" t="str">
        <f t="shared" si="178"/>
        <v/>
      </c>
      <c r="AO107" s="97" t="s">
        <v>60</v>
      </c>
    </row>
    <row r="108" spans="2:41" s="3" customFormat="1" ht="9.9499999999999993" customHeight="1" x14ac:dyDescent="0.2">
      <c r="B108" s="111" t="s">
        <v>56</v>
      </c>
      <c r="D108" s="40"/>
      <c r="E108" s="74" t="s">
        <v>128</v>
      </c>
      <c r="F108" s="74"/>
      <c r="G108" s="30" t="s">
        <v>49</v>
      </c>
      <c r="H108" s="30"/>
      <c r="I108" s="30"/>
      <c r="J108" s="30"/>
      <c r="K108" s="30"/>
      <c r="L108" s="30"/>
      <c r="M108" s="30"/>
      <c r="N108" s="30"/>
      <c r="P108" s="74" t="s">
        <v>131</v>
      </c>
      <c r="Q108" s="90"/>
      <c r="R108" s="29"/>
      <c r="S108" s="39">
        <f>IF(Suggested="Yes",AA108,AG108)</f>
        <v>9.25</v>
      </c>
      <c r="T108" s="37" t="s">
        <v>48</v>
      </c>
      <c r="U108" s="5" t="str">
        <f>+Instructions!$B$3</f>
        <v>B</v>
      </c>
      <c r="V108" s="52"/>
      <c r="W108" s="56">
        <f>+Instructions!$C$22</f>
        <v>0</v>
      </c>
      <c r="X108" s="17">
        <f t="shared" si="170"/>
        <v>9.25</v>
      </c>
      <c r="Y108" s="52"/>
      <c r="Z108" s="6" t="s">
        <v>213</v>
      </c>
      <c r="AA108" s="39">
        <v>9.25</v>
      </c>
      <c r="AB108" s="60">
        <f t="shared" si="171"/>
        <v>0</v>
      </c>
      <c r="AC108" s="17">
        <f t="shared" si="172"/>
        <v>9.25</v>
      </c>
      <c r="AD108" s="12">
        <f t="shared" si="173"/>
        <v>0</v>
      </c>
      <c r="AE108" s="119"/>
      <c r="AF108" s="126">
        <v>1</v>
      </c>
      <c r="AG108" s="38">
        <f t="shared" si="174"/>
        <v>9.25</v>
      </c>
      <c r="AH108" s="52"/>
      <c r="AJ108" s="17">
        <f t="shared" si="175"/>
        <v>9.25</v>
      </c>
      <c r="AK108" s="17">
        <f t="shared" si="176"/>
        <v>0</v>
      </c>
      <c r="AL108" s="17">
        <f t="shared" si="177"/>
        <v>0</v>
      </c>
      <c r="AM108" s="17" t="str">
        <f t="shared" si="178"/>
        <v/>
      </c>
      <c r="AO108" s="97" t="s">
        <v>60</v>
      </c>
    </row>
    <row r="109" spans="2:41" s="3" customFormat="1" ht="9.9499999999999993" customHeight="1" x14ac:dyDescent="0.2">
      <c r="B109" s="111" t="s">
        <v>56</v>
      </c>
      <c r="D109" s="40"/>
      <c r="E109" s="74" t="s">
        <v>129</v>
      </c>
      <c r="F109" s="74"/>
      <c r="G109" s="30" t="s">
        <v>49</v>
      </c>
      <c r="H109" s="30"/>
      <c r="I109" s="30"/>
      <c r="J109" s="30"/>
      <c r="K109" s="30"/>
      <c r="L109" s="30"/>
      <c r="M109" s="30"/>
      <c r="N109" s="30"/>
      <c r="P109" s="74" t="s">
        <v>131</v>
      </c>
      <c r="Q109" s="90"/>
      <c r="R109" s="29"/>
      <c r="S109" s="39">
        <f>IF(Suggested="Yes",AA109,AG109)</f>
        <v>10.25</v>
      </c>
      <c r="T109" s="37" t="s">
        <v>48</v>
      </c>
      <c r="U109" s="5" t="str">
        <f>+Instructions!$B$3</f>
        <v>B</v>
      </c>
      <c r="V109" s="52"/>
      <c r="W109" s="56">
        <f>+Instructions!$C$22</f>
        <v>0</v>
      </c>
      <c r="X109" s="17">
        <f t="shared" si="170"/>
        <v>10.25</v>
      </c>
      <c r="Y109" s="52"/>
      <c r="Z109" s="6" t="s">
        <v>213</v>
      </c>
      <c r="AA109" s="39">
        <v>10.25</v>
      </c>
      <c r="AB109" s="60">
        <f t="shared" si="171"/>
        <v>0</v>
      </c>
      <c r="AC109" s="17">
        <f t="shared" si="172"/>
        <v>10.25</v>
      </c>
      <c r="AD109" s="12">
        <f t="shared" si="173"/>
        <v>0</v>
      </c>
      <c r="AE109" s="119"/>
      <c r="AF109" s="126">
        <v>1</v>
      </c>
      <c r="AG109" s="38">
        <f t="shared" si="174"/>
        <v>10.25</v>
      </c>
      <c r="AH109" s="52"/>
      <c r="AJ109" s="17">
        <f t="shared" si="175"/>
        <v>10.25</v>
      </c>
      <c r="AK109" s="17">
        <f t="shared" si="176"/>
        <v>0</v>
      </c>
      <c r="AL109" s="17">
        <f t="shared" si="177"/>
        <v>0</v>
      </c>
      <c r="AM109" s="17" t="str">
        <f t="shared" si="178"/>
        <v/>
      </c>
      <c r="AO109" s="97" t="s">
        <v>60</v>
      </c>
    </row>
    <row r="110" spans="2:41" s="3" customFormat="1" ht="2.1" customHeight="1" x14ac:dyDescent="0.2">
      <c r="P110" s="74"/>
      <c r="Q110" s="90"/>
      <c r="R110" s="6"/>
      <c r="S110" s="39"/>
      <c r="T110" s="6"/>
      <c r="U110" s="5"/>
      <c r="V110" s="52"/>
      <c r="W110" s="56"/>
      <c r="X110" s="15"/>
      <c r="Y110" s="52"/>
      <c r="Z110" s="39"/>
      <c r="AA110" s="39"/>
      <c r="AB110" s="55"/>
      <c r="AC110" s="17"/>
      <c r="AD110" s="15"/>
      <c r="AE110" s="65"/>
      <c r="AF110" s="122"/>
      <c r="AG110" s="39"/>
      <c r="AH110" s="52"/>
      <c r="AJ110" s="17"/>
      <c r="AK110" s="17"/>
      <c r="AL110" s="17"/>
      <c r="AM110" s="17"/>
      <c r="AO110" s="31"/>
    </row>
    <row r="111" spans="2:41" s="3" customFormat="1" ht="9.9499999999999993" customHeight="1" x14ac:dyDescent="0.2">
      <c r="B111" s="110" t="s">
        <v>8</v>
      </c>
      <c r="D111" s="40"/>
      <c r="E111" s="74" t="s">
        <v>87</v>
      </c>
      <c r="F111" s="74"/>
      <c r="G111" s="30" t="s">
        <v>99</v>
      </c>
      <c r="H111" s="30"/>
      <c r="I111" s="30" t="s">
        <v>101</v>
      </c>
      <c r="J111" s="30"/>
      <c r="K111" s="30"/>
      <c r="L111" s="30"/>
      <c r="M111" s="30"/>
      <c r="N111" s="30"/>
      <c r="P111" s="74"/>
      <c r="Q111" s="90" t="s">
        <v>14</v>
      </c>
      <c r="R111" s="29"/>
      <c r="S111" s="39">
        <f>IF(Suggested="Yes",AA111,AG111)</f>
        <v>28.65</v>
      </c>
      <c r="T111" s="37" t="s">
        <v>47</v>
      </c>
      <c r="U111" s="5" t="str">
        <f>+Instructions!$B$3</f>
        <v>B</v>
      </c>
      <c r="V111" s="52"/>
      <c r="W111" s="56">
        <f>+Instructions!$C$22</f>
        <v>0</v>
      </c>
      <c r="X111" s="17">
        <f t="shared" ref="X111:X112" si="179">ROUND($AA111*(1-W111)+0.004999,2)</f>
        <v>28.65</v>
      </c>
      <c r="Y111" s="52"/>
      <c r="Z111" s="6" t="s">
        <v>213</v>
      </c>
      <c r="AA111" s="39">
        <v>28.65</v>
      </c>
      <c r="AB111" s="60">
        <f t="shared" ref="AB111:AB112" si="180">+W111</f>
        <v>0</v>
      </c>
      <c r="AC111" s="17">
        <f t="shared" ref="AC111:AC112" si="181">+X111</f>
        <v>28.65</v>
      </c>
      <c r="AD111" s="12">
        <f t="shared" ref="AD111:AD112" si="182">(AG111-AC111)/AG111</f>
        <v>0</v>
      </c>
      <c r="AE111" s="119"/>
      <c r="AF111" s="127">
        <v>3</v>
      </c>
      <c r="AG111" s="53">
        <f t="shared" ref="AG111:AG112" si="183">SUM(AJ111:AL111)+AE111</f>
        <v>28.65</v>
      </c>
      <c r="AH111" s="52"/>
      <c r="AJ111" s="17">
        <f t="shared" ref="AJ111:AJ112" si="184">ROUND(AC111/(1-VLOOKUP(AF111,Group,2,FALSE)),2)</f>
        <v>28.65</v>
      </c>
      <c r="AK111" s="17">
        <f t="shared" ref="AK111:AK112" si="185">IF(VLOOKUP(AF111,Group,5,FALSE)="YES",VLOOKUP(ROUND(ROUND(AJ111,1)-AJ111,2),Round,2,FALSE)+VLOOKUP(AF111,Group,6,FALSE),0)</f>
        <v>0</v>
      </c>
      <c r="AL111" s="17">
        <f t="shared" ref="AL111:AL112" si="186">IF(VLOOKUP(AF111,Group,7,FALSE)="",0,ROUND(AJ111-0.04999,1)-AJ111+AM111)</f>
        <v>0</v>
      </c>
      <c r="AM111" s="17" t="str">
        <f t="shared" ref="AM111:AM112" si="187">IF(VLOOKUP(AF111,Group,7,FALSE)="","",VLOOKUP(AF111,Group,7,FALSE))</f>
        <v/>
      </c>
      <c r="AO111" s="97" t="s">
        <v>60</v>
      </c>
    </row>
    <row r="112" spans="2:41" s="3" customFormat="1" ht="9.9499999999999993" customHeight="1" x14ac:dyDescent="0.2">
      <c r="B112" s="110" t="s">
        <v>8</v>
      </c>
      <c r="D112" s="40"/>
      <c r="E112" s="74" t="s">
        <v>110</v>
      </c>
      <c r="F112" s="74"/>
      <c r="G112" s="30" t="s">
        <v>99</v>
      </c>
      <c r="H112" s="30"/>
      <c r="I112" s="30" t="s">
        <v>204</v>
      </c>
      <c r="J112" s="30"/>
      <c r="K112" s="30"/>
      <c r="L112" s="30"/>
      <c r="M112" s="30"/>
      <c r="N112" s="30"/>
      <c r="P112" s="74"/>
      <c r="Q112" s="90" t="s">
        <v>14</v>
      </c>
      <c r="R112" s="29"/>
      <c r="S112" s="39">
        <f>IF(Suggested="Yes",AA112,AG112)</f>
        <v>47.2</v>
      </c>
      <c r="T112" s="37" t="s">
        <v>47</v>
      </c>
      <c r="U112" s="5" t="str">
        <f>+Instructions!$B$3</f>
        <v>B</v>
      </c>
      <c r="V112" s="52"/>
      <c r="W112" s="56">
        <f>+Instructions!$C$22</f>
        <v>0</v>
      </c>
      <c r="X112" s="17">
        <f t="shared" si="179"/>
        <v>47.2</v>
      </c>
      <c r="Y112" s="52"/>
      <c r="Z112" s="6" t="s">
        <v>213</v>
      </c>
      <c r="AA112" s="39">
        <v>47.2</v>
      </c>
      <c r="AB112" s="60">
        <f t="shared" si="180"/>
        <v>0</v>
      </c>
      <c r="AC112" s="17">
        <f t="shared" si="181"/>
        <v>47.2</v>
      </c>
      <c r="AD112" s="12">
        <f t="shared" si="182"/>
        <v>0</v>
      </c>
      <c r="AE112" s="119"/>
      <c r="AF112" s="127">
        <v>3</v>
      </c>
      <c r="AG112" s="53">
        <f t="shared" si="183"/>
        <v>47.2</v>
      </c>
      <c r="AH112" s="52"/>
      <c r="AJ112" s="17">
        <f t="shared" si="184"/>
        <v>47.2</v>
      </c>
      <c r="AK112" s="17">
        <f t="shared" si="185"/>
        <v>0</v>
      </c>
      <c r="AL112" s="17">
        <f t="shared" si="186"/>
        <v>0</v>
      </c>
      <c r="AM112" s="17" t="str">
        <f t="shared" si="187"/>
        <v/>
      </c>
      <c r="AO112" s="97" t="s">
        <v>60</v>
      </c>
    </row>
    <row r="113" spans="2:41" s="3" customFormat="1" ht="3.95" customHeight="1" x14ac:dyDescent="0.2">
      <c r="P113" s="74"/>
      <c r="Q113" s="90"/>
      <c r="R113" s="6"/>
      <c r="S113" s="39"/>
      <c r="T113" s="6"/>
      <c r="U113" s="5"/>
      <c r="V113" s="52"/>
      <c r="W113" s="56"/>
      <c r="X113" s="15"/>
      <c r="Y113" s="52"/>
      <c r="Z113" s="39"/>
      <c r="AA113" s="39"/>
      <c r="AB113" s="55"/>
      <c r="AC113" s="17"/>
      <c r="AD113" s="15"/>
      <c r="AE113" s="65"/>
      <c r="AF113" s="122"/>
      <c r="AG113" s="39"/>
      <c r="AH113" s="52"/>
      <c r="AJ113" s="17"/>
      <c r="AK113" s="17"/>
      <c r="AL113" s="17"/>
      <c r="AM113" s="17"/>
      <c r="AO113" s="31"/>
    </row>
    <row r="114" spans="2:41" s="177" customFormat="1" ht="9.75" customHeight="1" x14ac:dyDescent="0.2">
      <c r="C114" s="3"/>
      <c r="D114" s="188" t="s">
        <v>208</v>
      </c>
      <c r="E114" s="201" t="s">
        <v>211</v>
      </c>
      <c r="K114" s="201"/>
      <c r="L114" s="201"/>
      <c r="O114" s="3"/>
      <c r="P114" s="74"/>
      <c r="Q114" s="90"/>
      <c r="R114" s="6"/>
      <c r="S114" s="39"/>
      <c r="T114" s="6"/>
      <c r="U114" s="178"/>
      <c r="V114" s="179"/>
      <c r="W114" s="182"/>
      <c r="X114" s="181"/>
      <c r="Y114" s="179"/>
      <c r="Z114" s="183"/>
      <c r="AA114" s="183"/>
      <c r="AB114" s="184"/>
      <c r="AC114" s="180"/>
      <c r="AD114" s="181"/>
      <c r="AE114" s="185"/>
      <c r="AF114" s="186"/>
      <c r="AG114" s="183"/>
      <c r="AH114" s="179"/>
      <c r="AJ114" s="180"/>
      <c r="AK114" s="180"/>
      <c r="AL114" s="180"/>
      <c r="AM114" s="180"/>
      <c r="AO114" s="187"/>
    </row>
    <row r="115" spans="2:41" s="3" customFormat="1" ht="3.95" customHeight="1" x14ac:dyDescent="0.2">
      <c r="P115" s="74"/>
      <c r="Q115" s="90"/>
      <c r="R115" s="6"/>
      <c r="S115" s="39"/>
      <c r="T115" s="6"/>
      <c r="U115" s="5"/>
      <c r="V115" s="52"/>
      <c r="W115" s="56"/>
      <c r="X115" s="15"/>
      <c r="Y115" s="52"/>
      <c r="Z115" s="39"/>
      <c r="AA115" s="39"/>
      <c r="AB115" s="55"/>
      <c r="AC115" s="17"/>
      <c r="AD115" s="15"/>
      <c r="AE115" s="65"/>
      <c r="AF115" s="122"/>
      <c r="AG115" s="39"/>
      <c r="AH115" s="52"/>
      <c r="AJ115" s="17"/>
      <c r="AK115" s="17"/>
      <c r="AL115" s="17"/>
      <c r="AM115" s="17"/>
      <c r="AO115" s="31"/>
    </row>
    <row r="116" spans="2:41" s="3" customFormat="1" ht="9.9499999999999993" customHeight="1" x14ac:dyDescent="0.2">
      <c r="C116" s="175" t="s">
        <v>188</v>
      </c>
      <c r="M116" s="3" t="s">
        <v>92</v>
      </c>
      <c r="N116"/>
      <c r="P116" s="74"/>
      <c r="Q116" s="90"/>
      <c r="R116" s="159" t="s">
        <v>98</v>
      </c>
      <c r="S116" s="160" t="s">
        <v>189</v>
      </c>
      <c r="T116" s="161"/>
      <c r="U116" s="5"/>
      <c r="V116" s="176"/>
      <c r="W116" s="56"/>
      <c r="X116" s="15"/>
      <c r="Y116" s="176"/>
      <c r="Z116" s="39"/>
      <c r="AA116" s="39"/>
      <c r="AB116" s="55"/>
      <c r="AC116" s="17"/>
      <c r="AD116" s="15"/>
      <c r="AE116" s="65"/>
      <c r="AF116" s="122"/>
      <c r="AG116" s="39"/>
      <c r="AH116" s="176"/>
      <c r="AJ116" s="17"/>
      <c r="AK116" s="17"/>
      <c r="AL116" s="17"/>
      <c r="AM116" s="17"/>
      <c r="AO116" s="31"/>
    </row>
    <row r="117" spans="2:41" s="3" customFormat="1" ht="3" customHeight="1" x14ac:dyDescent="0.2">
      <c r="P117" s="74"/>
      <c r="Q117" s="90"/>
      <c r="R117" s="6"/>
      <c r="S117" s="39"/>
      <c r="T117" s="6"/>
      <c r="U117" s="5"/>
      <c r="V117" s="176"/>
      <c r="W117" s="56"/>
      <c r="X117" s="15"/>
      <c r="Y117" s="176"/>
      <c r="Z117" s="39"/>
      <c r="AA117" s="39"/>
      <c r="AB117" s="55"/>
      <c r="AC117" s="17"/>
      <c r="AD117" s="15"/>
      <c r="AE117" s="65"/>
      <c r="AF117" s="122"/>
      <c r="AG117" s="39"/>
      <c r="AH117" s="176"/>
      <c r="AJ117" s="17"/>
      <c r="AK117" s="17"/>
      <c r="AL117" s="17"/>
      <c r="AM117" s="17"/>
      <c r="AO117" s="31" t="s">
        <v>60</v>
      </c>
    </row>
    <row r="118" spans="2:41" s="3" customFormat="1" ht="9.9499999999999993" customHeight="1" x14ac:dyDescent="0.2">
      <c r="C118" s="35"/>
      <c r="D118" s="40" t="s">
        <v>10</v>
      </c>
      <c r="E118" s="147" t="s">
        <v>192</v>
      </c>
      <c r="F118" s="147"/>
      <c r="G118" s="147"/>
      <c r="H118" s="147"/>
      <c r="I118" s="147"/>
      <c r="J118" s="147"/>
      <c r="K118" s="147"/>
      <c r="L118" s="147"/>
      <c r="M118" s="147"/>
      <c r="N118" s="147"/>
      <c r="O118" s="30"/>
      <c r="P118" s="30"/>
      <c r="Q118" s="30"/>
      <c r="R118" s="30"/>
      <c r="S118" s="30"/>
      <c r="T118" s="30"/>
      <c r="U118" s="5"/>
      <c r="V118" s="176"/>
      <c r="W118" s="70"/>
      <c r="X118" s="70"/>
      <c r="Y118" s="176"/>
      <c r="Z118" s="39"/>
      <c r="AA118" s="39"/>
      <c r="AB118" s="55"/>
      <c r="AC118" s="17"/>
      <c r="AD118" s="15"/>
      <c r="AE118" s="65"/>
      <c r="AF118" s="122"/>
      <c r="AG118" s="17"/>
      <c r="AH118" s="176"/>
      <c r="AJ118" s="17"/>
      <c r="AK118" s="17"/>
      <c r="AL118" s="17"/>
      <c r="AM118" s="17"/>
      <c r="AO118" s="31"/>
    </row>
    <row r="119" spans="2:41" s="3" customFormat="1" ht="2.1" customHeight="1" x14ac:dyDescent="0.2">
      <c r="P119" s="74"/>
      <c r="Q119" s="90"/>
      <c r="R119" s="6"/>
      <c r="S119" s="39"/>
      <c r="T119" s="6"/>
      <c r="U119" s="5"/>
      <c r="V119" s="176"/>
      <c r="W119" s="56"/>
      <c r="X119" s="15"/>
      <c r="Y119" s="176"/>
      <c r="Z119" s="39"/>
      <c r="AA119" s="39"/>
      <c r="AB119" s="55"/>
      <c r="AC119" s="17"/>
      <c r="AD119" s="15"/>
      <c r="AE119" s="65"/>
      <c r="AF119" s="122"/>
      <c r="AG119" s="39"/>
      <c r="AH119" s="176"/>
      <c r="AJ119" s="17"/>
      <c r="AK119" s="17"/>
      <c r="AL119" s="17"/>
      <c r="AM119" s="17"/>
      <c r="AO119" s="31" t="s">
        <v>60</v>
      </c>
    </row>
    <row r="120" spans="2:41" s="3" customFormat="1" ht="9.9499999999999993" customHeight="1" x14ac:dyDescent="0.2">
      <c r="B120" s="111" t="s">
        <v>56</v>
      </c>
      <c r="D120" s="40"/>
      <c r="E120" s="74" t="s">
        <v>194</v>
      </c>
      <c r="F120" s="74"/>
      <c r="G120" s="30" t="s">
        <v>49</v>
      </c>
      <c r="H120" s="30"/>
      <c r="I120" s="30"/>
      <c r="J120" s="30"/>
      <c r="K120" s="30"/>
      <c r="L120" s="30"/>
      <c r="M120" s="30"/>
      <c r="N120" s="30"/>
      <c r="P120" s="74" t="s">
        <v>89</v>
      </c>
      <c r="Q120" s="90"/>
      <c r="R120" s="29"/>
      <c r="S120" s="39">
        <f>IF(Suggested="Yes",AA120,AG120)</f>
        <v>11.3</v>
      </c>
      <c r="T120" s="37" t="s">
        <v>48</v>
      </c>
      <c r="U120" s="5" t="str">
        <f>+Instructions!$B$3</f>
        <v>B</v>
      </c>
      <c r="V120" s="52"/>
      <c r="W120" s="56">
        <f>+Instructions!$C$22</f>
        <v>0</v>
      </c>
      <c r="X120" s="17">
        <f t="shared" ref="X120" si="188">ROUND($AA120*(1-W120)+0.004999,2)</f>
        <v>11.3</v>
      </c>
      <c r="Y120" s="52"/>
      <c r="Z120" s="6" t="s">
        <v>213</v>
      </c>
      <c r="AA120" s="39">
        <v>11.3</v>
      </c>
      <c r="AB120" s="60">
        <f t="shared" ref="AB120" si="189">+W120</f>
        <v>0</v>
      </c>
      <c r="AC120" s="17">
        <f t="shared" ref="AC120" si="190">+X120</f>
        <v>11.3</v>
      </c>
      <c r="AD120" s="12">
        <f t="shared" ref="AD120" si="191">(AG120-AC120)/AG120</f>
        <v>0</v>
      </c>
      <c r="AE120" s="119"/>
      <c r="AF120" s="126">
        <v>1</v>
      </c>
      <c r="AG120" s="38">
        <f t="shared" ref="AG120" si="192">SUM(AJ120:AL120)+AE120</f>
        <v>11.3</v>
      </c>
      <c r="AH120" s="52"/>
      <c r="AJ120" s="17">
        <f t="shared" ref="AJ120" si="193">ROUND(AC120/(1-VLOOKUP(AF120,Group,2,FALSE)),2)</f>
        <v>11.3</v>
      </c>
      <c r="AK120" s="17">
        <f t="shared" ref="AK120" si="194">IF(VLOOKUP(AF120,Group,5,FALSE)="YES",VLOOKUP(ROUND(ROUND(AJ120,1)-AJ120,2),Round,2,FALSE)+VLOOKUP(AF120,Group,6,FALSE),0)</f>
        <v>0</v>
      </c>
      <c r="AL120" s="17">
        <f t="shared" ref="AL120" si="195">IF(VLOOKUP(AF120,Group,7,FALSE)="",0,ROUND(AJ120-0.04999,1)-AJ120+AM120)</f>
        <v>0</v>
      </c>
      <c r="AM120" s="17" t="str">
        <f t="shared" ref="AM120" si="196">IF(VLOOKUP(AF120,Group,7,FALSE)="","",VLOOKUP(AF120,Group,7,FALSE))</f>
        <v/>
      </c>
      <c r="AO120" s="97" t="s">
        <v>60</v>
      </c>
    </row>
    <row r="121" spans="2:41" s="3" customFormat="1" ht="9.9499999999999993" customHeight="1" x14ac:dyDescent="0.2">
      <c r="B121" s="111" t="s">
        <v>56</v>
      </c>
      <c r="D121" s="40"/>
      <c r="E121" s="74" t="s">
        <v>169</v>
      </c>
      <c r="F121" s="74"/>
      <c r="G121" s="30" t="s">
        <v>49</v>
      </c>
      <c r="H121" s="30"/>
      <c r="I121" s="30"/>
      <c r="J121" s="30"/>
      <c r="K121" s="30"/>
      <c r="L121" s="30"/>
      <c r="M121" s="30"/>
      <c r="N121" s="30"/>
      <c r="P121" s="74" t="s">
        <v>178</v>
      </c>
      <c r="Q121" s="90"/>
      <c r="R121" s="29"/>
      <c r="S121" s="39">
        <f>IF(Suggested="Yes",AA121,AG121)</f>
        <v>11.6</v>
      </c>
      <c r="T121" s="37" t="s">
        <v>48</v>
      </c>
      <c r="U121" s="5" t="str">
        <f>+Instructions!$B$3</f>
        <v>B</v>
      </c>
      <c r="V121" s="52"/>
      <c r="W121" s="56">
        <f>+Instructions!$C$22</f>
        <v>0</v>
      </c>
      <c r="X121" s="17">
        <f t="shared" ref="X121" si="197">ROUND($AA121*(1-W121)+0.004999,2)</f>
        <v>11.6</v>
      </c>
      <c r="Y121" s="52"/>
      <c r="Z121" s="6" t="s">
        <v>213</v>
      </c>
      <c r="AA121" s="39">
        <v>11.6</v>
      </c>
      <c r="AB121" s="60">
        <f t="shared" ref="AB121" si="198">+W121</f>
        <v>0</v>
      </c>
      <c r="AC121" s="17">
        <f t="shared" ref="AC121" si="199">+X121</f>
        <v>11.6</v>
      </c>
      <c r="AD121" s="12">
        <f t="shared" ref="AD121" si="200">(AG121-AC121)/AG121</f>
        <v>0</v>
      </c>
      <c r="AE121" s="119"/>
      <c r="AF121" s="126">
        <v>1</v>
      </c>
      <c r="AG121" s="38">
        <f t="shared" ref="AG121" si="201">SUM(AJ121:AL121)+AE121</f>
        <v>11.6</v>
      </c>
      <c r="AH121" s="52"/>
      <c r="AJ121" s="17">
        <f t="shared" ref="AJ121" si="202">ROUND(AC121/(1-VLOOKUP(AF121,Group,2,FALSE)),2)</f>
        <v>11.6</v>
      </c>
      <c r="AK121" s="17">
        <f t="shared" ref="AK121" si="203">IF(VLOOKUP(AF121,Group,5,FALSE)="YES",VLOOKUP(ROUND(ROUND(AJ121,1)-AJ121,2),Round,2,FALSE)+VLOOKUP(AF121,Group,6,FALSE),0)</f>
        <v>0</v>
      </c>
      <c r="AL121" s="17">
        <f t="shared" ref="AL121" si="204">IF(VLOOKUP(AF121,Group,7,FALSE)="",0,ROUND(AJ121-0.04999,1)-AJ121+AM121)</f>
        <v>0</v>
      </c>
      <c r="AM121" s="17" t="str">
        <f t="shared" ref="AM121" si="205">IF(VLOOKUP(AF121,Group,7,FALSE)="","",VLOOKUP(AF121,Group,7,FALSE))</f>
        <v/>
      </c>
      <c r="AO121" s="97" t="s">
        <v>60</v>
      </c>
    </row>
    <row r="122" spans="2:41" s="3" customFormat="1" ht="9.9499999999999993" customHeight="1" x14ac:dyDescent="0.2">
      <c r="B122" s="111" t="s">
        <v>56</v>
      </c>
      <c r="D122" s="40"/>
      <c r="E122" s="74" t="s">
        <v>93</v>
      </c>
      <c r="F122" s="74"/>
      <c r="G122" s="30" t="s">
        <v>49</v>
      </c>
      <c r="H122" s="30"/>
      <c r="I122" s="30"/>
      <c r="J122" s="30"/>
      <c r="K122" s="30"/>
      <c r="L122" s="30"/>
      <c r="M122" s="30"/>
      <c r="N122" s="30"/>
      <c r="P122" s="74" t="s">
        <v>89</v>
      </c>
      <c r="Q122" s="90" t="s">
        <v>14</v>
      </c>
      <c r="R122" s="29"/>
      <c r="S122" s="39">
        <f>IF(Suggested="Yes",AA122,AG122)</f>
        <v>8.75</v>
      </c>
      <c r="T122" s="37" t="s">
        <v>48</v>
      </c>
      <c r="U122" s="5" t="str">
        <f>+Instructions!$B$3</f>
        <v>B</v>
      </c>
      <c r="V122" s="52"/>
      <c r="W122" s="56">
        <f>+Instructions!$C$22</f>
        <v>0</v>
      </c>
      <c r="X122" s="17">
        <f t="shared" ref="X122:X124" si="206">ROUND($AA122*(1-W122)+0.004999,2)</f>
        <v>8.75</v>
      </c>
      <c r="Y122" s="52"/>
      <c r="Z122" s="6" t="s">
        <v>213</v>
      </c>
      <c r="AA122" s="39">
        <v>8.75</v>
      </c>
      <c r="AB122" s="60">
        <f t="shared" ref="AB122:AB124" si="207">+W122</f>
        <v>0</v>
      </c>
      <c r="AC122" s="17">
        <f t="shared" ref="AC122:AC124" si="208">+X122</f>
        <v>8.75</v>
      </c>
      <c r="AD122" s="12">
        <f t="shared" ref="AD122:AD124" si="209">(AG122-AC122)/AG122</f>
        <v>0</v>
      </c>
      <c r="AE122" s="119"/>
      <c r="AF122" s="126">
        <v>1</v>
      </c>
      <c r="AG122" s="38">
        <f t="shared" ref="AG122:AG124" si="210">SUM(AJ122:AL122)+AE122</f>
        <v>8.75</v>
      </c>
      <c r="AH122" s="52"/>
      <c r="AJ122" s="17">
        <f t="shared" ref="AJ122:AJ124" si="211">ROUND(AC122/(1-VLOOKUP(AF122,Group,2,FALSE)),2)</f>
        <v>8.75</v>
      </c>
      <c r="AK122" s="17">
        <f t="shared" ref="AK122:AK124" si="212">IF(VLOOKUP(AF122,Group,5,FALSE)="YES",VLOOKUP(ROUND(ROUND(AJ122,1)-AJ122,2),Round,2,FALSE)+VLOOKUP(AF122,Group,6,FALSE),0)</f>
        <v>0</v>
      </c>
      <c r="AL122" s="17">
        <f t="shared" ref="AL122:AL124" si="213">IF(VLOOKUP(AF122,Group,7,FALSE)="",0,ROUND(AJ122-0.04999,1)-AJ122+AM122)</f>
        <v>0</v>
      </c>
      <c r="AM122" s="17" t="str">
        <f t="shared" ref="AM122:AM124" si="214">IF(VLOOKUP(AF122,Group,7,FALSE)="","",VLOOKUP(AF122,Group,7,FALSE))</f>
        <v/>
      </c>
      <c r="AO122" s="97" t="s">
        <v>60</v>
      </c>
    </row>
    <row r="123" spans="2:41" s="3" customFormat="1" ht="9.9499999999999993" customHeight="1" x14ac:dyDescent="0.2">
      <c r="B123" s="111" t="s">
        <v>56</v>
      </c>
      <c r="D123" s="40"/>
      <c r="E123" s="74" t="s">
        <v>128</v>
      </c>
      <c r="F123" s="74"/>
      <c r="G123" s="30" t="s">
        <v>49</v>
      </c>
      <c r="H123" s="30"/>
      <c r="I123" s="30"/>
      <c r="J123" s="30"/>
      <c r="K123" s="30"/>
      <c r="L123" s="30"/>
      <c r="M123" s="30"/>
      <c r="N123" s="30"/>
      <c r="P123" s="74" t="s">
        <v>131</v>
      </c>
      <c r="Q123" s="90"/>
      <c r="R123" s="29"/>
      <c r="S123" s="39">
        <f>IF(Suggested="Yes",AA123,AG123)</f>
        <v>8.75</v>
      </c>
      <c r="T123" s="37" t="s">
        <v>48</v>
      </c>
      <c r="U123" s="5" t="str">
        <f>+Instructions!$B$3</f>
        <v>B</v>
      </c>
      <c r="V123" s="52"/>
      <c r="W123" s="56">
        <f>+Instructions!$C$22</f>
        <v>0</v>
      </c>
      <c r="X123" s="17">
        <f t="shared" si="206"/>
        <v>8.75</v>
      </c>
      <c r="Y123" s="52"/>
      <c r="Z123" s="6" t="s">
        <v>213</v>
      </c>
      <c r="AA123" s="39">
        <v>8.75</v>
      </c>
      <c r="AB123" s="60">
        <f t="shared" si="207"/>
        <v>0</v>
      </c>
      <c r="AC123" s="17">
        <f t="shared" si="208"/>
        <v>8.75</v>
      </c>
      <c r="AD123" s="12">
        <f t="shared" si="209"/>
        <v>0</v>
      </c>
      <c r="AE123" s="119"/>
      <c r="AF123" s="126">
        <v>1</v>
      </c>
      <c r="AG123" s="38">
        <f t="shared" si="210"/>
        <v>8.75</v>
      </c>
      <c r="AH123" s="52"/>
      <c r="AJ123" s="17">
        <f t="shared" si="211"/>
        <v>8.75</v>
      </c>
      <c r="AK123" s="17">
        <f t="shared" si="212"/>
        <v>0</v>
      </c>
      <c r="AL123" s="17">
        <f t="shared" si="213"/>
        <v>0</v>
      </c>
      <c r="AM123" s="17" t="str">
        <f t="shared" si="214"/>
        <v/>
      </c>
      <c r="AO123" s="97" t="s">
        <v>60</v>
      </c>
    </row>
    <row r="124" spans="2:41" s="3" customFormat="1" ht="9.9499999999999993" customHeight="1" x14ac:dyDescent="0.2">
      <c r="B124" s="111" t="s">
        <v>56</v>
      </c>
      <c r="D124" s="40"/>
      <c r="E124" s="74" t="s">
        <v>129</v>
      </c>
      <c r="F124" s="74"/>
      <c r="G124" s="30" t="s">
        <v>49</v>
      </c>
      <c r="H124" s="30"/>
      <c r="I124" s="30"/>
      <c r="J124" s="30"/>
      <c r="K124" s="30"/>
      <c r="L124" s="30"/>
      <c r="M124" s="30"/>
      <c r="N124" s="30"/>
      <c r="P124" s="74" t="s">
        <v>131</v>
      </c>
      <c r="Q124" s="90" t="s">
        <v>14</v>
      </c>
      <c r="R124" s="29"/>
      <c r="S124" s="39">
        <f>IF(Suggested="Yes",AA124,AG124)</f>
        <v>9.9499999999999993</v>
      </c>
      <c r="T124" s="37" t="s">
        <v>48</v>
      </c>
      <c r="U124" s="5" t="str">
        <f>+Instructions!$B$3</f>
        <v>B</v>
      </c>
      <c r="V124" s="52"/>
      <c r="W124" s="56">
        <f>+Instructions!$C$22</f>
        <v>0</v>
      </c>
      <c r="X124" s="17">
        <f t="shared" si="206"/>
        <v>9.9499999999999993</v>
      </c>
      <c r="Y124" s="52"/>
      <c r="Z124" s="6" t="s">
        <v>213</v>
      </c>
      <c r="AA124" s="39">
        <v>9.9499999999999993</v>
      </c>
      <c r="AB124" s="60">
        <f t="shared" si="207"/>
        <v>0</v>
      </c>
      <c r="AC124" s="17">
        <f t="shared" si="208"/>
        <v>9.9499999999999993</v>
      </c>
      <c r="AD124" s="12">
        <f t="shared" si="209"/>
        <v>0</v>
      </c>
      <c r="AE124" s="119"/>
      <c r="AF124" s="126">
        <v>1</v>
      </c>
      <c r="AG124" s="38">
        <f t="shared" si="210"/>
        <v>9.9499999999999993</v>
      </c>
      <c r="AH124" s="52"/>
      <c r="AJ124" s="17">
        <f t="shared" si="211"/>
        <v>9.9499999999999993</v>
      </c>
      <c r="AK124" s="17">
        <f t="shared" si="212"/>
        <v>0</v>
      </c>
      <c r="AL124" s="17">
        <f t="shared" si="213"/>
        <v>0</v>
      </c>
      <c r="AM124" s="17" t="str">
        <f t="shared" si="214"/>
        <v/>
      </c>
      <c r="AO124" s="97" t="s">
        <v>60</v>
      </c>
    </row>
    <row r="125" spans="2:41" s="3" customFormat="1" ht="3.95" customHeight="1" x14ac:dyDescent="0.2">
      <c r="P125" s="74"/>
      <c r="Q125" s="90"/>
      <c r="R125" s="6"/>
      <c r="S125" s="39"/>
      <c r="T125" s="6"/>
      <c r="U125" s="5"/>
      <c r="V125" s="52"/>
      <c r="W125" s="56"/>
      <c r="X125" s="15"/>
      <c r="Y125" s="52"/>
      <c r="Z125" s="39"/>
      <c r="AA125" s="39"/>
      <c r="AB125" s="55"/>
      <c r="AC125" s="17"/>
      <c r="AD125" s="15"/>
      <c r="AE125" s="65"/>
      <c r="AF125" s="122"/>
      <c r="AG125" s="39"/>
      <c r="AH125" s="52"/>
      <c r="AJ125" s="17"/>
      <c r="AK125" s="17"/>
      <c r="AL125" s="17"/>
      <c r="AM125" s="17"/>
      <c r="AO125" s="31"/>
    </row>
    <row r="126" spans="2:41" s="3" customFormat="1" ht="9.9499999999999993" customHeight="1" x14ac:dyDescent="0.2">
      <c r="B126" s="110" t="s">
        <v>8</v>
      </c>
      <c r="D126" s="40"/>
      <c r="E126" s="74" t="s">
        <v>93</v>
      </c>
      <c r="F126" s="74"/>
      <c r="G126" s="30" t="s">
        <v>49</v>
      </c>
      <c r="H126" s="30"/>
      <c r="I126" s="30" t="s">
        <v>193</v>
      </c>
      <c r="J126" s="30"/>
      <c r="K126" s="30"/>
      <c r="L126" s="30"/>
      <c r="M126" s="30"/>
      <c r="N126" s="30"/>
      <c r="P126" s="74" t="s">
        <v>89</v>
      </c>
      <c r="Q126" s="90" t="s">
        <v>14</v>
      </c>
      <c r="R126" s="29"/>
      <c r="S126" s="39">
        <f>IF(Suggested="Yes",AA126,AG126)</f>
        <v>10.95</v>
      </c>
      <c r="T126" s="37" t="s">
        <v>48</v>
      </c>
      <c r="U126" s="5" t="str">
        <f>+Instructions!$B$3</f>
        <v>B</v>
      </c>
      <c r="V126" s="52"/>
      <c r="W126" s="56">
        <f>+Instructions!$C$22</f>
        <v>0</v>
      </c>
      <c r="X126" s="17">
        <f t="shared" ref="X126" si="215">ROUND($AA126*(1-W126)+0.004999,2)</f>
        <v>10.95</v>
      </c>
      <c r="Y126" s="52"/>
      <c r="Z126" s="6" t="s">
        <v>213</v>
      </c>
      <c r="AA126" s="39">
        <v>10.95</v>
      </c>
      <c r="AB126" s="60">
        <f t="shared" ref="AB126" si="216">+W126</f>
        <v>0</v>
      </c>
      <c r="AC126" s="17">
        <f t="shared" ref="AC126" si="217">+X126</f>
        <v>10.95</v>
      </c>
      <c r="AD126" s="12">
        <f t="shared" ref="AD126" si="218">(AG126-AC126)/AG126</f>
        <v>0</v>
      </c>
      <c r="AE126" s="119"/>
      <c r="AF126" s="127">
        <v>3</v>
      </c>
      <c r="AG126" s="53">
        <f t="shared" ref="AG126" si="219">SUM(AJ126:AL126)+AE126</f>
        <v>10.95</v>
      </c>
      <c r="AH126" s="52"/>
      <c r="AJ126" s="17">
        <f t="shared" ref="AJ126" si="220">ROUND(AC126/(1-VLOOKUP(AF126,Group,2,FALSE)),2)</f>
        <v>10.95</v>
      </c>
      <c r="AK126" s="17">
        <f t="shared" ref="AK126" si="221">IF(VLOOKUP(AF126,Group,5,FALSE)="YES",VLOOKUP(ROUND(ROUND(AJ126,1)-AJ126,2),Round,2,FALSE)+VLOOKUP(AF126,Group,6,FALSE),0)</f>
        <v>0</v>
      </c>
      <c r="AL126" s="17">
        <f t="shared" ref="AL126" si="222">IF(VLOOKUP(AF126,Group,7,FALSE)="",0,ROUND(AJ126-0.04999,1)-AJ126+AM126)</f>
        <v>0</v>
      </c>
      <c r="AM126" s="17" t="str">
        <f t="shared" ref="AM126" si="223">IF(VLOOKUP(AF126,Group,7,FALSE)="","",VLOOKUP(AF126,Group,7,FALSE))</f>
        <v/>
      </c>
      <c r="AO126" s="97" t="s">
        <v>60</v>
      </c>
    </row>
    <row r="127" spans="2:41" s="3" customFormat="1" ht="9.9499999999999993" customHeight="1" x14ac:dyDescent="0.2">
      <c r="B127" s="110" t="s">
        <v>8</v>
      </c>
      <c r="D127" s="40"/>
      <c r="E127" s="74" t="s">
        <v>129</v>
      </c>
      <c r="F127" s="74"/>
      <c r="G127" s="30" t="s">
        <v>49</v>
      </c>
      <c r="H127" s="30"/>
      <c r="I127" s="30" t="s">
        <v>193</v>
      </c>
      <c r="J127" s="30"/>
      <c r="K127" s="30"/>
      <c r="L127" s="30"/>
      <c r="M127" s="30"/>
      <c r="N127" s="30"/>
      <c r="P127" s="74" t="s">
        <v>131</v>
      </c>
      <c r="Q127" s="90"/>
      <c r="R127" s="29"/>
      <c r="S127" s="39">
        <f>IF(Suggested="Yes",AA127,AG127)</f>
        <v>12.95</v>
      </c>
      <c r="T127" s="37" t="s">
        <v>48</v>
      </c>
      <c r="U127" s="5" t="str">
        <f>+Instructions!$B$3</f>
        <v>B</v>
      </c>
      <c r="V127" s="52"/>
      <c r="W127" s="56">
        <f>+Instructions!$C$22</f>
        <v>0</v>
      </c>
      <c r="X127" s="17">
        <f t="shared" ref="X127" si="224">ROUND($AA127*(1-W127)+0.004999,2)</f>
        <v>12.95</v>
      </c>
      <c r="Y127" s="52"/>
      <c r="Z127" s="6" t="s">
        <v>213</v>
      </c>
      <c r="AA127" s="39">
        <v>12.95</v>
      </c>
      <c r="AB127" s="60">
        <f t="shared" ref="AB127" si="225">+W127</f>
        <v>0</v>
      </c>
      <c r="AC127" s="17">
        <f t="shared" ref="AC127" si="226">+X127</f>
        <v>12.95</v>
      </c>
      <c r="AD127" s="12">
        <f t="shared" ref="AD127" si="227">(AG127-AC127)/AG127</f>
        <v>0</v>
      </c>
      <c r="AE127" s="119"/>
      <c r="AF127" s="127">
        <v>3</v>
      </c>
      <c r="AG127" s="53">
        <f t="shared" ref="AG127" si="228">SUM(AJ127:AL127)+AE127</f>
        <v>12.95</v>
      </c>
      <c r="AH127" s="52"/>
      <c r="AJ127" s="17">
        <f t="shared" ref="AJ127" si="229">ROUND(AC127/(1-VLOOKUP(AF127,Group,2,FALSE)),2)</f>
        <v>12.95</v>
      </c>
      <c r="AK127" s="17">
        <f t="shared" ref="AK127" si="230">IF(VLOOKUP(AF127,Group,5,FALSE)="YES",VLOOKUP(ROUND(ROUND(AJ127,1)-AJ127,2),Round,2,FALSE)+VLOOKUP(AF127,Group,6,FALSE),0)</f>
        <v>0</v>
      </c>
      <c r="AL127" s="17">
        <f t="shared" ref="AL127" si="231">IF(VLOOKUP(AF127,Group,7,FALSE)="",0,ROUND(AJ127-0.04999,1)-AJ127+AM127)</f>
        <v>0</v>
      </c>
      <c r="AM127" s="17" t="str">
        <f t="shared" ref="AM127" si="232">IF(VLOOKUP(AF127,Group,7,FALSE)="","",VLOOKUP(AF127,Group,7,FALSE))</f>
        <v/>
      </c>
      <c r="AO127" s="97" t="s">
        <v>60</v>
      </c>
    </row>
    <row r="128" spans="2:41" s="3" customFormat="1" ht="3.95" customHeight="1" x14ac:dyDescent="0.2">
      <c r="P128" s="74"/>
      <c r="Q128" s="90"/>
      <c r="R128" s="6"/>
      <c r="S128" s="39"/>
      <c r="T128" s="6"/>
      <c r="U128" s="5"/>
      <c r="V128" s="52"/>
      <c r="W128" s="56"/>
      <c r="X128" s="15"/>
      <c r="Y128" s="52"/>
      <c r="Z128" s="39"/>
      <c r="AA128" s="39"/>
      <c r="AB128" s="55"/>
      <c r="AC128" s="17"/>
      <c r="AD128" s="15"/>
      <c r="AE128" s="65"/>
      <c r="AF128" s="122"/>
      <c r="AG128" s="39"/>
      <c r="AH128" s="52"/>
      <c r="AJ128" s="17"/>
      <c r="AK128" s="17"/>
      <c r="AL128" s="17"/>
      <c r="AM128" s="17"/>
      <c r="AO128" s="31"/>
    </row>
    <row r="129" spans="2:41" s="3" customFormat="1" ht="9.9499999999999993" customHeight="1" x14ac:dyDescent="0.2">
      <c r="B129" s="110" t="s">
        <v>8</v>
      </c>
      <c r="D129" s="40"/>
      <c r="E129" s="74" t="s">
        <v>87</v>
      </c>
      <c r="F129" s="74"/>
      <c r="G129" s="30" t="s">
        <v>99</v>
      </c>
      <c r="H129" s="30"/>
      <c r="I129" s="30" t="s">
        <v>101</v>
      </c>
      <c r="J129" s="30"/>
      <c r="K129" s="30"/>
      <c r="L129" s="30"/>
      <c r="M129" s="30"/>
      <c r="N129" s="30"/>
      <c r="P129" s="74"/>
      <c r="Q129" s="90" t="s">
        <v>14</v>
      </c>
      <c r="R129" s="29"/>
      <c r="S129" s="39">
        <f>IF(Suggested="Yes",AA129,AG129)</f>
        <v>28.65</v>
      </c>
      <c r="T129" s="37" t="s">
        <v>47</v>
      </c>
      <c r="U129" s="5" t="str">
        <f>+Instructions!$B$3</f>
        <v>B</v>
      </c>
      <c r="V129" s="52"/>
      <c r="W129" s="56">
        <f>+Instructions!$C$22</f>
        <v>0</v>
      </c>
      <c r="X129" s="17">
        <f t="shared" ref="X129:X131" si="233">ROUND($AA129*(1-W129)+0.004999,2)</f>
        <v>28.65</v>
      </c>
      <c r="Y129" s="52"/>
      <c r="Z129" s="6" t="s">
        <v>213</v>
      </c>
      <c r="AA129" s="39">
        <v>28.65</v>
      </c>
      <c r="AB129" s="60">
        <f t="shared" ref="AB129:AB131" si="234">+W129</f>
        <v>0</v>
      </c>
      <c r="AC129" s="17">
        <f t="shared" ref="AC129:AC131" si="235">+X129</f>
        <v>28.65</v>
      </c>
      <c r="AD129" s="12">
        <f t="shared" ref="AD129:AD131" si="236">(AG129-AC129)/AG129</f>
        <v>0</v>
      </c>
      <c r="AE129" s="119"/>
      <c r="AF129" s="127">
        <v>3</v>
      </c>
      <c r="AG129" s="53">
        <f t="shared" ref="AG129:AG131" si="237">SUM(AJ129:AL129)+AE129</f>
        <v>28.65</v>
      </c>
      <c r="AH129" s="52"/>
      <c r="AJ129" s="17">
        <f t="shared" ref="AJ129:AJ131" si="238">ROUND(AC129/(1-VLOOKUP(AF129,Group,2,FALSE)),2)</f>
        <v>28.65</v>
      </c>
      <c r="AK129" s="17">
        <f t="shared" ref="AK129:AK131" si="239">IF(VLOOKUP(AF129,Group,5,FALSE)="YES",VLOOKUP(ROUND(ROUND(AJ129,1)-AJ129,2),Round,2,FALSE)+VLOOKUP(AF129,Group,6,FALSE),0)</f>
        <v>0</v>
      </c>
      <c r="AL129" s="17">
        <f t="shared" ref="AL129:AL131" si="240">IF(VLOOKUP(AF129,Group,7,FALSE)="",0,ROUND(AJ129-0.04999,1)-AJ129+AM129)</f>
        <v>0</v>
      </c>
      <c r="AM129" s="17" t="str">
        <f t="shared" ref="AM129:AM131" si="241">IF(VLOOKUP(AF129,Group,7,FALSE)="","",VLOOKUP(AF129,Group,7,FALSE))</f>
        <v/>
      </c>
      <c r="AO129" s="97" t="s">
        <v>60</v>
      </c>
    </row>
    <row r="130" spans="2:41" s="3" customFormat="1" ht="9.9499999999999993" customHeight="1" x14ac:dyDescent="0.2">
      <c r="B130" s="110" t="s">
        <v>8</v>
      </c>
      <c r="D130" s="40"/>
      <c r="E130" s="74" t="s">
        <v>195</v>
      </c>
      <c r="F130" s="74"/>
      <c r="G130" s="30" t="s">
        <v>99</v>
      </c>
      <c r="H130" s="30"/>
      <c r="I130" s="30" t="s">
        <v>141</v>
      </c>
      <c r="J130" s="30"/>
      <c r="K130" s="30"/>
      <c r="L130" s="30"/>
      <c r="M130" s="30"/>
      <c r="N130" s="30"/>
      <c r="P130" s="74" t="s">
        <v>155</v>
      </c>
      <c r="Q130" s="90"/>
      <c r="R130" s="29"/>
      <c r="S130" s="39">
        <f>IF(Suggested="Yes",AA130,AG130)</f>
        <v>42.95</v>
      </c>
      <c r="T130" s="37" t="s">
        <v>47</v>
      </c>
      <c r="U130" s="5" t="str">
        <f>+Instructions!$B$3</f>
        <v>B</v>
      </c>
      <c r="V130" s="52"/>
      <c r="W130" s="56">
        <f>+Instructions!$C$22</f>
        <v>0</v>
      </c>
      <c r="X130" s="17">
        <f t="shared" si="233"/>
        <v>42.95</v>
      </c>
      <c r="Y130" s="52"/>
      <c r="Z130" s="6" t="s">
        <v>213</v>
      </c>
      <c r="AA130" s="39">
        <v>42.95</v>
      </c>
      <c r="AB130" s="60">
        <f t="shared" si="234"/>
        <v>0</v>
      </c>
      <c r="AC130" s="17">
        <f t="shared" si="235"/>
        <v>42.95</v>
      </c>
      <c r="AD130" s="12">
        <f t="shared" si="236"/>
        <v>0</v>
      </c>
      <c r="AE130" s="119"/>
      <c r="AF130" s="127">
        <v>3</v>
      </c>
      <c r="AG130" s="53">
        <f t="shared" si="237"/>
        <v>42.95</v>
      </c>
      <c r="AH130" s="52"/>
      <c r="AJ130" s="17">
        <f t="shared" si="238"/>
        <v>42.95</v>
      </c>
      <c r="AK130" s="17">
        <f t="shared" si="239"/>
        <v>0</v>
      </c>
      <c r="AL130" s="17">
        <f t="shared" si="240"/>
        <v>0</v>
      </c>
      <c r="AM130" s="17" t="str">
        <f t="shared" si="241"/>
        <v/>
      </c>
      <c r="AO130" s="97" t="s">
        <v>60</v>
      </c>
    </row>
    <row r="131" spans="2:41" s="3" customFormat="1" ht="9.9499999999999993" customHeight="1" x14ac:dyDescent="0.2">
      <c r="B131" s="110" t="s">
        <v>8</v>
      </c>
      <c r="D131" s="40"/>
      <c r="E131" s="74" t="s">
        <v>87</v>
      </c>
      <c r="F131" s="74"/>
      <c r="G131" s="30" t="s">
        <v>99</v>
      </c>
      <c r="H131" s="30"/>
      <c r="I131" s="30" t="s">
        <v>202</v>
      </c>
      <c r="J131" s="30"/>
      <c r="K131" s="30"/>
      <c r="L131" s="30"/>
      <c r="M131" s="30"/>
      <c r="N131" s="30"/>
      <c r="P131" s="74" t="s">
        <v>155</v>
      </c>
      <c r="Q131" s="90"/>
      <c r="R131" s="29"/>
      <c r="S131" s="39">
        <f>IF(Suggested="Yes",AA131,AG131)</f>
        <v>42.65</v>
      </c>
      <c r="T131" s="37" t="s">
        <v>47</v>
      </c>
      <c r="U131" s="5" t="str">
        <f>+Instructions!$B$3</f>
        <v>B</v>
      </c>
      <c r="V131" s="52"/>
      <c r="W131" s="56">
        <f>+Instructions!$C$22</f>
        <v>0</v>
      </c>
      <c r="X131" s="17">
        <f t="shared" si="233"/>
        <v>42.65</v>
      </c>
      <c r="Y131" s="52"/>
      <c r="Z131" s="6" t="s">
        <v>213</v>
      </c>
      <c r="AA131" s="39">
        <v>42.65</v>
      </c>
      <c r="AB131" s="60">
        <f t="shared" si="234"/>
        <v>0</v>
      </c>
      <c r="AC131" s="17">
        <f t="shared" si="235"/>
        <v>42.65</v>
      </c>
      <c r="AD131" s="12">
        <f t="shared" si="236"/>
        <v>0</v>
      </c>
      <c r="AE131" s="119"/>
      <c r="AF131" s="127">
        <v>3</v>
      </c>
      <c r="AG131" s="53">
        <f t="shared" si="237"/>
        <v>42.65</v>
      </c>
      <c r="AH131" s="52"/>
      <c r="AJ131" s="17">
        <f t="shared" si="238"/>
        <v>42.65</v>
      </c>
      <c r="AK131" s="17">
        <f t="shared" si="239"/>
        <v>0</v>
      </c>
      <c r="AL131" s="17">
        <f t="shared" si="240"/>
        <v>0</v>
      </c>
      <c r="AM131" s="17" t="str">
        <f t="shared" si="241"/>
        <v/>
      </c>
      <c r="AO131" s="97" t="s">
        <v>60</v>
      </c>
    </row>
    <row r="132" spans="2:41" s="3" customFormat="1" ht="3.95" customHeight="1" x14ac:dyDescent="0.2">
      <c r="P132" s="74"/>
      <c r="Q132" s="90"/>
      <c r="R132" s="6"/>
      <c r="S132" s="39"/>
      <c r="T132" s="6"/>
      <c r="U132" s="5"/>
      <c r="V132" s="52"/>
      <c r="W132" s="56"/>
      <c r="X132" s="15"/>
      <c r="Y132" s="52"/>
      <c r="Z132" s="39"/>
      <c r="AA132" s="39"/>
      <c r="AB132" s="55"/>
      <c r="AC132" s="17"/>
      <c r="AD132" s="15"/>
      <c r="AE132" s="65"/>
      <c r="AF132" s="122"/>
      <c r="AG132" s="39"/>
      <c r="AH132" s="52"/>
      <c r="AJ132" s="17"/>
      <c r="AK132" s="17"/>
      <c r="AL132" s="17"/>
      <c r="AM132" s="17"/>
      <c r="AO132" s="31"/>
    </row>
    <row r="133" spans="2:41" s="3" customFormat="1" ht="9.9499999999999993" customHeight="1" x14ac:dyDescent="0.2">
      <c r="B133" s="112" t="s">
        <v>46</v>
      </c>
      <c r="D133" s="40"/>
      <c r="E133" s="74" t="s">
        <v>122</v>
      </c>
      <c r="F133" s="74"/>
      <c r="G133" s="30" t="s">
        <v>88</v>
      </c>
      <c r="H133" s="30"/>
      <c r="I133" s="30"/>
      <c r="J133" s="30"/>
      <c r="K133" s="30"/>
      <c r="L133" s="30"/>
      <c r="M133" s="30"/>
      <c r="N133" s="30"/>
      <c r="P133" s="74" t="s">
        <v>201</v>
      </c>
      <c r="Q133" s="90"/>
      <c r="R133" s="29"/>
      <c r="S133" s="39">
        <f>IF(Suggested="Yes",AA133,AG133)</f>
        <v>26.9</v>
      </c>
      <c r="T133" s="37" t="s">
        <v>47</v>
      </c>
      <c r="U133" s="5" t="str">
        <f>+Instructions!$B$3</f>
        <v>B</v>
      </c>
      <c r="V133" s="52"/>
      <c r="W133" s="56">
        <f>+Instructions!$C$22</f>
        <v>0</v>
      </c>
      <c r="X133" s="39">
        <f t="shared" ref="X133" si="242">ROUND($AA133*(1-W133)+0.004999,2)</f>
        <v>26.9</v>
      </c>
      <c r="Y133" s="52"/>
      <c r="Z133" s="6" t="s">
        <v>213</v>
      </c>
      <c r="AA133" s="39">
        <v>26.9</v>
      </c>
      <c r="AB133" s="60">
        <f t="shared" ref="AB133" si="243">+W133</f>
        <v>0</v>
      </c>
      <c r="AC133" s="39">
        <f t="shared" ref="AC133" si="244">+X133</f>
        <v>26.9</v>
      </c>
      <c r="AD133" s="60">
        <f t="shared" ref="AD133" si="245">(AG133-AC133)/AG133</f>
        <v>0</v>
      </c>
      <c r="AE133" s="119"/>
      <c r="AF133" s="128">
        <v>2</v>
      </c>
      <c r="AG133" s="44">
        <f t="shared" ref="AG133" si="246">SUM(AJ133:AL133)+AE133</f>
        <v>26.9</v>
      </c>
      <c r="AH133" s="52"/>
      <c r="AJ133" s="17">
        <f t="shared" ref="AJ133" si="247">ROUND(AC133/(1-VLOOKUP(AF133,Group,2,FALSE)),2)</f>
        <v>26.9</v>
      </c>
      <c r="AK133" s="17">
        <f t="shared" ref="AK133" si="248">IF(VLOOKUP(AF133,Group,5,FALSE)="YES",VLOOKUP(ROUND(ROUND(AJ133,1)-AJ133,2),Round,2,FALSE)+VLOOKUP(AF133,Group,6,FALSE),0)</f>
        <v>0</v>
      </c>
      <c r="AL133" s="17">
        <f t="shared" ref="AL133" si="249">IF(VLOOKUP(AF133,Group,7,FALSE)="",0,ROUND(AJ133-0.04999,1)-AJ133+AM133)</f>
        <v>0</v>
      </c>
      <c r="AM133" s="17" t="str">
        <f t="shared" ref="AM133" si="250">IF(VLOOKUP(AF133,Group,7,FALSE)="","",VLOOKUP(AF133,Group,7,FALSE))</f>
        <v/>
      </c>
      <c r="AO133" s="97" t="s">
        <v>60</v>
      </c>
    </row>
    <row r="134" spans="2:41" s="3" customFormat="1" ht="3.95" customHeight="1" x14ac:dyDescent="0.2">
      <c r="P134" s="74"/>
      <c r="Q134" s="90"/>
      <c r="R134" s="6"/>
      <c r="S134" s="39"/>
      <c r="T134" s="6"/>
      <c r="U134" s="5"/>
      <c r="V134" s="52"/>
      <c r="W134" s="56"/>
      <c r="X134" s="15"/>
      <c r="Y134" s="52"/>
      <c r="Z134" s="39"/>
      <c r="AA134" s="39"/>
      <c r="AB134" s="55"/>
      <c r="AC134" s="17"/>
      <c r="AD134" s="15"/>
      <c r="AE134" s="65"/>
      <c r="AF134" s="122"/>
      <c r="AG134" s="39"/>
      <c r="AH134" s="52"/>
      <c r="AJ134" s="17"/>
      <c r="AK134" s="17"/>
      <c r="AL134" s="17"/>
      <c r="AM134" s="17"/>
      <c r="AO134" s="31"/>
    </row>
    <row r="135" spans="2:41" s="3" customFormat="1" ht="9.9499999999999993" customHeight="1" x14ac:dyDescent="0.2">
      <c r="P135" s="74"/>
      <c r="Q135" s="90"/>
      <c r="R135" s="6"/>
      <c r="S135" s="39"/>
      <c r="T135" s="6"/>
      <c r="U135" s="5"/>
      <c r="V135" s="52"/>
      <c r="W135" s="56"/>
      <c r="X135" s="15"/>
      <c r="Y135" s="52"/>
      <c r="Z135" s="39"/>
      <c r="AA135" s="39"/>
      <c r="AB135" s="55"/>
      <c r="AC135" s="17"/>
      <c r="AD135" s="15"/>
      <c r="AE135" s="65"/>
      <c r="AF135" s="122"/>
      <c r="AG135" s="39"/>
      <c r="AH135" s="52"/>
      <c r="AJ135" s="17"/>
      <c r="AK135" s="17"/>
      <c r="AL135" s="17"/>
      <c r="AM135" s="17"/>
      <c r="AO135" s="31"/>
    </row>
    <row r="136" spans="2:41" s="3" customFormat="1" ht="9.9499999999999993" customHeight="1" x14ac:dyDescent="0.2">
      <c r="P136" s="74"/>
      <c r="Q136" s="90"/>
      <c r="R136" s="6"/>
      <c r="S136" s="39"/>
      <c r="T136" s="6"/>
      <c r="U136" s="5"/>
      <c r="V136" s="52"/>
      <c r="W136" s="56"/>
      <c r="X136" s="15"/>
      <c r="Y136" s="52"/>
      <c r="Z136" s="39"/>
      <c r="AA136" s="39"/>
      <c r="AB136" s="55"/>
      <c r="AC136" s="17"/>
      <c r="AD136" s="15"/>
      <c r="AE136" s="65"/>
      <c r="AF136" s="122"/>
      <c r="AG136" s="39"/>
      <c r="AH136" s="52"/>
      <c r="AJ136" s="17"/>
      <c r="AK136" s="17"/>
      <c r="AL136" s="17"/>
      <c r="AM136" s="17"/>
      <c r="AO136" s="31"/>
    </row>
    <row r="137" spans="2:41" s="3" customFormat="1" ht="9.9499999999999993" customHeight="1" x14ac:dyDescent="0.2">
      <c r="P137" s="74"/>
      <c r="Q137" s="90"/>
      <c r="R137" s="6"/>
      <c r="S137" s="39"/>
      <c r="T137" s="6"/>
      <c r="U137" s="5"/>
      <c r="V137" s="52"/>
      <c r="W137" s="56"/>
      <c r="X137" s="15"/>
      <c r="Y137" s="52"/>
      <c r="Z137" s="39"/>
      <c r="AA137" s="39"/>
      <c r="AB137" s="55"/>
      <c r="AC137" s="17"/>
      <c r="AD137" s="15"/>
      <c r="AE137" s="65"/>
      <c r="AF137" s="122"/>
      <c r="AG137" s="39"/>
      <c r="AH137" s="52"/>
      <c r="AJ137" s="17"/>
      <c r="AK137" s="17"/>
      <c r="AL137" s="17"/>
      <c r="AM137" s="17"/>
      <c r="AO137" s="31"/>
    </row>
    <row r="138" spans="2:41" s="3" customFormat="1" ht="9.9499999999999993" customHeight="1" x14ac:dyDescent="0.2">
      <c r="P138" s="74"/>
      <c r="Q138" s="90"/>
      <c r="R138" s="6"/>
      <c r="S138" s="39"/>
      <c r="T138" s="6"/>
      <c r="U138" s="5"/>
      <c r="V138" s="52"/>
      <c r="W138" s="56"/>
      <c r="X138" s="15"/>
      <c r="Y138" s="52"/>
      <c r="Z138" s="39"/>
      <c r="AA138" s="39"/>
      <c r="AB138" s="55"/>
      <c r="AC138" s="17"/>
      <c r="AD138" s="15"/>
      <c r="AE138" s="65"/>
      <c r="AF138" s="122"/>
      <c r="AG138" s="39"/>
      <c r="AH138" s="52"/>
      <c r="AJ138" s="17"/>
      <c r="AK138" s="17"/>
      <c r="AL138" s="17"/>
      <c r="AM138" s="17"/>
      <c r="AO138" s="31"/>
    </row>
    <row r="139" spans="2:41" s="3" customFormat="1" ht="9.9499999999999993" customHeight="1" x14ac:dyDescent="0.2">
      <c r="P139" s="74"/>
      <c r="Q139" s="90"/>
      <c r="R139" s="6"/>
      <c r="S139" s="39"/>
      <c r="T139" s="6"/>
      <c r="U139" s="5"/>
      <c r="V139" s="52"/>
      <c r="W139" s="56"/>
      <c r="X139" s="15"/>
      <c r="Y139" s="52"/>
      <c r="Z139" s="39"/>
      <c r="AA139" s="39"/>
      <c r="AB139" s="55"/>
      <c r="AC139" s="17"/>
      <c r="AD139" s="15"/>
      <c r="AE139" s="65"/>
      <c r="AF139" s="122"/>
      <c r="AG139" s="39"/>
      <c r="AH139" s="52"/>
      <c r="AJ139" s="17"/>
      <c r="AK139" s="17"/>
      <c r="AL139" s="17"/>
      <c r="AM139" s="17"/>
      <c r="AO139" s="31"/>
    </row>
    <row r="140" spans="2:41" s="3" customFormat="1" ht="9.9499999999999993" customHeight="1" x14ac:dyDescent="0.2">
      <c r="P140" s="74"/>
      <c r="Q140" s="90"/>
      <c r="R140" s="6"/>
      <c r="S140" s="39"/>
      <c r="T140" s="6"/>
      <c r="U140" s="5"/>
      <c r="V140" s="52"/>
      <c r="W140" s="56"/>
      <c r="X140" s="15"/>
      <c r="Y140" s="52"/>
      <c r="Z140" s="39"/>
      <c r="AA140" s="39"/>
      <c r="AB140" s="55"/>
      <c r="AC140" s="17"/>
      <c r="AD140" s="15"/>
      <c r="AE140" s="65"/>
      <c r="AF140" s="122"/>
      <c r="AG140" s="39"/>
      <c r="AH140" s="52"/>
      <c r="AJ140" s="17"/>
      <c r="AK140" s="17"/>
      <c r="AL140" s="17"/>
      <c r="AM140" s="17"/>
      <c r="AO140" s="31"/>
    </row>
    <row r="141" spans="2:41" s="3" customFormat="1" ht="9.9499999999999993" customHeight="1" x14ac:dyDescent="0.2">
      <c r="P141" s="74"/>
      <c r="Q141" s="90"/>
      <c r="R141" s="6"/>
      <c r="S141" s="39"/>
      <c r="T141" s="6"/>
      <c r="U141" s="5"/>
      <c r="V141" s="52"/>
      <c r="W141" s="56"/>
      <c r="X141" s="15"/>
      <c r="Y141" s="52"/>
      <c r="Z141" s="39"/>
      <c r="AA141" s="39"/>
      <c r="AB141" s="55"/>
      <c r="AC141" s="17"/>
      <c r="AD141" s="15"/>
      <c r="AE141" s="65"/>
      <c r="AF141" s="122"/>
      <c r="AG141" s="39"/>
      <c r="AH141" s="52"/>
      <c r="AJ141" s="17"/>
      <c r="AK141" s="17"/>
      <c r="AL141" s="17"/>
      <c r="AM141" s="17"/>
      <c r="AO141" s="31"/>
    </row>
    <row r="142" spans="2:41" s="3" customFormat="1" ht="9.9499999999999993" customHeight="1" x14ac:dyDescent="0.2">
      <c r="P142" s="74"/>
      <c r="Q142" s="90"/>
      <c r="R142" s="6"/>
      <c r="S142" s="39"/>
      <c r="T142" s="6"/>
      <c r="U142" s="5"/>
      <c r="V142" s="52"/>
      <c r="W142" s="56"/>
      <c r="X142" s="15"/>
      <c r="Y142" s="52"/>
      <c r="Z142" s="39"/>
      <c r="AA142" s="39"/>
      <c r="AB142" s="55"/>
      <c r="AC142" s="17"/>
      <c r="AD142" s="15"/>
      <c r="AE142" s="65"/>
      <c r="AF142" s="122"/>
      <c r="AG142" s="39"/>
      <c r="AH142" s="52"/>
      <c r="AJ142" s="17"/>
      <c r="AK142" s="17"/>
      <c r="AL142" s="17"/>
      <c r="AM142" s="17"/>
      <c r="AO142" s="31"/>
    </row>
    <row r="143" spans="2:41" s="3" customFormat="1" ht="9.9499999999999993" customHeight="1" x14ac:dyDescent="0.2">
      <c r="P143" s="74"/>
      <c r="Q143" s="90"/>
      <c r="R143" s="6"/>
      <c r="S143" s="39"/>
      <c r="T143" s="6"/>
      <c r="U143" s="5"/>
      <c r="V143" s="52"/>
      <c r="W143" s="56"/>
      <c r="X143" s="15"/>
      <c r="Y143" s="52"/>
      <c r="Z143" s="39"/>
      <c r="AA143" s="39"/>
      <c r="AB143" s="55"/>
      <c r="AC143" s="17"/>
      <c r="AD143" s="15"/>
      <c r="AE143" s="65"/>
      <c r="AF143" s="122"/>
      <c r="AG143" s="39"/>
      <c r="AH143" s="52"/>
      <c r="AJ143" s="17"/>
      <c r="AK143" s="17"/>
      <c r="AL143" s="17"/>
      <c r="AM143" s="17"/>
      <c r="AO143" s="31"/>
    </row>
    <row r="144" spans="2:41" s="3" customFormat="1" ht="9.9499999999999993" customHeight="1" x14ac:dyDescent="0.2">
      <c r="P144" s="74"/>
      <c r="Q144" s="90"/>
      <c r="R144" s="6"/>
      <c r="S144" s="39"/>
      <c r="T144" s="6"/>
      <c r="U144" s="5"/>
      <c r="V144" s="52"/>
      <c r="W144" s="56"/>
      <c r="X144" s="15"/>
      <c r="Y144" s="52"/>
      <c r="Z144" s="39"/>
      <c r="AA144" s="39"/>
      <c r="AB144" s="55"/>
      <c r="AC144" s="17"/>
      <c r="AD144" s="15"/>
      <c r="AE144" s="65"/>
      <c r="AF144" s="122"/>
      <c r="AG144" s="39"/>
      <c r="AH144" s="52"/>
      <c r="AJ144" s="17"/>
      <c r="AK144" s="17"/>
      <c r="AL144" s="17"/>
      <c r="AM144" s="17"/>
      <c r="AO144" s="31"/>
    </row>
    <row r="145" spans="16:41" s="3" customFormat="1" ht="9.9499999999999993" customHeight="1" x14ac:dyDescent="0.2">
      <c r="P145" s="74"/>
      <c r="Q145" s="90"/>
      <c r="R145" s="6"/>
      <c r="S145" s="39"/>
      <c r="T145" s="6"/>
      <c r="U145" s="5"/>
      <c r="V145" s="52"/>
      <c r="W145" s="56"/>
      <c r="X145" s="15"/>
      <c r="Y145" s="52"/>
      <c r="Z145" s="39"/>
      <c r="AA145" s="39"/>
      <c r="AB145" s="55"/>
      <c r="AC145" s="17"/>
      <c r="AD145" s="15"/>
      <c r="AE145" s="65"/>
      <c r="AF145" s="122"/>
      <c r="AG145" s="39"/>
      <c r="AH145" s="52"/>
      <c r="AJ145" s="17"/>
      <c r="AK145" s="17"/>
      <c r="AL145" s="17"/>
      <c r="AM145" s="17"/>
      <c r="AO145" s="31"/>
    </row>
    <row r="146" spans="16:41" s="3" customFormat="1" ht="9.9499999999999993" customHeight="1" x14ac:dyDescent="0.2">
      <c r="P146" s="74"/>
      <c r="Q146" s="90"/>
      <c r="R146" s="6"/>
      <c r="S146" s="39"/>
      <c r="T146" s="6"/>
      <c r="U146" s="5"/>
      <c r="V146" s="52"/>
      <c r="W146" s="56"/>
      <c r="X146" s="15"/>
      <c r="Y146" s="52"/>
      <c r="Z146" s="39"/>
      <c r="AA146" s="39"/>
      <c r="AB146" s="55"/>
      <c r="AC146" s="17"/>
      <c r="AD146" s="15"/>
      <c r="AE146" s="65"/>
      <c r="AF146" s="122"/>
      <c r="AG146" s="39"/>
      <c r="AH146" s="52"/>
      <c r="AJ146" s="17"/>
      <c r="AK146" s="17"/>
      <c r="AL146" s="17"/>
      <c r="AM146" s="17"/>
      <c r="AO146" s="31"/>
    </row>
    <row r="147" spans="16:41" s="3" customFormat="1" ht="9.9499999999999993" customHeight="1" x14ac:dyDescent="0.2">
      <c r="P147" s="74"/>
      <c r="Q147" s="90"/>
      <c r="R147" s="6"/>
      <c r="S147" s="39"/>
      <c r="T147" s="6"/>
      <c r="U147" s="5"/>
      <c r="V147" s="52"/>
      <c r="W147" s="56"/>
      <c r="X147" s="15"/>
      <c r="Y147" s="52"/>
      <c r="Z147" s="39"/>
      <c r="AA147" s="39"/>
      <c r="AB147" s="55"/>
      <c r="AC147" s="17"/>
      <c r="AD147" s="15"/>
      <c r="AE147" s="65"/>
      <c r="AF147" s="122"/>
      <c r="AG147" s="39"/>
      <c r="AH147" s="52"/>
      <c r="AJ147" s="17"/>
      <c r="AK147" s="17"/>
      <c r="AL147" s="17"/>
      <c r="AM147" s="17"/>
      <c r="AO147" s="31"/>
    </row>
    <row r="148" spans="16:41" s="3" customFormat="1" ht="9.9499999999999993" customHeight="1" x14ac:dyDescent="0.2">
      <c r="P148" s="74"/>
      <c r="Q148" s="90"/>
      <c r="R148" s="6"/>
      <c r="S148" s="39"/>
      <c r="T148" s="6"/>
      <c r="U148" s="5"/>
      <c r="V148" s="52"/>
      <c r="W148" s="56"/>
      <c r="X148" s="15"/>
      <c r="Y148" s="52"/>
      <c r="Z148" s="39"/>
      <c r="AA148" s="39"/>
      <c r="AB148" s="55"/>
      <c r="AC148" s="17"/>
      <c r="AD148" s="15"/>
      <c r="AE148" s="65"/>
      <c r="AF148" s="122"/>
      <c r="AG148" s="39"/>
      <c r="AH148" s="52"/>
      <c r="AJ148" s="17"/>
      <c r="AK148" s="17"/>
      <c r="AL148" s="17"/>
      <c r="AM148" s="17"/>
      <c r="AO148" s="31"/>
    </row>
    <row r="149" spans="16:41" s="3" customFormat="1" ht="9.9499999999999993" customHeight="1" x14ac:dyDescent="0.2">
      <c r="P149" s="74"/>
      <c r="Q149" s="90"/>
      <c r="R149" s="6"/>
      <c r="S149" s="39"/>
      <c r="T149" s="6"/>
      <c r="U149" s="5"/>
      <c r="V149" s="52"/>
      <c r="W149" s="56"/>
      <c r="X149" s="15"/>
      <c r="Y149" s="52"/>
      <c r="Z149" s="39"/>
      <c r="AA149" s="39"/>
      <c r="AB149" s="55"/>
      <c r="AC149" s="17"/>
      <c r="AD149" s="15"/>
      <c r="AE149" s="65"/>
      <c r="AF149" s="122"/>
      <c r="AG149" s="39"/>
      <c r="AH149" s="52"/>
      <c r="AJ149" s="17"/>
      <c r="AK149" s="17"/>
      <c r="AL149" s="17"/>
      <c r="AM149" s="17"/>
      <c r="AO149" s="31"/>
    </row>
    <row r="150" spans="16:41" s="3" customFormat="1" ht="9.9499999999999993" customHeight="1" x14ac:dyDescent="0.2">
      <c r="P150" s="74"/>
      <c r="Q150" s="90"/>
      <c r="R150" s="6"/>
      <c r="S150" s="39"/>
      <c r="T150" s="6"/>
      <c r="U150" s="5"/>
      <c r="V150" s="52"/>
      <c r="W150" s="56"/>
      <c r="X150" s="15"/>
      <c r="Y150" s="52"/>
      <c r="Z150" s="39"/>
      <c r="AA150" s="39"/>
      <c r="AB150" s="55"/>
      <c r="AC150" s="17"/>
      <c r="AD150" s="15"/>
      <c r="AE150" s="65"/>
      <c r="AF150" s="122"/>
      <c r="AG150" s="39"/>
      <c r="AH150" s="52"/>
      <c r="AJ150" s="17"/>
      <c r="AK150" s="17"/>
      <c r="AL150" s="17"/>
      <c r="AM150" s="17"/>
      <c r="AO150" s="31"/>
    </row>
    <row r="151" spans="16:41" s="3" customFormat="1" ht="9.9499999999999993" customHeight="1" x14ac:dyDescent="0.2">
      <c r="P151" s="74"/>
      <c r="Q151" s="90"/>
      <c r="R151" s="6"/>
      <c r="S151" s="39"/>
      <c r="T151" s="6"/>
      <c r="U151" s="5"/>
      <c r="V151" s="52"/>
      <c r="W151" s="56"/>
      <c r="X151" s="15"/>
      <c r="Y151" s="52"/>
      <c r="Z151" s="39"/>
      <c r="AA151" s="39"/>
      <c r="AB151" s="55"/>
      <c r="AC151" s="17"/>
      <c r="AD151" s="15"/>
      <c r="AE151" s="65"/>
      <c r="AF151" s="122"/>
      <c r="AG151" s="39"/>
      <c r="AH151" s="52"/>
      <c r="AJ151" s="17"/>
      <c r="AK151" s="17"/>
      <c r="AL151" s="17"/>
      <c r="AM151" s="17"/>
      <c r="AO151" s="31"/>
    </row>
    <row r="152" spans="16:41" s="3" customFormat="1" ht="9.9499999999999993" customHeight="1" x14ac:dyDescent="0.2">
      <c r="P152" s="74"/>
      <c r="Q152" s="90"/>
      <c r="R152" s="6"/>
      <c r="S152" s="39"/>
      <c r="T152" s="6"/>
      <c r="U152" s="5"/>
      <c r="V152" s="52"/>
      <c r="W152" s="56"/>
      <c r="X152" s="15"/>
      <c r="Y152" s="52"/>
      <c r="Z152" s="39"/>
      <c r="AA152" s="39"/>
      <c r="AB152" s="55"/>
      <c r="AC152" s="17"/>
      <c r="AD152" s="15"/>
      <c r="AE152" s="65"/>
      <c r="AF152" s="122"/>
      <c r="AG152" s="39"/>
      <c r="AH152" s="52"/>
      <c r="AJ152" s="17"/>
      <c r="AK152" s="17"/>
      <c r="AL152" s="17"/>
      <c r="AM152" s="17"/>
      <c r="AO152" s="31"/>
    </row>
    <row r="153" spans="16:41" s="3" customFormat="1" ht="9.9499999999999993" customHeight="1" x14ac:dyDescent="0.2">
      <c r="P153" s="74"/>
      <c r="Q153" s="90"/>
      <c r="R153" s="6"/>
      <c r="S153" s="39"/>
      <c r="T153" s="6"/>
      <c r="U153" s="5"/>
      <c r="V153" s="52"/>
      <c r="W153" s="56"/>
      <c r="X153" s="15"/>
      <c r="Y153" s="52"/>
      <c r="Z153" s="39"/>
      <c r="AA153" s="39"/>
      <c r="AB153" s="55"/>
      <c r="AC153" s="17"/>
      <c r="AD153" s="15"/>
      <c r="AE153" s="65"/>
      <c r="AF153" s="122"/>
      <c r="AG153" s="39"/>
      <c r="AH153" s="52"/>
      <c r="AJ153" s="17"/>
      <c r="AK153" s="17"/>
      <c r="AL153" s="17"/>
      <c r="AM153" s="17"/>
      <c r="AO153" s="31"/>
    </row>
    <row r="154" spans="16:41" s="3" customFormat="1" ht="9.9499999999999993" customHeight="1" x14ac:dyDescent="0.2">
      <c r="P154" s="74"/>
      <c r="Q154" s="90"/>
      <c r="R154" s="6"/>
      <c r="S154" s="39"/>
      <c r="T154" s="6"/>
      <c r="U154" s="5"/>
      <c r="V154" s="52"/>
      <c r="W154" s="56"/>
      <c r="X154" s="15"/>
      <c r="Y154" s="52"/>
      <c r="Z154" s="39"/>
      <c r="AA154" s="39"/>
      <c r="AB154" s="55"/>
      <c r="AC154" s="17"/>
      <c r="AD154" s="15"/>
      <c r="AE154" s="65"/>
      <c r="AF154" s="122"/>
      <c r="AG154" s="39"/>
      <c r="AH154" s="52"/>
      <c r="AJ154" s="17"/>
      <c r="AK154" s="17"/>
      <c r="AL154" s="17"/>
      <c r="AM154" s="17"/>
      <c r="AO154" s="31"/>
    </row>
    <row r="155" spans="16:41" s="3" customFormat="1" ht="9.9499999999999993" customHeight="1" x14ac:dyDescent="0.2">
      <c r="P155" s="74"/>
      <c r="Q155" s="90"/>
      <c r="R155" s="6"/>
      <c r="S155" s="39"/>
      <c r="T155" s="6"/>
      <c r="U155" s="5"/>
      <c r="V155" s="52"/>
      <c r="W155" s="56"/>
      <c r="X155" s="15"/>
      <c r="Y155" s="52"/>
      <c r="Z155" s="39"/>
      <c r="AA155" s="39"/>
      <c r="AB155" s="55"/>
      <c r="AC155" s="17"/>
      <c r="AD155" s="15"/>
      <c r="AE155" s="65"/>
      <c r="AF155" s="122"/>
      <c r="AG155" s="39"/>
      <c r="AH155" s="52"/>
      <c r="AJ155" s="17"/>
      <c r="AK155" s="17"/>
      <c r="AL155" s="17"/>
      <c r="AM155" s="17"/>
      <c r="AO155" s="31"/>
    </row>
    <row r="156" spans="16:41" s="3" customFormat="1" ht="9.9499999999999993" customHeight="1" x14ac:dyDescent="0.2">
      <c r="P156" s="74"/>
      <c r="Q156" s="90"/>
      <c r="R156" s="6"/>
      <c r="S156" s="39"/>
      <c r="T156" s="6"/>
      <c r="U156" s="5"/>
      <c r="V156" s="52"/>
      <c r="W156" s="56"/>
      <c r="X156" s="15"/>
      <c r="Y156" s="52"/>
      <c r="Z156" s="39"/>
      <c r="AA156" s="39"/>
      <c r="AB156" s="55"/>
      <c r="AC156" s="17"/>
      <c r="AD156" s="15"/>
      <c r="AE156" s="65"/>
      <c r="AF156" s="122"/>
      <c r="AG156" s="39"/>
      <c r="AH156" s="52"/>
      <c r="AJ156" s="17"/>
      <c r="AK156" s="17"/>
      <c r="AL156" s="17"/>
      <c r="AM156" s="17"/>
      <c r="AO156" s="31"/>
    </row>
    <row r="157" spans="16:41" s="3" customFormat="1" ht="9.9499999999999993" customHeight="1" x14ac:dyDescent="0.2">
      <c r="P157" s="74"/>
      <c r="Q157" s="90"/>
      <c r="R157" s="6"/>
      <c r="S157" s="39"/>
      <c r="T157" s="6"/>
      <c r="U157" s="5"/>
      <c r="V157" s="52"/>
      <c r="W157" s="56"/>
      <c r="X157" s="15"/>
      <c r="Y157" s="52"/>
      <c r="Z157" s="39"/>
      <c r="AA157" s="39"/>
      <c r="AB157" s="55"/>
      <c r="AC157" s="17"/>
      <c r="AD157" s="15"/>
      <c r="AE157" s="65"/>
      <c r="AF157" s="122"/>
      <c r="AG157" s="39"/>
      <c r="AH157" s="52"/>
      <c r="AJ157" s="17"/>
      <c r="AK157" s="17"/>
      <c r="AL157" s="17"/>
      <c r="AM157" s="17"/>
      <c r="AO157" s="31"/>
    </row>
    <row r="158" spans="16:41" s="3" customFormat="1" ht="9.9499999999999993" customHeight="1" x14ac:dyDescent="0.2">
      <c r="P158" s="74"/>
      <c r="Q158" s="90"/>
      <c r="R158" s="6"/>
      <c r="S158" s="39"/>
      <c r="T158" s="6"/>
      <c r="U158" s="5"/>
      <c r="V158" s="52"/>
      <c r="W158" s="56"/>
      <c r="X158" s="15"/>
      <c r="Y158" s="52"/>
      <c r="Z158" s="39"/>
      <c r="AA158" s="39"/>
      <c r="AB158" s="55"/>
      <c r="AC158" s="17"/>
      <c r="AD158" s="15"/>
      <c r="AE158" s="65"/>
      <c r="AF158" s="122"/>
      <c r="AG158" s="39"/>
      <c r="AH158" s="52"/>
      <c r="AJ158" s="17"/>
      <c r="AK158" s="17"/>
      <c r="AL158" s="17"/>
      <c r="AM158" s="17"/>
      <c r="AO158" s="31"/>
    </row>
    <row r="159" spans="16:41" s="3" customFormat="1" ht="9.9499999999999993" customHeight="1" x14ac:dyDescent="0.2">
      <c r="P159" s="74"/>
      <c r="Q159" s="90"/>
      <c r="R159" s="6"/>
      <c r="S159" s="39"/>
      <c r="T159" s="6"/>
      <c r="U159" s="5"/>
      <c r="V159" s="52"/>
      <c r="W159" s="56"/>
      <c r="X159" s="15"/>
      <c r="Y159" s="52"/>
      <c r="Z159" s="39"/>
      <c r="AA159" s="39"/>
      <c r="AB159" s="55"/>
      <c r="AC159" s="17"/>
      <c r="AD159" s="15"/>
      <c r="AE159" s="65"/>
      <c r="AF159" s="122"/>
      <c r="AG159" s="39"/>
      <c r="AH159" s="52"/>
      <c r="AJ159" s="17"/>
      <c r="AK159" s="17"/>
      <c r="AL159" s="17"/>
      <c r="AM159" s="17"/>
      <c r="AO159" s="31"/>
    </row>
    <row r="160" spans="16:41" s="3" customFormat="1" ht="9.9499999999999993" customHeight="1" x14ac:dyDescent="0.2">
      <c r="P160" s="74"/>
      <c r="Q160" s="90"/>
      <c r="R160" s="6"/>
      <c r="S160" s="39"/>
      <c r="T160" s="6"/>
      <c r="U160" s="5"/>
      <c r="V160" s="52"/>
      <c r="W160" s="56"/>
      <c r="X160" s="15"/>
      <c r="Y160" s="52"/>
      <c r="Z160" s="39"/>
      <c r="AA160" s="39"/>
      <c r="AB160" s="55"/>
      <c r="AC160" s="17"/>
      <c r="AD160" s="15"/>
      <c r="AE160" s="65"/>
      <c r="AF160" s="122"/>
      <c r="AG160" s="39"/>
      <c r="AH160" s="52"/>
      <c r="AJ160" s="17"/>
      <c r="AK160" s="17"/>
      <c r="AL160" s="17"/>
      <c r="AM160" s="17"/>
      <c r="AO160" s="31"/>
    </row>
    <row r="161" spans="1:42" s="3" customFormat="1" ht="9.9499999999999993" customHeight="1" x14ac:dyDescent="0.2">
      <c r="P161" s="74"/>
      <c r="Q161" s="90"/>
      <c r="R161" s="6"/>
      <c r="S161" s="39"/>
      <c r="T161" s="6"/>
      <c r="U161" s="5"/>
      <c r="V161" s="52"/>
      <c r="W161" s="56"/>
      <c r="X161" s="15"/>
      <c r="Y161" s="52"/>
      <c r="Z161" s="39"/>
      <c r="AA161" s="39"/>
      <c r="AB161" s="55"/>
      <c r="AC161" s="17"/>
      <c r="AD161" s="15"/>
      <c r="AE161" s="65"/>
      <c r="AF161" s="122"/>
      <c r="AG161" s="39"/>
      <c r="AH161" s="52"/>
      <c r="AJ161" s="17"/>
      <c r="AK161" s="17"/>
      <c r="AL161" s="17"/>
      <c r="AM161" s="17"/>
      <c r="AO161" s="31"/>
    </row>
    <row r="162" spans="1:42" s="3" customFormat="1" ht="9.9499999999999993" customHeight="1" x14ac:dyDescent="0.2">
      <c r="P162" s="74"/>
      <c r="Q162" s="90"/>
      <c r="R162" s="6"/>
      <c r="S162" s="39"/>
      <c r="T162" s="6"/>
      <c r="U162" s="5"/>
      <c r="V162" s="52"/>
      <c r="W162" s="56"/>
      <c r="X162" s="15"/>
      <c r="Y162" s="52"/>
      <c r="Z162" s="39"/>
      <c r="AA162" s="39"/>
      <c r="AB162" s="55"/>
      <c r="AC162" s="17"/>
      <c r="AD162" s="15"/>
      <c r="AE162" s="65"/>
      <c r="AF162" s="122"/>
      <c r="AG162" s="39"/>
      <c r="AH162" s="52"/>
      <c r="AJ162" s="17"/>
      <c r="AK162" s="17"/>
      <c r="AL162" s="17"/>
      <c r="AM162" s="17"/>
      <c r="AO162" s="31"/>
    </row>
    <row r="163" spans="1:42" s="3" customFormat="1" ht="9.9499999999999993" customHeight="1" x14ac:dyDescent="0.2">
      <c r="P163" s="74"/>
      <c r="Q163" s="90"/>
      <c r="R163" s="6"/>
      <c r="S163" s="39"/>
      <c r="T163" s="6"/>
      <c r="U163" s="5"/>
      <c r="V163" s="52"/>
      <c r="W163" s="56"/>
      <c r="X163" s="15"/>
      <c r="Y163" s="52"/>
      <c r="Z163" s="39"/>
      <c r="AA163" s="39"/>
      <c r="AB163" s="55"/>
      <c r="AC163" s="17"/>
      <c r="AD163" s="15"/>
      <c r="AE163" s="65"/>
      <c r="AF163" s="122"/>
      <c r="AG163" s="39"/>
      <c r="AH163" s="52"/>
      <c r="AJ163" s="17"/>
      <c r="AK163" s="17"/>
      <c r="AL163" s="17"/>
      <c r="AM163" s="17"/>
      <c r="AO163" s="31"/>
    </row>
    <row r="164" spans="1:42" s="3" customFormat="1" ht="9.9499999999999993" customHeight="1" x14ac:dyDescent="0.2">
      <c r="P164" s="74"/>
      <c r="Q164" s="90"/>
      <c r="R164" s="6"/>
      <c r="S164" s="39"/>
      <c r="T164" s="6"/>
      <c r="U164" s="5"/>
      <c r="V164" s="52"/>
      <c r="W164" s="56"/>
      <c r="X164" s="15"/>
      <c r="Y164" s="52"/>
      <c r="Z164" s="39"/>
      <c r="AA164" s="39"/>
      <c r="AB164" s="55"/>
      <c r="AC164" s="17"/>
      <c r="AD164" s="15"/>
      <c r="AE164" s="65"/>
      <c r="AF164" s="122"/>
      <c r="AG164" s="39"/>
      <c r="AH164" s="52"/>
      <c r="AJ164" s="17"/>
      <c r="AK164" s="17"/>
      <c r="AL164" s="17"/>
      <c r="AM164" s="17"/>
      <c r="AO164" s="31"/>
    </row>
    <row r="165" spans="1:42" s="3" customFormat="1" ht="9.9499999999999993" customHeight="1" x14ac:dyDescent="0.2">
      <c r="P165" s="74"/>
      <c r="Q165" s="90"/>
      <c r="R165" s="6"/>
      <c r="S165" s="39"/>
      <c r="T165" s="6"/>
      <c r="U165" s="5"/>
      <c r="V165" s="52"/>
      <c r="W165" s="56"/>
      <c r="X165" s="15"/>
      <c r="Y165" s="52"/>
      <c r="Z165" s="39"/>
      <c r="AA165" s="39"/>
      <c r="AB165" s="55"/>
      <c r="AC165" s="17"/>
      <c r="AD165" s="15"/>
      <c r="AE165" s="65"/>
      <c r="AF165" s="122"/>
      <c r="AG165" s="39"/>
      <c r="AH165" s="52"/>
      <c r="AJ165" s="17"/>
      <c r="AK165" s="17"/>
      <c r="AL165" s="17"/>
      <c r="AM165" s="17"/>
      <c r="AO165" s="31"/>
    </row>
    <row r="166" spans="1:42" s="3" customFormat="1" ht="9.9499999999999993" customHeight="1" x14ac:dyDescent="0.2">
      <c r="P166" s="74"/>
      <c r="Q166" s="90"/>
      <c r="R166" s="6"/>
      <c r="S166" s="39"/>
      <c r="T166" s="6"/>
      <c r="U166" s="5"/>
      <c r="V166" s="52"/>
      <c r="W166" s="56"/>
      <c r="X166" s="15"/>
      <c r="Y166" s="52"/>
      <c r="Z166" s="39"/>
      <c r="AA166" s="39"/>
      <c r="AB166" s="55"/>
      <c r="AC166" s="17"/>
      <c r="AD166" s="15"/>
      <c r="AE166" s="65"/>
      <c r="AF166" s="122"/>
      <c r="AG166" s="39"/>
      <c r="AH166" s="52"/>
      <c r="AJ166" s="17"/>
      <c r="AK166" s="17"/>
      <c r="AL166" s="17"/>
      <c r="AM166" s="17"/>
      <c r="AO166" s="31"/>
    </row>
    <row r="167" spans="1:42" s="3" customFormat="1" ht="9.9499999999999993" customHeight="1" x14ac:dyDescent="0.2">
      <c r="P167" s="74"/>
      <c r="Q167" s="90"/>
      <c r="R167" s="6"/>
      <c r="S167" s="39"/>
      <c r="T167" s="6"/>
      <c r="U167" s="5"/>
      <c r="V167" s="52"/>
      <c r="W167" s="56"/>
      <c r="X167" s="15"/>
      <c r="Y167" s="52"/>
      <c r="Z167" s="39"/>
      <c r="AA167" s="39"/>
      <c r="AB167" s="55"/>
      <c r="AC167" s="17"/>
      <c r="AD167" s="15"/>
      <c r="AE167" s="65"/>
      <c r="AF167" s="122"/>
      <c r="AG167" s="39"/>
      <c r="AH167" s="52"/>
      <c r="AJ167" s="17"/>
      <c r="AK167" s="17"/>
      <c r="AL167" s="17"/>
      <c r="AM167" s="17"/>
      <c r="AO167" s="31"/>
    </row>
    <row r="168" spans="1:42" s="138" customFormat="1" ht="9.9499999999999993" customHeight="1" x14ac:dyDescent="0.2">
      <c r="C168" s="210" t="s">
        <v>105</v>
      </c>
      <c r="D168" s="210"/>
      <c r="E168" s="210"/>
      <c r="F168" s="210"/>
      <c r="G168" s="210"/>
      <c r="H168" s="210"/>
      <c r="I168" s="210"/>
      <c r="J168" s="210"/>
      <c r="K168" s="210"/>
      <c r="L168" s="210"/>
      <c r="M168" s="210"/>
      <c r="N168" s="210"/>
      <c r="O168" s="210"/>
      <c r="P168" s="210"/>
      <c r="Q168" s="210"/>
      <c r="R168" s="210"/>
      <c r="S168" s="210"/>
      <c r="T168" s="210"/>
      <c r="U168" s="139"/>
      <c r="V168" s="140"/>
      <c r="W168" s="143"/>
      <c r="X168" s="141"/>
      <c r="Y168" s="140"/>
      <c r="Z168" s="141"/>
      <c r="AA168" s="141"/>
      <c r="AB168" s="142"/>
      <c r="AC168" s="141"/>
      <c r="AD168" s="142"/>
      <c r="AE168" s="144"/>
      <c r="AF168" s="144"/>
      <c r="AG168" s="141"/>
      <c r="AH168" s="140"/>
      <c r="AI168" s="141"/>
      <c r="AJ168" s="141"/>
      <c r="AK168" s="141"/>
      <c r="AL168" s="141"/>
      <c r="AM168" s="141"/>
      <c r="AO168" s="145"/>
    </row>
    <row r="169" spans="1:42" s="3" customFormat="1" ht="2.1" customHeight="1" x14ac:dyDescent="0.2">
      <c r="C169" s="6"/>
      <c r="D169" s="6"/>
      <c r="E169" s="6"/>
      <c r="F169" s="6"/>
      <c r="G169" s="6"/>
      <c r="H169" s="6"/>
      <c r="I169" s="6"/>
      <c r="J169" s="6"/>
      <c r="K169" s="6"/>
      <c r="L169" s="6"/>
      <c r="M169" s="6"/>
      <c r="N169" s="6"/>
      <c r="O169" s="6"/>
      <c r="P169" s="29"/>
      <c r="Q169" s="90"/>
      <c r="R169" s="6"/>
      <c r="S169" s="193"/>
      <c r="T169" s="6"/>
      <c r="U169" s="5"/>
      <c r="V169" s="52"/>
      <c r="W169" s="56"/>
      <c r="X169" s="15"/>
      <c r="Y169" s="52"/>
      <c r="Z169" s="39"/>
      <c r="AA169" s="39"/>
      <c r="AB169" s="55"/>
      <c r="AC169" s="17"/>
      <c r="AD169" s="15"/>
      <c r="AE169" s="65"/>
      <c r="AF169" s="122"/>
      <c r="AG169" s="39"/>
      <c r="AH169" s="52"/>
      <c r="AJ169" s="17"/>
      <c r="AK169" s="17"/>
      <c r="AL169" s="17"/>
      <c r="AM169" s="17"/>
      <c r="AO169" s="31"/>
    </row>
    <row r="170" spans="1:42" s="138" customFormat="1" ht="42" customHeight="1" x14ac:dyDescent="0.2">
      <c r="C170" s="210" t="s">
        <v>29</v>
      </c>
      <c r="D170" s="210"/>
      <c r="E170" s="210"/>
      <c r="F170" s="210"/>
      <c r="G170" s="210"/>
      <c r="H170" s="210"/>
      <c r="I170" s="210"/>
      <c r="J170" s="210"/>
      <c r="K170" s="210"/>
      <c r="L170" s="210"/>
      <c r="M170" s="210"/>
      <c r="N170" s="210"/>
      <c r="O170" s="210"/>
      <c r="P170" s="210"/>
      <c r="Q170" s="210"/>
      <c r="R170" s="210"/>
      <c r="S170" s="210"/>
      <c r="T170" s="210"/>
      <c r="U170" s="139"/>
      <c r="V170" s="140"/>
      <c r="W170" s="143"/>
      <c r="X170" s="141"/>
      <c r="Y170" s="140"/>
      <c r="Z170" s="141"/>
      <c r="AA170" s="141"/>
      <c r="AB170" s="142"/>
      <c r="AC170" s="141"/>
      <c r="AD170" s="142"/>
      <c r="AE170" s="144"/>
      <c r="AF170" s="144"/>
      <c r="AG170" s="141"/>
      <c r="AH170" s="140"/>
      <c r="AI170" s="141"/>
      <c r="AJ170" s="141"/>
      <c r="AK170" s="141"/>
      <c r="AL170" s="141"/>
      <c r="AM170" s="141"/>
      <c r="AO170" s="145"/>
    </row>
    <row r="171" spans="1:42" s="138" customFormat="1" ht="9.75" hidden="1" customHeight="1" x14ac:dyDescent="0.2">
      <c r="C171" s="219" t="s">
        <v>94</v>
      </c>
      <c r="D171" s="219"/>
      <c r="E171" s="219"/>
      <c r="F171" s="219"/>
      <c r="G171" s="219"/>
      <c r="H171" s="219"/>
      <c r="I171" s="219"/>
      <c r="J171" s="219"/>
      <c r="K171" s="219"/>
      <c r="L171" s="219"/>
      <c r="M171" s="219"/>
      <c r="N171" s="219"/>
      <c r="O171" s="219"/>
      <c r="P171" s="219"/>
      <c r="Q171" s="219"/>
      <c r="R171" s="219"/>
      <c r="S171" s="219"/>
      <c r="T171" s="219"/>
      <c r="U171" s="139"/>
      <c r="V171" s="140"/>
      <c r="W171" s="143"/>
      <c r="X171" s="141"/>
      <c r="Y171" s="140"/>
      <c r="Z171" s="141"/>
      <c r="AA171" s="141"/>
      <c r="AB171" s="142"/>
      <c r="AC171" s="141"/>
      <c r="AD171" s="142"/>
      <c r="AE171" s="144"/>
      <c r="AF171" s="144"/>
      <c r="AG171" s="141"/>
      <c r="AH171" s="140"/>
      <c r="AI171" s="141"/>
      <c r="AJ171" s="141"/>
      <c r="AK171" s="141"/>
      <c r="AL171" s="141"/>
      <c r="AM171" s="141"/>
      <c r="AO171" s="145"/>
    </row>
    <row r="172" spans="1:42" s="138" customFormat="1" ht="9.75" hidden="1" customHeight="1" x14ac:dyDescent="0.2">
      <c r="C172" s="219" t="s">
        <v>95</v>
      </c>
      <c r="D172" s="219"/>
      <c r="E172" s="219"/>
      <c r="F172" s="219"/>
      <c r="G172" s="219"/>
      <c r="H172" s="219"/>
      <c r="I172" s="219"/>
      <c r="J172" s="219"/>
      <c r="K172" s="219"/>
      <c r="L172" s="219"/>
      <c r="M172" s="219"/>
      <c r="N172" s="219"/>
      <c r="O172" s="219"/>
      <c r="P172" s="219"/>
      <c r="Q172" s="219"/>
      <c r="R172" s="219"/>
      <c r="S172" s="219"/>
      <c r="T172" s="219"/>
      <c r="U172" s="139"/>
      <c r="V172" s="140"/>
      <c r="W172" s="143"/>
      <c r="X172" s="141"/>
      <c r="Y172" s="140"/>
      <c r="Z172" s="141"/>
      <c r="AA172" s="141"/>
      <c r="AB172" s="142"/>
      <c r="AC172" s="141"/>
      <c r="AD172" s="142"/>
      <c r="AE172" s="144"/>
      <c r="AF172" s="144"/>
      <c r="AG172" s="141"/>
      <c r="AH172" s="140"/>
      <c r="AI172" s="141"/>
      <c r="AJ172" s="141"/>
      <c r="AK172" s="141"/>
      <c r="AL172" s="141"/>
      <c r="AM172" s="141"/>
      <c r="AO172" s="145"/>
    </row>
    <row r="173" spans="1:42" s="138" customFormat="1" ht="9.75" hidden="1" customHeight="1" x14ac:dyDescent="0.2">
      <c r="C173" s="219" t="s">
        <v>96</v>
      </c>
      <c r="D173" s="219"/>
      <c r="E173" s="219"/>
      <c r="F173" s="219"/>
      <c r="G173" s="219"/>
      <c r="H173" s="219"/>
      <c r="I173" s="219"/>
      <c r="J173" s="219"/>
      <c r="K173" s="219"/>
      <c r="L173" s="219"/>
      <c r="M173" s="219"/>
      <c r="N173" s="219"/>
      <c r="O173" s="219"/>
      <c r="P173" s="219"/>
      <c r="Q173" s="219"/>
      <c r="R173" s="219"/>
      <c r="S173" s="219"/>
      <c r="T173" s="219"/>
      <c r="U173" s="139"/>
      <c r="V173" s="140"/>
      <c r="W173" s="143"/>
      <c r="X173" s="141"/>
      <c r="Y173" s="140"/>
      <c r="Z173" s="141"/>
      <c r="AA173" s="141"/>
      <c r="AB173" s="142"/>
      <c r="AC173" s="141"/>
      <c r="AD173" s="142"/>
      <c r="AE173" s="144"/>
      <c r="AF173" s="144"/>
      <c r="AG173" s="141"/>
      <c r="AH173" s="140"/>
      <c r="AI173" s="141"/>
      <c r="AJ173" s="141"/>
      <c r="AK173" s="141"/>
      <c r="AL173" s="141"/>
      <c r="AM173" s="141"/>
      <c r="AO173" s="145"/>
    </row>
    <row r="174" spans="1:42" ht="2.1" customHeight="1" x14ac:dyDescent="0.2">
      <c r="V174" s="52"/>
      <c r="Y174" s="52"/>
      <c r="AF174" s="125"/>
      <c r="AH174" s="52"/>
      <c r="AO174" s="97" t="s">
        <v>60</v>
      </c>
      <c r="AP174" s="3"/>
    </row>
    <row r="175" spans="1:42" x14ac:dyDescent="0.2">
      <c r="A175" s="97" t="s">
        <v>60</v>
      </c>
      <c r="B175" s="97" t="s">
        <v>60</v>
      </c>
      <c r="C175" s="97" t="s">
        <v>60</v>
      </c>
      <c r="D175" s="97" t="s">
        <v>60</v>
      </c>
      <c r="E175" s="97" t="s">
        <v>60</v>
      </c>
      <c r="F175" s="97" t="s">
        <v>60</v>
      </c>
      <c r="G175" s="97" t="s">
        <v>60</v>
      </c>
      <c r="H175" s="97" t="s">
        <v>60</v>
      </c>
      <c r="I175" s="97" t="s">
        <v>60</v>
      </c>
      <c r="J175" s="97" t="s">
        <v>60</v>
      </c>
      <c r="K175" s="97" t="s">
        <v>60</v>
      </c>
      <c r="L175" s="97" t="s">
        <v>60</v>
      </c>
      <c r="M175" s="97" t="s">
        <v>60</v>
      </c>
      <c r="N175" s="97" t="s">
        <v>60</v>
      </c>
      <c r="O175" s="97" t="s">
        <v>60</v>
      </c>
      <c r="P175" s="97" t="s">
        <v>60</v>
      </c>
      <c r="Q175" s="97" t="s">
        <v>60</v>
      </c>
      <c r="R175" s="97" t="s">
        <v>60</v>
      </c>
      <c r="S175" s="97" t="s">
        <v>60</v>
      </c>
      <c r="T175" s="97" t="s">
        <v>60</v>
      </c>
      <c r="U175" s="97" t="s">
        <v>60</v>
      </c>
      <c r="V175" s="97" t="s">
        <v>60</v>
      </c>
      <c r="W175" s="97" t="s">
        <v>60</v>
      </c>
      <c r="X175" s="97" t="s">
        <v>60</v>
      </c>
      <c r="Y175" s="97" t="s">
        <v>60</v>
      </c>
      <c r="Z175" s="97" t="s">
        <v>60</v>
      </c>
      <c r="AA175" s="97" t="s">
        <v>60</v>
      </c>
      <c r="AB175" s="97" t="s">
        <v>60</v>
      </c>
      <c r="AC175" s="97" t="s">
        <v>60</v>
      </c>
      <c r="AD175" s="97" t="s">
        <v>60</v>
      </c>
      <c r="AE175" s="97" t="s">
        <v>60</v>
      </c>
      <c r="AF175" s="97" t="s">
        <v>60</v>
      </c>
      <c r="AG175" s="97" t="s">
        <v>60</v>
      </c>
      <c r="AH175" s="97" t="s">
        <v>60</v>
      </c>
      <c r="AI175" s="97" t="s">
        <v>60</v>
      </c>
      <c r="AJ175" s="97" t="s">
        <v>60</v>
      </c>
      <c r="AK175" s="97" t="s">
        <v>60</v>
      </c>
      <c r="AL175" s="97" t="s">
        <v>60</v>
      </c>
      <c r="AM175" s="97" t="s">
        <v>60</v>
      </c>
      <c r="AN175" s="97" t="s">
        <v>60</v>
      </c>
      <c r="AO175" s="97" t="s">
        <v>60</v>
      </c>
      <c r="AP175" s="3"/>
    </row>
    <row r="176" spans="1:42" x14ac:dyDescent="0.2">
      <c r="AP176" s="3"/>
    </row>
    <row r="177" spans="4:42" x14ac:dyDescent="0.2">
      <c r="D177" s="214" t="s">
        <v>61</v>
      </c>
      <c r="E177" s="215"/>
      <c r="AP177" s="3"/>
    </row>
    <row r="178" spans="4:42" x14ac:dyDescent="0.2">
      <c r="D178" s="118">
        <v>-0.04</v>
      </c>
      <c r="E178" s="118">
        <v>0.01</v>
      </c>
      <c r="AP178" s="3"/>
    </row>
    <row r="179" spans="4:42" x14ac:dyDescent="0.2">
      <c r="D179" s="118">
        <v>-0.03</v>
      </c>
      <c r="E179" s="118">
        <v>0.02</v>
      </c>
      <c r="AP179" s="3"/>
    </row>
    <row r="180" spans="4:42" x14ac:dyDescent="0.2">
      <c r="D180" s="118">
        <v>-0.02</v>
      </c>
      <c r="E180" s="118">
        <v>0.03</v>
      </c>
      <c r="AP180" s="3"/>
    </row>
    <row r="181" spans="4:42" x14ac:dyDescent="0.2">
      <c r="D181" s="118">
        <v>-0.01</v>
      </c>
      <c r="E181" s="118">
        <v>-0.01</v>
      </c>
      <c r="AP181" s="3"/>
    </row>
    <row r="182" spans="4:42" x14ac:dyDescent="0.2">
      <c r="D182" s="118">
        <v>0</v>
      </c>
      <c r="E182" s="118">
        <v>0</v>
      </c>
      <c r="AP182" s="3"/>
    </row>
    <row r="183" spans="4:42" x14ac:dyDescent="0.2">
      <c r="D183" s="118">
        <v>0.01</v>
      </c>
      <c r="E183" s="118">
        <v>1.0000000000005116E-2</v>
      </c>
      <c r="AP183" s="3"/>
    </row>
    <row r="184" spans="4:42" x14ac:dyDescent="0.2">
      <c r="D184" s="118">
        <v>0.02</v>
      </c>
      <c r="E184" s="118">
        <v>2.0000000000003126E-2</v>
      </c>
      <c r="AP184" s="3"/>
    </row>
    <row r="185" spans="4:42" x14ac:dyDescent="0.2">
      <c r="D185" s="118">
        <v>0.03</v>
      </c>
      <c r="E185" s="118">
        <v>3.0000000000001137E-2</v>
      </c>
      <c r="AP185" s="3"/>
    </row>
    <row r="186" spans="4:42" x14ac:dyDescent="0.2">
      <c r="D186" s="118">
        <v>0.04</v>
      </c>
      <c r="E186" s="118">
        <v>-0.01</v>
      </c>
      <c r="AP186" s="3"/>
    </row>
    <row r="187" spans="4:42" x14ac:dyDescent="0.2">
      <c r="D187" s="118">
        <v>0.05</v>
      </c>
      <c r="E187" s="118">
        <v>0</v>
      </c>
      <c r="AP187" s="3"/>
    </row>
    <row r="188" spans="4:42" x14ac:dyDescent="0.2">
      <c r="AP188" s="3"/>
    </row>
    <row r="189" spans="4:42" x14ac:dyDescent="0.2">
      <c r="AP189" s="3"/>
    </row>
    <row r="190" spans="4:42" x14ac:dyDescent="0.2">
      <c r="AP190" s="3"/>
    </row>
    <row r="191" spans="4:42" x14ac:dyDescent="0.2">
      <c r="AP191" s="3"/>
    </row>
    <row r="192" spans="4:42" x14ac:dyDescent="0.2">
      <c r="AP192" s="3"/>
    </row>
    <row r="193" spans="42:42" x14ac:dyDescent="0.2">
      <c r="AP193" s="3"/>
    </row>
    <row r="194" spans="42:42" x14ac:dyDescent="0.2">
      <c r="AP194" s="3"/>
    </row>
    <row r="195" spans="42:42" x14ac:dyDescent="0.2">
      <c r="AP195" s="3"/>
    </row>
    <row r="196" spans="42:42" x14ac:dyDescent="0.2">
      <c r="AP196" s="3"/>
    </row>
    <row r="197" spans="42:42" x14ac:dyDescent="0.2">
      <c r="AP197" s="3"/>
    </row>
    <row r="198" spans="42:42" x14ac:dyDescent="0.2">
      <c r="AP198" s="3"/>
    </row>
    <row r="199" spans="42:42" x14ac:dyDescent="0.2">
      <c r="AP199" s="3"/>
    </row>
    <row r="200" spans="42:42" x14ac:dyDescent="0.2">
      <c r="AP200" s="3"/>
    </row>
    <row r="201" spans="42:42" x14ac:dyDescent="0.2">
      <c r="AP201" s="3"/>
    </row>
    <row r="202" spans="42:42" x14ac:dyDescent="0.2">
      <c r="AP202" s="3"/>
    </row>
    <row r="203" spans="42:42" x14ac:dyDescent="0.2">
      <c r="AP203" s="3"/>
    </row>
    <row r="204" spans="42:42" x14ac:dyDescent="0.2">
      <c r="AP204" s="3"/>
    </row>
    <row r="205" spans="42:42" x14ac:dyDescent="0.2">
      <c r="AP205" s="3"/>
    </row>
    <row r="206" spans="42:42" x14ac:dyDescent="0.2">
      <c r="AP206" s="3"/>
    </row>
    <row r="207" spans="42:42" x14ac:dyDescent="0.2">
      <c r="AP207" s="3"/>
    </row>
    <row r="208" spans="42:42" x14ac:dyDescent="0.2">
      <c r="AP208" s="3"/>
    </row>
    <row r="209" spans="42:42" x14ac:dyDescent="0.2">
      <c r="AP209" s="3"/>
    </row>
    <row r="210" spans="42:42" x14ac:dyDescent="0.2">
      <c r="AP210" s="3"/>
    </row>
    <row r="211" spans="42:42" x14ac:dyDescent="0.2">
      <c r="AP211" s="3"/>
    </row>
    <row r="212" spans="42:42" x14ac:dyDescent="0.2">
      <c r="AP212" s="3"/>
    </row>
    <row r="213" spans="42:42" x14ac:dyDescent="0.2">
      <c r="AP213" s="3"/>
    </row>
    <row r="214" spans="42:42" x14ac:dyDescent="0.2">
      <c r="AP214" s="3"/>
    </row>
    <row r="215" spans="42:42" x14ac:dyDescent="0.2">
      <c r="AP215" s="3"/>
    </row>
    <row r="216" spans="42:42" x14ac:dyDescent="0.2">
      <c r="AP216" s="3"/>
    </row>
    <row r="217" spans="42:42" x14ac:dyDescent="0.2">
      <c r="AP217" s="3"/>
    </row>
    <row r="218" spans="42:42" x14ac:dyDescent="0.2">
      <c r="AP218" s="3"/>
    </row>
    <row r="219" spans="42:42" x14ac:dyDescent="0.2">
      <c r="AP219" s="3"/>
    </row>
  </sheetData>
  <sortState xmlns:xlrd2="http://schemas.microsoft.com/office/spreadsheetml/2017/richdata2" ref="E98:E100">
    <sortCondition ref="E98:E100"/>
  </sortState>
  <mergeCells count="17">
    <mergeCell ref="Z10:AG10"/>
    <mergeCell ref="W13:X13"/>
    <mergeCell ref="W10:X10"/>
    <mergeCell ref="C173:T173"/>
    <mergeCell ref="C172:T172"/>
    <mergeCell ref="C170:T170"/>
    <mergeCell ref="AE14:AG14"/>
    <mergeCell ref="N15:T16"/>
    <mergeCell ref="O13:T13"/>
    <mergeCell ref="O11:P11"/>
    <mergeCell ref="C168:T168"/>
    <mergeCell ref="O10:T10"/>
    <mergeCell ref="D177:E177"/>
    <mergeCell ref="C19:T19"/>
    <mergeCell ref="O18:P18"/>
    <mergeCell ref="C20:T20"/>
    <mergeCell ref="C171:T17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2" max="16383" man="1"/>
    <brk id="10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7"/>
  <sheetViews>
    <sheetView workbookViewId="0">
      <selection activeCell="B1" sqref="B1"/>
    </sheetView>
  </sheetViews>
  <sheetFormatPr defaultRowHeight="12.75" x14ac:dyDescent="0.2"/>
  <cols>
    <col min="1" max="1" width="26.5703125" customWidth="1"/>
    <col min="2" max="2" width="63.140625" customWidth="1"/>
  </cols>
  <sheetData>
    <row r="1" spans="1:2" x14ac:dyDescent="0.2">
      <c r="A1" t="s">
        <v>81</v>
      </c>
    </row>
    <row r="3" spans="1:2" x14ac:dyDescent="0.2">
      <c r="A3" s="134" t="s">
        <v>82</v>
      </c>
      <c r="B3" s="135" t="s">
        <v>100</v>
      </c>
    </row>
    <row r="5" spans="1:2" x14ac:dyDescent="0.2">
      <c r="A5" s="136" t="s">
        <v>83</v>
      </c>
      <c r="B5" s="135" t="s">
        <v>115</v>
      </c>
    </row>
    <row r="8" spans="1:2" x14ac:dyDescent="0.2">
      <c r="A8" s="137" t="s">
        <v>35</v>
      </c>
      <c r="B8" s="137" t="s">
        <v>84</v>
      </c>
    </row>
    <row r="9" spans="1:2" x14ac:dyDescent="0.2">
      <c r="A9" s="174" t="s">
        <v>150</v>
      </c>
      <c r="B9" s="135" t="s">
        <v>151</v>
      </c>
    </row>
    <row r="10" spans="1:2" x14ac:dyDescent="0.2">
      <c r="A10" s="174" t="s">
        <v>112</v>
      </c>
      <c r="B10" s="135" t="s">
        <v>124</v>
      </c>
    </row>
    <row r="11" spans="1:2" x14ac:dyDescent="0.2">
      <c r="A11" s="174" t="s">
        <v>157</v>
      </c>
      <c r="B11" s="135" t="s">
        <v>179</v>
      </c>
    </row>
    <row r="12" spans="1:2" x14ac:dyDescent="0.2">
      <c r="A12" s="174" t="s">
        <v>111</v>
      </c>
      <c r="B12" s="135" t="s">
        <v>114</v>
      </c>
    </row>
    <row r="13" spans="1:2" x14ac:dyDescent="0.2">
      <c r="A13" s="146" t="s">
        <v>190</v>
      </c>
      <c r="B13" s="135" t="s">
        <v>191</v>
      </c>
    </row>
    <row r="14" spans="1:2" x14ac:dyDescent="0.2">
      <c r="A14" s="146"/>
      <c r="B14" s="146"/>
    </row>
    <row r="15" spans="1:2" x14ac:dyDescent="0.2">
      <c r="A15" s="146"/>
      <c r="B15" s="146"/>
    </row>
    <row r="16" spans="1:2" x14ac:dyDescent="0.2">
      <c r="A16" s="146"/>
      <c r="B16" s="146"/>
    </row>
    <row r="17" spans="1:2" x14ac:dyDescent="0.2">
      <c r="A17" s="146"/>
      <c r="B17" s="146"/>
    </row>
    <row r="18" spans="1:2" x14ac:dyDescent="0.2">
      <c r="A18" s="146"/>
      <c r="B18" s="146"/>
    </row>
    <row r="19" spans="1:2" x14ac:dyDescent="0.2">
      <c r="A19" s="146"/>
      <c r="B19" s="146"/>
    </row>
    <row r="20" spans="1:2" x14ac:dyDescent="0.2">
      <c r="A20" s="146"/>
      <c r="B20" s="146"/>
    </row>
    <row r="21" spans="1:2" x14ac:dyDescent="0.2">
      <c r="A21" s="146"/>
      <c r="B21" s="146"/>
    </row>
    <row r="22" spans="1:2" x14ac:dyDescent="0.2">
      <c r="A22" s="146"/>
      <c r="B22" s="146"/>
    </row>
    <row r="23" spans="1:2" x14ac:dyDescent="0.2">
      <c r="A23" s="146"/>
      <c r="B23" s="146"/>
    </row>
    <row r="24" spans="1:2" x14ac:dyDescent="0.2">
      <c r="A24" s="146"/>
      <c r="B24" s="146"/>
    </row>
    <row r="25" spans="1:2" x14ac:dyDescent="0.2">
      <c r="A25" s="146"/>
      <c r="B25" s="146"/>
    </row>
    <row r="26" spans="1:2" x14ac:dyDescent="0.2">
      <c r="A26" s="146"/>
      <c r="B26" s="146"/>
    </row>
    <row r="27" spans="1:2" x14ac:dyDescent="0.2">
      <c r="A27" s="146"/>
      <c r="B27" s="146"/>
    </row>
    <row r="28" spans="1:2" x14ac:dyDescent="0.2">
      <c r="A28" s="146"/>
      <c r="B28" s="146"/>
    </row>
    <row r="29" spans="1:2" x14ac:dyDescent="0.2">
      <c r="A29" s="146"/>
      <c r="B29" s="146"/>
    </row>
    <row r="30" spans="1:2" x14ac:dyDescent="0.2">
      <c r="A30" s="146"/>
      <c r="B30" s="146"/>
    </row>
    <row r="31" spans="1:2" x14ac:dyDescent="0.2">
      <c r="A31" s="146"/>
      <c r="B31" s="146"/>
    </row>
    <row r="37" spans="1:1" x14ac:dyDescent="0.2">
      <c r="A37" s="195"/>
    </row>
  </sheetData>
  <sortState xmlns:xlrd2="http://schemas.microsoft.com/office/spreadsheetml/2017/richdata2" ref="A9:B12">
    <sortCondition ref="A9:A12"/>
  </sortState>
  <phoneticPr fontId="0" type="noConversion"/>
  <hyperlinks>
    <hyperlink ref="B3" r:id="rId1" xr:uid="{00000000-0004-0000-0300-000000000000}"/>
    <hyperlink ref="B12" r:id="rId2" xr:uid="{CE178FD6-B244-4CF9-9DD4-A44408BE87DF}"/>
    <hyperlink ref="B10" r:id="rId3" xr:uid="{AC4B4FFC-DED4-4602-B3C4-DA3C31D4BB87}"/>
    <hyperlink ref="B5" r:id="rId4" xr:uid="{592A2C1E-D4E8-4A5D-BAAD-1BA1452B6A40}"/>
    <hyperlink ref="B11" r:id="rId5" xr:uid="{5DE5874D-0D4C-42E3-913B-BC7D7CC39EB0}"/>
    <hyperlink ref="B13" r:id="rId6" xr:uid="{A1D32A70-254F-4029-9DDF-8D7AD395EE09}"/>
  </hyperlinks>
  <pageMargins left="0.75" right="0.75" top="1" bottom="1" header="0.5" footer="0.5"/>
  <pageSetup orientation="portrait" r:id="rId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6"/>
  <sheetViews>
    <sheetView workbookViewId="0">
      <selection activeCell="E2" sqref="E2"/>
    </sheetView>
  </sheetViews>
  <sheetFormatPr defaultRowHeight="12.75" x14ac:dyDescent="0.2"/>
  <cols>
    <col min="1" max="1" width="13.28515625" style="173" customWidth="1"/>
    <col min="2" max="2" width="17.85546875" customWidth="1"/>
    <col min="3" max="3" width="58.140625" customWidth="1"/>
  </cols>
  <sheetData>
    <row r="1" spans="1:3" x14ac:dyDescent="0.2">
      <c r="A1" s="162" t="s">
        <v>0</v>
      </c>
      <c r="B1" s="163"/>
      <c r="C1" s="225" t="s">
        <v>27</v>
      </c>
    </row>
    <row r="2" spans="1:3" x14ac:dyDescent="0.2">
      <c r="A2" s="164" t="s">
        <v>1</v>
      </c>
      <c r="B2" s="165" t="s">
        <v>50</v>
      </c>
      <c r="C2" s="226"/>
    </row>
    <row r="4" spans="1:3" s="83" customFormat="1" x14ac:dyDescent="0.2">
      <c r="A4" s="166" t="s">
        <v>2</v>
      </c>
    </row>
    <row r="5" spans="1:3" s="83" customFormat="1" x14ac:dyDescent="0.2">
      <c r="A5" s="167">
        <v>44621</v>
      </c>
      <c r="B5" s="35" t="s">
        <v>111</v>
      </c>
      <c r="C5" s="35" t="s">
        <v>113</v>
      </c>
    </row>
    <row r="6" spans="1:3" s="171" customFormat="1" x14ac:dyDescent="0.2">
      <c r="A6" s="167">
        <v>44621</v>
      </c>
      <c r="B6" s="35" t="s">
        <v>112</v>
      </c>
      <c r="C6" s="35" t="s">
        <v>104</v>
      </c>
    </row>
    <row r="7" spans="1:3" s="171" customFormat="1" x14ac:dyDescent="0.2">
      <c r="A7" s="167">
        <v>45274</v>
      </c>
      <c r="B7" s="35" t="s">
        <v>150</v>
      </c>
      <c r="C7" s="35" t="s">
        <v>113</v>
      </c>
    </row>
    <row r="8" spans="1:3" s="83" customFormat="1" x14ac:dyDescent="0.2">
      <c r="A8" s="167">
        <v>45474</v>
      </c>
      <c r="B8" s="35" t="s">
        <v>157</v>
      </c>
      <c r="C8" s="35" t="s">
        <v>158</v>
      </c>
    </row>
    <row r="9" spans="1:3" s="83" customFormat="1" x14ac:dyDescent="0.2">
      <c r="A9" s="197">
        <v>45574</v>
      </c>
      <c r="B9" s="171" t="s">
        <v>112</v>
      </c>
      <c r="C9" s="171" t="s">
        <v>187</v>
      </c>
    </row>
    <row r="10" spans="1:3" s="83" customFormat="1" x14ac:dyDescent="0.2">
      <c r="A10" s="167">
        <v>45749</v>
      </c>
      <c r="B10" s="35" t="s">
        <v>190</v>
      </c>
      <c r="C10" s="35" t="s">
        <v>113</v>
      </c>
    </row>
    <row r="11" spans="1:3" s="83" customFormat="1" x14ac:dyDescent="0.2">
      <c r="A11" s="168"/>
    </row>
    <row r="12" spans="1:3" s="83" customFormat="1" x14ac:dyDescent="0.2">
      <c r="A12" s="169"/>
    </row>
    <row r="13" spans="1:3" s="83" customFormat="1" x14ac:dyDescent="0.2">
      <c r="A13" s="169"/>
    </row>
    <row r="14" spans="1:3" s="83" customFormat="1" x14ac:dyDescent="0.2">
      <c r="A14" s="168"/>
    </row>
    <row r="15" spans="1:3" s="83" customFormat="1" x14ac:dyDescent="0.2">
      <c r="A15" s="167"/>
    </row>
    <row r="16" spans="1:3" s="83" customFormat="1" x14ac:dyDescent="0.2">
      <c r="A16" s="166" t="s">
        <v>3</v>
      </c>
    </row>
    <row r="17" spans="1:3" s="83" customFormat="1" x14ac:dyDescent="0.2">
      <c r="A17" s="197">
        <v>45527</v>
      </c>
      <c r="B17" s="171" t="s">
        <v>111</v>
      </c>
      <c r="C17" s="171" t="s">
        <v>183</v>
      </c>
    </row>
    <row r="18" spans="1:3" s="171" customFormat="1" x14ac:dyDescent="0.2">
      <c r="A18" s="197">
        <v>45559</v>
      </c>
      <c r="B18" s="171" t="s">
        <v>112</v>
      </c>
      <c r="C18" s="171" t="s">
        <v>184</v>
      </c>
    </row>
    <row r="19" spans="1:3" s="83" customFormat="1" x14ac:dyDescent="0.2">
      <c r="A19" s="170"/>
      <c r="B19" s="35"/>
      <c r="C19" s="35"/>
    </row>
    <row r="20" spans="1:3" s="83" customFormat="1" x14ac:dyDescent="0.2">
      <c r="A20" s="170"/>
      <c r="B20" s="35"/>
      <c r="C20" s="35"/>
    </row>
    <row r="21" spans="1:3" s="83" customFormat="1" x14ac:dyDescent="0.2">
      <c r="A21" s="170"/>
      <c r="B21" s="35"/>
      <c r="C21" s="35"/>
    </row>
    <row r="22" spans="1:3" s="83" customFormat="1" x14ac:dyDescent="0.2">
      <c r="A22" s="166" t="s">
        <v>209</v>
      </c>
    </row>
    <row r="23" spans="1:3" s="83" customFormat="1" ht="38.25" x14ac:dyDescent="0.2">
      <c r="A23" s="170">
        <v>46185</v>
      </c>
      <c r="B23" s="35" t="s">
        <v>111</v>
      </c>
      <c r="C23" s="202" t="s">
        <v>210</v>
      </c>
    </row>
    <row r="24" spans="1:3" s="83" customFormat="1" x14ac:dyDescent="0.2">
      <c r="A24" s="169"/>
      <c r="B24" s="171"/>
    </row>
    <row r="25" spans="1:3" s="83" customFormat="1" x14ac:dyDescent="0.2">
      <c r="A25" s="170"/>
      <c r="B25" s="35"/>
      <c r="C25" s="35"/>
    </row>
    <row r="26" spans="1:3" s="83" customFormat="1" x14ac:dyDescent="0.2">
      <c r="A26" s="172"/>
      <c r="B26" s="171"/>
      <c r="C26" s="171"/>
    </row>
    <row r="27" spans="1:3" s="83" customFormat="1" x14ac:dyDescent="0.2">
      <c r="A27" s="170"/>
      <c r="B27" s="35"/>
      <c r="C27" s="35"/>
    </row>
    <row r="28" spans="1:3" s="83" customFormat="1" x14ac:dyDescent="0.2">
      <c r="A28" s="169"/>
      <c r="B28" s="171"/>
      <c r="C28" s="171"/>
    </row>
    <row r="29" spans="1:3" s="83" customFormat="1" x14ac:dyDescent="0.2">
      <c r="A29" s="170"/>
      <c r="B29" s="35"/>
      <c r="C29" s="35"/>
    </row>
    <row r="30" spans="1:3" s="83" customFormat="1" x14ac:dyDescent="0.2">
      <c r="A30" s="172"/>
      <c r="B30" s="171"/>
      <c r="C30" s="171"/>
    </row>
    <row r="31" spans="1:3" s="83" customFormat="1" x14ac:dyDescent="0.2">
      <c r="A31" s="170"/>
      <c r="B31" s="35"/>
      <c r="C31" s="35"/>
    </row>
    <row r="32" spans="1:3" s="83" customFormat="1" x14ac:dyDescent="0.2">
      <c r="A32" s="167"/>
      <c r="B32" s="35"/>
      <c r="C32" s="35"/>
    </row>
    <row r="33" spans="1:1" s="83" customFormat="1" x14ac:dyDescent="0.2">
      <c r="A33" s="167"/>
    </row>
    <row r="34" spans="1:1" s="83" customFormat="1" x14ac:dyDescent="0.2">
      <c r="A34" s="167"/>
    </row>
    <row r="35" spans="1:1" s="83" customFormat="1" x14ac:dyDescent="0.2">
      <c r="A35" s="167"/>
    </row>
    <row r="36" spans="1:1" s="83" customFormat="1" x14ac:dyDescent="0.2">
      <c r="A36" s="167"/>
    </row>
    <row r="37" spans="1:1" s="83" customFormat="1" x14ac:dyDescent="0.2">
      <c r="A37" s="167"/>
    </row>
    <row r="38" spans="1:1" s="83" customFormat="1" x14ac:dyDescent="0.2">
      <c r="A38" s="167"/>
    </row>
    <row r="39" spans="1:1" s="83" customFormat="1" x14ac:dyDescent="0.2">
      <c r="A39" s="167"/>
    </row>
    <row r="40" spans="1:1" s="83" customFormat="1" x14ac:dyDescent="0.2">
      <c r="A40" s="167"/>
    </row>
    <row r="41" spans="1:1" s="83" customFormat="1" x14ac:dyDescent="0.2">
      <c r="A41" s="167"/>
    </row>
    <row r="42" spans="1:1" s="83" customFormat="1" x14ac:dyDescent="0.2">
      <c r="A42" s="167"/>
    </row>
    <row r="43" spans="1:1" s="83" customFormat="1" x14ac:dyDescent="0.2">
      <c r="A43" s="167"/>
    </row>
    <row r="44" spans="1:1" s="83" customFormat="1" x14ac:dyDescent="0.2">
      <c r="A44" s="167"/>
    </row>
    <row r="45" spans="1:1" s="83" customFormat="1" x14ac:dyDescent="0.2">
      <c r="A45" s="167"/>
    </row>
    <row r="46" spans="1:1" s="83" customFormat="1" x14ac:dyDescent="0.2">
      <c r="A46" s="167"/>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2026-06-12T12:42:28Z</cp:lastPrinted>
  <dcterms:created xsi:type="dcterms:W3CDTF">1998-06-02T12:05:01Z</dcterms:created>
  <dcterms:modified xsi:type="dcterms:W3CDTF">2026-06-12T12:43:36Z</dcterms:modified>
</cp:coreProperties>
</file>