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13_ncr:1_{E49D13CA-6466-4E8C-BA99-41D8BC642D14}" xr6:coauthVersionLast="47" xr6:coauthVersionMax="47" xr10:uidLastSave="{00000000-0000-0000-0000-000000000000}"/>
  <bookViews>
    <workbookView xWindow="28680" yWindow="-120" windowWidth="29040" windowHeight="15720" activeTab="2" xr2:uid="{00000000-000D-0000-FFFF-FFFF00000000}"/>
  </bookViews>
  <sheets>
    <sheet name="Instructions" sheetId="1" r:id="rId1"/>
    <sheet name="Index" sheetId="2" r:id="rId2"/>
    <sheet name="Price List" sheetId="3" r:id="rId3"/>
    <sheet name="Websites" sheetId="105" r:id="rId4"/>
    <sheet name="Updates" sheetId="49152" r:id="rId5"/>
  </sheets>
  <definedNames>
    <definedName name="_xleta.COUNT" hidden="1" xlm="1">#NAME?</definedName>
    <definedName name="Cost">'Price List'!#REF!</definedName>
    <definedName name="Customer">'Price List'!$Y$4:$Z$514</definedName>
    <definedName name="Customer_Cost">'Price List'!$AB$4:$AI$514</definedName>
    <definedName name="Customer_List">'Price List'!$E$4:$V$514</definedName>
    <definedName name="Factor">Instructions!#REF!</definedName>
    <definedName name="Group">Instructions!$C$38:$G$49</definedName>
    <definedName name="Header">'Price List'!$4:$12</definedName>
    <definedName name="Index">Index!$A$1:$K$50</definedName>
    <definedName name="Price_Calculation">'Price List'!#REF!</definedName>
    <definedName name="Price_Change">'Price List'!#REF!</definedName>
    <definedName name="Price_List">'Price List'!$E$4:$V$514</definedName>
    <definedName name="_xlnm.Print_Area" localSheetId="1">Index!$A$1:$K$50</definedName>
    <definedName name="_xlnm.Print_Area" localSheetId="2">'Price List'!$E$4:$V$514</definedName>
    <definedName name="_xlnm.Print_Area" localSheetId="4">Updates!$A$1:$J$17</definedName>
    <definedName name="_xlnm.Print_Titles" localSheetId="2">'Price List'!$G:$W,'Price List'!$4:$12</definedName>
    <definedName name="_xlnm.Print_Titles" localSheetId="4">Updates!#REF!</definedName>
    <definedName name="Purchasing_Cost">'Price List'!#REF!</definedName>
    <definedName name="Round">'Price List'!$F$518:$G$527</definedName>
    <definedName name="Suggested">Instructions!$G$60</definedName>
  </definedNames>
  <calcPr calcId="191029"/>
</workbook>
</file>

<file path=xl/calcChain.xml><?xml version="1.0" encoding="utf-8"?>
<calcChain xmlns="http://schemas.openxmlformats.org/spreadsheetml/2006/main">
  <c r="AH92" i="3" l="1"/>
  <c r="AO92" i="3" s="1"/>
  <c r="Y92" i="3"/>
  <c r="AD92" i="3" s="1"/>
  <c r="W92" i="3"/>
  <c r="AH91" i="3"/>
  <c r="AM91" i="3" s="1"/>
  <c r="Y91" i="3"/>
  <c r="AD91" i="3" s="1"/>
  <c r="W91" i="3"/>
  <c r="AH93" i="3"/>
  <c r="AO93" i="3" s="1"/>
  <c r="Y93" i="3"/>
  <c r="AD93" i="3" s="1"/>
  <c r="W93" i="3"/>
  <c r="AH54" i="3"/>
  <c r="AO54" i="3" s="1"/>
  <c r="Y54" i="3"/>
  <c r="AD54" i="3" s="1"/>
  <c r="W54" i="3"/>
  <c r="AH18" i="3"/>
  <c r="AM18" i="3" s="1"/>
  <c r="Y18" i="3"/>
  <c r="AD18" i="3" s="1"/>
  <c r="W18" i="3"/>
  <c r="AH478" i="3"/>
  <c r="AO478" i="3" s="1"/>
  <c r="Y478" i="3"/>
  <c r="AD478" i="3" s="1"/>
  <c r="W478" i="3"/>
  <c r="AH476" i="3"/>
  <c r="AM476" i="3" s="1"/>
  <c r="Y476" i="3"/>
  <c r="AD476" i="3" s="1"/>
  <c r="W476" i="3"/>
  <c r="AH292" i="3"/>
  <c r="AO292" i="3" s="1"/>
  <c r="Y292" i="3"/>
  <c r="AD292" i="3" s="1"/>
  <c r="W292" i="3"/>
  <c r="AH290" i="3"/>
  <c r="AN290" i="3" s="1"/>
  <c r="Y290" i="3"/>
  <c r="AD290" i="3" s="1"/>
  <c r="W290" i="3"/>
  <c r="AH289" i="3"/>
  <c r="AN289" i="3" s="1"/>
  <c r="Y289" i="3"/>
  <c r="AD289" i="3" s="1"/>
  <c r="W289" i="3"/>
  <c r="AN91" i="3" l="1"/>
  <c r="AO91" i="3"/>
  <c r="AM92" i="3"/>
  <c r="AN92" i="3"/>
  <c r="AM93" i="3"/>
  <c r="AN93" i="3"/>
  <c r="AM54" i="3"/>
  <c r="AN54" i="3"/>
  <c r="AN18" i="3"/>
  <c r="AO18" i="3"/>
  <c r="AO476" i="3"/>
  <c r="AN476" i="3"/>
  <c r="AM478" i="3"/>
  <c r="AN478" i="3"/>
  <c r="AO290" i="3"/>
  <c r="AM289" i="3"/>
  <c r="AM292" i="3"/>
  <c r="AN292" i="3"/>
  <c r="AO289" i="3"/>
  <c r="AM290" i="3"/>
  <c r="AH447" i="3" l="1"/>
  <c r="AO447" i="3" s="1"/>
  <c r="Y447" i="3"/>
  <c r="AD447" i="3" s="1"/>
  <c r="W447" i="3"/>
  <c r="AH291" i="3"/>
  <c r="AO291" i="3" s="1"/>
  <c r="Y291" i="3"/>
  <c r="AD291" i="3" s="1"/>
  <c r="W291" i="3"/>
  <c r="AH288" i="3"/>
  <c r="AM288" i="3" s="1"/>
  <c r="Y288" i="3"/>
  <c r="AD288" i="3" s="1"/>
  <c r="W288" i="3"/>
  <c r="U92" i="3" l="1"/>
  <c r="Z92" i="3"/>
  <c r="AE92" i="3" s="1"/>
  <c r="AL92" i="3" s="1"/>
  <c r="AI92" i="3" s="1"/>
  <c r="AF92" i="3" s="1"/>
  <c r="U93" i="3"/>
  <c r="Z93" i="3"/>
  <c r="AE93" i="3" s="1"/>
  <c r="AL93" i="3" s="1"/>
  <c r="AI93" i="3" s="1"/>
  <c r="AF93" i="3" s="1"/>
  <c r="U54" i="3"/>
  <c r="Z54" i="3"/>
  <c r="AE54" i="3" s="1"/>
  <c r="AL54" i="3" s="1"/>
  <c r="AI54" i="3" s="1"/>
  <c r="AF54" i="3" s="1"/>
  <c r="AM447" i="3"/>
  <c r="AN447" i="3"/>
  <c r="AN288" i="3"/>
  <c r="AO288" i="3"/>
  <c r="AM291" i="3"/>
  <c r="AN291" i="3"/>
  <c r="Z91" i="3" l="1"/>
  <c r="AE91" i="3" s="1"/>
  <c r="AL91" i="3" s="1"/>
  <c r="AI91" i="3" s="1"/>
  <c r="AF91" i="3" s="1"/>
  <c r="U91" i="3"/>
  <c r="U18" i="3"/>
  <c r="Z18" i="3"/>
  <c r="AE18" i="3" s="1"/>
  <c r="AL18" i="3" s="1"/>
  <c r="AI18" i="3" s="1"/>
  <c r="AF18" i="3" s="1"/>
  <c r="AH334" i="3" l="1"/>
  <c r="AO334" i="3" s="1"/>
  <c r="Y334" i="3"/>
  <c r="AD334" i="3" s="1"/>
  <c r="W334" i="3"/>
  <c r="AH333" i="3"/>
  <c r="AM333" i="3" s="1"/>
  <c r="Y333" i="3"/>
  <c r="AD333" i="3" s="1"/>
  <c r="W333" i="3"/>
  <c r="AH332" i="3"/>
  <c r="AO332" i="3" s="1"/>
  <c r="Y332" i="3"/>
  <c r="AD332" i="3" s="1"/>
  <c r="W332" i="3"/>
  <c r="AH331" i="3"/>
  <c r="AO331" i="3" s="1"/>
  <c r="Y331" i="3"/>
  <c r="AD331" i="3" s="1"/>
  <c r="W331" i="3"/>
  <c r="AH417" i="3"/>
  <c r="AN417" i="3" s="1"/>
  <c r="Y417" i="3"/>
  <c r="AD417" i="3" s="1"/>
  <c r="W417" i="3"/>
  <c r="AH419" i="3"/>
  <c r="AO419" i="3" s="1"/>
  <c r="Y419" i="3"/>
  <c r="AD419" i="3" s="1"/>
  <c r="W419" i="3"/>
  <c r="AN331" i="3" l="1"/>
  <c r="AO333" i="3"/>
  <c r="AN333" i="3"/>
  <c r="AM331" i="3"/>
  <c r="AM332" i="3"/>
  <c r="AN332" i="3"/>
  <c r="AM334" i="3"/>
  <c r="AN334" i="3"/>
  <c r="AO417" i="3"/>
  <c r="AM417" i="3"/>
  <c r="AM419" i="3"/>
  <c r="AN419" i="3"/>
  <c r="AH159" i="3" l="1"/>
  <c r="AO159" i="3" s="1"/>
  <c r="Y159" i="3"/>
  <c r="AD159" i="3" s="1"/>
  <c r="W159" i="3"/>
  <c r="AN159" i="3" l="1"/>
  <c r="AM159" i="3"/>
  <c r="AH324" i="3" l="1"/>
  <c r="AO324" i="3" s="1"/>
  <c r="Y324" i="3"/>
  <c r="AD324" i="3" s="1"/>
  <c r="W324" i="3"/>
  <c r="AH320" i="3"/>
  <c r="AO320" i="3" s="1"/>
  <c r="Y320" i="3"/>
  <c r="AD320" i="3" s="1"/>
  <c r="W320" i="3"/>
  <c r="AH323" i="3"/>
  <c r="AO323" i="3" s="1"/>
  <c r="Y323" i="3"/>
  <c r="AD323" i="3" s="1"/>
  <c r="W323" i="3"/>
  <c r="AH326" i="3"/>
  <c r="AO326" i="3" s="1"/>
  <c r="Y326" i="3"/>
  <c r="AD326" i="3" s="1"/>
  <c r="W326" i="3"/>
  <c r="AH322" i="3"/>
  <c r="AO322" i="3" s="1"/>
  <c r="Y322" i="3"/>
  <c r="AD322" i="3" s="1"/>
  <c r="W322" i="3"/>
  <c r="AH325" i="3"/>
  <c r="AO325" i="3" s="1"/>
  <c r="Y325" i="3"/>
  <c r="AD325" i="3" s="1"/>
  <c r="W325" i="3"/>
  <c r="AH321" i="3"/>
  <c r="AO321" i="3" s="1"/>
  <c r="Y321" i="3"/>
  <c r="AD321" i="3" s="1"/>
  <c r="W321" i="3"/>
  <c r="AH328" i="3"/>
  <c r="AO328" i="3" s="1"/>
  <c r="Y328" i="3"/>
  <c r="AD328" i="3" s="1"/>
  <c r="W328" i="3"/>
  <c r="AH327" i="3"/>
  <c r="AO327" i="3" s="1"/>
  <c r="Y327" i="3"/>
  <c r="AD327" i="3" s="1"/>
  <c r="W327" i="3"/>
  <c r="AH318" i="3"/>
  <c r="AO318" i="3" s="1"/>
  <c r="Y318" i="3"/>
  <c r="AD318" i="3" s="1"/>
  <c r="W318" i="3"/>
  <c r="AH317" i="3"/>
  <c r="AM317" i="3" s="1"/>
  <c r="Y317" i="3"/>
  <c r="AD317" i="3" s="1"/>
  <c r="W317" i="3"/>
  <c r="AH316" i="3"/>
  <c r="AO316" i="3" s="1"/>
  <c r="Y316" i="3"/>
  <c r="AD316" i="3" s="1"/>
  <c r="W316" i="3"/>
  <c r="AH154" i="3"/>
  <c r="AO154" i="3" s="1"/>
  <c r="Y154" i="3"/>
  <c r="AD154" i="3" s="1"/>
  <c r="W154" i="3"/>
  <c r="AH368" i="3"/>
  <c r="AN368" i="3" s="1"/>
  <c r="Y368" i="3"/>
  <c r="AD368" i="3" s="1"/>
  <c r="W368" i="3"/>
  <c r="AH367" i="3"/>
  <c r="AO367" i="3" s="1"/>
  <c r="Y367" i="3"/>
  <c r="AD367" i="3" s="1"/>
  <c r="W367" i="3"/>
  <c r="AH363" i="3"/>
  <c r="AM363" i="3" s="1"/>
  <c r="Y363" i="3"/>
  <c r="AD363" i="3" s="1"/>
  <c r="W363" i="3"/>
  <c r="AH362" i="3"/>
  <c r="AN362" i="3" s="1"/>
  <c r="Y362" i="3"/>
  <c r="AD362" i="3" s="1"/>
  <c r="W362" i="3"/>
  <c r="AH361" i="3"/>
  <c r="AN361" i="3" s="1"/>
  <c r="Y361" i="3"/>
  <c r="AD361" i="3" s="1"/>
  <c r="W361" i="3"/>
  <c r="AH360" i="3"/>
  <c r="AO360" i="3" s="1"/>
  <c r="Y360" i="3"/>
  <c r="AD360" i="3" s="1"/>
  <c r="W360" i="3"/>
  <c r="AH358" i="3"/>
  <c r="AO358" i="3" s="1"/>
  <c r="Y358" i="3"/>
  <c r="AD358" i="3" s="1"/>
  <c r="W358" i="3"/>
  <c r="AH357" i="3"/>
  <c r="AO357" i="3" s="1"/>
  <c r="Y357" i="3"/>
  <c r="AD357" i="3" s="1"/>
  <c r="W357" i="3"/>
  <c r="AH355" i="3"/>
  <c r="AN355" i="3" s="1"/>
  <c r="Y355" i="3"/>
  <c r="AD355" i="3" s="1"/>
  <c r="W355" i="3"/>
  <c r="AH354" i="3"/>
  <c r="AN354" i="3" s="1"/>
  <c r="Y354" i="3"/>
  <c r="AD354" i="3" s="1"/>
  <c r="W354" i="3"/>
  <c r="AH394" i="3"/>
  <c r="AO394" i="3" s="1"/>
  <c r="Y394" i="3"/>
  <c r="AD394" i="3" s="1"/>
  <c r="W394" i="3"/>
  <c r="AH377" i="3"/>
  <c r="AO377" i="3" s="1"/>
  <c r="Y377" i="3"/>
  <c r="AD377" i="3" s="1"/>
  <c r="W377" i="3"/>
  <c r="AH353" i="3"/>
  <c r="AO353" i="3" s="1"/>
  <c r="Y353" i="3"/>
  <c r="AD353" i="3" s="1"/>
  <c r="W353" i="3"/>
  <c r="AH351" i="3"/>
  <c r="AM351" i="3" s="1"/>
  <c r="Y351" i="3"/>
  <c r="AD351" i="3" s="1"/>
  <c r="W351" i="3"/>
  <c r="AH350" i="3"/>
  <c r="AO350" i="3" s="1"/>
  <c r="Y350" i="3"/>
  <c r="AD350" i="3" s="1"/>
  <c r="W350" i="3"/>
  <c r="AH349" i="3"/>
  <c r="AM349" i="3" s="1"/>
  <c r="Y349" i="3"/>
  <c r="AD349" i="3" s="1"/>
  <c r="W349" i="3"/>
  <c r="AH348" i="3"/>
  <c r="AO348" i="3" s="1"/>
  <c r="Y348" i="3"/>
  <c r="AD348" i="3" s="1"/>
  <c r="W348" i="3"/>
  <c r="AH347" i="3"/>
  <c r="AM347" i="3" s="1"/>
  <c r="Y347" i="3"/>
  <c r="AD347" i="3" s="1"/>
  <c r="W347" i="3"/>
  <c r="AH345" i="3"/>
  <c r="AO345" i="3" s="1"/>
  <c r="Y345" i="3"/>
  <c r="AD345" i="3" s="1"/>
  <c r="W345" i="3"/>
  <c r="AH344" i="3"/>
  <c r="AO344" i="3" s="1"/>
  <c r="Y344" i="3"/>
  <c r="AD344" i="3" s="1"/>
  <c r="W344" i="3"/>
  <c r="AH343" i="3"/>
  <c r="AO343" i="3" s="1"/>
  <c r="Y343" i="3"/>
  <c r="AD343" i="3" s="1"/>
  <c r="W343" i="3"/>
  <c r="AH342" i="3"/>
  <c r="AM342" i="3" s="1"/>
  <c r="Y342" i="3"/>
  <c r="AD342" i="3" s="1"/>
  <c r="W342" i="3"/>
  <c r="AH341" i="3"/>
  <c r="AO341" i="3" s="1"/>
  <c r="Y341" i="3"/>
  <c r="AD341" i="3" s="1"/>
  <c r="W341" i="3"/>
  <c r="AH340" i="3"/>
  <c r="AO340" i="3" s="1"/>
  <c r="Y340" i="3"/>
  <c r="AD340" i="3" s="1"/>
  <c r="W340" i="3"/>
  <c r="AH339" i="3"/>
  <c r="AO339" i="3" s="1"/>
  <c r="Y339" i="3"/>
  <c r="AD339" i="3" s="1"/>
  <c r="W339" i="3"/>
  <c r="AH393" i="3"/>
  <c r="AO393" i="3" s="1"/>
  <c r="Y393" i="3"/>
  <c r="AD393" i="3" s="1"/>
  <c r="W393" i="3"/>
  <c r="AH397" i="3"/>
  <c r="AO397" i="3" s="1"/>
  <c r="Y397" i="3"/>
  <c r="AD397" i="3" s="1"/>
  <c r="W397" i="3"/>
  <c r="AH396" i="3"/>
  <c r="AO396" i="3" s="1"/>
  <c r="Y396" i="3"/>
  <c r="AD396" i="3" s="1"/>
  <c r="W396" i="3"/>
  <c r="AH387" i="3"/>
  <c r="AM387" i="3" s="1"/>
  <c r="Y387" i="3"/>
  <c r="AD387" i="3" s="1"/>
  <c r="W387" i="3"/>
  <c r="AH385" i="3"/>
  <c r="AO385" i="3" s="1"/>
  <c r="Y385" i="3"/>
  <c r="AD385" i="3" s="1"/>
  <c r="W385" i="3"/>
  <c r="AH384" i="3"/>
  <c r="AO384" i="3" s="1"/>
  <c r="Y384" i="3"/>
  <c r="AD384" i="3" s="1"/>
  <c r="W384" i="3"/>
  <c r="AH383" i="3"/>
  <c r="AO383" i="3" s="1"/>
  <c r="Y383" i="3"/>
  <c r="AD383" i="3" s="1"/>
  <c r="W383" i="3"/>
  <c r="AH381" i="3"/>
  <c r="AO381" i="3" s="1"/>
  <c r="Y381" i="3"/>
  <c r="AD381" i="3" s="1"/>
  <c r="W381" i="3"/>
  <c r="AH380" i="3"/>
  <c r="AO380" i="3" s="1"/>
  <c r="Y380" i="3"/>
  <c r="AD380" i="3" s="1"/>
  <c r="W380" i="3"/>
  <c r="AH378" i="3"/>
  <c r="AM378" i="3" s="1"/>
  <c r="Y378" i="3"/>
  <c r="AD378" i="3" s="1"/>
  <c r="W378" i="3"/>
  <c r="AH376" i="3"/>
  <c r="AN376" i="3" s="1"/>
  <c r="Y376" i="3"/>
  <c r="AD376" i="3" s="1"/>
  <c r="W376" i="3"/>
  <c r="AH375" i="3"/>
  <c r="AM375" i="3" s="1"/>
  <c r="Y375" i="3"/>
  <c r="AD375" i="3" s="1"/>
  <c r="W375" i="3"/>
  <c r="AH374" i="3"/>
  <c r="AO374" i="3" s="1"/>
  <c r="Y374" i="3"/>
  <c r="AD374" i="3" s="1"/>
  <c r="W374" i="3"/>
  <c r="AH373" i="3"/>
  <c r="AO373" i="3" s="1"/>
  <c r="Y373" i="3"/>
  <c r="AD373" i="3" s="1"/>
  <c r="W373" i="3"/>
  <c r="AH258" i="3"/>
  <c r="AO258" i="3" s="1"/>
  <c r="Y258" i="3"/>
  <c r="AD258" i="3" s="1"/>
  <c r="W258" i="3"/>
  <c r="AH257" i="3"/>
  <c r="AO257" i="3" s="1"/>
  <c r="Y257" i="3"/>
  <c r="AD257" i="3" s="1"/>
  <c r="W257" i="3"/>
  <c r="AH256" i="3"/>
  <c r="AM256" i="3" s="1"/>
  <c r="Y256" i="3"/>
  <c r="AD256" i="3" s="1"/>
  <c r="W256" i="3"/>
  <c r="AH243" i="3"/>
  <c r="AN243" i="3" s="1"/>
  <c r="Y243" i="3"/>
  <c r="AD243" i="3" s="1"/>
  <c r="W243" i="3"/>
  <c r="AH75" i="3"/>
  <c r="AO75" i="3" s="1"/>
  <c r="Y75" i="3"/>
  <c r="AD75" i="3" s="1"/>
  <c r="W75" i="3"/>
  <c r="AH74" i="3"/>
  <c r="AN74" i="3" s="1"/>
  <c r="Y74" i="3"/>
  <c r="AD74" i="3" s="1"/>
  <c r="W74" i="3"/>
  <c r="AH73" i="3"/>
  <c r="AN73" i="3" s="1"/>
  <c r="Y73" i="3"/>
  <c r="AD73" i="3" s="1"/>
  <c r="W73" i="3"/>
  <c r="AH72" i="3"/>
  <c r="AM72" i="3" s="1"/>
  <c r="Y72" i="3"/>
  <c r="AD72" i="3" s="1"/>
  <c r="W72" i="3"/>
  <c r="AH71" i="3"/>
  <c r="AO71" i="3" s="1"/>
  <c r="Y71" i="3"/>
  <c r="AD71" i="3" s="1"/>
  <c r="W71" i="3"/>
  <c r="AH65" i="3"/>
  <c r="AO65" i="3" s="1"/>
  <c r="Y65" i="3"/>
  <c r="AD65" i="3" s="1"/>
  <c r="W65" i="3"/>
  <c r="AM327" i="3" l="1"/>
  <c r="AM325" i="3"/>
  <c r="AN320" i="3"/>
  <c r="AM326" i="3"/>
  <c r="AO354" i="3"/>
  <c r="AN326" i="3"/>
  <c r="AN325" i="3"/>
  <c r="AN327" i="3"/>
  <c r="AM320" i="3"/>
  <c r="AM328" i="3"/>
  <c r="AN328" i="3"/>
  <c r="AN317" i="3"/>
  <c r="AO317" i="3"/>
  <c r="AM322" i="3"/>
  <c r="AM324" i="3"/>
  <c r="AN322" i="3"/>
  <c r="AN324" i="3"/>
  <c r="AM321" i="3"/>
  <c r="AM323" i="3"/>
  <c r="AN321" i="3"/>
  <c r="AN323" i="3"/>
  <c r="AM316" i="3"/>
  <c r="AN316" i="3"/>
  <c r="AM318" i="3"/>
  <c r="AN318" i="3"/>
  <c r="AN154" i="3"/>
  <c r="AM154" i="3"/>
  <c r="AO363" i="3"/>
  <c r="AO362" i="3"/>
  <c r="AO361" i="3"/>
  <c r="AM360" i="3"/>
  <c r="AN360" i="3"/>
  <c r="AN358" i="3"/>
  <c r="AO355" i="3"/>
  <c r="AM357" i="3"/>
  <c r="AM358" i="3"/>
  <c r="AO368" i="3"/>
  <c r="AN363" i="3"/>
  <c r="AN357" i="3"/>
  <c r="AM361" i="3"/>
  <c r="AM354" i="3"/>
  <c r="AM367" i="3"/>
  <c r="AN367" i="3"/>
  <c r="AM362" i="3"/>
  <c r="AM355" i="3"/>
  <c r="AM368" i="3"/>
  <c r="AM394" i="3"/>
  <c r="AN394" i="3"/>
  <c r="AM397" i="3"/>
  <c r="AN397" i="3"/>
  <c r="AN342" i="3"/>
  <c r="AN384" i="3"/>
  <c r="AO342" i="3"/>
  <c r="AM377" i="3"/>
  <c r="AM340" i="3"/>
  <c r="AN377" i="3"/>
  <c r="AO375" i="3"/>
  <c r="AO351" i="3"/>
  <c r="AN387" i="3"/>
  <c r="AN349" i="3"/>
  <c r="AN374" i="3"/>
  <c r="AO349" i="3"/>
  <c r="AM384" i="3"/>
  <c r="AO387" i="3"/>
  <c r="AM380" i="3"/>
  <c r="AO347" i="3"/>
  <c r="AN380" i="3"/>
  <c r="AO378" i="3"/>
  <c r="AM344" i="3"/>
  <c r="AN344" i="3"/>
  <c r="AN340" i="3"/>
  <c r="AM374" i="3"/>
  <c r="AN375" i="3"/>
  <c r="AN378" i="3"/>
  <c r="AN347" i="3"/>
  <c r="AN351" i="3"/>
  <c r="AO376" i="3"/>
  <c r="AM381" i="3"/>
  <c r="AM385" i="3"/>
  <c r="AM393" i="3"/>
  <c r="AM341" i="3"/>
  <c r="AM345" i="3"/>
  <c r="AM350" i="3"/>
  <c r="AN381" i="3"/>
  <c r="AN385" i="3"/>
  <c r="AN393" i="3"/>
  <c r="AN341" i="3"/>
  <c r="AN345" i="3"/>
  <c r="AN350" i="3"/>
  <c r="AM376" i="3"/>
  <c r="AM383" i="3"/>
  <c r="AM396" i="3"/>
  <c r="AM339" i="3"/>
  <c r="AM343" i="3"/>
  <c r="AM348" i="3"/>
  <c r="AM353" i="3"/>
  <c r="AN383" i="3"/>
  <c r="AN396" i="3"/>
  <c r="AN339" i="3"/>
  <c r="AN343" i="3"/>
  <c r="AN348" i="3"/>
  <c r="AN353" i="3"/>
  <c r="AM373" i="3"/>
  <c r="AN373" i="3"/>
  <c r="AO256" i="3"/>
  <c r="AN256" i="3"/>
  <c r="AM257" i="3"/>
  <c r="AN257" i="3"/>
  <c r="AM258" i="3"/>
  <c r="AN258" i="3"/>
  <c r="AM243" i="3"/>
  <c r="AO243" i="3"/>
  <c r="AN72" i="3"/>
  <c r="AO72" i="3"/>
  <c r="AM73" i="3"/>
  <c r="AO73" i="3"/>
  <c r="AM74" i="3"/>
  <c r="AM71" i="3"/>
  <c r="AM75" i="3"/>
  <c r="AO74" i="3"/>
  <c r="AN71" i="3"/>
  <c r="AN75" i="3"/>
  <c r="AM65" i="3"/>
  <c r="AN65" i="3"/>
  <c r="AH70" i="3"/>
  <c r="AN70" i="3" s="1"/>
  <c r="Y70" i="3"/>
  <c r="AD70" i="3" s="1"/>
  <c r="W70" i="3"/>
  <c r="AH69" i="3"/>
  <c r="AO69" i="3" s="1"/>
  <c r="Y69" i="3"/>
  <c r="AD69" i="3" s="1"/>
  <c r="W69" i="3"/>
  <c r="AH53" i="3"/>
  <c r="AO53" i="3" s="1"/>
  <c r="Y53" i="3"/>
  <c r="AD53" i="3" s="1"/>
  <c r="W53" i="3"/>
  <c r="AH60" i="3"/>
  <c r="AO60" i="3" s="1"/>
  <c r="Y60" i="3"/>
  <c r="AD60" i="3" s="1"/>
  <c r="W60" i="3"/>
  <c r="AH416" i="3"/>
  <c r="AM416" i="3" s="1"/>
  <c r="Y416" i="3"/>
  <c r="AD416" i="3" s="1"/>
  <c r="W416" i="3"/>
  <c r="AH107" i="3"/>
  <c r="AO107" i="3" s="1"/>
  <c r="Y107" i="3"/>
  <c r="AD107" i="3" s="1"/>
  <c r="W107" i="3"/>
  <c r="AH108" i="3"/>
  <c r="AO108" i="3" s="1"/>
  <c r="Y108" i="3"/>
  <c r="AD108" i="3" s="1"/>
  <c r="W108" i="3"/>
  <c r="AH103" i="3"/>
  <c r="AO103" i="3" s="1"/>
  <c r="Y103" i="3"/>
  <c r="AD103" i="3" s="1"/>
  <c r="W103" i="3"/>
  <c r="AH112" i="3"/>
  <c r="AO112" i="3" s="1"/>
  <c r="Y112" i="3"/>
  <c r="AD112" i="3" s="1"/>
  <c r="W112" i="3"/>
  <c r="W46" i="3"/>
  <c r="Y46" i="3"/>
  <c r="AD46" i="3" s="1"/>
  <c r="AH46" i="3"/>
  <c r="AM46" i="3" s="1"/>
  <c r="AH36" i="3"/>
  <c r="AN36" i="3" s="1"/>
  <c r="Y36" i="3"/>
  <c r="AD36" i="3" s="1"/>
  <c r="W36" i="3"/>
  <c r="AH33" i="3"/>
  <c r="AO33" i="3" s="1"/>
  <c r="Y33" i="3"/>
  <c r="AD33" i="3" s="1"/>
  <c r="W33" i="3"/>
  <c r="AH167" i="3"/>
  <c r="AO167" i="3" s="1"/>
  <c r="Y167" i="3"/>
  <c r="AD167" i="3" s="1"/>
  <c r="W167" i="3"/>
  <c r="AH166" i="3"/>
  <c r="AO166" i="3" s="1"/>
  <c r="Y166" i="3"/>
  <c r="AD166" i="3" s="1"/>
  <c r="W166" i="3"/>
  <c r="AH163" i="3"/>
  <c r="AO163" i="3" s="1"/>
  <c r="Y163" i="3"/>
  <c r="AD163" i="3" s="1"/>
  <c r="W163" i="3"/>
  <c r="AH162" i="3"/>
  <c r="AN162" i="3" s="1"/>
  <c r="Y162" i="3"/>
  <c r="AD162" i="3" s="1"/>
  <c r="W162" i="3"/>
  <c r="AH19" i="3"/>
  <c r="AO19" i="3" s="1"/>
  <c r="Y19" i="3"/>
  <c r="AD19" i="3" s="1"/>
  <c r="W19" i="3"/>
  <c r="AH81" i="3"/>
  <c r="AO81" i="3" s="1"/>
  <c r="Y81" i="3"/>
  <c r="AD81" i="3" s="1"/>
  <c r="W81" i="3"/>
  <c r="AH83" i="3"/>
  <c r="AM83" i="3" s="1"/>
  <c r="Y83" i="3"/>
  <c r="AD83" i="3" s="1"/>
  <c r="W83" i="3"/>
  <c r="AH82" i="3"/>
  <c r="AO82" i="3" s="1"/>
  <c r="Y82" i="3"/>
  <c r="AD82" i="3" s="1"/>
  <c r="W82" i="3"/>
  <c r="AH94" i="3"/>
  <c r="AO94" i="3" s="1"/>
  <c r="Y94" i="3"/>
  <c r="AD94" i="3" s="1"/>
  <c r="W94" i="3"/>
  <c r="AH120" i="3"/>
  <c r="AO120" i="3" s="1"/>
  <c r="Y120" i="3"/>
  <c r="AD120" i="3" s="1"/>
  <c r="W120" i="3"/>
  <c r="AH119" i="3"/>
  <c r="AO119" i="3" s="1"/>
  <c r="Y119" i="3"/>
  <c r="AD119" i="3" s="1"/>
  <c r="W119" i="3"/>
  <c r="AH116" i="3"/>
  <c r="AO116" i="3" s="1"/>
  <c r="Y116" i="3"/>
  <c r="AD116" i="3" s="1"/>
  <c r="W116" i="3"/>
  <c r="AH115" i="3"/>
  <c r="AO115" i="3" s="1"/>
  <c r="Y115" i="3"/>
  <c r="AD115" i="3" s="1"/>
  <c r="W115" i="3"/>
  <c r="AH106" i="3"/>
  <c r="AO106" i="3" s="1"/>
  <c r="Y106" i="3"/>
  <c r="AD106" i="3" s="1"/>
  <c r="W106" i="3"/>
  <c r="AH105" i="3"/>
  <c r="AO105" i="3" s="1"/>
  <c r="Y105" i="3"/>
  <c r="AD105" i="3" s="1"/>
  <c r="W105" i="3"/>
  <c r="AH102" i="3"/>
  <c r="AO102" i="3" s="1"/>
  <c r="Y102" i="3"/>
  <c r="AD102" i="3" s="1"/>
  <c r="W102" i="3"/>
  <c r="AH100" i="3"/>
  <c r="AO100" i="3" s="1"/>
  <c r="Y100" i="3"/>
  <c r="AD100" i="3" s="1"/>
  <c r="W100" i="3"/>
  <c r="AH101" i="3"/>
  <c r="AM101" i="3" s="1"/>
  <c r="Y101" i="3"/>
  <c r="AD101" i="3" s="1"/>
  <c r="W101" i="3"/>
  <c r="AH111" i="3"/>
  <c r="AO111" i="3" s="1"/>
  <c r="Y111" i="3"/>
  <c r="AD111" i="3" s="1"/>
  <c r="W111" i="3"/>
  <c r="AH43" i="3"/>
  <c r="AO43" i="3" s="1"/>
  <c r="Y43" i="3"/>
  <c r="AD43" i="3" s="1"/>
  <c r="W43" i="3"/>
  <c r="AH39" i="3"/>
  <c r="AO39" i="3" s="1"/>
  <c r="Y39" i="3"/>
  <c r="AD39" i="3" s="1"/>
  <c r="W39" i="3"/>
  <c r="AH424" i="3"/>
  <c r="AO424" i="3" s="1"/>
  <c r="Y424" i="3"/>
  <c r="AD424" i="3" s="1"/>
  <c r="W424" i="3"/>
  <c r="AH425" i="3"/>
  <c r="AO425" i="3" s="1"/>
  <c r="Y425" i="3"/>
  <c r="AD425" i="3" s="1"/>
  <c r="W425" i="3"/>
  <c r="AH426" i="3"/>
  <c r="AO426" i="3" s="1"/>
  <c r="Y426" i="3"/>
  <c r="AD426" i="3" s="1"/>
  <c r="W426" i="3"/>
  <c r="AH165" i="3"/>
  <c r="AO165" i="3" s="1"/>
  <c r="Y165" i="3"/>
  <c r="AD165" i="3" s="1"/>
  <c r="W165" i="3"/>
  <c r="AH161" i="3"/>
  <c r="AO161" i="3" s="1"/>
  <c r="Y161" i="3"/>
  <c r="AD161" i="3" s="1"/>
  <c r="W161" i="3"/>
  <c r="AH404" i="3"/>
  <c r="AO404" i="3" s="1"/>
  <c r="Y404" i="3"/>
  <c r="AD404" i="3" s="1"/>
  <c r="W404" i="3"/>
  <c r="AH23" i="3"/>
  <c r="AO23" i="3" s="1"/>
  <c r="Y23" i="3"/>
  <c r="AD23" i="3" s="1"/>
  <c r="W23" i="3"/>
  <c r="AH20" i="3"/>
  <c r="AO20" i="3" s="1"/>
  <c r="Y20" i="3"/>
  <c r="AD20" i="3" s="1"/>
  <c r="W20" i="3"/>
  <c r="AH17" i="3"/>
  <c r="AO17" i="3" s="1"/>
  <c r="Y17" i="3"/>
  <c r="AD17" i="3" s="1"/>
  <c r="W17" i="3"/>
  <c r="AH16" i="3"/>
  <c r="AO16" i="3" s="1"/>
  <c r="Y16" i="3"/>
  <c r="AD16" i="3" s="1"/>
  <c r="W16" i="3"/>
  <c r="AH408" i="3"/>
  <c r="AO408" i="3" s="1"/>
  <c r="Y408" i="3"/>
  <c r="AD408" i="3" s="1"/>
  <c r="W408" i="3"/>
  <c r="AH300" i="3"/>
  <c r="AM300" i="3" s="1"/>
  <c r="Y300" i="3"/>
  <c r="AD300" i="3" s="1"/>
  <c r="W300" i="3"/>
  <c r="AH299" i="3"/>
  <c r="AO299" i="3" s="1"/>
  <c r="Y299" i="3"/>
  <c r="AD299" i="3" s="1"/>
  <c r="W299" i="3"/>
  <c r="AH298" i="3"/>
  <c r="AO298" i="3" s="1"/>
  <c r="Y298" i="3"/>
  <c r="AD298" i="3" s="1"/>
  <c r="W298" i="3"/>
  <c r="AH297" i="3"/>
  <c r="AN297" i="3" s="1"/>
  <c r="Y297" i="3"/>
  <c r="AD297" i="3" s="1"/>
  <c r="W297" i="3"/>
  <c r="AH296" i="3"/>
  <c r="AO296" i="3" s="1"/>
  <c r="Y296" i="3"/>
  <c r="AD296" i="3" s="1"/>
  <c r="W296" i="3"/>
  <c r="AH295" i="3"/>
  <c r="AN295" i="3" s="1"/>
  <c r="Y295" i="3"/>
  <c r="AD295" i="3" s="1"/>
  <c r="W295" i="3"/>
  <c r="AO70" i="3" l="1"/>
  <c r="AM69" i="3"/>
  <c r="AN69" i="3"/>
  <c r="AM70" i="3"/>
  <c r="AM60" i="3"/>
  <c r="AM53" i="3"/>
  <c r="AN53" i="3"/>
  <c r="AN60" i="3"/>
  <c r="AO416" i="3"/>
  <c r="AN416" i="3"/>
  <c r="AM108" i="3"/>
  <c r="AM107" i="3"/>
  <c r="AN107" i="3"/>
  <c r="AN108" i="3"/>
  <c r="AM103" i="3"/>
  <c r="AN103" i="3"/>
  <c r="AM112" i="3"/>
  <c r="AN112" i="3"/>
  <c r="AO46" i="3"/>
  <c r="AN46" i="3"/>
  <c r="AO36" i="3"/>
  <c r="AM36" i="3"/>
  <c r="AM33" i="3"/>
  <c r="AN33" i="3"/>
  <c r="AM166" i="3"/>
  <c r="AN166" i="3"/>
  <c r="AM167" i="3"/>
  <c r="AN167" i="3"/>
  <c r="AO162" i="3"/>
  <c r="AM162" i="3"/>
  <c r="AM163" i="3"/>
  <c r="AN163" i="3"/>
  <c r="AN19" i="3"/>
  <c r="AM19" i="3"/>
  <c r="AN83" i="3"/>
  <c r="AO83" i="3"/>
  <c r="AM82" i="3"/>
  <c r="AN82" i="3"/>
  <c r="AM81" i="3"/>
  <c r="AN81" i="3"/>
  <c r="AM94" i="3"/>
  <c r="AN94" i="3"/>
  <c r="AM120" i="3"/>
  <c r="AN120" i="3"/>
  <c r="AM119" i="3"/>
  <c r="AN119" i="3"/>
  <c r="AM116" i="3"/>
  <c r="AN116" i="3"/>
  <c r="AM115" i="3"/>
  <c r="AN115" i="3"/>
  <c r="AN101" i="3"/>
  <c r="AN102" i="3"/>
  <c r="AN105" i="3"/>
  <c r="AM106" i="3"/>
  <c r="AN106" i="3"/>
  <c r="AM105" i="3"/>
  <c r="AO101" i="3"/>
  <c r="AM111" i="3"/>
  <c r="AM102" i="3"/>
  <c r="AM100" i="3"/>
  <c r="AN100" i="3"/>
  <c r="AN111" i="3"/>
  <c r="AM43" i="3"/>
  <c r="AN43" i="3"/>
  <c r="AM39" i="3"/>
  <c r="AN39" i="3"/>
  <c r="AM424" i="3"/>
  <c r="AN424" i="3"/>
  <c r="AN404" i="3"/>
  <c r="AM425" i="3"/>
  <c r="AN425" i="3"/>
  <c r="AM426" i="3"/>
  <c r="AN426" i="3"/>
  <c r="AM165" i="3"/>
  <c r="AN165" i="3"/>
  <c r="AM161" i="3"/>
  <c r="AN161" i="3"/>
  <c r="AM404" i="3"/>
  <c r="AM23" i="3"/>
  <c r="AN23" i="3"/>
  <c r="AM20" i="3"/>
  <c r="AN20" i="3"/>
  <c r="AM17" i="3"/>
  <c r="AN17" i="3"/>
  <c r="AM16" i="3"/>
  <c r="AN16" i="3"/>
  <c r="AM408" i="3"/>
  <c r="AN408" i="3"/>
  <c r="AO297" i="3"/>
  <c r="AN300" i="3"/>
  <c r="AO295" i="3"/>
  <c r="AM297" i="3"/>
  <c r="AO300" i="3"/>
  <c r="AM299" i="3"/>
  <c r="AN299" i="3"/>
  <c r="AM295" i="3"/>
  <c r="AM298" i="3"/>
  <c r="AN298" i="3"/>
  <c r="AM296" i="3"/>
  <c r="AN296" i="3"/>
  <c r="AH412" i="3" l="1"/>
  <c r="AN412" i="3" s="1"/>
  <c r="Y412" i="3"/>
  <c r="AD412" i="3" s="1"/>
  <c r="W412" i="3"/>
  <c r="AH455" i="3"/>
  <c r="AM455" i="3" s="1"/>
  <c r="Y455" i="3"/>
  <c r="AD455" i="3" s="1"/>
  <c r="W455" i="3"/>
  <c r="AH441" i="3"/>
  <c r="AO441" i="3" s="1"/>
  <c r="Y441" i="3"/>
  <c r="AD441" i="3" s="1"/>
  <c r="W441" i="3"/>
  <c r="AH483" i="3"/>
  <c r="AM483" i="3" s="1"/>
  <c r="Y483" i="3"/>
  <c r="AD483" i="3" s="1"/>
  <c r="W483" i="3"/>
  <c r="AH222" i="3"/>
  <c r="AO222" i="3" s="1"/>
  <c r="Y222" i="3"/>
  <c r="AD222" i="3" s="1"/>
  <c r="W222" i="3"/>
  <c r="AH443" i="3"/>
  <c r="AO443" i="3" s="1"/>
  <c r="Y443" i="3"/>
  <c r="AD443" i="3" s="1"/>
  <c r="W443" i="3"/>
  <c r="AH439" i="3"/>
  <c r="AO439" i="3" s="1"/>
  <c r="Y439" i="3"/>
  <c r="AD439" i="3" s="1"/>
  <c r="W439" i="3"/>
  <c r="AH494" i="3"/>
  <c r="AN494" i="3" s="1"/>
  <c r="Y494" i="3"/>
  <c r="AD494" i="3" s="1"/>
  <c r="W494" i="3"/>
  <c r="AH493" i="3"/>
  <c r="AM493" i="3" s="1"/>
  <c r="Y493" i="3"/>
  <c r="AD493" i="3" s="1"/>
  <c r="W493" i="3"/>
  <c r="AH492" i="3"/>
  <c r="AN492" i="3" s="1"/>
  <c r="Y492" i="3"/>
  <c r="AD492" i="3" s="1"/>
  <c r="W492" i="3"/>
  <c r="AH491" i="3"/>
  <c r="AO491" i="3" s="1"/>
  <c r="Y491" i="3"/>
  <c r="AD491" i="3" s="1"/>
  <c r="W491" i="3"/>
  <c r="AH490" i="3"/>
  <c r="AM490" i="3" s="1"/>
  <c r="Y490" i="3"/>
  <c r="AD490" i="3" s="1"/>
  <c r="W490" i="3"/>
  <c r="AH507" i="3"/>
  <c r="AN507" i="3" s="1"/>
  <c r="Y507" i="3"/>
  <c r="AD507" i="3" s="1"/>
  <c r="W507" i="3"/>
  <c r="AH470" i="3"/>
  <c r="Y470" i="3"/>
  <c r="AD470" i="3" s="1"/>
  <c r="W470" i="3"/>
  <c r="AH487" i="3"/>
  <c r="AM487" i="3" s="1"/>
  <c r="Y487" i="3"/>
  <c r="AD487" i="3" s="1"/>
  <c r="W487" i="3"/>
  <c r="AH473" i="3"/>
  <c r="AO473" i="3" s="1"/>
  <c r="Y473" i="3"/>
  <c r="AD473" i="3" s="1"/>
  <c r="W473" i="3"/>
  <c r="AH461" i="3"/>
  <c r="Y461" i="3"/>
  <c r="AD461" i="3" s="1"/>
  <c r="W461" i="3"/>
  <c r="AH437" i="3"/>
  <c r="Y437" i="3"/>
  <c r="AD437" i="3" s="1"/>
  <c r="W437" i="3"/>
  <c r="AH450" i="3"/>
  <c r="Y450" i="3"/>
  <c r="AD450" i="3" s="1"/>
  <c r="W450" i="3"/>
  <c r="AH263" i="3"/>
  <c r="Y263" i="3"/>
  <c r="AD263" i="3" s="1"/>
  <c r="W263" i="3"/>
  <c r="AH200" i="3"/>
  <c r="Y200" i="3"/>
  <c r="AD200" i="3" s="1"/>
  <c r="W200" i="3"/>
  <c r="W311" i="3"/>
  <c r="Y311" i="3"/>
  <c r="AD311" i="3" s="1"/>
  <c r="AH311" i="3"/>
  <c r="AM311" i="3" s="1"/>
  <c r="AH467" i="3"/>
  <c r="Y467" i="3"/>
  <c r="AD467" i="3" s="1"/>
  <c r="W467" i="3"/>
  <c r="AH32" i="3"/>
  <c r="AM32" i="3" s="1"/>
  <c r="Y32" i="3"/>
  <c r="AD32" i="3" s="1"/>
  <c r="W32" i="3"/>
  <c r="AH284" i="3"/>
  <c r="AM284" i="3" s="1"/>
  <c r="Y284" i="3"/>
  <c r="AD284" i="3" s="1"/>
  <c r="W284" i="3"/>
  <c r="W465" i="3"/>
  <c r="Y465" i="3"/>
  <c r="AD465" i="3" s="1"/>
  <c r="AH465" i="3"/>
  <c r="AM465" i="3" s="1"/>
  <c r="AH285" i="3"/>
  <c r="AO285" i="3" s="1"/>
  <c r="Y285" i="3"/>
  <c r="AD285" i="3" s="1"/>
  <c r="W285" i="3"/>
  <c r="AH40" i="3"/>
  <c r="AO40" i="3" s="1"/>
  <c r="Y40" i="3"/>
  <c r="AD40" i="3" s="1"/>
  <c r="W40" i="3"/>
  <c r="AH270" i="3"/>
  <c r="AO270" i="3" s="1"/>
  <c r="Y270" i="3"/>
  <c r="AD270" i="3" s="1"/>
  <c r="W270" i="3"/>
  <c r="AH269" i="3"/>
  <c r="AO269" i="3" s="1"/>
  <c r="Y269" i="3"/>
  <c r="AD269" i="3" s="1"/>
  <c r="W269" i="3"/>
  <c r="AH266" i="3"/>
  <c r="AO266" i="3" s="1"/>
  <c r="Y266" i="3"/>
  <c r="AD266" i="3" s="1"/>
  <c r="W266" i="3"/>
  <c r="AH230" i="3"/>
  <c r="AM230" i="3" s="1"/>
  <c r="Y230" i="3"/>
  <c r="AD230" i="3" s="1"/>
  <c r="W230" i="3"/>
  <c r="AH208" i="3"/>
  <c r="AN208" i="3" s="1"/>
  <c r="Y208" i="3"/>
  <c r="AD208" i="3" s="1"/>
  <c r="W208" i="3"/>
  <c r="AH207" i="3"/>
  <c r="Y207" i="3"/>
  <c r="AD207" i="3" s="1"/>
  <c r="W207" i="3"/>
  <c r="AH57" i="3"/>
  <c r="AO57" i="3" s="1"/>
  <c r="Y57" i="3"/>
  <c r="AD57" i="3" s="1"/>
  <c r="W57" i="3"/>
  <c r="AH52" i="3"/>
  <c r="AN52" i="3" s="1"/>
  <c r="Y52" i="3"/>
  <c r="AD52" i="3" s="1"/>
  <c r="W52" i="3"/>
  <c r="AH305" i="3"/>
  <c r="AN305" i="3" s="1"/>
  <c r="Y305" i="3"/>
  <c r="AD305" i="3" s="1"/>
  <c r="W305" i="3"/>
  <c r="AH304" i="3"/>
  <c r="AN304" i="3" s="1"/>
  <c r="Y304" i="3"/>
  <c r="AD304" i="3" s="1"/>
  <c r="W304" i="3"/>
  <c r="AH303" i="3"/>
  <c r="AO303" i="3" s="1"/>
  <c r="Y303" i="3"/>
  <c r="AD303" i="3" s="1"/>
  <c r="W303" i="3"/>
  <c r="AH312" i="3"/>
  <c r="AO312" i="3" s="1"/>
  <c r="Y312" i="3"/>
  <c r="AD312" i="3" s="1"/>
  <c r="W312" i="3"/>
  <c r="AH400" i="3"/>
  <c r="AO400" i="3" s="1"/>
  <c r="Y400" i="3"/>
  <c r="AD400" i="3" s="1"/>
  <c r="W400" i="3"/>
  <c r="AH150" i="3"/>
  <c r="Y150" i="3"/>
  <c r="AD150" i="3" s="1"/>
  <c r="W150" i="3"/>
  <c r="AH149" i="3"/>
  <c r="AN149" i="3" s="1"/>
  <c r="Y149" i="3"/>
  <c r="AD149" i="3" s="1"/>
  <c r="W149" i="3"/>
  <c r="AH148" i="3"/>
  <c r="AM148" i="3" s="1"/>
  <c r="Y148" i="3"/>
  <c r="AD148" i="3" s="1"/>
  <c r="W148" i="3"/>
  <c r="AH244" i="3"/>
  <c r="AO244" i="3" s="1"/>
  <c r="Y244" i="3"/>
  <c r="AD244" i="3" s="1"/>
  <c r="W244" i="3"/>
  <c r="AH157" i="3"/>
  <c r="AO157" i="3" s="1"/>
  <c r="Y157" i="3"/>
  <c r="AD157" i="3" s="1"/>
  <c r="W157" i="3"/>
  <c r="AH156" i="3"/>
  <c r="AN156" i="3" s="1"/>
  <c r="Y156" i="3"/>
  <c r="AD156" i="3" s="1"/>
  <c r="W156" i="3"/>
  <c r="AH279" i="3"/>
  <c r="AM279" i="3" s="1"/>
  <c r="Y279" i="3"/>
  <c r="AD279" i="3" s="1"/>
  <c r="W279" i="3"/>
  <c r="AH220" i="3"/>
  <c r="AO220" i="3" s="1"/>
  <c r="Y220" i="3"/>
  <c r="AD220" i="3" s="1"/>
  <c r="W220" i="3"/>
  <c r="AH30" i="3"/>
  <c r="Y30" i="3"/>
  <c r="AD30" i="3" s="1"/>
  <c r="W30" i="3"/>
  <c r="AH27" i="3"/>
  <c r="AO27" i="3" s="1"/>
  <c r="Y27" i="3"/>
  <c r="AD27" i="3" s="1"/>
  <c r="W27" i="3"/>
  <c r="AH499" i="3"/>
  <c r="AN499" i="3" s="1"/>
  <c r="Y499" i="3"/>
  <c r="AD499" i="3" s="1"/>
  <c r="W499" i="3"/>
  <c r="AH142" i="3"/>
  <c r="Y142" i="3"/>
  <c r="AD142" i="3" s="1"/>
  <c r="W142" i="3"/>
  <c r="AH310" i="3"/>
  <c r="AN310" i="3" s="1"/>
  <c r="Y310" i="3"/>
  <c r="AD310" i="3" s="1"/>
  <c r="W310" i="3"/>
  <c r="AH309" i="3"/>
  <c r="AM309" i="3" s="1"/>
  <c r="Y309" i="3"/>
  <c r="AD309" i="3" s="1"/>
  <c r="W309" i="3"/>
  <c r="AH308" i="3"/>
  <c r="AM308" i="3" s="1"/>
  <c r="Y308" i="3"/>
  <c r="AD308" i="3" s="1"/>
  <c r="W308" i="3"/>
  <c r="AH219" i="3"/>
  <c r="AM219" i="3" s="1"/>
  <c r="Y219" i="3"/>
  <c r="AD219" i="3" s="1"/>
  <c r="W219" i="3"/>
  <c r="AH217" i="3"/>
  <c r="AN217" i="3" s="1"/>
  <c r="Y217" i="3"/>
  <c r="AD217" i="3" s="1"/>
  <c r="W217" i="3"/>
  <c r="AH215" i="3"/>
  <c r="AN215" i="3" s="1"/>
  <c r="Y215" i="3"/>
  <c r="AD215" i="3" s="1"/>
  <c r="W215" i="3"/>
  <c r="AH218" i="3"/>
  <c r="AM218" i="3" s="1"/>
  <c r="Y218" i="3"/>
  <c r="AD218" i="3" s="1"/>
  <c r="W218" i="3"/>
  <c r="AH267" i="3"/>
  <c r="AO267" i="3" s="1"/>
  <c r="Y267" i="3"/>
  <c r="AD267" i="3" s="1"/>
  <c r="W267" i="3"/>
  <c r="AH249" i="3"/>
  <c r="AO249" i="3" s="1"/>
  <c r="Y249" i="3"/>
  <c r="AD249" i="3" s="1"/>
  <c r="W249" i="3"/>
  <c r="AH274" i="3"/>
  <c r="AO274" i="3" s="1"/>
  <c r="Y274" i="3"/>
  <c r="AD274" i="3" s="1"/>
  <c r="W274" i="3"/>
  <c r="AH273" i="3"/>
  <c r="AN273" i="3" s="1"/>
  <c r="Y273" i="3"/>
  <c r="AD273" i="3" s="1"/>
  <c r="W273" i="3"/>
  <c r="AH251" i="3"/>
  <c r="AO251" i="3" s="1"/>
  <c r="Y251" i="3"/>
  <c r="AD251" i="3" s="1"/>
  <c r="W251" i="3"/>
  <c r="AH250" i="3"/>
  <c r="Y250" i="3"/>
  <c r="AD250" i="3" s="1"/>
  <c r="W250" i="3"/>
  <c r="AH248" i="3"/>
  <c r="AN248" i="3" s="1"/>
  <c r="Y248" i="3"/>
  <c r="AD248" i="3" s="1"/>
  <c r="W248" i="3"/>
  <c r="AH192" i="3"/>
  <c r="AM192" i="3" s="1"/>
  <c r="Y192" i="3"/>
  <c r="AD192" i="3" s="1"/>
  <c r="W192" i="3"/>
  <c r="AH184" i="3"/>
  <c r="AN184" i="3" s="1"/>
  <c r="Y184" i="3"/>
  <c r="AD184" i="3" s="1"/>
  <c r="W184" i="3"/>
  <c r="AH503" i="3"/>
  <c r="AO503" i="3" s="1"/>
  <c r="Y503" i="3"/>
  <c r="AD503" i="3" s="1"/>
  <c r="W503" i="3"/>
  <c r="AH178" i="3"/>
  <c r="AN178" i="3" s="1"/>
  <c r="Y178" i="3"/>
  <c r="AD178" i="3" s="1"/>
  <c r="W178" i="3"/>
  <c r="AH172" i="3"/>
  <c r="AM172" i="3" s="1"/>
  <c r="Y172" i="3"/>
  <c r="AD172" i="3" s="1"/>
  <c r="W172" i="3"/>
  <c r="AH144" i="3"/>
  <c r="AN144" i="3" s="1"/>
  <c r="Y144" i="3"/>
  <c r="AD144" i="3" s="1"/>
  <c r="W144" i="3"/>
  <c r="AH143" i="3"/>
  <c r="AO143" i="3" s="1"/>
  <c r="Y143" i="3"/>
  <c r="AD143" i="3" s="1"/>
  <c r="W143" i="3"/>
  <c r="AH141" i="3"/>
  <c r="AM141" i="3" s="1"/>
  <c r="Y141" i="3"/>
  <c r="AD141" i="3" s="1"/>
  <c r="W141" i="3"/>
  <c r="AH139" i="3"/>
  <c r="AN139" i="3" s="1"/>
  <c r="Y139" i="3"/>
  <c r="AD139" i="3" s="1"/>
  <c r="W139" i="3"/>
  <c r="AH138" i="3"/>
  <c r="AM138" i="3" s="1"/>
  <c r="Y138" i="3"/>
  <c r="AD138" i="3" s="1"/>
  <c r="W138" i="3"/>
  <c r="AH137" i="3"/>
  <c r="AO137" i="3" s="1"/>
  <c r="Y137" i="3"/>
  <c r="AD137" i="3" s="1"/>
  <c r="W137" i="3"/>
  <c r="AH136" i="3"/>
  <c r="AO136" i="3" s="1"/>
  <c r="Y136" i="3"/>
  <c r="AD136" i="3" s="1"/>
  <c r="W136" i="3"/>
  <c r="AH134" i="3"/>
  <c r="AO134" i="3" s="1"/>
  <c r="Y134" i="3"/>
  <c r="AD134" i="3" s="1"/>
  <c r="W134" i="3"/>
  <c r="AH133" i="3"/>
  <c r="AM133" i="3" s="1"/>
  <c r="Y133" i="3"/>
  <c r="AD133" i="3" s="1"/>
  <c r="W133" i="3"/>
  <c r="AH132" i="3"/>
  <c r="AN132" i="3" s="1"/>
  <c r="Y132" i="3"/>
  <c r="AD132" i="3" s="1"/>
  <c r="W132" i="3"/>
  <c r="AH131" i="3"/>
  <c r="AM131" i="3" s="1"/>
  <c r="Y131" i="3"/>
  <c r="AD131" i="3" s="1"/>
  <c r="W131" i="3"/>
  <c r="AH129" i="3"/>
  <c r="AO129" i="3" s="1"/>
  <c r="Y129" i="3"/>
  <c r="AD129" i="3" s="1"/>
  <c r="W129" i="3"/>
  <c r="AH128" i="3"/>
  <c r="AM128" i="3" s="1"/>
  <c r="Y128" i="3"/>
  <c r="AD128" i="3" s="1"/>
  <c r="W128" i="3"/>
  <c r="AH127" i="3"/>
  <c r="Y127" i="3"/>
  <c r="AD127" i="3" s="1"/>
  <c r="W127" i="3"/>
  <c r="AH126" i="3"/>
  <c r="AO126" i="3" s="1"/>
  <c r="Y126" i="3"/>
  <c r="AD126" i="3" s="1"/>
  <c r="W126" i="3"/>
  <c r="AH90" i="3"/>
  <c r="Y90" i="3"/>
  <c r="AD90" i="3" s="1"/>
  <c r="W90" i="3"/>
  <c r="AH89" i="3"/>
  <c r="AM89" i="3" s="1"/>
  <c r="Y89" i="3"/>
  <c r="AD89" i="3" s="1"/>
  <c r="W89" i="3"/>
  <c r="AH88" i="3"/>
  <c r="AM88" i="3" s="1"/>
  <c r="Y88" i="3"/>
  <c r="AD88" i="3" s="1"/>
  <c r="W88" i="3"/>
  <c r="AH87" i="3"/>
  <c r="AM87" i="3" s="1"/>
  <c r="Y87" i="3"/>
  <c r="AD87" i="3" s="1"/>
  <c r="W87" i="3"/>
  <c r="AH86" i="3"/>
  <c r="AN86" i="3" s="1"/>
  <c r="Y86" i="3"/>
  <c r="AD86" i="3" s="1"/>
  <c r="W86" i="3"/>
  <c r="AH79" i="3"/>
  <c r="AM79" i="3" s="1"/>
  <c r="Y79" i="3"/>
  <c r="AD79" i="3" s="1"/>
  <c r="W79" i="3"/>
  <c r="AH78" i="3"/>
  <c r="AN78" i="3" s="1"/>
  <c r="Y78" i="3"/>
  <c r="AD78" i="3" s="1"/>
  <c r="W78" i="3"/>
  <c r="AH26" i="3"/>
  <c r="AM26" i="3" s="1"/>
  <c r="Y26" i="3"/>
  <c r="AD26" i="3" s="1"/>
  <c r="W26" i="3"/>
  <c r="AH29" i="3"/>
  <c r="AO29" i="3" s="1"/>
  <c r="Y29" i="3"/>
  <c r="AD29" i="3" s="1"/>
  <c r="W29" i="3"/>
  <c r="AH1" i="3"/>
  <c r="AM1" i="3" s="1"/>
  <c r="Y1" i="3"/>
  <c r="AD1" i="3" s="1"/>
  <c r="W1" i="3"/>
  <c r="Q4" i="3"/>
  <c r="V5" i="3"/>
  <c r="AG5" i="3"/>
  <c r="E6" i="3"/>
  <c r="F3" i="2"/>
  <c r="A6" i="2"/>
  <c r="C22" i="1"/>
  <c r="AM222" i="3" l="1"/>
  <c r="AM208" i="3"/>
  <c r="AN222" i="3"/>
  <c r="AO138" i="3"/>
  <c r="AN138" i="3"/>
  <c r="AN131" i="3"/>
  <c r="AO131" i="3"/>
  <c r="AM143" i="3"/>
  <c r="AN32" i="3"/>
  <c r="AN491" i="3"/>
  <c r="AM217" i="3"/>
  <c r="AO217" i="3"/>
  <c r="AM400" i="3"/>
  <c r="AN400" i="3"/>
  <c r="AM29" i="3"/>
  <c r="AM494" i="3"/>
  <c r="AM491" i="3"/>
  <c r="AO26" i="3"/>
  <c r="AM215" i="3"/>
  <c r="AN303" i="3"/>
  <c r="AM303" i="3"/>
  <c r="AO172" i="3"/>
  <c r="AO310" i="3"/>
  <c r="AM310" i="3"/>
  <c r="AN172" i="3"/>
  <c r="AM274" i="3"/>
  <c r="AN274" i="3"/>
  <c r="AO305" i="3"/>
  <c r="AM137" i="3"/>
  <c r="AN220" i="3"/>
  <c r="AN267" i="3"/>
  <c r="AM220" i="3"/>
  <c r="AM267" i="3"/>
  <c r="AN27" i="3"/>
  <c r="AM27" i="3"/>
  <c r="AM305" i="3"/>
  <c r="AO304" i="3"/>
  <c r="AM304" i="3"/>
  <c r="AO465" i="3"/>
  <c r="AO88" i="3"/>
  <c r="AM412" i="3"/>
  <c r="AN148" i="3"/>
  <c r="AN40" i="3"/>
  <c r="AM40" i="3"/>
  <c r="AO308" i="3"/>
  <c r="AO87" i="3"/>
  <c r="AO79" i="3"/>
  <c r="AM156" i="3"/>
  <c r="AO178" i="3"/>
  <c r="AN79" i="3"/>
  <c r="AO192" i="3"/>
  <c r="AO156" i="3"/>
  <c r="AM178" i="3"/>
  <c r="AN192" i="3"/>
  <c r="AO89" i="3"/>
  <c r="AN89" i="3"/>
  <c r="AM52" i="3"/>
  <c r="AN443" i="3"/>
  <c r="AO52" i="3"/>
  <c r="AM157" i="3"/>
  <c r="AO148" i="3"/>
  <c r="AN157" i="3"/>
  <c r="AM503" i="3"/>
  <c r="AM285" i="3"/>
  <c r="AN503" i="3"/>
  <c r="AN29" i="3"/>
  <c r="AN311" i="3"/>
  <c r="AN88" i="3"/>
  <c r="AN465" i="3"/>
  <c r="AO499" i="3"/>
  <c r="AM251" i="3"/>
  <c r="AM129" i="3"/>
  <c r="AN244" i="3"/>
  <c r="AN270" i="3"/>
  <c r="AM499" i="3"/>
  <c r="AM244" i="3"/>
  <c r="AN308" i="3"/>
  <c r="AN129" i="3"/>
  <c r="AN251" i="3"/>
  <c r="AO284" i="3"/>
  <c r="AM249" i="3"/>
  <c r="AN249" i="3"/>
  <c r="AN266" i="3"/>
  <c r="AM132" i="3"/>
  <c r="AO132" i="3"/>
  <c r="AN441" i="3"/>
  <c r="AN309" i="3"/>
  <c r="AO483" i="3"/>
  <c r="AN134" i="3"/>
  <c r="AM126" i="3"/>
  <c r="AN269" i="3"/>
  <c r="AN126" i="3"/>
  <c r="AN87" i="3"/>
  <c r="AM269" i="3"/>
  <c r="AN285" i="3"/>
  <c r="AO311" i="3"/>
  <c r="AN439" i="3"/>
  <c r="AM439" i="3"/>
  <c r="AM149" i="3"/>
  <c r="AM134" i="3"/>
  <c r="AO149" i="3"/>
  <c r="AO492" i="3"/>
  <c r="AO494" i="3"/>
  <c r="AN279" i="3"/>
  <c r="AN137" i="3"/>
  <c r="AN219" i="3"/>
  <c r="AN133" i="3"/>
  <c r="AM184" i="3"/>
  <c r="AN141" i="3"/>
  <c r="AO184" i="3"/>
  <c r="AM78" i="3"/>
  <c r="AN284" i="3"/>
  <c r="AM443" i="3"/>
  <c r="AN483" i="3"/>
  <c r="AO309" i="3"/>
  <c r="AO141" i="3"/>
  <c r="AM273" i="3"/>
  <c r="AN57" i="3"/>
  <c r="AO273" i="3"/>
  <c r="AM57" i="3"/>
  <c r="AO219" i="3"/>
  <c r="AN143" i="3"/>
  <c r="AO279" i="3"/>
  <c r="AO32" i="3"/>
  <c r="AM492" i="3"/>
  <c r="AO133" i="3"/>
  <c r="AN26" i="3"/>
  <c r="AO215" i="3"/>
  <c r="AM266" i="3"/>
  <c r="AO455" i="3"/>
  <c r="AO493" i="3"/>
  <c r="AO248" i="3"/>
  <c r="AN218" i="3"/>
  <c r="AM248" i="3"/>
  <c r="AO218" i="3"/>
  <c r="AN490" i="3"/>
  <c r="AO490" i="3"/>
  <c r="AO208" i="3"/>
  <c r="AM136" i="3"/>
  <c r="AN136" i="3"/>
  <c r="AO78" i="3"/>
  <c r="AO139" i="3"/>
  <c r="AM312" i="3"/>
  <c r="AN312" i="3"/>
  <c r="AO128" i="3"/>
  <c r="AM139" i="3"/>
  <c r="AN128" i="3"/>
  <c r="AM270" i="3"/>
  <c r="AN1" i="3"/>
  <c r="AO1" i="3"/>
  <c r="AO127" i="3"/>
  <c r="AN127" i="3"/>
  <c r="AO461" i="3"/>
  <c r="AM461" i="3"/>
  <c r="AN461" i="3"/>
  <c r="AO470" i="3"/>
  <c r="AM470" i="3"/>
  <c r="AN470" i="3"/>
  <c r="AO142" i="3"/>
  <c r="AN142" i="3"/>
  <c r="AM142" i="3"/>
  <c r="AN207" i="3"/>
  <c r="AO207" i="3"/>
  <c r="AM207" i="3"/>
  <c r="AO437" i="3"/>
  <c r="AM437" i="3"/>
  <c r="AN437" i="3"/>
  <c r="AN90" i="3"/>
  <c r="AO90" i="3"/>
  <c r="AM90" i="3"/>
  <c r="AO250" i="3"/>
  <c r="AN250" i="3"/>
  <c r="AM250" i="3"/>
  <c r="AO144" i="3"/>
  <c r="AM144" i="3"/>
  <c r="AM127" i="3"/>
  <c r="AN30" i="3"/>
  <c r="AO30" i="3"/>
  <c r="AM30" i="3"/>
  <c r="AM450" i="3"/>
  <c r="AN450" i="3"/>
  <c r="AO450" i="3"/>
  <c r="AO200" i="3"/>
  <c r="AM200" i="3"/>
  <c r="AN200" i="3"/>
  <c r="AN487" i="3"/>
  <c r="AO487" i="3"/>
  <c r="AN150" i="3"/>
  <c r="AM150" i="3"/>
  <c r="AO150" i="3"/>
  <c r="AN467" i="3"/>
  <c r="AO467" i="3"/>
  <c r="AM467" i="3"/>
  <c r="AM263" i="3"/>
  <c r="AO263" i="3"/>
  <c r="AN263" i="3"/>
  <c r="AM473" i="3"/>
  <c r="AN473" i="3"/>
  <c r="AM507" i="3"/>
  <c r="AO507" i="3"/>
  <c r="AO86" i="3"/>
  <c r="AN493" i="3"/>
  <c r="AM441" i="3"/>
  <c r="AM86" i="3"/>
  <c r="AO230" i="3"/>
  <c r="AN455" i="3"/>
  <c r="AO412" i="3"/>
  <c r="AN230" i="3"/>
  <c r="Z467" i="3" l="1"/>
  <c r="AE467" i="3" s="1"/>
  <c r="AL467" i="3" s="1"/>
  <c r="AI467" i="3" s="1"/>
  <c r="AF467" i="3" s="1"/>
  <c r="U27" i="3"/>
  <c r="U207" i="3"/>
  <c r="U425" i="3" l="1"/>
  <c r="U353" i="3"/>
  <c r="U75" i="3"/>
  <c r="U70" i="3"/>
  <c r="Z349" i="3"/>
  <c r="AE349" i="3" s="1"/>
  <c r="AL349" i="3" s="1"/>
  <c r="AI349" i="3" s="1"/>
  <c r="AF349" i="3" s="1"/>
  <c r="Z243" i="3"/>
  <c r="AE243" i="3" s="1"/>
  <c r="AL243" i="3" s="1"/>
  <c r="AI243" i="3" s="1"/>
  <c r="AF243" i="3" s="1"/>
  <c r="U112" i="3"/>
  <c r="U326" i="3"/>
  <c r="U290" i="3"/>
  <c r="Z404" i="3"/>
  <c r="AE404" i="3" s="1"/>
  <c r="AL404" i="3" s="1"/>
  <c r="AI404" i="3" s="1"/>
  <c r="AF404" i="3" s="1"/>
  <c r="Z361" i="3"/>
  <c r="AE361" i="3" s="1"/>
  <c r="AL361" i="3" s="1"/>
  <c r="AI361" i="3" s="1"/>
  <c r="AF361" i="3" s="1"/>
  <c r="U376" i="3"/>
  <c r="U363" i="3"/>
  <c r="U296" i="3"/>
  <c r="Z120" i="3"/>
  <c r="AE120" i="3" s="1"/>
  <c r="AL120" i="3" s="1"/>
  <c r="AI120" i="3" s="1"/>
  <c r="AF120" i="3" s="1"/>
  <c r="U105" i="3"/>
  <c r="Z100" i="3"/>
  <c r="AE100" i="3" s="1"/>
  <c r="AL100" i="3" s="1"/>
  <c r="AI100" i="3" s="1"/>
  <c r="AF100" i="3" s="1"/>
  <c r="U119" i="3"/>
  <c r="U426" i="3"/>
  <c r="U116" i="3"/>
  <c r="U161" i="3"/>
  <c r="Z300" i="3"/>
  <c r="AE300" i="3" s="1"/>
  <c r="AL300" i="3" s="1"/>
  <c r="AI300" i="3" s="1"/>
  <c r="AF300" i="3" s="1"/>
  <c r="U351" i="3"/>
  <c r="Z257" i="3"/>
  <c r="AE257" i="3" s="1"/>
  <c r="AL257" i="3" s="1"/>
  <c r="AI257" i="3" s="1"/>
  <c r="AF257" i="3" s="1"/>
  <c r="Z33" i="3"/>
  <c r="AE33" i="3" s="1"/>
  <c r="AL33" i="3" s="1"/>
  <c r="AI33" i="3" s="1"/>
  <c r="AF33" i="3" s="1"/>
  <c r="Z374" i="3"/>
  <c r="AE374" i="3" s="1"/>
  <c r="AL374" i="3" s="1"/>
  <c r="AI374" i="3" s="1"/>
  <c r="AF374" i="3" s="1"/>
  <c r="Z343" i="3"/>
  <c r="AE343" i="3" s="1"/>
  <c r="AL343" i="3" s="1"/>
  <c r="AI343" i="3" s="1"/>
  <c r="AF343" i="3" s="1"/>
  <c r="Z163" i="3"/>
  <c r="AE163" i="3" s="1"/>
  <c r="AL163" i="3" s="1"/>
  <c r="AI163" i="3" s="1"/>
  <c r="AF163" i="3" s="1"/>
  <c r="U342" i="3"/>
  <c r="U167" i="3"/>
  <c r="Z373" i="3"/>
  <c r="AE373" i="3" s="1"/>
  <c r="AL373" i="3" s="1"/>
  <c r="AI373" i="3" s="1"/>
  <c r="AF373" i="3" s="1"/>
  <c r="Z60" i="3"/>
  <c r="AE60" i="3" s="1"/>
  <c r="AL60" i="3" s="1"/>
  <c r="AI60" i="3" s="1"/>
  <c r="AF60" i="3" s="1"/>
  <c r="U368" i="3"/>
  <c r="Z256" i="3"/>
  <c r="AE256" i="3" s="1"/>
  <c r="AL256" i="3" s="1"/>
  <c r="AI256" i="3" s="1"/>
  <c r="AF256" i="3" s="1"/>
  <c r="Z322" i="3"/>
  <c r="AE322" i="3" s="1"/>
  <c r="AL322" i="3" s="1"/>
  <c r="AI322" i="3" s="1"/>
  <c r="AF322" i="3" s="1"/>
  <c r="U327" i="3"/>
  <c r="U328" i="3"/>
  <c r="Z324" i="3"/>
  <c r="AE324" i="3" s="1"/>
  <c r="AL324" i="3" s="1"/>
  <c r="AI324" i="3" s="1"/>
  <c r="AF324" i="3" s="1"/>
  <c r="U81" i="3"/>
  <c r="Z39" i="3"/>
  <c r="AE39" i="3" s="1"/>
  <c r="AL39" i="3" s="1"/>
  <c r="AI39" i="3" s="1"/>
  <c r="AF39" i="3" s="1"/>
  <c r="U387" i="3"/>
  <c r="U362" i="3"/>
  <c r="U108" i="3"/>
  <c r="Z297" i="3"/>
  <c r="AE297" i="3" s="1"/>
  <c r="AL297" i="3" s="1"/>
  <c r="AI297" i="3" s="1"/>
  <c r="AF297" i="3" s="1"/>
  <c r="Z354" i="3"/>
  <c r="AE354" i="3" s="1"/>
  <c r="AL354" i="3" s="1"/>
  <c r="AI354" i="3" s="1"/>
  <c r="AF354" i="3" s="1"/>
  <c r="U380" i="3"/>
  <c r="U72" i="3"/>
  <c r="U355" i="3"/>
  <c r="U107" i="3"/>
  <c r="Z367" i="3"/>
  <c r="AE367" i="3" s="1"/>
  <c r="AL367" i="3" s="1"/>
  <c r="AI367" i="3" s="1"/>
  <c r="AF367" i="3" s="1"/>
  <c r="Z36" i="3"/>
  <c r="AE36" i="3" s="1"/>
  <c r="AL36" i="3" s="1"/>
  <c r="AI36" i="3" s="1"/>
  <c r="AF36" i="3" s="1"/>
  <c r="Z478" i="3"/>
  <c r="AE478" i="3" s="1"/>
  <c r="AL478" i="3" s="1"/>
  <c r="AI478" i="3" s="1"/>
  <c r="AF478" i="3" s="1"/>
  <c r="Z476" i="3"/>
  <c r="AE476" i="3" s="1"/>
  <c r="AL476" i="3" s="1"/>
  <c r="AI476" i="3" s="1"/>
  <c r="AF476" i="3" s="1"/>
  <c r="Z291" i="3"/>
  <c r="AE291" i="3" s="1"/>
  <c r="AL291" i="3" s="1"/>
  <c r="AI291" i="3" s="1"/>
  <c r="AF291" i="3" s="1"/>
  <c r="Z295" i="3"/>
  <c r="AE295" i="3" s="1"/>
  <c r="AL295" i="3" s="1"/>
  <c r="AI295" i="3" s="1"/>
  <c r="AF295" i="3" s="1"/>
  <c r="U46" i="3"/>
  <c r="U65" i="3"/>
  <c r="Z339" i="3"/>
  <c r="AE339" i="3" s="1"/>
  <c r="AL339" i="3" s="1"/>
  <c r="AI339" i="3" s="1"/>
  <c r="AF339" i="3" s="1"/>
  <c r="Z316" i="3"/>
  <c r="AE316" i="3" s="1"/>
  <c r="AL316" i="3" s="1"/>
  <c r="AI316" i="3" s="1"/>
  <c r="AF316" i="3" s="1"/>
  <c r="Z299" i="3"/>
  <c r="AE299" i="3" s="1"/>
  <c r="AL299" i="3" s="1"/>
  <c r="AI299" i="3" s="1"/>
  <c r="AF299" i="3" s="1"/>
  <c r="U408" i="3"/>
  <c r="Z94" i="3"/>
  <c r="AE94" i="3" s="1"/>
  <c r="AL94" i="3" s="1"/>
  <c r="AI94" i="3" s="1"/>
  <c r="AF94" i="3" s="1"/>
  <c r="U83" i="3"/>
  <c r="Z101" i="3"/>
  <c r="AE101" i="3" s="1"/>
  <c r="AL101" i="3" s="1"/>
  <c r="AI101" i="3" s="1"/>
  <c r="AF101" i="3" s="1"/>
  <c r="U16" i="3"/>
  <c r="Z106" i="3"/>
  <c r="AE106" i="3" s="1"/>
  <c r="AL106" i="3" s="1"/>
  <c r="AI106" i="3" s="1"/>
  <c r="AF106" i="3" s="1"/>
  <c r="Z102" i="3"/>
  <c r="AE102" i="3" s="1"/>
  <c r="AL102" i="3" s="1"/>
  <c r="AI102" i="3" s="1"/>
  <c r="AF102" i="3" s="1"/>
  <c r="U165" i="3"/>
  <c r="U53" i="3"/>
  <c r="U383" i="3"/>
  <c r="Z258" i="3"/>
  <c r="AE258" i="3" s="1"/>
  <c r="AL258" i="3" s="1"/>
  <c r="AI258" i="3" s="1"/>
  <c r="AF258" i="3" s="1"/>
  <c r="Z74" i="3"/>
  <c r="AE74" i="3" s="1"/>
  <c r="AL74" i="3" s="1"/>
  <c r="AI74" i="3" s="1"/>
  <c r="AF74" i="3" s="1"/>
  <c r="U394" i="3"/>
  <c r="Z344" i="3"/>
  <c r="AE344" i="3" s="1"/>
  <c r="AL344" i="3" s="1"/>
  <c r="AI344" i="3" s="1"/>
  <c r="AF344" i="3" s="1"/>
  <c r="Z345" i="3"/>
  <c r="AE345" i="3" s="1"/>
  <c r="AL345" i="3" s="1"/>
  <c r="AI345" i="3" s="1"/>
  <c r="AF345" i="3" s="1"/>
  <c r="Z378" i="3"/>
  <c r="AE378" i="3" s="1"/>
  <c r="AL378" i="3" s="1"/>
  <c r="AI378" i="3" s="1"/>
  <c r="AF378" i="3" s="1"/>
  <c r="U318" i="3"/>
  <c r="Z332" i="3"/>
  <c r="AE332" i="3" s="1"/>
  <c r="AL332" i="3" s="1"/>
  <c r="AI332" i="3" s="1"/>
  <c r="AF332" i="3" s="1"/>
  <c r="Z111" i="3"/>
  <c r="AE111" i="3" s="1"/>
  <c r="AL111" i="3" s="1"/>
  <c r="AI111" i="3" s="1"/>
  <c r="AF111" i="3" s="1"/>
  <c r="Z71" i="3"/>
  <c r="AE71" i="3" s="1"/>
  <c r="AL71" i="3" s="1"/>
  <c r="AI71" i="3" s="1"/>
  <c r="AF71" i="3" s="1"/>
  <c r="Z341" i="3"/>
  <c r="AE341" i="3" s="1"/>
  <c r="AL341" i="3" s="1"/>
  <c r="AI341" i="3" s="1"/>
  <c r="AF341" i="3" s="1"/>
  <c r="U397" i="3"/>
  <c r="Z103" i="3"/>
  <c r="AE103" i="3" s="1"/>
  <c r="AL103" i="3" s="1"/>
  <c r="AI103" i="3" s="1"/>
  <c r="AF103" i="3" s="1"/>
  <c r="Z73" i="3"/>
  <c r="AE73" i="3" s="1"/>
  <c r="AL73" i="3" s="1"/>
  <c r="AI73" i="3" s="1"/>
  <c r="AF73" i="3" s="1"/>
  <c r="Z350" i="3"/>
  <c r="AE350" i="3" s="1"/>
  <c r="AL350" i="3" s="1"/>
  <c r="AI350" i="3" s="1"/>
  <c r="AF350" i="3" s="1"/>
  <c r="Z340" i="3"/>
  <c r="AE340" i="3" s="1"/>
  <c r="AL340" i="3" s="1"/>
  <c r="AI340" i="3" s="1"/>
  <c r="AF340" i="3" s="1"/>
  <c r="Z393" i="3"/>
  <c r="AE393" i="3" s="1"/>
  <c r="AL393" i="3" s="1"/>
  <c r="AI393" i="3" s="1"/>
  <c r="AF393" i="3" s="1"/>
  <c r="Z162" i="3"/>
  <c r="AE162" i="3" s="1"/>
  <c r="AL162" i="3" s="1"/>
  <c r="AI162" i="3" s="1"/>
  <c r="AF162" i="3" s="1"/>
  <c r="U358" i="3"/>
  <c r="Z416" i="3"/>
  <c r="AE416" i="3" s="1"/>
  <c r="AL416" i="3" s="1"/>
  <c r="AI416" i="3" s="1"/>
  <c r="AF416" i="3" s="1"/>
  <c r="Z381" i="3"/>
  <c r="AE381" i="3" s="1"/>
  <c r="AL381" i="3" s="1"/>
  <c r="AI381" i="3" s="1"/>
  <c r="AF381" i="3" s="1"/>
  <c r="U360" i="3"/>
  <c r="U320" i="3"/>
  <c r="Z321" i="3"/>
  <c r="AE321" i="3" s="1"/>
  <c r="AL321" i="3" s="1"/>
  <c r="AI321" i="3" s="1"/>
  <c r="AF321" i="3" s="1"/>
  <c r="U325" i="3"/>
  <c r="U417" i="3"/>
  <c r="U333" i="3"/>
  <c r="U159" i="3"/>
  <c r="U334" i="3"/>
  <c r="Z292" i="3"/>
  <c r="AE292" i="3" s="1"/>
  <c r="AL292" i="3" s="1"/>
  <c r="AI292" i="3" s="1"/>
  <c r="AF292" i="3" s="1"/>
  <c r="Z417" i="3"/>
  <c r="AE417" i="3" s="1"/>
  <c r="AL417" i="3" s="1"/>
  <c r="AI417" i="3" s="1"/>
  <c r="AF417" i="3" s="1"/>
  <c r="Z289" i="3"/>
  <c r="AE289" i="3" s="1"/>
  <c r="AL289" i="3" s="1"/>
  <c r="AI289" i="3" s="1"/>
  <c r="AF289" i="3" s="1"/>
  <c r="U289" i="3"/>
  <c r="U447" i="3"/>
  <c r="Z447" i="3"/>
  <c r="AE447" i="3" s="1"/>
  <c r="AL447" i="3" s="1"/>
  <c r="AI447" i="3" s="1"/>
  <c r="AF447" i="3" s="1"/>
  <c r="U331" i="3"/>
  <c r="Z331" i="3"/>
  <c r="AE331" i="3" s="1"/>
  <c r="AL331" i="3" s="1"/>
  <c r="AI331" i="3" s="1"/>
  <c r="AF331" i="3" s="1"/>
  <c r="Z419" i="3"/>
  <c r="AE419" i="3" s="1"/>
  <c r="AL419" i="3" s="1"/>
  <c r="AI419" i="3" s="1"/>
  <c r="AF419" i="3" s="1"/>
  <c r="U419" i="3"/>
  <c r="Z333" i="3"/>
  <c r="AE333" i="3" s="1"/>
  <c r="AL333" i="3" s="1"/>
  <c r="AI333" i="3" s="1"/>
  <c r="AF333" i="3" s="1"/>
  <c r="U288" i="3"/>
  <c r="Z288" i="3"/>
  <c r="AE288" i="3" s="1"/>
  <c r="AL288" i="3" s="1"/>
  <c r="AI288" i="3" s="1"/>
  <c r="AF288" i="3" s="1"/>
  <c r="Z328" i="3"/>
  <c r="AE328" i="3" s="1"/>
  <c r="AL328" i="3" s="1"/>
  <c r="AI328" i="3" s="1"/>
  <c r="AF328" i="3" s="1"/>
  <c r="Z326" i="3"/>
  <c r="AE326" i="3" s="1"/>
  <c r="AL326" i="3" s="1"/>
  <c r="AI326" i="3" s="1"/>
  <c r="AF326" i="3" s="1"/>
  <c r="Z327" i="3"/>
  <c r="AE327" i="3" s="1"/>
  <c r="AL327" i="3" s="1"/>
  <c r="AI327" i="3" s="1"/>
  <c r="AF327" i="3" s="1"/>
  <c r="U317" i="3"/>
  <c r="Z317" i="3"/>
  <c r="AE317" i="3" s="1"/>
  <c r="AL317" i="3" s="1"/>
  <c r="AI317" i="3" s="1"/>
  <c r="AF317" i="3" s="1"/>
  <c r="U323" i="3"/>
  <c r="Z323" i="3"/>
  <c r="AE323" i="3" s="1"/>
  <c r="AL323" i="3" s="1"/>
  <c r="AI323" i="3" s="1"/>
  <c r="AF323" i="3" s="1"/>
  <c r="U385" i="3"/>
  <c r="Z385" i="3"/>
  <c r="AE385" i="3" s="1"/>
  <c r="AL385" i="3" s="1"/>
  <c r="AI385" i="3" s="1"/>
  <c r="AF385" i="3" s="1"/>
  <c r="Z362" i="3"/>
  <c r="AE362" i="3" s="1"/>
  <c r="AL362" i="3" s="1"/>
  <c r="AI362" i="3" s="1"/>
  <c r="AF362" i="3" s="1"/>
  <c r="U163" i="3"/>
  <c r="Z348" i="3"/>
  <c r="AE348" i="3" s="1"/>
  <c r="AL348" i="3" s="1"/>
  <c r="AI348" i="3" s="1"/>
  <c r="AF348" i="3" s="1"/>
  <c r="U348" i="3"/>
  <c r="U384" i="3"/>
  <c r="Z384" i="3"/>
  <c r="AE384" i="3" s="1"/>
  <c r="AL384" i="3" s="1"/>
  <c r="AI384" i="3" s="1"/>
  <c r="AF384" i="3" s="1"/>
  <c r="U377" i="3"/>
  <c r="Z377" i="3"/>
  <c r="AE377" i="3" s="1"/>
  <c r="AL377" i="3" s="1"/>
  <c r="AI377" i="3" s="1"/>
  <c r="AF377" i="3" s="1"/>
  <c r="U339" i="3"/>
  <c r="Z69" i="3"/>
  <c r="AE69" i="3" s="1"/>
  <c r="AL69" i="3" s="1"/>
  <c r="AI69" i="3" s="1"/>
  <c r="AF69" i="3" s="1"/>
  <c r="U69" i="3"/>
  <c r="U357" i="3"/>
  <c r="Z357" i="3"/>
  <c r="AE357" i="3" s="1"/>
  <c r="AL357" i="3" s="1"/>
  <c r="AI357" i="3" s="1"/>
  <c r="AF357" i="3" s="1"/>
  <c r="Z112" i="3"/>
  <c r="AE112" i="3" s="1"/>
  <c r="AL112" i="3" s="1"/>
  <c r="AI112" i="3" s="1"/>
  <c r="AF112" i="3" s="1"/>
  <c r="U341" i="3"/>
  <c r="Z375" i="3"/>
  <c r="AE375" i="3" s="1"/>
  <c r="AL375" i="3" s="1"/>
  <c r="AI375" i="3" s="1"/>
  <c r="AF375" i="3" s="1"/>
  <c r="U375" i="3"/>
  <c r="U347" i="3"/>
  <c r="Z347" i="3"/>
  <c r="AE347" i="3" s="1"/>
  <c r="AL347" i="3" s="1"/>
  <c r="AI347" i="3" s="1"/>
  <c r="AF347" i="3" s="1"/>
  <c r="U36" i="3"/>
  <c r="Z166" i="3"/>
  <c r="AE166" i="3" s="1"/>
  <c r="AL166" i="3" s="1"/>
  <c r="AI166" i="3" s="1"/>
  <c r="AF166" i="3" s="1"/>
  <c r="U166" i="3"/>
  <c r="U396" i="3"/>
  <c r="Z396" i="3"/>
  <c r="AE396" i="3" s="1"/>
  <c r="AL396" i="3" s="1"/>
  <c r="AI396" i="3" s="1"/>
  <c r="AF396" i="3" s="1"/>
  <c r="U354" i="3"/>
  <c r="U300" i="3"/>
  <c r="U23" i="3"/>
  <c r="Z23" i="3"/>
  <c r="AE23" i="3" s="1"/>
  <c r="AL23" i="3" s="1"/>
  <c r="AI23" i="3" s="1"/>
  <c r="AF23" i="3" s="1"/>
  <c r="U43" i="3"/>
  <c r="Z43" i="3"/>
  <c r="AE43" i="3" s="1"/>
  <c r="AL43" i="3" s="1"/>
  <c r="AI43" i="3" s="1"/>
  <c r="AF43" i="3" s="1"/>
  <c r="Z116" i="3"/>
  <c r="AE116" i="3" s="1"/>
  <c r="AL116" i="3" s="1"/>
  <c r="AI116" i="3" s="1"/>
  <c r="AF116" i="3" s="1"/>
  <c r="U20" i="3"/>
  <c r="Z20" i="3"/>
  <c r="AE20" i="3" s="1"/>
  <c r="AL20" i="3" s="1"/>
  <c r="AI20" i="3" s="1"/>
  <c r="AF20" i="3" s="1"/>
  <c r="U424" i="3"/>
  <c r="Z424" i="3"/>
  <c r="AE424" i="3" s="1"/>
  <c r="AL424" i="3" s="1"/>
  <c r="AI424" i="3" s="1"/>
  <c r="AF424" i="3" s="1"/>
  <c r="Z425" i="3"/>
  <c r="AE425" i="3" s="1"/>
  <c r="AL425" i="3" s="1"/>
  <c r="AI425" i="3" s="1"/>
  <c r="AF425" i="3" s="1"/>
  <c r="U115" i="3"/>
  <c r="Z115" i="3"/>
  <c r="AE115" i="3" s="1"/>
  <c r="AL115" i="3" s="1"/>
  <c r="AI115" i="3" s="1"/>
  <c r="AF115" i="3" s="1"/>
  <c r="U17" i="3"/>
  <c r="Z17" i="3"/>
  <c r="AE17" i="3" s="1"/>
  <c r="AL17" i="3" s="1"/>
  <c r="AI17" i="3" s="1"/>
  <c r="AF17" i="3" s="1"/>
  <c r="U106" i="3"/>
  <c r="Z82" i="3"/>
  <c r="AE82" i="3" s="1"/>
  <c r="AL82" i="3" s="1"/>
  <c r="AI82" i="3" s="1"/>
  <c r="AF82" i="3" s="1"/>
  <c r="U82" i="3"/>
  <c r="Z305" i="3"/>
  <c r="AE305" i="3" s="1"/>
  <c r="AL305" i="3" s="1"/>
  <c r="AI305" i="3" s="1"/>
  <c r="AF305" i="3" s="1"/>
  <c r="Z298" i="3"/>
  <c r="AE298" i="3" s="1"/>
  <c r="AL298" i="3" s="1"/>
  <c r="AI298" i="3" s="1"/>
  <c r="AF298" i="3" s="1"/>
  <c r="U298" i="3"/>
  <c r="U217" i="3"/>
  <c r="Z86" i="3"/>
  <c r="AE86" i="3" s="1"/>
  <c r="AL86" i="3" s="1"/>
  <c r="AI86" i="3" s="1"/>
  <c r="AF86" i="3" s="1"/>
  <c r="Z27" i="3"/>
  <c r="AE27" i="3" s="1"/>
  <c r="AL27" i="3" s="1"/>
  <c r="AI27" i="3" s="1"/>
  <c r="AF27" i="3" s="1"/>
  <c r="U467" i="3"/>
  <c r="U134" i="3"/>
  <c r="Z1" i="3"/>
  <c r="AE1" i="3" s="1"/>
  <c r="AL1" i="3" s="1"/>
  <c r="AI1" i="3" s="1"/>
  <c r="AF1" i="3" s="1"/>
  <c r="U1" i="3"/>
  <c r="Z208" i="3"/>
  <c r="AE208" i="3" s="1"/>
  <c r="AL208" i="3" s="1"/>
  <c r="AI208" i="3" s="1"/>
  <c r="AF208" i="3" s="1"/>
  <c r="Z215" i="3"/>
  <c r="AE215" i="3" s="1"/>
  <c r="AL215" i="3" s="1"/>
  <c r="AI215" i="3" s="1"/>
  <c r="AF215" i="3" s="1"/>
  <c r="U215" i="3"/>
  <c r="Z303" i="3"/>
  <c r="AE303" i="3" s="1"/>
  <c r="AL303" i="3" s="1"/>
  <c r="AI303" i="3" s="1"/>
  <c r="AF303" i="3" s="1"/>
  <c r="U303" i="3"/>
  <c r="Z285" i="3"/>
  <c r="AE285" i="3" s="1"/>
  <c r="AL285" i="3" s="1"/>
  <c r="AI285" i="3" s="1"/>
  <c r="AF285" i="3" s="1"/>
  <c r="U285" i="3"/>
  <c r="Z207" i="3"/>
  <c r="AE207" i="3" s="1"/>
  <c r="AL207" i="3" s="1"/>
  <c r="AI207" i="3" s="1"/>
  <c r="AF207" i="3" s="1"/>
  <c r="Z172" i="3"/>
  <c r="AE172" i="3" s="1"/>
  <c r="AL172" i="3" s="1"/>
  <c r="AI172" i="3" s="1"/>
  <c r="AF172" i="3" s="1"/>
  <c r="U172" i="3"/>
  <c r="Z351" i="3" l="1"/>
  <c r="AE351" i="3" s="1"/>
  <c r="AL351" i="3" s="1"/>
  <c r="AI351" i="3" s="1"/>
  <c r="AF351" i="3" s="1"/>
  <c r="Z108" i="3"/>
  <c r="AE108" i="3" s="1"/>
  <c r="AL108" i="3" s="1"/>
  <c r="AI108" i="3" s="1"/>
  <c r="AF108" i="3" s="1"/>
  <c r="Z363" i="3"/>
  <c r="AE363" i="3" s="1"/>
  <c r="AL363" i="3" s="1"/>
  <c r="AI363" i="3" s="1"/>
  <c r="AF363" i="3" s="1"/>
  <c r="Z342" i="3"/>
  <c r="AE342" i="3" s="1"/>
  <c r="AL342" i="3" s="1"/>
  <c r="AI342" i="3" s="1"/>
  <c r="AF342" i="3" s="1"/>
  <c r="U120" i="3"/>
  <c r="U111" i="3"/>
  <c r="U101" i="3"/>
  <c r="U162" i="3"/>
  <c r="U393" i="3"/>
  <c r="U416" i="3"/>
  <c r="Z353" i="3"/>
  <c r="AE353" i="3" s="1"/>
  <c r="AL353" i="3" s="1"/>
  <c r="AI353" i="3" s="1"/>
  <c r="AF353" i="3" s="1"/>
  <c r="Z397" i="3"/>
  <c r="AE397" i="3" s="1"/>
  <c r="AL397" i="3" s="1"/>
  <c r="AI397" i="3" s="1"/>
  <c r="AF397" i="3" s="1"/>
  <c r="Z380" i="3"/>
  <c r="AE380" i="3" s="1"/>
  <c r="AL380" i="3" s="1"/>
  <c r="AI380" i="3" s="1"/>
  <c r="AF380" i="3" s="1"/>
  <c r="Z394" i="3"/>
  <c r="AE394" i="3" s="1"/>
  <c r="AL394" i="3" s="1"/>
  <c r="AI394" i="3" s="1"/>
  <c r="AF394" i="3" s="1"/>
  <c r="Z325" i="3"/>
  <c r="AE325" i="3" s="1"/>
  <c r="AL325" i="3" s="1"/>
  <c r="AI325" i="3" s="1"/>
  <c r="AF325" i="3" s="1"/>
  <c r="U256" i="3"/>
  <c r="U102" i="3"/>
  <c r="U94" i="3"/>
  <c r="Z408" i="3"/>
  <c r="AE408" i="3" s="1"/>
  <c r="AL408" i="3" s="1"/>
  <c r="AI408" i="3" s="1"/>
  <c r="AF408" i="3" s="1"/>
  <c r="U74" i="3"/>
  <c r="U39" i="3"/>
  <c r="Z46" i="3"/>
  <c r="AE46" i="3" s="1"/>
  <c r="AL46" i="3" s="1"/>
  <c r="AI46" i="3" s="1"/>
  <c r="AF46" i="3" s="1"/>
  <c r="U33" i="3"/>
  <c r="Z355" i="3"/>
  <c r="AE355" i="3" s="1"/>
  <c r="AL355" i="3" s="1"/>
  <c r="AI355" i="3" s="1"/>
  <c r="AF355" i="3" s="1"/>
  <c r="U316" i="3"/>
  <c r="Z119" i="3"/>
  <c r="AE119" i="3" s="1"/>
  <c r="AL119" i="3" s="1"/>
  <c r="AI119" i="3" s="1"/>
  <c r="AF119" i="3" s="1"/>
  <c r="U381" i="3"/>
  <c r="U349" i="3"/>
  <c r="U373" i="3"/>
  <c r="Z368" i="3"/>
  <c r="AE368" i="3" s="1"/>
  <c r="AL368" i="3" s="1"/>
  <c r="AI368" i="3" s="1"/>
  <c r="AF368" i="3" s="1"/>
  <c r="U374" i="3"/>
  <c r="Z107" i="3"/>
  <c r="AE107" i="3" s="1"/>
  <c r="AL107" i="3" s="1"/>
  <c r="AI107" i="3" s="1"/>
  <c r="AF107" i="3" s="1"/>
  <c r="U404" i="3"/>
  <c r="Z320" i="3"/>
  <c r="AE320" i="3" s="1"/>
  <c r="AL320" i="3" s="1"/>
  <c r="AI320" i="3" s="1"/>
  <c r="AF320" i="3" s="1"/>
  <c r="Z376" i="3"/>
  <c r="AE376" i="3" s="1"/>
  <c r="AL376" i="3" s="1"/>
  <c r="AI376" i="3" s="1"/>
  <c r="AF376" i="3" s="1"/>
  <c r="U73" i="3"/>
  <c r="U292" i="3"/>
  <c r="Z426" i="3"/>
  <c r="AE426" i="3" s="1"/>
  <c r="AL426" i="3" s="1"/>
  <c r="AI426" i="3" s="1"/>
  <c r="AF426" i="3" s="1"/>
  <c r="U378" i="3"/>
  <c r="Z334" i="3"/>
  <c r="AE334" i="3" s="1"/>
  <c r="AL334" i="3" s="1"/>
  <c r="AI334" i="3" s="1"/>
  <c r="AF334" i="3" s="1"/>
  <c r="U100" i="3"/>
  <c r="Z53" i="3"/>
  <c r="AE53" i="3" s="1"/>
  <c r="AL53" i="3" s="1"/>
  <c r="AI53" i="3" s="1"/>
  <c r="AF53" i="3" s="1"/>
  <c r="U321" i="3"/>
  <c r="U295" i="3"/>
  <c r="Z81" i="3"/>
  <c r="AE81" i="3" s="1"/>
  <c r="AL81" i="3" s="1"/>
  <c r="AI81" i="3" s="1"/>
  <c r="AF81" i="3" s="1"/>
  <c r="Z70" i="3"/>
  <c r="AE70" i="3" s="1"/>
  <c r="AL70" i="3" s="1"/>
  <c r="AI70" i="3" s="1"/>
  <c r="AF70" i="3" s="1"/>
  <c r="Z383" i="3"/>
  <c r="AE383" i="3" s="1"/>
  <c r="AL383" i="3" s="1"/>
  <c r="AI383" i="3" s="1"/>
  <c r="AF383" i="3" s="1"/>
  <c r="Z75" i="3"/>
  <c r="AE75" i="3" s="1"/>
  <c r="AL75" i="3" s="1"/>
  <c r="AI75" i="3" s="1"/>
  <c r="AF75" i="3" s="1"/>
  <c r="U350" i="3"/>
  <c r="U476" i="3"/>
  <c r="Z290" i="3"/>
  <c r="AE290" i="3" s="1"/>
  <c r="AL290" i="3" s="1"/>
  <c r="AI290" i="3" s="1"/>
  <c r="AF290" i="3" s="1"/>
  <c r="U345" i="3"/>
  <c r="U243" i="3"/>
  <c r="U332" i="3"/>
  <c r="U291" i="3"/>
  <c r="U299" i="3"/>
  <c r="Z159" i="3"/>
  <c r="AE159" i="3" s="1"/>
  <c r="AL159" i="3" s="1"/>
  <c r="AI159" i="3" s="1"/>
  <c r="AF159" i="3" s="1"/>
  <c r="Z165" i="3"/>
  <c r="AE165" i="3" s="1"/>
  <c r="AL165" i="3" s="1"/>
  <c r="AI165" i="3" s="1"/>
  <c r="AF165" i="3" s="1"/>
  <c r="Z358" i="3"/>
  <c r="AE358" i="3" s="1"/>
  <c r="AL358" i="3" s="1"/>
  <c r="AI358" i="3" s="1"/>
  <c r="AF358" i="3" s="1"/>
  <c r="U343" i="3"/>
  <c r="U478" i="3"/>
  <c r="U71" i="3"/>
  <c r="U344" i="3"/>
  <c r="Z19" i="3"/>
  <c r="AE19" i="3" s="1"/>
  <c r="AL19" i="3" s="1"/>
  <c r="AI19" i="3" s="1"/>
  <c r="AF19" i="3" s="1"/>
  <c r="U19" i="3"/>
  <c r="U297" i="3"/>
  <c r="U258" i="3"/>
  <c r="Z360" i="3"/>
  <c r="AE360" i="3" s="1"/>
  <c r="AL360" i="3" s="1"/>
  <c r="AI360" i="3" s="1"/>
  <c r="AF360" i="3" s="1"/>
  <c r="U361" i="3"/>
  <c r="U340" i="3"/>
  <c r="Z387" i="3"/>
  <c r="AE387" i="3" s="1"/>
  <c r="AL387" i="3" s="1"/>
  <c r="AI387" i="3" s="1"/>
  <c r="AF387" i="3" s="1"/>
  <c r="Z318" i="3"/>
  <c r="AE318" i="3" s="1"/>
  <c r="AL318" i="3" s="1"/>
  <c r="AI318" i="3" s="1"/>
  <c r="AF318" i="3" s="1"/>
  <c r="Z105" i="3"/>
  <c r="AE105" i="3" s="1"/>
  <c r="AL105" i="3" s="1"/>
  <c r="AI105" i="3" s="1"/>
  <c r="AF105" i="3" s="1"/>
  <c r="Z296" i="3"/>
  <c r="AE296" i="3" s="1"/>
  <c r="AL296" i="3" s="1"/>
  <c r="AI296" i="3" s="1"/>
  <c r="AF296" i="3" s="1"/>
  <c r="U367" i="3"/>
  <c r="Z72" i="3"/>
  <c r="AE72" i="3" s="1"/>
  <c r="AL72" i="3" s="1"/>
  <c r="AI72" i="3" s="1"/>
  <c r="AF72" i="3" s="1"/>
  <c r="Z167" i="3"/>
  <c r="AE167" i="3" s="1"/>
  <c r="AL167" i="3" s="1"/>
  <c r="AI167" i="3" s="1"/>
  <c r="AF167" i="3" s="1"/>
  <c r="Z65" i="3"/>
  <c r="AE65" i="3" s="1"/>
  <c r="AL65" i="3" s="1"/>
  <c r="AI65" i="3" s="1"/>
  <c r="AF65" i="3" s="1"/>
  <c r="U257" i="3"/>
  <c r="U103" i="3"/>
  <c r="U60" i="3"/>
  <c r="U324" i="3"/>
  <c r="U322" i="3"/>
  <c r="Z83" i="3"/>
  <c r="AE83" i="3" s="1"/>
  <c r="AL83" i="3" s="1"/>
  <c r="AI83" i="3" s="1"/>
  <c r="AF83" i="3" s="1"/>
  <c r="Z16" i="3"/>
  <c r="AE16" i="3" s="1"/>
  <c r="AL16" i="3" s="1"/>
  <c r="AI16" i="3" s="1"/>
  <c r="AF16" i="3" s="1"/>
  <c r="Z161" i="3"/>
  <c r="AE161" i="3" s="1"/>
  <c r="AL161" i="3" s="1"/>
  <c r="AI161" i="3" s="1"/>
  <c r="AF161" i="3" s="1"/>
  <c r="Z192" i="3"/>
  <c r="AE192" i="3" s="1"/>
  <c r="AL192" i="3" s="1"/>
  <c r="AI192" i="3" s="1"/>
  <c r="AF192" i="3" s="1"/>
  <c r="U154" i="3"/>
  <c r="Z154" i="3"/>
  <c r="AE154" i="3" s="1"/>
  <c r="AL154" i="3" s="1"/>
  <c r="AI154" i="3" s="1"/>
  <c r="AF154" i="3" s="1"/>
  <c r="Z304" i="3"/>
  <c r="AE304" i="3" s="1"/>
  <c r="AL304" i="3" s="1"/>
  <c r="AI304" i="3" s="1"/>
  <c r="AF304" i="3" s="1"/>
  <c r="Z310" i="3"/>
  <c r="AE310" i="3" s="1"/>
  <c r="AL310" i="3" s="1"/>
  <c r="AI310" i="3" s="1"/>
  <c r="AF310" i="3" s="1"/>
  <c r="U305" i="3"/>
  <c r="U157" i="3"/>
  <c r="Z217" i="3"/>
  <c r="AE217" i="3" s="1"/>
  <c r="AL217" i="3" s="1"/>
  <c r="AI217" i="3" s="1"/>
  <c r="AF217" i="3" s="1"/>
  <c r="U284" i="3"/>
  <c r="Z284" i="3"/>
  <c r="AE284" i="3" s="1"/>
  <c r="AL284" i="3" s="1"/>
  <c r="AI284" i="3" s="1"/>
  <c r="AF284" i="3" s="1"/>
  <c r="Z78" i="3"/>
  <c r="AE78" i="3" s="1"/>
  <c r="AL78" i="3" s="1"/>
  <c r="AI78" i="3" s="1"/>
  <c r="AF78" i="3" s="1"/>
  <c r="Z134" i="3"/>
  <c r="AE134" i="3" s="1"/>
  <c r="AL134" i="3" s="1"/>
  <c r="AI134" i="3" s="1"/>
  <c r="AF134" i="3" s="1"/>
  <c r="Z273" i="3"/>
  <c r="AE273" i="3" s="1"/>
  <c r="AL273" i="3" s="1"/>
  <c r="AI273" i="3" s="1"/>
  <c r="AF273" i="3" s="1"/>
  <c r="Z141" i="3"/>
  <c r="AE141" i="3" s="1"/>
  <c r="AL141" i="3" s="1"/>
  <c r="AI141" i="3" s="1"/>
  <c r="AF141" i="3" s="1"/>
  <c r="U86" i="3"/>
  <c r="Z309" i="3"/>
  <c r="AE309" i="3" s="1"/>
  <c r="AL309" i="3" s="1"/>
  <c r="AI309" i="3" s="1"/>
  <c r="AF309" i="3" s="1"/>
  <c r="Z248" i="3"/>
  <c r="AE248" i="3" s="1"/>
  <c r="AL248" i="3" s="1"/>
  <c r="AI248" i="3" s="1"/>
  <c r="AF248" i="3" s="1"/>
  <c r="Z133" i="3"/>
  <c r="AE133" i="3" s="1"/>
  <c r="AL133" i="3" s="1"/>
  <c r="AI133" i="3" s="1"/>
  <c r="AF133" i="3" s="1"/>
  <c r="Z127" i="3"/>
  <c r="AE127" i="3" s="1"/>
  <c r="AL127" i="3" s="1"/>
  <c r="AI127" i="3" s="1"/>
  <c r="AF127" i="3" s="1"/>
  <c r="U26" i="3"/>
  <c r="Z184" i="3"/>
  <c r="AE184" i="3" s="1"/>
  <c r="AL184" i="3" s="1"/>
  <c r="AI184" i="3" s="1"/>
  <c r="AF184" i="3" s="1"/>
  <c r="Z450" i="3"/>
  <c r="AE450" i="3" s="1"/>
  <c r="AL450" i="3" s="1"/>
  <c r="AI450" i="3" s="1"/>
  <c r="AF450" i="3" s="1"/>
  <c r="Z493" i="3"/>
  <c r="AE493" i="3" s="1"/>
  <c r="AL493" i="3" s="1"/>
  <c r="AI493" i="3" s="1"/>
  <c r="AF493" i="3" s="1"/>
  <c r="U461" i="3"/>
  <c r="Z437" i="3"/>
  <c r="AE437" i="3" s="1"/>
  <c r="AL437" i="3" s="1"/>
  <c r="AI437" i="3" s="1"/>
  <c r="AF437" i="3" s="1"/>
  <c r="Z470" i="3"/>
  <c r="AE470" i="3" s="1"/>
  <c r="AL470" i="3" s="1"/>
  <c r="AI470" i="3" s="1"/>
  <c r="AF470" i="3" s="1"/>
  <c r="U441" i="3"/>
  <c r="U491" i="3"/>
  <c r="U473" i="3"/>
  <c r="Z490" i="3"/>
  <c r="AE490" i="3" s="1"/>
  <c r="AL490" i="3" s="1"/>
  <c r="AI490" i="3" s="1"/>
  <c r="AF490" i="3" s="1"/>
  <c r="Z443" i="3"/>
  <c r="AE443" i="3" s="1"/>
  <c r="AL443" i="3" s="1"/>
  <c r="AI443" i="3" s="1"/>
  <c r="AF443" i="3" s="1"/>
  <c r="U32" i="3"/>
  <c r="U487" i="3"/>
  <c r="Z439" i="3"/>
  <c r="AE439" i="3" s="1"/>
  <c r="AL439" i="3" s="1"/>
  <c r="AI439" i="3" s="1"/>
  <c r="AF439" i="3" s="1"/>
  <c r="U494" i="3"/>
  <c r="U492" i="3"/>
  <c r="U507" i="3"/>
  <c r="U263" i="3"/>
  <c r="Z483" i="3"/>
  <c r="AE483" i="3" s="1"/>
  <c r="AL483" i="3" s="1"/>
  <c r="AI483" i="3" s="1"/>
  <c r="AF483" i="3" s="1"/>
  <c r="Z455" i="3"/>
  <c r="AE455" i="3" s="1"/>
  <c r="AL455" i="3" s="1"/>
  <c r="AI455" i="3" s="1"/>
  <c r="AF455" i="3" s="1"/>
  <c r="U251" i="3"/>
  <c r="Z251" i="3"/>
  <c r="AE251" i="3" s="1"/>
  <c r="AL251" i="3" s="1"/>
  <c r="AI251" i="3" s="1"/>
  <c r="AF251" i="3" s="1"/>
  <c r="U218" i="3"/>
  <c r="Z218" i="3"/>
  <c r="AE218" i="3" s="1"/>
  <c r="AL218" i="3" s="1"/>
  <c r="AI218" i="3" s="1"/>
  <c r="AF218" i="3" s="1"/>
  <c r="Z270" i="3"/>
  <c r="AE270" i="3" s="1"/>
  <c r="AL270" i="3" s="1"/>
  <c r="AI270" i="3" s="1"/>
  <c r="AF270" i="3" s="1"/>
  <c r="U270" i="3"/>
  <c r="Z89" i="3"/>
  <c r="AE89" i="3" s="1"/>
  <c r="AL89" i="3" s="1"/>
  <c r="AI89" i="3" s="1"/>
  <c r="AF89" i="3" s="1"/>
  <c r="U89" i="3"/>
  <c r="Z274" i="3"/>
  <c r="AE274" i="3" s="1"/>
  <c r="AL274" i="3" s="1"/>
  <c r="AI274" i="3" s="1"/>
  <c r="AF274" i="3" s="1"/>
  <c r="U274" i="3"/>
  <c r="Z149" i="3"/>
  <c r="AE149" i="3" s="1"/>
  <c r="AL149" i="3" s="1"/>
  <c r="AI149" i="3" s="1"/>
  <c r="AF149" i="3" s="1"/>
  <c r="U149" i="3"/>
  <c r="U465" i="3"/>
  <c r="Z465" i="3"/>
  <c r="AE465" i="3" s="1"/>
  <c r="AL465" i="3" s="1"/>
  <c r="AI465" i="3" s="1"/>
  <c r="AF465" i="3" s="1"/>
  <c r="Z79" i="3"/>
  <c r="AE79" i="3" s="1"/>
  <c r="AL79" i="3" s="1"/>
  <c r="AI79" i="3" s="1"/>
  <c r="AF79" i="3" s="1"/>
  <c r="U79" i="3"/>
  <c r="Z400" i="3"/>
  <c r="AE400" i="3" s="1"/>
  <c r="AL400" i="3" s="1"/>
  <c r="AI400" i="3" s="1"/>
  <c r="AF400" i="3" s="1"/>
  <c r="U400" i="3"/>
  <c r="U249" i="3"/>
  <c r="Z249" i="3"/>
  <c r="AE249" i="3" s="1"/>
  <c r="AL249" i="3" s="1"/>
  <c r="AI249" i="3" s="1"/>
  <c r="AF249" i="3" s="1"/>
  <c r="Z499" i="3"/>
  <c r="AE499" i="3" s="1"/>
  <c r="AL499" i="3" s="1"/>
  <c r="AI499" i="3" s="1"/>
  <c r="AF499" i="3" s="1"/>
  <c r="U499" i="3"/>
  <c r="U138" i="3"/>
  <c r="Z138" i="3"/>
  <c r="AE138" i="3" s="1"/>
  <c r="AL138" i="3" s="1"/>
  <c r="AI138" i="3" s="1"/>
  <c r="AF138" i="3" s="1"/>
  <c r="Z269" i="3"/>
  <c r="AE269" i="3" s="1"/>
  <c r="AL269" i="3" s="1"/>
  <c r="AI269" i="3" s="1"/>
  <c r="AF269" i="3" s="1"/>
  <c r="U269" i="3"/>
  <c r="Z143" i="3"/>
  <c r="AE143" i="3" s="1"/>
  <c r="AL143" i="3" s="1"/>
  <c r="AI143" i="3" s="1"/>
  <c r="AF143" i="3" s="1"/>
  <c r="U143" i="3"/>
  <c r="U230" i="3"/>
  <c r="Z230" i="3"/>
  <c r="AE230" i="3" s="1"/>
  <c r="AL230" i="3" s="1"/>
  <c r="AI230" i="3" s="1"/>
  <c r="AF230" i="3" s="1"/>
  <c r="Z30" i="3"/>
  <c r="AE30" i="3" s="1"/>
  <c r="AL30" i="3" s="1"/>
  <c r="AI30" i="3" s="1"/>
  <c r="AF30" i="3" s="1"/>
  <c r="U30" i="3"/>
  <c r="Z308" i="3"/>
  <c r="AE308" i="3" s="1"/>
  <c r="AL308" i="3" s="1"/>
  <c r="AI308" i="3" s="1"/>
  <c r="AF308" i="3" s="1"/>
  <c r="U308" i="3"/>
  <c r="Z126" i="3"/>
  <c r="AE126" i="3" s="1"/>
  <c r="AL126" i="3" s="1"/>
  <c r="AI126" i="3" s="1"/>
  <c r="AF126" i="3" s="1"/>
  <c r="U126" i="3"/>
  <c r="U503" i="3"/>
  <c r="Z503" i="3"/>
  <c r="AE503" i="3" s="1"/>
  <c r="AL503" i="3" s="1"/>
  <c r="AI503" i="3" s="1"/>
  <c r="AF503" i="3" s="1"/>
  <c r="U137" i="3"/>
  <c r="Z137" i="3"/>
  <c r="AE137" i="3" s="1"/>
  <c r="AL137" i="3" s="1"/>
  <c r="AI137" i="3" s="1"/>
  <c r="AF137" i="3" s="1"/>
  <c r="Z219" i="3"/>
  <c r="AE219" i="3" s="1"/>
  <c r="AL219" i="3" s="1"/>
  <c r="AI219" i="3" s="1"/>
  <c r="AF219" i="3" s="1"/>
  <c r="U219" i="3"/>
  <c r="Z178" i="3"/>
  <c r="AE178" i="3" s="1"/>
  <c r="AL178" i="3" s="1"/>
  <c r="AI178" i="3" s="1"/>
  <c r="AF178" i="3" s="1"/>
  <c r="U178" i="3"/>
  <c r="U88" i="3"/>
  <c r="Z88" i="3"/>
  <c r="AE88" i="3" s="1"/>
  <c r="AL88" i="3" s="1"/>
  <c r="AI88" i="3" s="1"/>
  <c r="AF88" i="3" s="1"/>
  <c r="Z150" i="3"/>
  <c r="AE150" i="3" s="1"/>
  <c r="AL150" i="3" s="1"/>
  <c r="AI150" i="3" s="1"/>
  <c r="AF150" i="3" s="1"/>
  <c r="U150" i="3"/>
  <c r="Z52" i="3"/>
  <c r="AE52" i="3" s="1"/>
  <c r="AL52" i="3" s="1"/>
  <c r="AI52" i="3" s="1"/>
  <c r="AF52" i="3" s="1"/>
  <c r="U52" i="3"/>
  <c r="U279" i="3"/>
  <c r="Z279" i="3"/>
  <c r="AE279" i="3" s="1"/>
  <c r="AL279" i="3" s="1"/>
  <c r="AI279" i="3" s="1"/>
  <c r="AF279" i="3" s="1"/>
  <c r="Z266" i="3"/>
  <c r="AE266" i="3" s="1"/>
  <c r="AL266" i="3" s="1"/>
  <c r="AI266" i="3" s="1"/>
  <c r="AF266" i="3" s="1"/>
  <c r="U266" i="3"/>
  <c r="Z40" i="3"/>
  <c r="AE40" i="3" s="1"/>
  <c r="AL40" i="3" s="1"/>
  <c r="AI40" i="3" s="1"/>
  <c r="AF40" i="3" s="1"/>
  <c r="U40" i="3"/>
  <c r="Z156" i="3"/>
  <c r="AE156" i="3" s="1"/>
  <c r="AL156" i="3" s="1"/>
  <c r="AI156" i="3" s="1"/>
  <c r="AF156" i="3" s="1"/>
  <c r="U156" i="3"/>
  <c r="Z220" i="3"/>
  <c r="AE220" i="3" s="1"/>
  <c r="AL220" i="3" s="1"/>
  <c r="AI220" i="3" s="1"/>
  <c r="AF220" i="3" s="1"/>
  <c r="U220" i="3"/>
  <c r="Z148" i="3"/>
  <c r="AE148" i="3" s="1"/>
  <c r="AL148" i="3" s="1"/>
  <c r="AI148" i="3" s="1"/>
  <c r="AF148" i="3" s="1"/>
  <c r="U148" i="3"/>
  <c r="U304" i="3" l="1"/>
  <c r="U192" i="3"/>
  <c r="U310" i="3"/>
  <c r="Z157" i="3"/>
  <c r="AE157" i="3" s="1"/>
  <c r="AL157" i="3" s="1"/>
  <c r="AI157" i="3" s="1"/>
  <c r="AF157" i="3" s="1"/>
  <c r="U78" i="3"/>
  <c r="U127" i="3"/>
  <c r="U443" i="3"/>
  <c r="U273" i="3"/>
  <c r="U437" i="3"/>
  <c r="U248" i="3"/>
  <c r="U483" i="3"/>
  <c r="U309" i="3"/>
  <c r="U141" i="3"/>
  <c r="Z129" i="3"/>
  <c r="AE129" i="3" s="1"/>
  <c r="AL129" i="3" s="1"/>
  <c r="AI129" i="3" s="1"/>
  <c r="AF129" i="3" s="1"/>
  <c r="U129" i="3"/>
  <c r="Z139" i="3"/>
  <c r="AE139" i="3" s="1"/>
  <c r="AL139" i="3" s="1"/>
  <c r="AI139" i="3" s="1"/>
  <c r="AF139" i="3" s="1"/>
  <c r="U139" i="3"/>
  <c r="U136" i="3"/>
  <c r="U455" i="3"/>
  <c r="U133" i="3"/>
  <c r="Z461" i="3"/>
  <c r="AE461" i="3" s="1"/>
  <c r="AL461" i="3" s="1"/>
  <c r="AI461" i="3" s="1"/>
  <c r="AF461" i="3" s="1"/>
  <c r="Z494" i="3"/>
  <c r="AE494" i="3" s="1"/>
  <c r="AL494" i="3" s="1"/>
  <c r="AI494" i="3" s="1"/>
  <c r="AF494" i="3" s="1"/>
  <c r="Z492" i="3"/>
  <c r="AE492" i="3" s="1"/>
  <c r="AL492" i="3" s="1"/>
  <c r="AI492" i="3" s="1"/>
  <c r="AF492" i="3" s="1"/>
  <c r="Z487" i="3"/>
  <c r="AE487" i="3" s="1"/>
  <c r="AL487" i="3" s="1"/>
  <c r="AI487" i="3" s="1"/>
  <c r="AF487" i="3" s="1"/>
  <c r="Z473" i="3"/>
  <c r="AE473" i="3" s="1"/>
  <c r="AL473" i="3" s="1"/>
  <c r="AI473" i="3" s="1"/>
  <c r="AF473" i="3" s="1"/>
  <c r="Z26" i="3"/>
  <c r="AE26" i="3" s="1"/>
  <c r="AL26" i="3" s="1"/>
  <c r="AI26" i="3" s="1"/>
  <c r="AF26" i="3" s="1"/>
  <c r="U184" i="3"/>
  <c r="Z507" i="3"/>
  <c r="AE507" i="3" s="1"/>
  <c r="AL507" i="3" s="1"/>
  <c r="AI507" i="3" s="1"/>
  <c r="AF507" i="3" s="1"/>
  <c r="Z441" i="3"/>
  <c r="AE441" i="3" s="1"/>
  <c r="AL441" i="3" s="1"/>
  <c r="AI441" i="3" s="1"/>
  <c r="AF441" i="3" s="1"/>
  <c r="U439" i="3"/>
  <c r="U450" i="3"/>
  <c r="Z491" i="3"/>
  <c r="AE491" i="3" s="1"/>
  <c r="AL491" i="3" s="1"/>
  <c r="AI491" i="3" s="1"/>
  <c r="AF491" i="3" s="1"/>
  <c r="U493" i="3"/>
  <c r="U490" i="3"/>
  <c r="Z32" i="3"/>
  <c r="AE32" i="3" s="1"/>
  <c r="AL32" i="3" s="1"/>
  <c r="AI32" i="3" s="1"/>
  <c r="AF32" i="3" s="1"/>
  <c r="U470" i="3"/>
  <c r="Z263" i="3"/>
  <c r="AE263" i="3" s="1"/>
  <c r="AL263" i="3" s="1"/>
  <c r="AI263" i="3" s="1"/>
  <c r="AF263" i="3" s="1"/>
  <c r="Z244" i="3"/>
  <c r="AE244" i="3" s="1"/>
  <c r="AL244" i="3" s="1"/>
  <c r="AI244" i="3" s="1"/>
  <c r="AF244" i="3" s="1"/>
  <c r="U244" i="3"/>
  <c r="Z131" i="3"/>
  <c r="AE131" i="3" s="1"/>
  <c r="AL131" i="3" s="1"/>
  <c r="AI131" i="3" s="1"/>
  <c r="AF131" i="3" s="1"/>
  <c r="U131" i="3"/>
  <c r="Z29" i="3"/>
  <c r="AE29" i="3" s="1"/>
  <c r="AL29" i="3" s="1"/>
  <c r="AI29" i="3" s="1"/>
  <c r="AF29" i="3" s="1"/>
  <c r="U29" i="3"/>
  <c r="U312" i="3"/>
  <c r="Z312" i="3"/>
  <c r="AE312" i="3" s="1"/>
  <c r="AL312" i="3" s="1"/>
  <c r="AI312" i="3" s="1"/>
  <c r="AF312" i="3" s="1"/>
  <c r="Z267" i="3"/>
  <c r="AE267" i="3" s="1"/>
  <c r="AL267" i="3" s="1"/>
  <c r="AI267" i="3" s="1"/>
  <c r="AF267" i="3" s="1"/>
  <c r="U267" i="3"/>
  <c r="U57" i="3"/>
  <c r="Z57" i="3"/>
  <c r="AE57" i="3" s="1"/>
  <c r="AL57" i="3" s="1"/>
  <c r="AI57" i="3" s="1"/>
  <c r="AF57" i="3" s="1"/>
  <c r="Z144" i="3"/>
  <c r="AE144" i="3" s="1"/>
  <c r="AL144" i="3" s="1"/>
  <c r="AI144" i="3" s="1"/>
  <c r="AF144" i="3" s="1"/>
  <c r="U144" i="3"/>
  <c r="U250" i="3"/>
  <c r="Z250" i="3"/>
  <c r="AE250" i="3" s="1"/>
  <c r="AL250" i="3" s="1"/>
  <c r="AI250" i="3" s="1"/>
  <c r="AF250" i="3" s="1"/>
  <c r="U412" i="3"/>
  <c r="Z412" i="3"/>
  <c r="AE412" i="3" s="1"/>
  <c r="AL412" i="3" s="1"/>
  <c r="AI412" i="3" s="1"/>
  <c r="AF412" i="3" s="1"/>
  <c r="U311" i="3"/>
  <c r="Z311" i="3"/>
  <c r="AE311" i="3" s="1"/>
  <c r="AL311" i="3" s="1"/>
  <c r="AI311" i="3" s="1"/>
  <c r="AF311" i="3" s="1"/>
  <c r="Z200" i="3"/>
  <c r="AE200" i="3" s="1"/>
  <c r="AL200" i="3" s="1"/>
  <c r="AI200" i="3" s="1"/>
  <c r="AF200" i="3" s="1"/>
  <c r="U200" i="3"/>
  <c r="Z128" i="3"/>
  <c r="AE128" i="3" s="1"/>
  <c r="AL128" i="3" s="1"/>
  <c r="AI128" i="3" s="1"/>
  <c r="AF128" i="3" s="1"/>
  <c r="U128" i="3"/>
  <c r="U87" i="3"/>
  <c r="Z87" i="3"/>
  <c r="AE87" i="3" s="1"/>
  <c r="AL87" i="3" s="1"/>
  <c r="AI87" i="3" s="1"/>
  <c r="AF87" i="3" s="1"/>
  <c r="U90" i="3"/>
  <c r="Z90" i="3"/>
  <c r="AE90" i="3" s="1"/>
  <c r="AL90" i="3" s="1"/>
  <c r="AI90" i="3" s="1"/>
  <c r="AF90" i="3" s="1"/>
  <c r="U222" i="3"/>
  <c r="Z222" i="3"/>
  <c r="AE222" i="3" s="1"/>
  <c r="AL222" i="3" s="1"/>
  <c r="AI222" i="3" s="1"/>
  <c r="AF222" i="3" s="1"/>
  <c r="Z132" i="3"/>
  <c r="AE132" i="3" s="1"/>
  <c r="AL132" i="3" s="1"/>
  <c r="AI132" i="3" s="1"/>
  <c r="AF132" i="3" s="1"/>
  <c r="U132" i="3"/>
  <c r="Z136" i="3" l="1"/>
  <c r="AE136" i="3" s="1"/>
  <c r="AL136" i="3" s="1"/>
  <c r="AI136" i="3" s="1"/>
  <c r="AF136" i="3" s="1"/>
  <c r="Z142" i="3"/>
  <c r="AE142" i="3" s="1"/>
  <c r="AL142" i="3" s="1"/>
  <c r="AI142" i="3" s="1"/>
  <c r="AF142" i="3" s="1"/>
  <c r="U142" i="3"/>
</calcChain>
</file>

<file path=xl/sharedStrings.xml><?xml version="1.0" encoding="utf-8"?>
<sst xmlns="http://schemas.openxmlformats.org/spreadsheetml/2006/main" count="3068" uniqueCount="998">
  <si>
    <t>Date</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</si>
  <si>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</si>
  <si>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</si>
  <si>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</si>
  <si>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</si>
  <si>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</si>
  <si>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</si>
  <si>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</si>
  <si>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Cost</t>
  </si>
  <si>
    <t>Stock</t>
  </si>
  <si>
    <t>Net</t>
  </si>
  <si>
    <t>Code</t>
  </si>
  <si>
    <t>U/M</t>
  </si>
  <si>
    <t>Note</t>
  </si>
  <si>
    <t>Disc.</t>
  </si>
  <si>
    <t>Disc</t>
  </si>
  <si>
    <t>Act. Cost</t>
  </si>
  <si>
    <t>Retail Price Calculations</t>
  </si>
  <si>
    <t>Price List</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</si>
  <si>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</si>
  <si>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</si>
  <si>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</si>
  <si>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</si>
  <si>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</si>
  <si>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</si>
  <si>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</si>
  <si>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</si>
  <si>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</si>
  <si>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</si>
  <si>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</si>
  <si>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</si>
  <si>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</si>
  <si>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</si>
  <si>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</si>
  <si>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</si>
  <si>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</si>
  <si>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EA</t>
  </si>
  <si>
    <t>Product Type</t>
  </si>
  <si>
    <t>a</t>
  </si>
  <si>
    <t>Group</t>
  </si>
  <si>
    <t>GP Margin % for</t>
  </si>
  <si>
    <t>Manufacturer</t>
  </si>
  <si>
    <t>Mfg</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</si>
  <si>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</si>
  <si>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</si>
  <si>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</si>
  <si>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</si>
  <si>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</si>
  <si>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</si>
  <si>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</si>
  <si>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</si>
  <si>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</si>
  <si>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</si>
  <si>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</si>
  <si>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</si>
  <si>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</si>
  <si>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</si>
  <si>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</si>
  <si>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</si>
  <si>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</si>
  <si>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</si>
  <si>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</si>
  <si>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</si>
  <si>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</si>
  <si>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</si>
  <si>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</si>
  <si>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</si>
  <si>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</si>
  <si>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</si>
  <si>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</si>
  <si>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</si>
  <si>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You can enter a value in the column labeled "Adj." to change your price manually.</t>
  </si>
  <si>
    <t>Part Number</t>
  </si>
  <si>
    <t>Trowels</t>
  </si>
  <si>
    <t>1/4 x 1/4</t>
  </si>
  <si>
    <t>Barwalt</t>
  </si>
  <si>
    <t>- Soft Grip, Stainless Steel</t>
  </si>
  <si>
    <t>n/s</t>
  </si>
  <si>
    <t>3/8 x 1/4</t>
  </si>
  <si>
    <t>1/2 x 1/4</t>
  </si>
  <si>
    <t>3/16 x 1/4</t>
  </si>
  <si>
    <t>5" x 2"</t>
  </si>
  <si>
    <t>Margin Trowels</t>
  </si>
  <si>
    <t>8" x 2"</t>
  </si>
  <si>
    <t>Floats</t>
  </si>
  <si>
    <t>Regular Floats</t>
  </si>
  <si>
    <t>4" x 9"</t>
  </si>
  <si>
    <t>Epoxy Floats</t>
  </si>
  <si>
    <t>Grouting Clean Up Systems / Sponges</t>
  </si>
  <si>
    <t>Doodlebugs</t>
  </si>
  <si>
    <t>Sponges</t>
  </si>
  <si>
    <t>Hydra</t>
  </si>
  <si>
    <t>HY6HS</t>
  </si>
  <si>
    <t>TM-B</t>
  </si>
  <si>
    <t>6" Medium Sponge</t>
  </si>
  <si>
    <t>HY8HS</t>
  </si>
  <si>
    <t>TXL-B</t>
  </si>
  <si>
    <t>8" X-Large Sponge</t>
  </si>
  <si>
    <t>HYEPL</t>
  </si>
  <si>
    <t>EPL</t>
  </si>
  <si>
    <t>Epoxy Sponge White</t>
  </si>
  <si>
    <t>Tile Spacers</t>
  </si>
  <si>
    <r>
      <t>Hollow Spacers</t>
    </r>
    <r>
      <rPr>
        <sz val="8"/>
        <rFont val="Arial"/>
        <family val="2"/>
      </rPr>
      <t xml:space="preserve"> - specially designed to be grouted over - they don't have to be removed</t>
    </r>
  </si>
  <si>
    <t>1/16"  +</t>
  </si>
  <si>
    <t>- 500 Count</t>
  </si>
  <si>
    <t>1/8"  +</t>
  </si>
  <si>
    <t xml:space="preserve">3/16"  + </t>
  </si>
  <si>
    <t>1/4"  +</t>
  </si>
  <si>
    <t>- 400 Count</t>
  </si>
  <si>
    <t>1/8"  T</t>
  </si>
  <si>
    <t>3/16"  T</t>
  </si>
  <si>
    <t>- 100 Count</t>
  </si>
  <si>
    <t>Wedges</t>
  </si>
  <si>
    <t>PRSC1</t>
  </si>
  <si>
    <t>Knee Pads</t>
  </si>
  <si>
    <t>Gundlach</t>
  </si>
  <si>
    <t>Mixers</t>
  </si>
  <si>
    <t>Water Heaters</t>
  </si>
  <si>
    <t>Tile Cutters</t>
  </si>
  <si>
    <t>Rubi</t>
  </si>
  <si>
    <t>Wet Saws</t>
  </si>
  <si>
    <t>- Plunge Cuts</t>
  </si>
  <si>
    <t>- Includes Stand &amp; Blade</t>
  </si>
  <si>
    <t>MK Diamond</t>
  </si>
  <si>
    <t>Wet Saws - Diamond Blades</t>
  </si>
  <si>
    <t>4" Blade</t>
  </si>
  <si>
    <t>7" Blade</t>
  </si>
  <si>
    <t>10" Blade</t>
  </si>
  <si>
    <t>- for ceramic tile, porcelain tile, extra hard tiles and hard natural stones</t>
  </si>
  <si>
    <t>Glass Diamond Blade</t>
  </si>
  <si>
    <t>- Specialized wheel for cutting glass tiles to reduce chipping of glass edge</t>
  </si>
  <si>
    <t>- for glass tile, ceramic tile, porcelain tile and soft natural stones</t>
  </si>
  <si>
    <t>Marble Polishing Tools</t>
  </si>
  <si>
    <t>Other Cutting Tools &amp; Markers</t>
  </si>
  <si>
    <t>Nippers</t>
  </si>
  <si>
    <t>Hole Saws &amp; Diamond Drill Bits</t>
  </si>
  <si>
    <t>Our Part #</t>
  </si>
  <si>
    <t>Mfg.</t>
  </si>
  <si>
    <t>Tools</t>
  </si>
  <si>
    <t>T</t>
  </si>
  <si>
    <t>N</t>
  </si>
  <si>
    <t>Mark E. Ind.</t>
  </si>
  <si>
    <t>GU8242</t>
  </si>
  <si>
    <t>8242 Medium Blue Doodlebug Pad</t>
  </si>
  <si>
    <t>GU8440</t>
  </si>
  <si>
    <t>8440 Fine White Doodlebug Pad</t>
  </si>
  <si>
    <t>8" Blade</t>
  </si>
  <si>
    <t>www.barwalt.com</t>
  </si>
  <si>
    <t>www.rubi.com</t>
  </si>
  <si>
    <t>www.mkdiamond.com</t>
  </si>
  <si>
    <t>www.markeindustries.com</t>
  </si>
  <si>
    <t>- Bag of 40</t>
  </si>
  <si>
    <t>- Bag of 25</t>
  </si>
  <si>
    <t>Notes:</t>
  </si>
  <si>
    <t>Suction Cup</t>
  </si>
  <si>
    <t>V-Notched - Trowels</t>
  </si>
  <si>
    <t>1/4"</t>
  </si>
  <si>
    <t>5/16"</t>
  </si>
  <si>
    <t>3/8"</t>
  </si>
  <si>
    <t>1/2"</t>
  </si>
  <si>
    <t>3/4"</t>
  </si>
  <si>
    <t>1"</t>
  </si>
  <si>
    <t>1-1/4"</t>
  </si>
  <si>
    <t>1-3/8"</t>
  </si>
  <si>
    <t>1-3/4"</t>
  </si>
  <si>
    <t>2"</t>
  </si>
  <si>
    <t>2-1/4"</t>
  </si>
  <si>
    <t>2-3/4"</t>
  </si>
  <si>
    <t>3"</t>
  </si>
  <si>
    <t>1/8"</t>
  </si>
  <si>
    <t>3/16"</t>
  </si>
  <si>
    <t>Pricing is subject to change without notice.</t>
  </si>
  <si>
    <t>Horseshoe Shim Spacers</t>
  </si>
  <si>
    <t>1/16" U</t>
  </si>
  <si>
    <t>Net Price</t>
  </si>
  <si>
    <t>PRICING LISTED IS NET PRICING.  TRADE DISCOUNTS DO NOT APPLY.</t>
  </si>
  <si>
    <t>SHTRLDIT6</t>
  </si>
  <si>
    <t>Schluter Ditra trowel</t>
  </si>
  <si>
    <t>Schluter</t>
  </si>
  <si>
    <t>Schluter Kerdi trowel</t>
  </si>
  <si>
    <t>SHTRLKER6</t>
  </si>
  <si>
    <t>Euro-Notched - Trowels</t>
  </si>
  <si>
    <t>Progress</t>
  </si>
  <si>
    <t>PRSL1</t>
  </si>
  <si>
    <t>Linear Levelers</t>
  </si>
  <si>
    <t>T-Shaped Levelers</t>
  </si>
  <si>
    <t>Cross-Shaped Levelers</t>
  </si>
  <si>
    <t>1 mm - 1/16"</t>
  </si>
  <si>
    <t>2 mm - 3/32"</t>
  </si>
  <si>
    <t>3 mm - 1/8"</t>
  </si>
  <si>
    <t>5 mm - 3/16"</t>
  </si>
  <si>
    <t>PRSL2</t>
  </si>
  <si>
    <t>PRSL3</t>
  </si>
  <si>
    <t>PRSL5</t>
  </si>
  <si>
    <t>PRST1</t>
  </si>
  <si>
    <t>PRST2</t>
  </si>
  <si>
    <t>PRST3</t>
  </si>
  <si>
    <t>PRST5</t>
  </si>
  <si>
    <t>PRSC2</t>
  </si>
  <si>
    <t>PRSC3</t>
  </si>
  <si>
    <t>PRSC5</t>
  </si>
  <si>
    <t>PRST</t>
  </si>
  <si>
    <t>PRSSV</t>
  </si>
  <si>
    <t>Pommel Remover</t>
  </si>
  <si>
    <t>PRSPC</t>
  </si>
  <si>
    <t>- 50 Count</t>
  </si>
  <si>
    <t>Universal Rotating Pommel Cap (re-usable)</t>
  </si>
  <si>
    <t>System Protection Cap (re-usable)</t>
  </si>
  <si>
    <t>Euro-Notch</t>
  </si>
  <si>
    <t>PPPRSL1</t>
  </si>
  <si>
    <t>PPPRSL2</t>
  </si>
  <si>
    <t>PPPRSL3</t>
  </si>
  <si>
    <t>PPPRSL5</t>
  </si>
  <si>
    <t>PPPRST1</t>
  </si>
  <si>
    <t>PPPRST2</t>
  </si>
  <si>
    <t>PPPRST3</t>
  </si>
  <si>
    <t>PPPRST5</t>
  </si>
  <si>
    <t>PPPRSC1</t>
  </si>
  <si>
    <t>PPPRSC2</t>
  </si>
  <si>
    <t>PPPRSC3</t>
  </si>
  <si>
    <t>PPPRSC5</t>
  </si>
  <si>
    <t>PPPRST</t>
  </si>
  <si>
    <t>PPPRSPC</t>
  </si>
  <si>
    <t>PPPRSSV</t>
  </si>
  <si>
    <t>RUDS2501300</t>
  </si>
  <si>
    <t>RUDS2501500</t>
  </si>
  <si>
    <t>- 10" Saw Blade Capacity - 1" Arbor</t>
  </si>
  <si>
    <t>- Horsepower = 3 hp</t>
  </si>
  <si>
    <t>Saws - Cutting Length between 20" to 36"</t>
  </si>
  <si>
    <t>- Weight = 242 lbs</t>
  </si>
  <si>
    <t>- Weight = 275 lbs</t>
  </si>
  <si>
    <t>- Folding Legs w/ Wheels for easy transportation</t>
  </si>
  <si>
    <t>- Removable Table for easy cleaning</t>
  </si>
  <si>
    <t>Lippage Reduction Systems</t>
  </si>
  <si>
    <t>Rubi Tools</t>
  </si>
  <si>
    <t>Progress Profiles</t>
  </si>
  <si>
    <t>European Tile Masters (ETMM)</t>
  </si>
  <si>
    <t>www.europeantilemasters</t>
  </si>
  <si>
    <t>www.progressprofiles.com</t>
  </si>
  <si>
    <t>ETM</t>
  </si>
  <si>
    <t>- 51" Straight - 36" Diagonal</t>
  </si>
  <si>
    <t>Hydra - All</t>
  </si>
  <si>
    <t>Gundlach - All</t>
  </si>
  <si>
    <t>Rubi - Saws/Cutters</t>
  </si>
  <si>
    <t>Rubi - All Other</t>
  </si>
  <si>
    <t>ET1</t>
  </si>
  <si>
    <t>GU</t>
  </si>
  <si>
    <t>HY</t>
  </si>
  <si>
    <t>Progress Profiles - All</t>
  </si>
  <si>
    <t>PP</t>
  </si>
  <si>
    <t>RU</t>
  </si>
  <si>
    <t>RU1</t>
  </si>
  <si>
    <t>Schluter - Trowels</t>
  </si>
  <si>
    <t>SH</t>
  </si>
  <si>
    <t>Handling &amp; Transport Equipment</t>
  </si>
  <si>
    <t>Handling</t>
  </si>
  <si>
    <t>Transport</t>
  </si>
  <si>
    <t>Cutting Table</t>
  </si>
  <si>
    <t>Tile Cutters &amp; Accessories</t>
  </si>
  <si>
    <t>Rail Cutters</t>
  </si>
  <si>
    <t>Breakers</t>
  </si>
  <si>
    <t>Scoring Wheels</t>
  </si>
  <si>
    <t>Edge Finishing</t>
  </si>
  <si>
    <t>Beveling, Mitering &amp; Bullnosing</t>
  </si>
  <si>
    <t>ETE36B3</t>
  </si>
  <si>
    <t>KERA-EDGE KIT: includes 36A KERA-EDGE, Bosch 1380 Slim Grinder,</t>
  </si>
  <si>
    <t>Water Kit, Diamond Cup, Backer Pad, and 4 Diamond Pads</t>
  </si>
  <si>
    <t>Diamond Sponge</t>
  </si>
  <si>
    <t>1/2 x 1/2</t>
  </si>
  <si>
    <t>1/8 x 1/8</t>
  </si>
  <si>
    <t>11/64 x 11/64</t>
  </si>
  <si>
    <t>DC250 850 Bridge Saw w/ Folding Legs</t>
  </si>
  <si>
    <t>- Horsepower = 1.5 hp</t>
  </si>
  <si>
    <t>- 10" Saw Blade Capacity - 5/8" Arbor</t>
  </si>
  <si>
    <t>- Weight = 121 lbs</t>
  </si>
  <si>
    <t>- Weight = 132 lbs</t>
  </si>
  <si>
    <t xml:space="preserve">- Dimensions: 58" x 31" x 51" </t>
  </si>
  <si>
    <t xml:space="preserve">- Dimensions: 67" x 31" x 51" </t>
  </si>
  <si>
    <t xml:space="preserve">- Dimensions: 79" x 29" x 51" </t>
  </si>
  <si>
    <t xml:space="preserve">- Dimensions: 87" x 29" x 51" </t>
  </si>
  <si>
    <t>Schluter Sized - Trowels</t>
  </si>
  <si>
    <t>Saws - Cutting Length 48" and greater</t>
  </si>
  <si>
    <t>Saws - Cutting Length 36" to 48"</t>
  </si>
  <si>
    <r>
      <t xml:space="preserve">- </t>
    </r>
    <r>
      <rPr>
        <b/>
        <sz val="8"/>
        <rFont val="Arial Narrow"/>
        <family val="2"/>
      </rPr>
      <t>61" cutting length</t>
    </r>
    <r>
      <rPr>
        <sz val="8"/>
        <rFont val="Arial Narrow"/>
        <family val="2"/>
      </rPr>
      <t xml:space="preserve"> / 42" diagonal</t>
    </r>
  </si>
  <si>
    <r>
      <t xml:space="preserve">- </t>
    </r>
    <r>
      <rPr>
        <b/>
        <sz val="8"/>
        <rFont val="Arial Narrow"/>
        <family val="2"/>
      </rPr>
      <t>38" cutting length</t>
    </r>
    <r>
      <rPr>
        <sz val="8"/>
        <rFont val="Arial Narrow"/>
        <family val="2"/>
      </rPr>
      <t xml:space="preserve"> / 27" diag cut</t>
    </r>
  </si>
  <si>
    <r>
      <t xml:space="preserve">- </t>
    </r>
    <r>
      <rPr>
        <b/>
        <sz val="8"/>
        <rFont val="Arial Narrow"/>
        <family val="2"/>
      </rPr>
      <t>48" cutting length</t>
    </r>
    <r>
      <rPr>
        <sz val="8"/>
        <rFont val="Arial Narrow"/>
        <family val="2"/>
      </rPr>
      <t xml:space="preserve"> / 33" diag cut</t>
    </r>
  </si>
  <si>
    <r>
      <t xml:space="preserve">- </t>
    </r>
    <r>
      <rPr>
        <b/>
        <sz val="8"/>
        <rFont val="Arial Narrow"/>
        <family val="2"/>
      </rPr>
      <t>51" cutting length</t>
    </r>
    <r>
      <rPr>
        <sz val="8"/>
        <rFont val="Arial Narrow"/>
        <family val="2"/>
      </rPr>
      <t xml:space="preserve"> / 37" diag cut</t>
    </r>
  </si>
  <si>
    <t>- Thicker center to avoid vibrations and wobbling</t>
  </si>
  <si>
    <t>- Specifically designed to provide greater speed without sacrificing finish quality</t>
  </si>
  <si>
    <t>RU31929</t>
  </si>
  <si>
    <t>Diamond Blades</t>
  </si>
  <si>
    <t>31920 Glass Blade</t>
  </si>
  <si>
    <t>31919 Glass Blade</t>
  </si>
  <si>
    <t>RU31920</t>
  </si>
  <si>
    <t>RU31919</t>
  </si>
  <si>
    <t>RU31940</t>
  </si>
  <si>
    <t>RU31941</t>
  </si>
  <si>
    <t>RU31926</t>
  </si>
  <si>
    <t>IQ1</t>
  </si>
  <si>
    <t>IQ</t>
  </si>
  <si>
    <t>IQ Tools - Saws/Cutters</t>
  </si>
  <si>
    <t>IQ Tools - All Other</t>
  </si>
  <si>
    <t>IQIQTS244</t>
  </si>
  <si>
    <r>
      <t xml:space="preserve">- </t>
    </r>
    <r>
      <rPr>
        <b/>
        <sz val="8"/>
        <rFont val="Arial Narrow"/>
        <family val="2"/>
      </rPr>
      <t>24" cutting length</t>
    </r>
    <r>
      <rPr>
        <sz val="8"/>
        <rFont val="Arial Narrow"/>
        <family val="2"/>
      </rPr>
      <t xml:space="preserve"> / 18" diag cut</t>
    </r>
  </si>
  <si>
    <t>- Weight = 92 lbs</t>
  </si>
  <si>
    <t xml:space="preserve">- Dimensions: 34" x 27" x 28" </t>
  </si>
  <si>
    <t>- Dust Containment System</t>
  </si>
  <si>
    <t>IQ Tools</t>
  </si>
  <si>
    <t>Q-Drive Blade with Cool Cut Technology for IQTS244 Dry Cut Tile Saw</t>
  </si>
  <si>
    <t>- Meets OSHA 2017 Silica Standard</t>
  </si>
  <si>
    <t>- Adjustable Cutting Head - Cuts up to 1"</t>
  </si>
  <si>
    <t>- 10" Saw Blade Capacity (must use their blade - Q-Drive Blade with Cool Cut Technology)</t>
  </si>
  <si>
    <t>IQIQTS244STAND</t>
  </si>
  <si>
    <t>IQTS244 Stand</t>
  </si>
  <si>
    <t>Q-Drive Blade for IQTS244 Saw</t>
  </si>
  <si>
    <t>iQTS244 Extension Table Accessory</t>
  </si>
  <si>
    <t>iQTS244 Miter Attachment Accessory</t>
  </si>
  <si>
    <t>iQTS244 Vacuum Port Hose Kit</t>
  </si>
  <si>
    <t>- 24" Straight - 17" Diagonal</t>
  </si>
  <si>
    <t>Rub Stones / Dressing Sticks</t>
  </si>
  <si>
    <t>(Saw &amp; Stand are only sold as a set)</t>
  </si>
  <si>
    <t>17956 - TZ-850 Rubi Tile Cutter</t>
  </si>
  <si>
    <t>17958 - TZ-1550 Rubi Tile Cutter</t>
  </si>
  <si>
    <t>17955 - TZ-1020 Rubi Tile Cutter</t>
  </si>
  <si>
    <t>17957 - TZ-1300 Rubi Tile Cutter</t>
  </si>
  <si>
    <t>- 33" Straight - 24" Diagonal</t>
  </si>
  <si>
    <t>- 61" Straight - 44" Diagonal</t>
  </si>
  <si>
    <t>- 40" Straight - 28" Diagonal</t>
  </si>
  <si>
    <t>RUTZ0850</t>
  </si>
  <si>
    <t>RUTZ1020</t>
  </si>
  <si>
    <t>RUTZ1300</t>
  </si>
  <si>
    <t>RUTZ1550</t>
  </si>
  <si>
    <t>PPPRSTT</t>
  </si>
  <si>
    <t>PRSTT</t>
  </si>
  <si>
    <r>
      <t>Transparent Rotating Pommel Cap</t>
    </r>
    <r>
      <rPr>
        <sz val="7"/>
        <rFont val="Arial Narrow"/>
        <family val="2"/>
      </rPr>
      <t xml:space="preserve"> (re-usable)</t>
    </r>
  </si>
  <si>
    <t>ETETABLE3</t>
  </si>
  <si>
    <t>ETM-TABLE3: 2 Connectable 39" x 72" Tables with Adjustable X-Bars</t>
  </si>
  <si>
    <t xml:space="preserve">  This is a "NET" price list.  0% is the discount for this spreadsheet</t>
  </si>
  <si>
    <t>TR</t>
  </si>
  <si>
    <t>Troxell - Saws/Cutters</t>
  </si>
  <si>
    <t>Troxell - All Other</t>
  </si>
  <si>
    <t>TR1</t>
  </si>
  <si>
    <t>Troxell</t>
  </si>
  <si>
    <t>14-10SS</t>
  </si>
  <si>
    <t>14-20SS</t>
  </si>
  <si>
    <t>iQPDS00100 8" Professional Dressing Stone</t>
  </si>
  <si>
    <t>IQIQPDS00100</t>
  </si>
  <si>
    <t>4-1/2" Blade</t>
  </si>
  <si>
    <t>1/16" Clip</t>
  </si>
  <si>
    <t>Wedge</t>
  </si>
  <si>
    <t>Pliers</t>
  </si>
  <si>
    <t>Delta Leveling System</t>
  </si>
  <si>
    <t>ProLeveling System</t>
  </si>
  <si>
    <t>83942 Nippers for Porcelain and Glass Tiles</t>
  </si>
  <si>
    <t>17910 - TX-710 MAX Rubi Tile Cutter</t>
  </si>
  <si>
    <t>17922 - TX-1250 MAX Rubi Tile Cutter</t>
  </si>
  <si>
    <t>- 28" Straight - 20" Diagonal</t>
  </si>
  <si>
    <t>- 49" Straight - 33" Diagonal</t>
  </si>
  <si>
    <t>09-43P</t>
  </si>
  <si>
    <t>Super-Grip PROFLEX Gum Float</t>
  </si>
  <si>
    <t>09-KF</t>
  </si>
  <si>
    <t>Super-Grip PROFLEX Yellow Float</t>
  </si>
  <si>
    <t>TX0943P</t>
  </si>
  <si>
    <t>TX09KF</t>
  </si>
  <si>
    <t>TX17209</t>
  </si>
  <si>
    <t>TX17209L</t>
  </si>
  <si>
    <t>RUTX0710</t>
  </si>
  <si>
    <t>RUTX1020</t>
  </si>
  <si>
    <t>RUTX1250</t>
  </si>
  <si>
    <t>RU31914</t>
  </si>
  <si>
    <t>RU83942</t>
  </si>
  <si>
    <t>TC125 Circular Saw (120V, 60Hz)</t>
  </si>
  <si>
    <t>- Extension table allows you to rip cut any length plank tile</t>
  </si>
  <si>
    <t>Super Soft Knee Pads</t>
  </si>
  <si>
    <t>31914 Dry/Wet Continuous Rim Blade for Porcelain Tiles</t>
  </si>
  <si>
    <t>SEE NEXT PAGE FOR GAUGED TILES/PANELS TOOLS</t>
  </si>
  <si>
    <t>IQTS244 Dry Cut Tile Saw w/ Integrated Dust Containment</t>
  </si>
  <si>
    <t>- good performance, smooth continuous rim blades</t>
  </si>
  <si>
    <t>17916 - TX-1020 MAX Rubi Tile Cutter</t>
  </si>
  <si>
    <t>TRL-DIT</t>
  </si>
  <si>
    <t>TRL-KER</t>
  </si>
  <si>
    <t>iQTS244 Replacement Vacuum Filter Kit</t>
  </si>
  <si>
    <t>IQIQ228CYCLONE</t>
  </si>
  <si>
    <t>w/ Integrated Dust Containment</t>
  </si>
  <si>
    <t xml:space="preserve">- Horsepower = </t>
  </si>
  <si>
    <t>- Weight = 36 lbs</t>
  </si>
  <si>
    <t>- 7" Saw Blade Capacity (must use their blade - Q-Drive Blade with Cool Cut Technology)</t>
  </si>
  <si>
    <t>- Adjustable Cutting Head - Cuts up to 1.25"</t>
  </si>
  <si>
    <t>- 99.5% Dust- Free</t>
  </si>
  <si>
    <t>- Includes Blade &amp; Dressing Stone</t>
  </si>
  <si>
    <t xml:space="preserve">IQ228Cyclone Dry Cut Tabletop Tile Saw </t>
  </si>
  <si>
    <t>- 18" w/ Rolling Table / Lock the table in place to cut 24"+ planks with IQ Micro Fence</t>
  </si>
  <si>
    <t>- Unique Rail System allows for easy 22.5 and 45 degree cuts</t>
  </si>
  <si>
    <t xml:space="preserve">     IQIQTS244TABLEEXT</t>
  </si>
  <si>
    <t xml:space="preserve">     IQIQTS244MITER</t>
  </si>
  <si>
    <t xml:space="preserve">     IQIQTS244FILTER</t>
  </si>
  <si>
    <t xml:space="preserve">     IQIQTS24HOSE</t>
  </si>
  <si>
    <t xml:space="preserve">     IQIQPDS00100</t>
  </si>
  <si>
    <t>- Dimensions: 17" x 25" x 10"</t>
  </si>
  <si>
    <t>Q-Drive Blade for IQ228Cyclone Saw</t>
  </si>
  <si>
    <t>IQBLADE07HARD</t>
  </si>
  <si>
    <t>IQBLADE10HARD</t>
  </si>
  <si>
    <t>IQBLADE07</t>
  </si>
  <si>
    <t>IQBLADE10</t>
  </si>
  <si>
    <t>RU03901</t>
  </si>
  <si>
    <t>03901 Tile Level Pliers Fast-Fix</t>
  </si>
  <si>
    <t>DS250N 1500 Bridge Saw w/ Folding Legs - ZERO DUST</t>
  </si>
  <si>
    <t>DS250N 1300 Bridge Saw w/ Folding Legs - ZERO DUST</t>
  </si>
  <si>
    <t>01900 7/8" (22mm) Extreme Tungsten Carbide Scoring Wheel</t>
  </si>
  <si>
    <t>RU01900</t>
  </si>
  <si>
    <t>iQPDS00100-TS 8" Professional Dressing Stone</t>
  </si>
  <si>
    <t>Kerdi-Size Trowel, Soft Grip, Stainless</t>
  </si>
  <si>
    <t>Ditra-Size Trowel, Soft Grip, Stainless</t>
  </si>
  <si>
    <t>TX1410SS</t>
  </si>
  <si>
    <t>TX1420SS</t>
  </si>
  <si>
    <t>15-582</t>
  </si>
  <si>
    <t>Sigma</t>
  </si>
  <si>
    <t>RUTC125</t>
  </si>
  <si>
    <t>RS1</t>
  </si>
  <si>
    <t>RS</t>
  </si>
  <si>
    <t>2G - Sigma 14" Pull Handle Tile Cutter</t>
  </si>
  <si>
    <t>- 14" Straight - 10" Diagonal</t>
  </si>
  <si>
    <t>RSTC2G</t>
  </si>
  <si>
    <t>RSTC14A</t>
  </si>
  <si>
    <t>TX15-582</t>
  </si>
  <si>
    <t>Sigma (RTC)</t>
  </si>
  <si>
    <t>www.rtcproducts.com</t>
  </si>
  <si>
    <t>IQ Saws</t>
  </si>
  <si>
    <t>https://iqpowertools.com/</t>
  </si>
  <si>
    <t>Troxell Tools</t>
  </si>
  <si>
    <t>https://troxellusa.com/</t>
  </si>
  <si>
    <t>This price list is available electronically on an Excel spreadsheet at www.conestogatile.com/pricelists.</t>
  </si>
  <si>
    <t>TRL-DHXL</t>
  </si>
  <si>
    <t>Schluter DitraXL trowel</t>
  </si>
  <si>
    <t>SHTRLDHXL</t>
  </si>
  <si>
    <t>RUDC250/850</t>
  </si>
  <si>
    <t>DC250 1200 Python Bridge Saw w/ Folding Legs</t>
  </si>
  <si>
    <t>DT-10 MAX Wet Saw w/ Folding Legs</t>
  </si>
  <si>
    <r>
      <t xml:space="preserve">- </t>
    </r>
    <r>
      <rPr>
        <b/>
        <sz val="8"/>
        <rFont val="Arial Narrow"/>
        <family val="2"/>
      </rPr>
      <t>36" cutting length</t>
    </r>
    <r>
      <rPr>
        <sz val="8"/>
        <rFont val="Arial Narrow"/>
        <family val="2"/>
      </rPr>
      <t xml:space="preserve"> / 24" diag cut</t>
    </r>
  </si>
  <si>
    <t>RUDT10MAX</t>
  </si>
  <si>
    <t>- cuts up to 1.1" thick</t>
  </si>
  <si>
    <t>31926 VIP Dry/Wet Blade</t>
  </si>
  <si>
    <t>31929 VIP Blade</t>
  </si>
  <si>
    <t>31940 VIP Blade</t>
  </si>
  <si>
    <t>31941 VIP Blade</t>
  </si>
  <si>
    <t>new</t>
  </si>
  <si>
    <t>RUDC2501200</t>
  </si>
  <si>
    <t>17-209</t>
  </si>
  <si>
    <t>RU32962</t>
  </si>
  <si>
    <t>32962 Thicker Segmented Blade</t>
  </si>
  <si>
    <t>Q-Drive Blade for 2-cm Thick</t>
  </si>
  <si>
    <t>Diamond Blades for cutting 2-cm Tiles</t>
  </si>
  <si>
    <t>RU18935</t>
  </si>
  <si>
    <t>Slab Table - 42" x 72"</t>
  </si>
  <si>
    <t>18935</t>
  </si>
  <si>
    <t>18982</t>
  </si>
  <si>
    <t>RU18982</t>
  </si>
  <si>
    <t>Slab Transfer Heavy Duty: 2' x 10' Adjustable Frame w/ 6 Suction Cups</t>
  </si>
  <si>
    <t>16901</t>
  </si>
  <si>
    <t>Suction Cups</t>
  </si>
  <si>
    <t>7/8" (22 mm) Extreme Scoring Wheel</t>
  </si>
  <si>
    <t>18917</t>
  </si>
  <si>
    <t>RU18917</t>
  </si>
  <si>
    <t>54918</t>
  </si>
  <si>
    <t>RU54918</t>
  </si>
  <si>
    <t>RU16901</t>
  </si>
  <si>
    <t>Pro-Edger 5/8" for Mitering and Beveling</t>
  </si>
  <si>
    <t>16957</t>
  </si>
  <si>
    <t>16958</t>
  </si>
  <si>
    <t>16984</t>
  </si>
  <si>
    <t>16985</t>
  </si>
  <si>
    <t>16946</t>
  </si>
  <si>
    <t>45x20mm for high precision mitering - Continuous (Fine Grain)</t>
  </si>
  <si>
    <t>45x15mm for high precision mitering - Turbo Twist (Coarse Grain)</t>
  </si>
  <si>
    <t>45x15mm for high precision mitering - Continuous (Fine Grain)</t>
  </si>
  <si>
    <t>18976</t>
  </si>
  <si>
    <t>RU18976</t>
  </si>
  <si>
    <t>18983</t>
  </si>
  <si>
    <t>RU18983</t>
  </si>
  <si>
    <t>Slab Transfer Mini: 6'' Adjustable Length Frame w/ 2 Suction Cups</t>
  </si>
  <si>
    <t>a) Special Pricing for FULL BAG purchases.</t>
  </si>
  <si>
    <t>60 Grit - Course</t>
  </si>
  <si>
    <t>Diamond Polishing Pad</t>
  </si>
  <si>
    <t>120 Grit - Smooth</t>
  </si>
  <si>
    <t>200 Grit - Fine</t>
  </si>
  <si>
    <t>400 Grit - Extra Fine</t>
  </si>
  <si>
    <t>Large Gauged Tiles/Panels Tools</t>
  </si>
  <si>
    <t>- Weight = 105 lbs</t>
  </si>
  <si>
    <t>- Horsepower = 2.0 hp</t>
  </si>
  <si>
    <t xml:space="preserve">- Dimensions: 63" x 37" x 48" </t>
  </si>
  <si>
    <t>1/16"  T</t>
  </si>
  <si>
    <t>RUDT07MAX</t>
  </si>
  <si>
    <t>DT-7 MAX Wet Saw w/ Folding Legs</t>
  </si>
  <si>
    <t>- 7" Saw Blade Capacity - 5/8" Arbor</t>
  </si>
  <si>
    <t xml:space="preserve">- Dimensions: 48" x 23" x 45" </t>
  </si>
  <si>
    <r>
      <t>- 24</t>
    </r>
    <r>
      <rPr>
        <b/>
        <sz val="8"/>
        <rFont val="Arial Narrow"/>
        <family val="2"/>
      </rPr>
      <t>" cutting length</t>
    </r>
    <r>
      <rPr>
        <sz val="8"/>
        <rFont val="Arial Narrow"/>
        <family val="2"/>
      </rPr>
      <t xml:space="preserve"> / 18" diag cut</t>
    </r>
  </si>
  <si>
    <t>- Weight = 56 lbs</t>
  </si>
  <si>
    <t>Yes</t>
  </si>
  <si>
    <t>- Folding Legs for easy transportation</t>
  </si>
  <si>
    <t>RU18819</t>
  </si>
  <si>
    <t>RU16900</t>
  </si>
  <si>
    <t>RU18978</t>
  </si>
  <si>
    <t>Rubi Triller - Compact Manual Tile Vibrator - Helps to Expel Trapped Air</t>
  </si>
  <si>
    <t xml:space="preserve">  - Great for 24x48 up to 60x60 Tiles</t>
  </si>
  <si>
    <t>18819</t>
  </si>
  <si>
    <t>Slim Easy Transfer Plus: 2 - 10' Adjustable Frame w/ 6 Suction Cups</t>
  </si>
  <si>
    <t>16900</t>
  </si>
  <si>
    <t>Slab Cutter G3 (kit allows cuts up to 10')</t>
  </si>
  <si>
    <t>Slim Breaker (for breaking tile 3-15mm thick)</t>
  </si>
  <si>
    <t>Slab Breaker Pliers (for breaking tile 3-10mm thick)</t>
  </si>
  <si>
    <t xml:space="preserve">  - Increase 18976 Slim Easy Maximum load capacity to 275 lbs</t>
  </si>
  <si>
    <t xml:space="preserve">  - Maximum load capacity 176 lbs</t>
  </si>
  <si>
    <t xml:space="preserve">  - Maximum load capacity 375 lbs</t>
  </si>
  <si>
    <t xml:space="preserve">  - Suction cups integrated into rails to allow for thinner cuts</t>
  </si>
  <si>
    <t xml:space="preserve">    wheel, separating pliers, 3 suction cups</t>
  </si>
  <si>
    <t xml:space="preserve">  - Kit includes rail guides, scoring trolley with 7/8" Extreme scoring</t>
  </si>
  <si>
    <t>Discontinued - Large Gauged Tiles/Panels Tools</t>
  </si>
  <si>
    <t>Special Sale Price</t>
  </si>
  <si>
    <t>SET</t>
  </si>
  <si>
    <t>Slim Easy Trans Cross Beams for the 18976 (Set of 2)</t>
  </si>
  <si>
    <t>Guides &amp; Accessories for TC125 Circular Saw</t>
  </si>
  <si>
    <t>01901</t>
  </si>
  <si>
    <t>Floor Protection</t>
  </si>
  <si>
    <t>PAGUARDIA300SF</t>
  </si>
  <si>
    <t>36in x 100ft Guardia Surface Protection</t>
  </si>
  <si>
    <t>Pamarva</t>
  </si>
  <si>
    <t>PA</t>
  </si>
  <si>
    <t>Pamarva - All Other</t>
  </si>
  <si>
    <t>- Precise Miter Cuts</t>
  </si>
  <si>
    <t xml:space="preserve">  - Adjustable height scoring mechanism</t>
  </si>
  <si>
    <t>Pro-Edger R5 for high precision, blunt beveling (Fine Grain)</t>
  </si>
  <si>
    <t>Pro-Edger R10 for high precision, blunt beveling (Smooth Grain)</t>
  </si>
  <si>
    <t>a) Discontinued items are available until remaining stock is sold - check Conestoga Tile for remaining stock</t>
  </si>
  <si>
    <t>RU03938</t>
  </si>
  <si>
    <t>4BN - Sigma 24" Push Handle Tile Cutter</t>
  </si>
  <si>
    <t>- 29" Straight - 21" Diagonal</t>
  </si>
  <si>
    <t>- 37" Straight - 26" Diagonal</t>
  </si>
  <si>
    <t>- 49" Straight - 34" Diagonal</t>
  </si>
  <si>
    <t>- 61" Straight - 43" Diagonal</t>
  </si>
  <si>
    <t>4CN - Sigma 29" Push Handle Tile Cutter</t>
  </si>
  <si>
    <t>4EN - Sigma 49" Push Handle Tile Cutter</t>
  </si>
  <si>
    <t>4FN - Sigma 61" Push Handle Tile Cutter</t>
  </si>
  <si>
    <t>4DN - Sigma 37" Push Handle Tile Cutter</t>
  </si>
  <si>
    <t>51977</t>
  </si>
  <si>
    <t>23999</t>
  </si>
  <si>
    <t>Slim Cutter G2 (kit allows for cuts up to 10')</t>
  </si>
  <si>
    <t xml:space="preserve">  - Equiped with sliding platform to be used with 23999 Slim Cutter G2</t>
  </si>
  <si>
    <t>51949</t>
  </si>
  <si>
    <t>RTC - Saws/Cutters</t>
  </si>
  <si>
    <t>RTC - All Other</t>
  </si>
  <si>
    <t>RTC</t>
  </si>
  <si>
    <t>- Soft Grip, Stainless Steel, U-Notch</t>
  </si>
  <si>
    <t>TR1414SQ</t>
  </si>
  <si>
    <t>TR1438U</t>
  </si>
  <si>
    <t>TRTIGER</t>
  </si>
  <si>
    <t>- Soft Grip, Stainless Steel, Sq-Notch</t>
  </si>
  <si>
    <t>U-Notched and Square-Notched Trowels</t>
  </si>
  <si>
    <t>TR1212SQ</t>
  </si>
  <si>
    <t>MXDBM Double Box Mixing Paddle</t>
  </si>
  <si>
    <t>Python Grip Nitrile Gloves</t>
  </si>
  <si>
    <t>(100 count/box)</t>
  </si>
  <si>
    <t>BOX</t>
  </si>
  <si>
    <t>7" Bucket Trowel</t>
  </si>
  <si>
    <t>TR7BUCKET</t>
  </si>
  <si>
    <t>- Soft Grip, Carbon Steel</t>
  </si>
  <si>
    <t>TRM52</t>
  </si>
  <si>
    <t>Trowel/Float Reach Support</t>
  </si>
  <si>
    <t>LTSPIDER</t>
  </si>
  <si>
    <t>- 700 Count</t>
  </si>
  <si>
    <t>SPC18JAR Ulimate Spacers</t>
  </si>
  <si>
    <t>SPC116JAR Ulimate Spacers</t>
  </si>
  <si>
    <t>SPC316JAR Ulimate Spacers</t>
  </si>
  <si>
    <t>- 1000 Count</t>
  </si>
  <si>
    <t>SPC116T Ulimate Spacers</t>
  </si>
  <si>
    <t>- 2000 Count</t>
  </si>
  <si>
    <t>- 1100 Count</t>
  </si>
  <si>
    <t>SPC116SHIM Horseshoe Spacer</t>
  </si>
  <si>
    <t>- 300 Count</t>
  </si>
  <si>
    <t>SPC18SHIM Horseshoe Spacer</t>
  </si>
  <si>
    <t>1/8" U</t>
  </si>
  <si>
    <t>1/8" Wedge</t>
  </si>
  <si>
    <t>1/4" Wedge</t>
  </si>
  <si>
    <t>5104 Wedge Spacers</t>
  </si>
  <si>
    <t>5106 Wedge Spacers</t>
  </si>
  <si>
    <t>SPBLOCKMF</t>
  </si>
  <si>
    <t>Block MicroFiber Sponge</t>
  </si>
  <si>
    <t>SPSPW20</t>
  </si>
  <si>
    <t>SPSPR20</t>
  </si>
  <si>
    <t>SPSPH</t>
  </si>
  <si>
    <t>Scrub Pad Handle with Velcro</t>
  </si>
  <si>
    <t>Scrub Pad - White (low abrasion)</t>
  </si>
  <si>
    <t>Scrub Pad - Red (high abrasion)</t>
  </si>
  <si>
    <t>TR1412U</t>
  </si>
  <si>
    <t>E280201 Replacement Elastic Straps for Fento F280220</t>
  </si>
  <si>
    <t>P280003 Replacement Knee Pad Inlay for Fento F280220</t>
  </si>
  <si>
    <t>P280004 Replacement Knee Pad Inlay for Fento F280440</t>
  </si>
  <si>
    <t>E280401 Replacement Elastic Straps for Fento F280440</t>
  </si>
  <si>
    <t>- Soft Grip, Stainless Steel, V-Notch</t>
  </si>
  <si>
    <t>Ergonomic Spider Back Saving Tool - Reach Support</t>
  </si>
  <si>
    <t>5004 - Tavy 2-sided "T" Spacer</t>
  </si>
  <si>
    <t>SPC14JAR Ulimate Spacers</t>
  </si>
  <si>
    <t>1/4"  T</t>
  </si>
  <si>
    <t>SPC14T Ulimate Spacers</t>
  </si>
  <si>
    <t>- 800 Count</t>
  </si>
  <si>
    <t>03950 Delta Leveling System</t>
  </si>
  <si>
    <t>RU03950</t>
  </si>
  <si>
    <t>03938 Delta Leveling System</t>
  </si>
  <si>
    <t>7844 - Large</t>
  </si>
  <si>
    <t>7845 - X-Large</t>
  </si>
  <si>
    <t>7846 - XX-Large</t>
  </si>
  <si>
    <t>Slim Floats</t>
  </si>
  <si>
    <t>(Ideal for getting under tight spaces such as toe-kicks)</t>
  </si>
  <si>
    <t>3" x 15"</t>
  </si>
  <si>
    <t>GFSLIM</t>
  </si>
  <si>
    <t>Red Rubber Slim Grout Float</t>
  </si>
  <si>
    <t>Pro Rubber Grout Float - #43</t>
  </si>
  <si>
    <t>Roller Grout Bucket</t>
  </si>
  <si>
    <t>WBSF</t>
  </si>
  <si>
    <t>High Roller Sponge Float w/ Cuts</t>
  </si>
  <si>
    <t>WBHR High Roller Grout Bucket Kit (include Sponge Float w/ Holder)</t>
  </si>
  <si>
    <t>WRINGO - WrinGo Electric Sponge Wringer</t>
  </si>
  <si>
    <t>Save Time and Save your Hands as the WrinGo preps your sponges for use</t>
  </si>
  <si>
    <t>WBHRLID</t>
  </si>
  <si>
    <t>WBRW</t>
  </si>
  <si>
    <t>WBHRRR</t>
  </si>
  <si>
    <t>WBHRRG</t>
  </si>
  <si>
    <t>WBHRRBH</t>
  </si>
  <si>
    <t>High Roller Bucket Lid</t>
  </si>
  <si>
    <t>High Roller Replacement Roller</t>
  </si>
  <si>
    <t>High Roller Replacement Grate</t>
  </si>
  <si>
    <t>High Roller Replacement Bucket Handle</t>
  </si>
  <si>
    <t>High Roller Replacement Wheels - 4 piece set</t>
  </si>
  <si>
    <t>(20 per Pack)</t>
  </si>
  <si>
    <t>PK</t>
  </si>
  <si>
    <t>GPPAD60</t>
  </si>
  <si>
    <t>GPPAD120</t>
  </si>
  <si>
    <t>GPPAD200</t>
  </si>
  <si>
    <t>GPPAD400</t>
  </si>
  <si>
    <t>9/16"</t>
  </si>
  <si>
    <t>1-1/2"</t>
  </si>
  <si>
    <t>HSHS14T</t>
  </si>
  <si>
    <t>HSHS38T</t>
  </si>
  <si>
    <t>HSHS12T</t>
  </si>
  <si>
    <t>HSHS916T</t>
  </si>
  <si>
    <t>HSHS34T</t>
  </si>
  <si>
    <t>HSHS138T</t>
  </si>
  <si>
    <t>HSHS112T</t>
  </si>
  <si>
    <t>HSHS2T</t>
  </si>
  <si>
    <t>HSHS214T</t>
  </si>
  <si>
    <t>HSHS234T</t>
  </si>
  <si>
    <t>HSHS3T</t>
  </si>
  <si>
    <t>HSHS516T</t>
  </si>
  <si>
    <t>3-1/2"</t>
  </si>
  <si>
    <t>4"</t>
  </si>
  <si>
    <t>4-1/4"</t>
  </si>
  <si>
    <t>4-3/8"</t>
  </si>
  <si>
    <t>4-1/2"</t>
  </si>
  <si>
    <t>5"</t>
  </si>
  <si>
    <t>6"</t>
  </si>
  <si>
    <t>HSPB18</t>
  </si>
  <si>
    <t>HSPB316</t>
  </si>
  <si>
    <t>HSPB14</t>
  </si>
  <si>
    <t>HSPB516</t>
  </si>
  <si>
    <t>HSPB38</t>
  </si>
  <si>
    <t>HSPB12</t>
  </si>
  <si>
    <t>HSPB34</t>
  </si>
  <si>
    <t>HSPB1</t>
  </si>
  <si>
    <t>HSPB114</t>
  </si>
  <si>
    <t>HSPB138</t>
  </si>
  <si>
    <t>HSPB112</t>
  </si>
  <si>
    <t>HSPB134</t>
  </si>
  <si>
    <t>HSPB2</t>
  </si>
  <si>
    <t>HSPB214</t>
  </si>
  <si>
    <t>HSPB234</t>
  </si>
  <si>
    <t>HSPB3</t>
  </si>
  <si>
    <t>HSPB312</t>
  </si>
  <si>
    <t>HSPB4</t>
  </si>
  <si>
    <t>HSPB414</t>
  </si>
  <si>
    <t>HSPB438</t>
  </si>
  <si>
    <t>HSPB412</t>
  </si>
  <si>
    <t>HSPB6</t>
  </si>
  <si>
    <t>Pro Bit Hole Saw Wet Diamond Bit (use w/ Drill)</t>
  </si>
  <si>
    <t>Hole Shot Dry Diamond Core Bit (use with Grinder)</t>
  </si>
  <si>
    <t>RTC Porcelain Pro Bil stands out from its competition by offering up to 50 holes per bit!</t>
  </si>
  <si>
    <t>The electroplated diamond grinds through material leaving you with a clean, fast and precise holes.</t>
  </si>
  <si>
    <t>RTC Porcelain Hole Shot Bil is designed to be used with minimal to no water on a grinder</t>
  </si>
  <si>
    <t>with a 5/8 - 11 threaded spindle.  These bits offer the ability to cut dry for up to 40 holes per bit.</t>
  </si>
  <si>
    <t>05-742G 12" Bucket Water Heater</t>
  </si>
  <si>
    <t>17-809 Elite Professional Rubber Knee Pad (similar to KN-1)</t>
  </si>
  <si>
    <t>GP4BACKA</t>
  </si>
  <si>
    <t>GP4BACKF</t>
  </si>
  <si>
    <t>GP4BACKUF</t>
  </si>
  <si>
    <t>4" Flexible Backer Pad w/ Velcro</t>
  </si>
  <si>
    <t>4" Ultra Flexible Backer Pad w/ Velcro</t>
  </si>
  <si>
    <t>GP4DBUFFB</t>
  </si>
  <si>
    <t>GP4DBUFFW</t>
  </si>
  <si>
    <t>GP4DRY100</t>
  </si>
  <si>
    <t>GP4DRY1500</t>
  </si>
  <si>
    <t>GP4DRY200</t>
  </si>
  <si>
    <t>GP4DRY3000</t>
  </si>
  <si>
    <t>GP4DRY400</t>
  </si>
  <si>
    <t>GP4DRY50</t>
  </si>
  <si>
    <t>GP4DRY800</t>
  </si>
  <si>
    <t>Killer Bee Dry/Wet 4" Final Buff Dry Black</t>
  </si>
  <si>
    <t>Killer Bee Dry/Wet 4" Final Buff Dry White</t>
  </si>
  <si>
    <t>DB4ROCK Rock Star Diamond Blade for Porcelain Tiles</t>
  </si>
  <si>
    <t>High-Performance - Diamond Blades</t>
  </si>
  <si>
    <t>DB7T3M T3 Mesh Blade</t>
  </si>
  <si>
    <t>DB10T3M T3 Mesh Blade</t>
  </si>
  <si>
    <t>DB45T3M T3 Mesh Dry/Wet Blade</t>
  </si>
  <si>
    <t>- Unique mesh design for faster cutting with less heat to reduce chipping</t>
  </si>
  <si>
    <t>HSPB5</t>
  </si>
  <si>
    <t>Cylindrical Diamond Milling Bit (use w/ Grinder)</t>
  </si>
  <si>
    <t>Conical Diamond Milling Bit (use w/ Grinder)</t>
  </si>
  <si>
    <t>14N Sigma Scoring Wheel for 24N Push Handle</t>
  </si>
  <si>
    <t>50 Grit</t>
  </si>
  <si>
    <t>100 Grit</t>
  </si>
  <si>
    <t>3000 Grit</t>
  </si>
  <si>
    <t>200 Grit</t>
  </si>
  <si>
    <t>400 Grit</t>
  </si>
  <si>
    <t>800 Grit</t>
  </si>
  <si>
    <t>1500 Grit</t>
  </si>
  <si>
    <t>Buff</t>
  </si>
  <si>
    <t>Killer Bee Dry/Wet 4" Dry Diamond Pad</t>
  </si>
  <si>
    <t>SPC18T Ulimate Spacers</t>
  </si>
  <si>
    <t>SPC316T Ulimate Spacers</t>
  </si>
  <si>
    <t>F280150 Fento Home Knee Pads</t>
  </si>
  <si>
    <t>F280220 Fento Knee Pads</t>
  </si>
  <si>
    <t>F280440 Max Knee Pads</t>
  </si>
  <si>
    <t>(Includes 1 Battery,Charger, Soft Case)</t>
  </si>
  <si>
    <t xml:space="preserve">GRABO - Grabo Battery Suction Cup </t>
  </si>
  <si>
    <t>Suction Cup - Electic</t>
  </si>
  <si>
    <t>w/ Pressure Gauge &amp; Carrying Case</t>
  </si>
  <si>
    <t xml:space="preserve">STPPCUP - RTC 8" Power Pro Vacuum Cup </t>
  </si>
  <si>
    <t>14U Sigma Scoring Wheel for 24U Pull Handle</t>
  </si>
  <si>
    <t>4BU - Sigma 27.5" Pull Handle Tile Cutter</t>
  </si>
  <si>
    <t>- 27.5" Straight - 19.5" Diagonal</t>
  </si>
  <si>
    <t>4" Rigid Aluminum Backer Pad w/ Velcro</t>
  </si>
  <si>
    <t>Mfg Item #</t>
  </si>
  <si>
    <t>84926</t>
  </si>
  <si>
    <t>WRINGO</t>
  </si>
  <si>
    <t>WBHR</t>
  </si>
  <si>
    <t>SPC116JAR</t>
  </si>
  <si>
    <t>SPC18JAR</t>
  </si>
  <si>
    <t>SPC316JAR</t>
  </si>
  <si>
    <t>SPC14JAR</t>
  </si>
  <si>
    <t>SPC116T</t>
  </si>
  <si>
    <t>SPC18T</t>
  </si>
  <si>
    <t>SPC316T</t>
  </si>
  <si>
    <t>SPC14T</t>
  </si>
  <si>
    <t>SPC116SHIM</t>
  </si>
  <si>
    <t>SPC18SHIM</t>
  </si>
  <si>
    <t>06990</t>
  </si>
  <si>
    <t>06991</t>
  </si>
  <si>
    <t>3/4" to 1-7/8"</t>
  </si>
  <si>
    <t>06988</t>
  </si>
  <si>
    <t>06989</t>
  </si>
  <si>
    <t>Slab Trans Mini</t>
  </si>
  <si>
    <t>RU23999</t>
  </si>
  <si>
    <t>RUTC125G</t>
  </si>
  <si>
    <t>RU01901</t>
  </si>
  <si>
    <t>17-209L</t>
  </si>
  <si>
    <t>Super Soft Knee Pads - Large</t>
  </si>
  <si>
    <t>F280150</t>
  </si>
  <si>
    <t>F280220</t>
  </si>
  <si>
    <t>F280440</t>
  </si>
  <si>
    <t>P280003</t>
  </si>
  <si>
    <t>E280201</t>
  </si>
  <si>
    <t>P280004</t>
  </si>
  <si>
    <t>E280401</t>
  </si>
  <si>
    <t>DS2501500</t>
  </si>
  <si>
    <t>DS2501300</t>
  </si>
  <si>
    <t>DC2501200</t>
  </si>
  <si>
    <t>DC250/850</t>
  </si>
  <si>
    <t>DT10MAX</t>
  </si>
  <si>
    <t>IQTS244</t>
  </si>
  <si>
    <t>IQTS244STAND</t>
  </si>
  <si>
    <t>IQTS244TABLEEXT</t>
  </si>
  <si>
    <t>IQTS244MITER</t>
  </si>
  <si>
    <t>IQTS244FILTER</t>
  </si>
  <si>
    <t>IQTS24HOSE</t>
  </si>
  <si>
    <t>IQPDS00100</t>
  </si>
  <si>
    <t>DT07MAX</t>
  </si>
  <si>
    <t>IQ228CYCLONE</t>
  </si>
  <si>
    <t>DB45T3M</t>
  </si>
  <si>
    <t>DB7T3M</t>
  </si>
  <si>
    <t>DB10T3M</t>
  </si>
  <si>
    <t>BLADE07</t>
  </si>
  <si>
    <t>BLADE10</t>
  </si>
  <si>
    <t>BLADE07HARD</t>
  </si>
  <si>
    <t>BLADE10HARD</t>
  </si>
  <si>
    <t>2G</t>
  </si>
  <si>
    <t>14A</t>
  </si>
  <si>
    <t>4BU</t>
  </si>
  <si>
    <t>14U</t>
  </si>
  <si>
    <t>4BN</t>
  </si>
  <si>
    <t>4CN</t>
  </si>
  <si>
    <t>4DN</t>
  </si>
  <si>
    <t>4EN</t>
  </si>
  <si>
    <t>4FN</t>
  </si>
  <si>
    <t>14N</t>
  </si>
  <si>
    <t>TX0710</t>
  </si>
  <si>
    <t>TX1020</t>
  </si>
  <si>
    <t>TX1250</t>
  </si>
  <si>
    <t>TZ0850</t>
  </si>
  <si>
    <t>TZ1020</t>
  </si>
  <si>
    <t>TZ1300</t>
  </si>
  <si>
    <t>TZ1550</t>
  </si>
  <si>
    <t>01900</t>
  </si>
  <si>
    <t>MXDBM</t>
  </si>
  <si>
    <t>05-742G</t>
  </si>
  <si>
    <t>STPPCUP</t>
  </si>
  <si>
    <t>GRABO</t>
  </si>
  <si>
    <t>RU84926</t>
  </si>
  <si>
    <t>TX17809</t>
  </si>
  <si>
    <t>TX05742G</t>
  </si>
  <si>
    <t>TR14316V</t>
  </si>
  <si>
    <t>4004 - Tavy 2-sided Cross Spacer</t>
  </si>
  <si>
    <t>0" to 1-3/8"</t>
  </si>
  <si>
    <t>1/8"  T - 2-side</t>
  </si>
  <si>
    <t>1/8"  + 2-side</t>
  </si>
  <si>
    <r>
      <t>Tavy 2-Sided Spacers</t>
    </r>
    <r>
      <rPr>
        <sz val="8"/>
        <rFont val="Arial"/>
        <family val="2"/>
      </rPr>
      <t xml:space="preserve"> - two-sided design for muliple uses</t>
    </r>
  </si>
  <si>
    <t>Bucket Trowels</t>
  </si>
  <si>
    <t>Rubi TX MAX</t>
  </si>
  <si>
    <t>Rubi TZ</t>
  </si>
  <si>
    <t>Sigma Series 4 "UP" Pulling Incision Tile Cutter</t>
  </si>
  <si>
    <t>4CU</t>
  </si>
  <si>
    <t>4DU</t>
  </si>
  <si>
    <t>14UT</t>
  </si>
  <si>
    <t>14UT Sigma Titanium Scoring Wheel for 24U Pull Handle</t>
  </si>
  <si>
    <t>4CU - Sigma 33" Pull Handle Tile Cutter</t>
  </si>
  <si>
    <t>4DU - Sigma 40.5" Pull Handle Tile Cutter</t>
  </si>
  <si>
    <t>- 40.5" Straight - 28.6" Diagonal</t>
  </si>
  <si>
    <t>- 33" Straight - 23.4" Diagonal</t>
  </si>
  <si>
    <t>Sigma Technica Pull Tile Cutter</t>
  </si>
  <si>
    <t xml:space="preserve">14A (12mm) Tile Cutter Wheel for Sigma Technica Pull </t>
  </si>
  <si>
    <t>Sigma Series 4 NEX Push Tile Cutter</t>
  </si>
  <si>
    <r>
      <t>Diamond Grinding Bits</t>
    </r>
    <r>
      <rPr>
        <sz val="8"/>
        <rFont val="Arial"/>
        <family val="2"/>
      </rPr>
      <t xml:space="preserve"> - to enlarge or modify the diameter and shape of a previously drilled hole</t>
    </r>
  </si>
  <si>
    <t>Gloves</t>
  </si>
  <si>
    <t>Saws - Small Tabletop Saws</t>
  </si>
  <si>
    <t>Setting - Tile Vibrator</t>
  </si>
  <si>
    <t>DB4ROCK</t>
  </si>
  <si>
    <t>RSPOGPPAD060</t>
  </si>
  <si>
    <t>RSDBPB013</t>
  </si>
  <si>
    <t>RSDBPB019</t>
  </si>
  <si>
    <t>RSDBPB025</t>
  </si>
  <si>
    <t>RSDBPB031</t>
  </si>
  <si>
    <t>RSDBPB038</t>
  </si>
  <si>
    <t>RSDBPB050</t>
  </si>
  <si>
    <t>RSDBPB075</t>
  </si>
  <si>
    <t>RSDBPB100</t>
  </si>
  <si>
    <t>RSDBPB125</t>
  </si>
  <si>
    <t>RSDBPB138</t>
  </si>
  <si>
    <t>RSDBPB150</t>
  </si>
  <si>
    <t>RSDBPB175</t>
  </si>
  <si>
    <t>RSDBPB200</t>
  </si>
  <si>
    <t>RSDBPB225</t>
  </si>
  <si>
    <t>RSDBPB250</t>
  </si>
  <si>
    <t>RSDBPB300</t>
  </si>
  <si>
    <t>RSDBPB350</t>
  </si>
  <si>
    <t>RSDBPB400</t>
  </si>
  <si>
    <t>RSDBPB425</t>
  </si>
  <si>
    <t>RSDBPB438</t>
  </si>
  <si>
    <t>RSDBPB450</t>
  </si>
  <si>
    <t>RSDBPB500</t>
  </si>
  <si>
    <t>RSDBPB600</t>
  </si>
  <si>
    <t>RSDBHS025</t>
  </si>
  <si>
    <t>RSDBHS031</t>
  </si>
  <si>
    <t>RSDBHS038</t>
  </si>
  <si>
    <t>RSDBHS050</t>
  </si>
  <si>
    <t>RSDBHS056</t>
  </si>
  <si>
    <t>RSDBHS075</t>
  </si>
  <si>
    <t>RSDBHS138</t>
  </si>
  <si>
    <t>RSDBHS150</t>
  </si>
  <si>
    <t>RSDBHS200</t>
  </si>
  <si>
    <t>RSDBHS225</t>
  </si>
  <si>
    <t>RSDBHS275</t>
  </si>
  <si>
    <t>RSDBHS300</t>
  </si>
  <si>
    <t>STPG - Pistol Grip Suction Tile Lifter - up to 33 lbs</t>
  </si>
  <si>
    <t>STPG</t>
  </si>
  <si>
    <t>7844-L</t>
  </si>
  <si>
    <t>7845-XL</t>
  </si>
  <si>
    <t>7846-XXL</t>
  </si>
  <si>
    <t>RSGL7844L</t>
  </si>
  <si>
    <t>RSGL7845XL</t>
  </si>
  <si>
    <t>RSGL7846XXL</t>
  </si>
  <si>
    <t>RSTRTR1414SQ</t>
  </si>
  <si>
    <t>RSTRTR1438U</t>
  </si>
  <si>
    <t>RSTRTR1412U</t>
  </si>
  <si>
    <t>RSTRTR1212SQ</t>
  </si>
  <si>
    <t>RSTRTRTIGER</t>
  </si>
  <si>
    <t>RSTRTR14316V</t>
  </si>
  <si>
    <t>RSTRTRM52</t>
  </si>
  <si>
    <t>RSTRTR7BUCKET</t>
  </si>
  <si>
    <t>RSTRLTSPIDER</t>
  </si>
  <si>
    <t>RSFLGFSLIM</t>
  </si>
  <si>
    <t>RSSGWRINGO</t>
  </si>
  <si>
    <t>RSSGWBHR</t>
  </si>
  <si>
    <t>RSSGWBSF</t>
  </si>
  <si>
    <t>RSSGWBHRLID</t>
  </si>
  <si>
    <t>RSSGWBRW</t>
  </si>
  <si>
    <t>RSSGWBHRRR</t>
  </si>
  <si>
    <t>RSSGWBHRRG</t>
  </si>
  <si>
    <t>RSSGWBHRRBH</t>
  </si>
  <si>
    <t>RSSGSPSPH</t>
  </si>
  <si>
    <t>RSSGSPSPW20</t>
  </si>
  <si>
    <t>RSSGSPSPR20</t>
  </si>
  <si>
    <t>RSSGSPBLOCKMF</t>
  </si>
  <si>
    <t>RSSPSPC116JAR</t>
  </si>
  <si>
    <t>RSSPSPC18JAR</t>
  </si>
  <si>
    <t>RSSPSPC316JAR</t>
  </si>
  <si>
    <t>RSSPSPC14JAR</t>
  </si>
  <si>
    <t>RSSPSPC116T</t>
  </si>
  <si>
    <t>RSSPSPC18T</t>
  </si>
  <si>
    <t>RSSPSPC316T</t>
  </si>
  <si>
    <t>RSSPSPC14T</t>
  </si>
  <si>
    <t>RSSP4004</t>
  </si>
  <si>
    <t>RSSP5004</t>
  </si>
  <si>
    <t>RSSPSPC116SHIM</t>
  </si>
  <si>
    <t>RSSPSPC18SHIM</t>
  </si>
  <si>
    <t>RSSP5104</t>
  </si>
  <si>
    <t>RSSP5106</t>
  </si>
  <si>
    <t>RSKNF280150</t>
  </si>
  <si>
    <t>RSKNF280220</t>
  </si>
  <si>
    <t>RSKNP280003</t>
  </si>
  <si>
    <t>RSKNE280201</t>
  </si>
  <si>
    <t>RSKNF280440</t>
  </si>
  <si>
    <t>RSKNP280004</t>
  </si>
  <si>
    <t>RSKNE280401</t>
  </si>
  <si>
    <t>RSBLDB4ROCK</t>
  </si>
  <si>
    <t>RSBLDB45T3M</t>
  </si>
  <si>
    <t>RSBLDB7T3M</t>
  </si>
  <si>
    <t>RSBLDB10T3M</t>
  </si>
  <si>
    <t>RSTC4BU</t>
  </si>
  <si>
    <t>RSTC4CU</t>
  </si>
  <si>
    <t>RSTC4DU</t>
  </si>
  <si>
    <t>RSTC14U</t>
  </si>
  <si>
    <t>RSTC14UT</t>
  </si>
  <si>
    <t>RSTC4BN</t>
  </si>
  <si>
    <t>RSTC4CN</t>
  </si>
  <si>
    <t>RSTC4DN</t>
  </si>
  <si>
    <t>RSTC4EN</t>
  </si>
  <si>
    <t>RSTC4FN</t>
  </si>
  <si>
    <t>RSTC14N</t>
  </si>
  <si>
    <t>RSPOGP4BACKA</t>
  </si>
  <si>
    <t>RSPOGP4BACKF</t>
  </si>
  <si>
    <t>RSPOGP4BACKUF</t>
  </si>
  <si>
    <t>RSPOGP4DRY50</t>
  </si>
  <si>
    <t>RSPOGP4DRY100</t>
  </si>
  <si>
    <t>RSPOGP4DRY200</t>
  </si>
  <si>
    <t>RSPOGP4DRY400</t>
  </si>
  <si>
    <t>RSPOGP4DRY800</t>
  </si>
  <si>
    <t>RSPOGP4DRY1500</t>
  </si>
  <si>
    <t>RSPOGP4DRY3000</t>
  </si>
  <si>
    <t>RSPOGP4DBUFFB</t>
  </si>
  <si>
    <t>RSPOGP4DBUFFW</t>
  </si>
  <si>
    <t>RSPOGPPAD120</t>
  </si>
  <si>
    <t>RSPOGPPAD200</t>
  </si>
  <si>
    <t>RSPOGPPAD400</t>
  </si>
  <si>
    <t>RU06990</t>
  </si>
  <si>
    <t>RU06991</t>
  </si>
  <si>
    <t>RU06988</t>
  </si>
  <si>
    <t>RU06989</t>
  </si>
  <si>
    <t>RSMXMXDBM</t>
  </si>
  <si>
    <t>RSSCSTPG</t>
  </si>
  <si>
    <t>RSSCSTPPCUP</t>
  </si>
  <si>
    <t>RSSCGRABO</t>
  </si>
  <si>
    <t>RU16957</t>
  </si>
  <si>
    <t>RU16958</t>
  </si>
  <si>
    <t>RU16984</t>
  </si>
  <si>
    <t>RU16985</t>
  </si>
  <si>
    <t>RU16946</t>
  </si>
  <si>
    <t>- Faster, Cleaner, Cooler - Supercore Technology - Reinforced core for added stability</t>
  </si>
  <si>
    <t>Suction Cup - Electric</t>
  </si>
  <si>
    <t>Electric Sponge Wringer System</t>
  </si>
  <si>
    <r>
      <t>Grinding Cups</t>
    </r>
    <r>
      <rPr>
        <sz val="8"/>
        <rFont val="Arial"/>
        <family val="2"/>
      </rPr>
      <t xml:space="preserve"> - For the Rubi 16901 Pro-Edger</t>
    </r>
  </si>
  <si>
    <t>HSPB212</t>
  </si>
  <si>
    <t>2-1/2"</t>
  </si>
  <si>
    <t xml:space="preserve">  </t>
  </si>
  <si>
    <t>TRL-MUL</t>
  </si>
  <si>
    <t>3/8 x 11/32</t>
  </si>
  <si>
    <t>SHTRLMUL</t>
  </si>
  <si>
    <t>Schluter Multi trowel, U-Notch</t>
  </si>
  <si>
    <t>GFFLEX</t>
  </si>
  <si>
    <t>Flex Float Urethane Grout Float</t>
  </si>
  <si>
    <t>RSFLGFFLEX</t>
  </si>
  <si>
    <t>TGM</t>
  </si>
  <si>
    <t>TGXL</t>
  </si>
  <si>
    <t>EPXL</t>
  </si>
  <si>
    <t>RSSGEPXL</t>
  </si>
  <si>
    <t>6" Medium Sponge - Hydra</t>
  </si>
  <si>
    <t>8" X-Large Sponge - Hydra</t>
  </si>
  <si>
    <t>8" X-Large Black Epoxy Scrub Sponge</t>
  </si>
  <si>
    <t/>
  </si>
  <si>
    <t>YES</t>
  </si>
  <si>
    <t>4/1/26 (Updated)</t>
  </si>
  <si>
    <r>
      <t xml:space="preserve">Hole Saws &amp; Diamond Drill Bits - </t>
    </r>
    <r>
      <rPr>
        <i/>
        <sz val="8"/>
        <rFont val="Arial"/>
        <family val="2"/>
      </rPr>
      <t>continued</t>
    </r>
  </si>
  <si>
    <t>continued on next 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</si>
</sst>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0.000"/>
    <numFmt numFmtId="166" formatCode="mm/dd/yy"/>
  </numFmts>
  <fonts count="3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i/>
      <sz val="8"/>
      <name val="Arial Narrow"/>
      <family val="2"/>
    </font>
    <font>
      <sz val="18"/>
      <name val="Arial"/>
      <family val="2"/>
    </font>
    <font>
      <sz val="10"/>
      <name val="Copperplate Gothic Bold"/>
      <family val="2"/>
    </font>
    <font>
      <b/>
      <u/>
      <sz val="10"/>
      <name val="Arial"/>
      <family val="2"/>
    </font>
    <font>
      <sz val="10"/>
      <name val="Arial Narrow"/>
      <family val="2"/>
    </font>
    <font>
      <sz val="10"/>
      <name val="Arial"/>
      <family val="2"/>
    </font>
    <font>
      <b/>
      <sz val="9"/>
      <name val="Arial"/>
      <family val="2"/>
    </font>
    <font>
      <sz val="6"/>
      <name val="Arial"/>
      <family val="2"/>
    </font>
    <font>
      <sz val="6"/>
      <name val="Arial Narrow"/>
      <family val="2"/>
    </font>
    <font>
      <b/>
      <sz val="6"/>
      <name val="Arial Narrow"/>
      <family val="2"/>
    </font>
    <font>
      <sz val="7"/>
      <name val="Arial Narrow"/>
      <family val="2"/>
    </font>
    <font>
      <sz val="8"/>
      <color rgb="FFFF0000"/>
      <name val="Arial"/>
      <family val="2"/>
    </font>
    <font>
      <sz val="8"/>
      <color rgb="FFFF0000"/>
      <name val="Arial Narrow"/>
      <family val="2"/>
    </font>
    <font>
      <sz val="10"/>
      <color theme="1"/>
      <name val="Arial"/>
      <family val="2"/>
    </font>
    <font>
      <sz val="10"/>
      <color rgb="FF000000"/>
      <name val="Arial"/>
      <family val="2"/>
    </font>
    <font>
      <i/>
      <sz val="10"/>
      <name val="Arial"/>
      <family val="2"/>
    </font>
    <font>
      <i/>
      <sz val="6"/>
      <name val="Arial Narrow"/>
      <family val="2"/>
    </font>
    <font>
      <strike/>
      <sz val="8"/>
      <name val="Arial"/>
      <family val="2"/>
    </font>
    <font>
      <b/>
      <sz val="8"/>
      <color rgb="FFFF0000"/>
      <name val="Arial Narrow"/>
      <family val="2"/>
    </font>
    <font>
      <i/>
      <sz val="8"/>
      <color rgb="FFFF0000"/>
      <name val="Arial Narrow"/>
      <family val="2"/>
    </font>
    <font>
      <i/>
      <sz val="8"/>
      <color rgb="FFFF0000"/>
      <name val="Arial"/>
      <family val="2"/>
    </font>
    <font>
      <sz val="8"/>
      <color rgb="FF0000FF"/>
      <name val="Arial Narrow"/>
      <family val="2"/>
    </font>
    <font>
      <sz val="8"/>
      <color rgb="FF0000FF"/>
      <name val="Arial"/>
      <family val="2"/>
    </font>
    <font>
      <b/>
      <sz val="8"/>
      <color rgb="FF0000FF"/>
      <name val="Arial Narrow"/>
      <family val="2"/>
    </font>
    <font>
      <i/>
      <sz val="8"/>
      <color rgb="FF0000FF"/>
      <name val="Arial Narrow"/>
      <family val="2"/>
    </font>
  </fonts>
  <fills count="11">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13"/>
        <bgColor indexed="64"/>
      </patternFill>
    </fill>
    <fill>
      <patternFill patternType="solid">
        <fgColor rgb="FFFF99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0" fontId="17" fillId="0" borderId="0"/>
    <xf numFmtId="9" fontId="1" fillId="0" borderId="0" applyFont="0" applyFill="0" applyBorder="0" applyAlignment="0" applyProtection="0"/>
  </cellStyleXfs>
  <cellXfs count="245">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4" applyNumberFormat="1" applyFont="1" applyAlignment="1">
      <alignment vertical="center"/>
    </xf>
    <xf numFmtId="43" fontId="4" fillId="2" borderId="0" xfId="1" applyFont="1" applyFill="1" applyAlignment="1">
      <alignment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6" fillId="5" borderId="4" xfId="0" applyFont="1" applyFill="1" applyBorder="1" applyAlignment="1">
      <alignment vertical="center"/>
    </xf>
    <xf numFmtId="0" fontId="6" fillId="5" borderId="5" xfId="0" applyFont="1" applyFill="1" applyBorder="1" applyAlignment="1">
      <alignment vertical="center"/>
    </xf>
    <xf numFmtId="43" fontId="2" fillId="6" borderId="0" xfId="1" applyFont="1" applyFill="1" applyAlignment="1">
      <alignment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4"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4" xfId="0" applyFont="1" applyBorder="1" applyAlignment="1">
      <alignment horizontal="left" vertical="center"/>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7"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1" fontId="7" fillId="0" borderId="1" xfId="1" applyNumberFormat="1" applyFont="1" applyBorder="1" applyAlignment="1">
      <alignment horizontal="center" vertical="center"/>
    </xf>
    <xf numFmtId="4" fontId="7" fillId="0" borderId="0" xfId="0" applyNumberFormat="1" applyFont="1" applyAlignment="1">
      <alignment horizontal="center" vertical="center"/>
    </xf>
    <xf numFmtId="14" fontId="3" fillId="8" borderId="2" xfId="0" applyNumberFormat="1" applyFont="1" applyFill="1" applyBorder="1" applyAlignment="1">
      <alignment horizontal="center"/>
    </xf>
    <xf numFmtId="14" fontId="3" fillId="8" borderId="3"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17" fontId="0" fillId="0" borderId="0" xfId="0" applyNumberFormat="1" applyAlignment="1">
      <alignment horizontal="left"/>
    </xf>
    <xf numFmtId="14" fontId="3" fillId="0" borderId="0" xfId="0" quotePrefix="1" applyNumberFormat="1" applyFont="1" applyAlignment="1">
      <alignment horizontal="right"/>
    </xf>
    <xf numFmtId="0" fontId="4" fillId="3" borderId="0" xfId="0" applyFont="1" applyFill="1"/>
    <xf numFmtId="165" fontId="4" fillId="0" borderId="0" xfId="1" applyNumberFormat="1" applyFont="1" applyFill="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8" borderId="4"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3" fillId="0" borderId="0" xfId="0" applyFont="1" applyAlignment="1">
      <alignment horizontal="left"/>
    </xf>
    <xf numFmtId="4" fontId="4" fillId="0" borderId="1" xfId="0" applyNumberFormat="1" applyFont="1" applyBorder="1" applyAlignment="1">
      <alignment horizontal="right"/>
    </xf>
    <xf numFmtId="4" fontId="4" fillId="8" borderId="0" xfId="1" applyNumberFormat="1" applyFont="1" applyFill="1" applyAlignment="1" applyProtection="1">
      <alignment vertical="center"/>
      <protection locked="0"/>
    </xf>
    <xf numFmtId="9" fontId="4" fillId="0" borderId="3"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0" fontId="14" fillId="9" borderId="4" xfId="0" applyFont="1" applyFill="1" applyBorder="1"/>
    <xf numFmtId="0" fontId="11" fillId="0" borderId="1" xfId="2" applyBorder="1" applyAlignment="1" applyProtection="1"/>
    <xf numFmtId="0" fontId="0" fillId="9" borderId="1" xfId="0" applyFill="1" applyBorder="1"/>
    <xf numFmtId="0" fontId="0" fillId="0" borderId="1" xfId="0" applyBorder="1"/>
    <xf numFmtId="0" fontId="9" fillId="0" borderId="0" xfId="0" applyFont="1" applyAlignment="1">
      <alignment vertical="center"/>
    </xf>
    <xf numFmtId="0" fontId="12"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49" fontId="7" fillId="0" borderId="0" xfId="0" applyNumberFormat="1" applyFont="1" applyAlignment="1">
      <alignment vertical="center"/>
    </xf>
    <xf numFmtId="49" fontId="7" fillId="0" borderId="6" xfId="0" applyNumberFormat="1" applyFont="1" applyBorder="1" applyAlignment="1">
      <alignment horizontal="center" vertical="center"/>
    </xf>
    <xf numFmtId="0" fontId="6" fillId="0" borderId="0" xfId="0" applyFont="1" applyAlignment="1">
      <alignment horizontal="center" vertical="center"/>
    </xf>
    <xf numFmtId="14" fontId="8" fillId="0" borderId="0" xfId="0" quotePrefix="1" applyNumberFormat="1" applyFont="1" applyAlignment="1">
      <alignment horizontal="right"/>
    </xf>
    <xf numFmtId="0" fontId="2" fillId="0" borderId="0" xfId="0" applyFont="1" applyAlignment="1">
      <alignment vertical="center"/>
    </xf>
    <xf numFmtId="0" fontId="15" fillId="0" borderId="0" xfId="0" applyFont="1" applyAlignment="1">
      <alignment vertical="center"/>
    </xf>
    <xf numFmtId="49" fontId="16" fillId="0" borderId="0" xfId="1" quotePrefix="1" applyNumberFormat="1" applyFont="1" applyFill="1" applyAlignment="1">
      <alignment horizontal="right" vertical="center"/>
    </xf>
    <xf numFmtId="0" fontId="16" fillId="0" borderId="0" xfId="0" applyFont="1" applyAlignment="1">
      <alignment vertical="center"/>
    </xf>
    <xf numFmtId="49" fontId="16" fillId="0" borderId="0" xfId="0" applyNumberFormat="1" applyFont="1" applyAlignment="1">
      <alignment vertical="center"/>
    </xf>
    <xf numFmtId="0" fontId="3" fillId="0" borderId="0" xfId="0" applyFont="1" applyAlignment="1">
      <alignment horizontal="center" vertical="center"/>
    </xf>
    <xf numFmtId="49" fontId="2" fillId="0" borderId="0" xfId="0" applyNumberFormat="1" applyFont="1" applyAlignment="1">
      <alignment vertical="center"/>
    </xf>
    <xf numFmtId="4" fontId="2" fillId="0" borderId="0" xfId="0" applyNumberFormat="1" applyFont="1" applyAlignment="1">
      <alignment vertical="center"/>
    </xf>
    <xf numFmtId="4" fontId="2" fillId="0" borderId="0" xfId="1" applyNumberFormat="1" applyFont="1" applyAlignment="1">
      <alignment vertical="center"/>
    </xf>
    <xf numFmtId="9" fontId="2" fillId="0" borderId="0" xfId="4" applyFont="1" applyFill="1" applyAlignment="1">
      <alignment horizontal="center" vertical="center"/>
    </xf>
    <xf numFmtId="9" fontId="2" fillId="0" borderId="0" xfId="4" applyFont="1" applyFill="1" applyAlignment="1">
      <alignment vertical="center"/>
    </xf>
    <xf numFmtId="4" fontId="2" fillId="0" borderId="0" xfId="1" applyNumberFormat="1" applyFont="1" applyAlignment="1" applyProtection="1">
      <alignment vertical="center"/>
      <protection locked="0"/>
    </xf>
    <xf numFmtId="0" fontId="7" fillId="0" borderId="0" xfId="0" quotePrefix="1" applyFont="1" applyAlignment="1">
      <alignment vertical="center"/>
    </xf>
    <xf numFmtId="49" fontId="7" fillId="0" borderId="0" xfId="0" applyNumberFormat="1" applyFont="1" applyAlignment="1">
      <alignment horizontal="right" vertical="center"/>
    </xf>
    <xf numFmtId="166" fontId="0" fillId="0" borderId="0" xfId="0" applyNumberFormat="1"/>
    <xf numFmtId="4" fontId="7" fillId="0" borderId="0" xfId="1" applyNumberFormat="1" applyFont="1" applyFill="1" applyAlignment="1">
      <alignment horizontal="left" vertical="center"/>
    </xf>
    <xf numFmtId="0" fontId="7" fillId="0" borderId="0" xfId="0" applyFont="1"/>
    <xf numFmtId="0" fontId="9" fillId="0" borderId="0" xfId="0" applyFont="1" applyAlignment="1">
      <alignment horizontal="left" vertical="center"/>
    </xf>
    <xf numFmtId="0" fontId="5" fillId="0" borderId="0" xfId="0" applyFont="1" applyAlignment="1">
      <alignment vertical="center"/>
    </xf>
    <xf numFmtId="0" fontId="9" fillId="0" borderId="0" xfId="0" quotePrefix="1" applyFont="1" applyAlignment="1">
      <alignment vertical="center"/>
    </xf>
    <xf numFmtId="43" fontId="7" fillId="0" borderId="0" xfId="1" applyFont="1" applyBorder="1" applyAlignment="1">
      <alignment horizontal="center" vertical="center"/>
    </xf>
    <xf numFmtId="9" fontId="7" fillId="0" borderId="0" xfId="4" applyFont="1" applyFill="1" applyBorder="1" applyAlignment="1">
      <alignment horizontal="center" vertical="center"/>
    </xf>
    <xf numFmtId="43" fontId="7" fillId="0" borderId="0" xfId="1" applyFont="1" applyFill="1" applyBorder="1" applyAlignment="1">
      <alignment horizontal="center" vertical="center"/>
    </xf>
    <xf numFmtId="43" fontId="7" fillId="0" borderId="0" xfId="1" applyFont="1" applyBorder="1" applyAlignment="1" applyProtection="1">
      <alignment horizontal="center" vertical="center"/>
      <protection locked="0"/>
    </xf>
    <xf numFmtId="1" fontId="7" fillId="0" borderId="0" xfId="1" applyNumberFormat="1" applyFont="1" applyBorder="1" applyAlignment="1">
      <alignment horizontal="center" vertical="center"/>
    </xf>
    <xf numFmtId="0" fontId="18" fillId="0" borderId="0" xfId="0" applyFont="1" applyAlignment="1">
      <alignment vertical="center"/>
    </xf>
    <xf numFmtId="0" fontId="2" fillId="0" borderId="1" xfId="0" applyFont="1" applyBorder="1"/>
    <xf numFmtId="0" fontId="23" fillId="0" borderId="0" xfId="0" applyFont="1" applyAlignment="1">
      <alignment vertical="center"/>
    </xf>
    <xf numFmtId="0" fontId="24" fillId="0" borderId="0" xfId="0" applyFont="1" applyAlignment="1">
      <alignment vertical="center"/>
    </xf>
    <xf numFmtId="0" fontId="4" fillId="2" borderId="4" xfId="0" applyFont="1" applyFill="1" applyBorder="1" applyAlignment="1">
      <alignment horizontal="center" vertical="center"/>
    </xf>
    <xf numFmtId="0" fontId="19" fillId="0" borderId="0" xfId="0" applyFont="1" applyAlignment="1">
      <alignment vertical="center"/>
    </xf>
    <xf numFmtId="0" fontId="20" fillId="0" borderId="0" xfId="0" applyFont="1" applyAlignment="1">
      <alignment vertical="center"/>
    </xf>
    <xf numFmtId="49" fontId="20" fillId="0" borderId="0" xfId="0" applyNumberFormat="1" applyFont="1" applyAlignment="1">
      <alignment vertical="center"/>
    </xf>
    <xf numFmtId="0" fontId="20" fillId="0" borderId="0" xfId="0" quotePrefix="1" applyFont="1" applyAlignment="1">
      <alignment vertical="center"/>
    </xf>
    <xf numFmtId="0" fontId="20" fillId="0" borderId="0" xfId="0" applyFont="1" applyAlignment="1">
      <alignment horizontal="right" vertical="center"/>
    </xf>
    <xf numFmtId="0" fontId="21" fillId="0" borderId="0" xfId="0" applyFont="1" applyAlignment="1">
      <alignment horizontal="center" vertical="center"/>
    </xf>
    <xf numFmtId="4" fontId="19" fillId="0" borderId="0" xfId="1" applyNumberFormat="1" applyFont="1" applyFill="1" applyAlignment="1">
      <alignment vertical="center"/>
    </xf>
    <xf numFmtId="43" fontId="19" fillId="0" borderId="0" xfId="1" applyFont="1" applyFill="1" applyAlignment="1">
      <alignment horizontal="center" vertical="center"/>
    </xf>
    <xf numFmtId="43" fontId="19" fillId="6" borderId="0" xfId="1" applyFont="1" applyFill="1" applyAlignment="1">
      <alignment vertical="center"/>
    </xf>
    <xf numFmtId="4" fontId="19" fillId="0" borderId="0" xfId="0" applyNumberFormat="1" applyFont="1" applyAlignment="1">
      <alignment vertical="center"/>
    </xf>
    <xf numFmtId="4" fontId="19" fillId="0" borderId="0" xfId="1" applyNumberFormat="1" applyFont="1" applyAlignment="1">
      <alignment vertical="center"/>
    </xf>
    <xf numFmtId="9" fontId="19" fillId="0" borderId="0" xfId="4" applyFont="1" applyFill="1" applyAlignment="1">
      <alignment horizontal="center" vertical="center"/>
    </xf>
    <xf numFmtId="9" fontId="19" fillId="0" borderId="0" xfId="4" applyFont="1" applyFill="1" applyAlignment="1">
      <alignment vertical="center"/>
    </xf>
    <xf numFmtId="4" fontId="19" fillId="0" borderId="0" xfId="1" applyNumberFormat="1" applyFont="1" applyAlignment="1" applyProtection="1">
      <alignment vertical="center"/>
      <protection locked="0"/>
    </xf>
    <xf numFmtId="0" fontId="4" fillId="0" borderId="1" xfId="0" applyFont="1" applyBorder="1" applyAlignment="1">
      <alignment vertical="center"/>
    </xf>
    <xf numFmtId="4" fontId="7" fillId="4" borderId="1" xfId="1" applyNumberFormat="1" applyFont="1" applyFill="1" applyBorder="1" applyAlignment="1">
      <alignment horizontal="left" vertical="center"/>
    </xf>
    <xf numFmtId="0" fontId="25" fillId="0" borderId="1" xfId="0" applyFont="1" applyBorder="1" applyAlignment="1">
      <alignment horizontal="center"/>
    </xf>
    <xf numFmtId="0" fontId="4" fillId="7" borderId="0" xfId="0" applyFont="1" applyFill="1" applyAlignment="1">
      <alignment horizontal="center" vertical="center"/>
    </xf>
    <xf numFmtId="0" fontId="4" fillId="0" borderId="7" xfId="0" applyFont="1" applyBorder="1" applyAlignment="1">
      <alignment horizontal="center" vertical="center"/>
    </xf>
    <xf numFmtId="49" fontId="4" fillId="0" borderId="0" xfId="0" applyNumberFormat="1" applyFont="1" applyAlignment="1">
      <alignment horizontal="center" vertical="center"/>
    </xf>
    <xf numFmtId="0" fontId="0" fillId="0" borderId="0" xfId="0" applyAlignment="1">
      <alignment horizontal="center" vertical="center"/>
    </xf>
    <xf numFmtId="0" fontId="4" fillId="3" borderId="0" xfId="0" applyFont="1" applyFill="1" applyAlignment="1">
      <alignment horizontal="center" vertical="center"/>
    </xf>
    <xf numFmtId="0" fontId="12" fillId="0" borderId="0" xfId="0" applyFont="1" applyAlignment="1">
      <alignment horizontal="center" vertical="center"/>
    </xf>
    <xf numFmtId="4" fontId="7" fillId="4" borderId="0" xfId="1" applyNumberFormat="1" applyFont="1" applyFill="1" applyBorder="1" applyAlignment="1">
      <alignment horizontal="left" vertical="center"/>
    </xf>
    <xf numFmtId="0" fontId="5" fillId="2" borderId="0" xfId="0" applyFont="1" applyFill="1" applyAlignment="1">
      <alignment vertical="center"/>
    </xf>
    <xf numFmtId="0" fontId="10" fillId="0" borderId="0" xfId="0" applyFont="1" applyAlignment="1">
      <alignment vertical="center"/>
    </xf>
    <xf numFmtId="0" fontId="5" fillId="0" borderId="0" xfId="0" applyFont="1" applyAlignment="1">
      <alignment horizontal="center" vertical="center"/>
    </xf>
    <xf numFmtId="0" fontId="27" fillId="0" borderId="0" xfId="0" applyFont="1" applyAlignment="1">
      <alignment vertical="center"/>
    </xf>
    <xf numFmtId="0" fontId="28" fillId="0" borderId="0" xfId="0" applyFont="1" applyAlignment="1">
      <alignment horizontal="center" vertical="center"/>
    </xf>
    <xf numFmtId="43" fontId="5" fillId="0" borderId="0" xfId="1" applyFont="1" applyFill="1" applyAlignment="1">
      <alignment horizontal="center" vertical="center"/>
    </xf>
    <xf numFmtId="0" fontId="5" fillId="0" borderId="0" xfId="0" applyFont="1"/>
    <xf numFmtId="0" fontId="5" fillId="3" borderId="0" xfId="0" applyFont="1" applyFill="1"/>
    <xf numFmtId="0" fontId="22" fillId="0" borderId="0" xfId="0" applyFont="1" applyAlignment="1">
      <alignment vertical="center"/>
    </xf>
    <xf numFmtId="0" fontId="1" fillId="0" borderId="1" xfId="0" applyFont="1" applyBorder="1"/>
    <xf numFmtId="4" fontId="29" fillId="0" borderId="0" xfId="1" applyNumberFormat="1" applyFont="1" applyFill="1" applyAlignment="1">
      <alignment vertical="center"/>
    </xf>
    <xf numFmtId="0" fontId="24" fillId="0" borderId="0" xfId="0" applyFont="1" applyAlignment="1">
      <alignment horizontal="right" vertical="center"/>
    </xf>
    <xf numFmtId="0" fontId="30" fillId="0" borderId="0" xfId="0" applyFont="1" applyAlignment="1">
      <alignment horizontal="center" vertical="center"/>
    </xf>
    <xf numFmtId="0" fontId="31" fillId="0" borderId="0" xfId="0" applyFont="1" applyAlignment="1">
      <alignment horizontal="right" vertical="center"/>
    </xf>
    <xf numFmtId="4" fontId="32" fillId="0" borderId="0" xfId="1" applyNumberFormat="1" applyFont="1" applyFill="1" applyAlignment="1">
      <alignment vertical="center"/>
    </xf>
    <xf numFmtId="43" fontId="32" fillId="0" borderId="0" xfId="1" applyFont="1" applyFill="1" applyAlignment="1">
      <alignment horizontal="center" vertical="center"/>
    </xf>
    <xf numFmtId="43" fontId="7" fillId="10" borderId="1" xfId="1" applyFont="1" applyFill="1" applyBorder="1" applyAlignment="1">
      <alignment horizontal="center" vertical="center"/>
    </xf>
    <xf numFmtId="3" fontId="7" fillId="0" borderId="0" xfId="0" applyNumberFormat="1" applyFont="1" applyAlignment="1">
      <alignment horizontal="right" vertical="center"/>
    </xf>
    <xf numFmtId="49" fontId="7" fillId="0" borderId="0" xfId="0" quotePrefix="1" applyNumberFormat="1" applyFont="1" applyAlignment="1">
      <alignment vertical="center"/>
    </xf>
    <xf numFmtId="4" fontId="9" fillId="0" borderId="0" xfId="0" applyNumberFormat="1" applyFont="1" applyAlignment="1">
      <alignment horizontal="center" vertical="center"/>
    </xf>
    <xf numFmtId="49" fontId="7" fillId="0" borderId="0" xfId="0" applyNumberFormat="1" applyFont="1" applyAlignment="1">
      <alignment horizontal="left" vertical="center"/>
    </xf>
    <xf numFmtId="0" fontId="3" fillId="0" borderId="8" xfId="0" applyFont="1" applyBorder="1" applyAlignment="1">
      <alignment vertical="center"/>
    </xf>
    <xf numFmtId="0" fontId="8" fillId="0" borderId="0" xfId="0" applyFont="1" applyAlignment="1">
      <alignment horizontal="center"/>
    </xf>
    <xf numFmtId="0" fontId="7" fillId="0" borderId="0" xfId="0" quotePrefix="1" applyFont="1" applyAlignment="1">
      <alignment horizontal="left" vertical="center"/>
    </xf>
    <xf numFmtId="0" fontId="33" fillId="0" borderId="0" xfId="0" applyFont="1" applyAlignment="1">
      <alignment vertical="center"/>
    </xf>
    <xf numFmtId="0" fontId="34" fillId="0" borderId="0" xfId="0" applyFont="1" applyAlignment="1">
      <alignment vertical="center"/>
    </xf>
    <xf numFmtId="0" fontId="33" fillId="0" borderId="0" xfId="0" applyFont="1" applyAlignment="1">
      <alignment horizontal="right" vertical="center"/>
    </xf>
    <xf numFmtId="0" fontId="35" fillId="0" borderId="0" xfId="0" applyFont="1" applyAlignment="1">
      <alignment horizontal="center" vertical="center"/>
    </xf>
    <xf numFmtId="0" fontId="36" fillId="0" borderId="0" xfId="0" applyFont="1" applyAlignment="1">
      <alignment horizontal="center" vertical="center"/>
    </xf>
    <xf numFmtId="4" fontId="34" fillId="0" borderId="0" xfId="1" applyNumberFormat="1" applyFont="1" applyFill="1" applyAlignment="1">
      <alignment vertical="center"/>
    </xf>
    <xf numFmtId="43" fontId="34" fillId="0" borderId="0" xfId="1" applyFont="1" applyFill="1" applyAlignment="1">
      <alignment horizontal="center" vertical="center"/>
    </xf>
    <xf numFmtId="0" fontId="24" fillId="0" borderId="0" xfId="0" quotePrefix="1" applyFont="1" applyAlignment="1">
      <alignment vertical="center"/>
    </xf>
    <xf numFmtId="49" fontId="24" fillId="0" borderId="0" xfId="0" applyNumberFormat="1" applyFont="1" applyAlignment="1">
      <alignment vertical="center"/>
    </xf>
    <xf numFmtId="0" fontId="31" fillId="0" borderId="0" xfId="0" applyFont="1" applyAlignment="1">
      <alignment horizontal="center" vertical="center"/>
    </xf>
    <xf numFmtId="4" fontId="23" fillId="0" borderId="0" xfId="1" applyNumberFormat="1" applyFont="1" applyFill="1" applyAlignment="1">
      <alignment vertical="center"/>
    </xf>
    <xf numFmtId="43" fontId="23" fillId="0" borderId="0" xfId="1" applyFont="1" applyFill="1" applyAlignment="1">
      <alignment horizontal="center" vertical="center"/>
    </xf>
    <xf numFmtId="0" fontId="6" fillId="0" borderId="0" xfId="0" applyFont="1" applyAlignment="1">
      <alignment horizontal="left" vertical="center"/>
    </xf>
    <xf numFmtId="0" fontId="2" fillId="0" borderId="0" xfId="0" applyFont="1" applyAlignment="1">
      <alignment horizontal="left" vertical="center"/>
    </xf>
    <xf numFmtId="0" fontId="19" fillId="0" borderId="0" xfId="0" applyFont="1" applyAlignment="1">
      <alignment horizontal="left" vertical="center"/>
    </xf>
    <xf numFmtId="0" fontId="4" fillId="0" borderId="0" xfId="0" quotePrefix="1" applyFont="1" applyAlignment="1">
      <alignment horizontal="left" vertical="center"/>
    </xf>
    <xf numFmtId="0" fontId="4" fillId="0" borderId="0" xfId="0" applyFont="1" applyAlignment="1">
      <alignment horizontal="left"/>
    </xf>
    <xf numFmtId="0" fontId="33" fillId="0" borderId="0" xfId="0" quotePrefix="1" applyFont="1" applyAlignment="1">
      <alignment vertical="center"/>
    </xf>
    <xf numFmtId="49" fontId="33" fillId="0" borderId="0" xfId="0" applyNumberFormat="1" applyFont="1" applyAlignment="1">
      <alignment vertical="center"/>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8" fillId="0" borderId="0" xfId="0" applyFont="1" applyAlignment="1">
      <alignment horizontal="center" vertical="center"/>
    </xf>
    <xf numFmtId="0" fontId="4" fillId="0" borderId="0" xfId="0" applyFont="1" applyAlignment="1">
      <alignment vertical="top" wrapText="1"/>
    </xf>
    <xf numFmtId="0" fontId="4" fillId="0" borderId="0" xfId="0" applyFont="1" applyAlignment="1">
      <alignment horizontal="left" vertical="top" wrapText="1"/>
    </xf>
    <xf numFmtId="0" fontId="8" fillId="0" borderId="0" xfId="0" applyFont="1" applyAlignment="1">
      <alignment horizontal="right" vertical="center"/>
    </xf>
    <xf numFmtId="0" fontId="6" fillId="0" borderId="7" xfId="0" applyFont="1" applyBorder="1" applyAlignment="1">
      <alignment horizontal="center"/>
    </xf>
    <xf numFmtId="4" fontId="4" fillId="0" borderId="4" xfId="0" applyNumberFormat="1" applyFont="1" applyBorder="1" applyAlignment="1">
      <alignment horizontal="center"/>
    </xf>
    <xf numFmtId="4" fontId="4" fillId="0" borderId="5" xfId="0" applyNumberFormat="1" applyFont="1" applyBorder="1" applyAlignment="1">
      <alignment horizontal="center"/>
    </xf>
    <xf numFmtId="2" fontId="7" fillId="0" borderId="0" xfId="0" applyNumberFormat="1" applyFont="1" applyAlignment="1">
      <alignment vertical="center" wrapText="1"/>
    </xf>
    <xf numFmtId="14" fontId="6" fillId="0" borderId="0" xfId="0" applyNumberFormat="1" applyFont="1" applyAlignment="1">
      <alignment horizontal="right"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2" fontId="7" fillId="0" borderId="0" xfId="0" applyNumberFormat="1" applyFont="1" applyAlignment="1">
      <alignment horizontal="center" vertical="center" wrapText="1"/>
    </xf>
    <xf numFmtId="0" fontId="5" fillId="0" borderId="0" xfId="0" applyFont="1" applyAlignment="1">
      <alignment horizontal="center" vertical="center"/>
    </xf>
    <xf numFmtId="0" fontId="6" fillId="0" borderId="8" xfId="0" applyFont="1" applyBorder="1" applyAlignment="1">
      <alignment horizontal="center" vertical="center"/>
    </xf>
    <xf numFmtId="0" fontId="3" fillId="0" borderId="8" xfId="0" applyFont="1" applyBorder="1" applyAlignment="1">
      <alignment horizontal="center" vertical="center"/>
    </xf>
    <xf numFmtId="0" fontId="7" fillId="0" borderId="4" xfId="0" applyFont="1" applyBorder="1" applyAlignment="1">
      <alignment horizontal="center" vertical="center"/>
    </xf>
    <xf numFmtId="0" fontId="6" fillId="0" borderId="0" xfId="0" applyFont="1" applyAlignment="1">
      <alignment horizontal="center" vertical="center"/>
    </xf>
    <xf numFmtId="0" fontId="3" fillId="0" borderId="0" xfId="0" applyFont="1" applyAlignment="1">
      <alignment horizontal="center" vertical="center"/>
    </xf>
    <xf numFmtId="4" fontId="4" fillId="0" borderId="0" xfId="1" applyNumberFormat="1" applyFont="1" applyFill="1" applyAlignment="1">
      <alignment horizontal="center" vertical="center"/>
    </xf>
    <xf numFmtId="0" fontId="6" fillId="0" borderId="0" xfId="4" applyNumberFormat="1" applyFont="1" applyAlignment="1">
      <alignment horizontal="right" vertical="center"/>
    </xf>
    <xf numFmtId="0" fontId="8" fillId="0" borderId="0" xfId="4" applyNumberFormat="1" applyFont="1" applyAlignment="1">
      <alignment horizontal="right" vertical="center"/>
    </xf>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color rgb="FFCCFFCC"/>
      <color rgb="FFFF99FF"/>
      <color rgb="FFFFCCCC"/>
      <color rgb="FFCCECFF"/>
      <color rgb="FFFFCC9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1028700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1028700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1028700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53</xdr:row>
          <xdr:rowOff>28575</xdr:rowOff>
        </xdr:from>
        <xdr:to>
          <xdr:col>0</xdr:col>
          <xdr:colOff>1028700</xdr:colOff>
          <xdr:row>55</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57</xdr:row>
          <xdr:rowOff>28575</xdr:rowOff>
        </xdr:from>
        <xdr:to>
          <xdr:col>0</xdr:col>
          <xdr:colOff>1028700</xdr:colOff>
          <xdr:row>59</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45</xdr:row>
      <xdr:rowOff>0</xdr:rowOff>
    </xdr:to>
    <xdr:sp macro="" textlink="">
      <xdr:nvSpPr>
        <xdr:cNvPr id="10868" name="Line 2">
          <a:extLst>
            <a:ext uri="{FF2B5EF4-FFF2-40B4-BE49-F238E27FC236}">
              <a16:creationId xmlns:a16="http://schemas.microsoft.com/office/drawing/2014/main" id="{00000000-0008-0000-0100-0000742A0000}"/>
            </a:ext>
          </a:extLst>
        </xdr:cNvPr>
        <xdr:cNvSpPr>
          <a:spLocks noChangeShapeType="1"/>
        </xdr:cNvSpPr>
      </xdr:nvSpPr>
      <xdr:spPr bwMode="auto">
        <a:xfrm>
          <a:off x="3152775" y="1285875"/>
          <a:ext cx="0" cy="66579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xdr:row>
      <xdr:rowOff>0</xdr:rowOff>
    </xdr:from>
    <xdr:to>
      <xdr:col>2</xdr:col>
      <xdr:colOff>1181100</xdr:colOff>
      <xdr:row>3</xdr:row>
      <xdr:rowOff>0</xdr:rowOff>
    </xdr:to>
    <xdr:pic>
      <xdr:nvPicPr>
        <xdr:cNvPr id="10869" name="Picture 335">
          <a:extLst>
            <a:ext uri="{FF2B5EF4-FFF2-40B4-BE49-F238E27FC236}">
              <a16:creationId xmlns:a16="http://schemas.microsoft.com/office/drawing/2014/main" id="{00000000-0008-0000-0100-0000752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716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228600</xdr:colOff>
      <xdr:row>3</xdr:row>
      <xdr:rowOff>0</xdr:rowOff>
    </xdr:from>
    <xdr:to>
      <xdr:col>13</xdr:col>
      <xdr:colOff>228600</xdr:colOff>
      <xdr:row>3</xdr:row>
      <xdr:rowOff>0</xdr:rowOff>
    </xdr:to>
    <xdr:sp macro="" textlink="">
      <xdr:nvSpPr>
        <xdr:cNvPr id="13366" name="Line 118">
          <a:extLst>
            <a:ext uri="{FF2B5EF4-FFF2-40B4-BE49-F238E27FC236}">
              <a16:creationId xmlns:a16="http://schemas.microsoft.com/office/drawing/2014/main" id="{00000000-0008-0000-0200-000036340000}"/>
            </a:ext>
          </a:extLst>
        </xdr:cNvPr>
        <xdr:cNvSpPr>
          <a:spLocks noChangeShapeType="1"/>
        </xdr:cNvSpPr>
      </xdr:nvSpPr>
      <xdr:spPr bwMode="auto">
        <a:xfrm>
          <a:off x="5476875" y="533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228600</xdr:colOff>
      <xdr:row>3</xdr:row>
      <xdr:rowOff>0</xdr:rowOff>
    </xdr:from>
    <xdr:to>
      <xdr:col>13</xdr:col>
      <xdr:colOff>228600</xdr:colOff>
      <xdr:row>3</xdr:row>
      <xdr:rowOff>0</xdr:rowOff>
    </xdr:to>
    <xdr:sp macro="" textlink="">
      <xdr:nvSpPr>
        <xdr:cNvPr id="13367" name="Line 192">
          <a:extLst>
            <a:ext uri="{FF2B5EF4-FFF2-40B4-BE49-F238E27FC236}">
              <a16:creationId xmlns:a16="http://schemas.microsoft.com/office/drawing/2014/main" id="{00000000-0008-0000-0200-000037340000}"/>
            </a:ext>
          </a:extLst>
        </xdr:cNvPr>
        <xdr:cNvSpPr>
          <a:spLocks noChangeShapeType="1"/>
        </xdr:cNvSpPr>
      </xdr:nvSpPr>
      <xdr:spPr bwMode="auto">
        <a:xfrm>
          <a:off x="5476875" y="533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121</xdr:row>
      <xdr:rowOff>0</xdr:rowOff>
    </xdr:from>
    <xdr:to>
      <xdr:col>10</xdr:col>
      <xdr:colOff>28575</xdr:colOff>
      <xdr:row>121</xdr:row>
      <xdr:rowOff>0</xdr:rowOff>
    </xdr:to>
    <xdr:sp macro="" textlink="">
      <xdr:nvSpPr>
        <xdr:cNvPr id="13368" name="Rectangle 377">
          <a:extLst>
            <a:ext uri="{FF2B5EF4-FFF2-40B4-BE49-F238E27FC236}">
              <a16:creationId xmlns:a16="http://schemas.microsoft.com/office/drawing/2014/main" id="{00000000-0008-0000-0200-000038340000}"/>
            </a:ext>
          </a:extLst>
        </xdr:cNvPr>
        <xdr:cNvSpPr>
          <a:spLocks noChangeArrowheads="1"/>
        </xdr:cNvSpPr>
      </xdr:nvSpPr>
      <xdr:spPr bwMode="auto">
        <a:xfrm>
          <a:off x="3952875" y="14154150"/>
          <a:ext cx="3524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295275</xdr:colOff>
      <xdr:row>121</xdr:row>
      <xdr:rowOff>0</xdr:rowOff>
    </xdr:from>
    <xdr:to>
      <xdr:col>7</xdr:col>
      <xdr:colOff>314325</xdr:colOff>
      <xdr:row>121</xdr:row>
      <xdr:rowOff>0</xdr:rowOff>
    </xdr:to>
    <xdr:sp macro="" textlink="">
      <xdr:nvSpPr>
        <xdr:cNvPr id="13369" name="Rectangle 378">
          <a:extLst>
            <a:ext uri="{FF2B5EF4-FFF2-40B4-BE49-F238E27FC236}">
              <a16:creationId xmlns:a16="http://schemas.microsoft.com/office/drawing/2014/main" id="{00000000-0008-0000-0200-000039340000}"/>
            </a:ext>
          </a:extLst>
        </xdr:cNvPr>
        <xdr:cNvSpPr>
          <a:spLocks noChangeArrowheads="1"/>
        </xdr:cNvSpPr>
      </xdr:nvSpPr>
      <xdr:spPr bwMode="auto">
        <a:xfrm>
          <a:off x="3038475" y="14154150"/>
          <a:ext cx="5810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9</xdr:col>
      <xdr:colOff>0</xdr:colOff>
      <xdr:row>121</xdr:row>
      <xdr:rowOff>0</xdr:rowOff>
    </xdr:from>
    <xdr:to>
      <xdr:col>10</xdr:col>
      <xdr:colOff>28575</xdr:colOff>
      <xdr:row>121</xdr:row>
      <xdr:rowOff>0</xdr:rowOff>
    </xdr:to>
    <xdr:sp macro="" textlink="">
      <xdr:nvSpPr>
        <xdr:cNvPr id="13370" name="Rectangle 412">
          <a:extLst>
            <a:ext uri="{FF2B5EF4-FFF2-40B4-BE49-F238E27FC236}">
              <a16:creationId xmlns:a16="http://schemas.microsoft.com/office/drawing/2014/main" id="{00000000-0008-0000-0200-00003A340000}"/>
            </a:ext>
          </a:extLst>
        </xdr:cNvPr>
        <xdr:cNvSpPr>
          <a:spLocks noChangeArrowheads="1"/>
        </xdr:cNvSpPr>
      </xdr:nvSpPr>
      <xdr:spPr bwMode="auto">
        <a:xfrm>
          <a:off x="3952875" y="14154150"/>
          <a:ext cx="3524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28575</xdr:colOff>
      <xdr:row>3</xdr:row>
      <xdr:rowOff>19050</xdr:rowOff>
    </xdr:from>
    <xdr:to>
      <xdr:col>9</xdr:col>
      <xdr:colOff>133350</xdr:colOff>
      <xdr:row>4</xdr:row>
      <xdr:rowOff>19050</xdr:rowOff>
    </xdr:to>
    <xdr:pic>
      <xdr:nvPicPr>
        <xdr:cNvPr id="13372" name="Picture 335">
          <a:extLst>
            <a:ext uri="{FF2B5EF4-FFF2-40B4-BE49-F238E27FC236}">
              <a16:creationId xmlns:a16="http://schemas.microsoft.com/office/drawing/2014/main" id="{00000000-0008-0000-0200-00003C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90421" y="429358"/>
          <a:ext cx="1650756" cy="197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barwalt.com/" TargetMode="External"/><Relationship Id="rId2" Type="http://schemas.openxmlformats.org/officeDocument/2006/relationships/hyperlink" Target="http://www.rubi.com/" TargetMode="External"/><Relationship Id="rId1" Type="http://schemas.openxmlformats.org/officeDocument/2006/relationships/hyperlink" Target="http://www.conestogatile.com/" TargetMode="External"/><Relationship Id="rId6" Type="http://schemas.openxmlformats.org/officeDocument/2006/relationships/hyperlink" Target="http://www.progressprofiles.com/" TargetMode="External"/><Relationship Id="rId5" Type="http://schemas.openxmlformats.org/officeDocument/2006/relationships/hyperlink" Target="http://www.europeantilemasters/" TargetMode="External"/><Relationship Id="rId4" Type="http://schemas.openxmlformats.org/officeDocument/2006/relationships/hyperlink" Target="http://www.barwalt.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L65"/>
  <sheetViews>
    <sheetView topLeftCell="A16" workbookViewId="0">
      <selection activeCell="G60" sqref="G60"/>
    </sheetView>
  </sheetViews>
  <sheetFormatPr defaultRowHeight="12.75" x14ac:dyDescent="0.2"/>
  <cols>
    <col min="1" max="1" width="16.7109375" customWidth="1"/>
    <col min="2" max="2" width="20.7109375" customWidth="1"/>
    <col min="3" max="7" width="9.7109375" customWidth="1"/>
  </cols>
  <sheetData>
    <row r="1" spans="1:12" ht="23.25" x14ac:dyDescent="0.35">
      <c r="A1" s="7" t="s">
        <v>41</v>
      </c>
      <c r="B1" s="100" t="s">
        <v>138</v>
      </c>
    </row>
    <row r="2" spans="1:12" x14ac:dyDescent="0.2">
      <c r="A2" s="7" t="s">
        <v>70</v>
      </c>
      <c r="B2" s="98" t="s">
        <v>139</v>
      </c>
    </row>
    <row r="3" spans="1:12" x14ac:dyDescent="0.2">
      <c r="A3" s="7" t="s">
        <v>58</v>
      </c>
      <c r="B3" s="98" t="s">
        <v>140</v>
      </c>
      <c r="F3" s="7"/>
      <c r="G3" s="138"/>
    </row>
    <row r="4" spans="1:12" x14ac:dyDescent="0.2">
      <c r="A4" s="7" t="s">
        <v>20</v>
      </c>
      <c r="B4" s="99" t="s">
        <v>995</v>
      </c>
      <c r="C4" s="99"/>
      <c r="F4" s="7"/>
      <c r="G4" s="138"/>
    </row>
    <row r="6" spans="1:12" x14ac:dyDescent="0.2">
      <c r="A6" s="79"/>
      <c r="B6" s="79"/>
      <c r="C6" s="79"/>
      <c r="D6" s="79"/>
      <c r="E6" s="79"/>
      <c r="F6" s="79"/>
      <c r="G6" s="79"/>
    </row>
    <row r="8" spans="1:12" x14ac:dyDescent="0.2">
      <c r="A8" s="44" t="s">
        <v>34</v>
      </c>
      <c r="B8" s="45"/>
      <c r="C8" s="221"/>
      <c r="D8" s="222"/>
      <c r="E8" s="222"/>
      <c r="F8" s="222"/>
      <c r="G8" s="223"/>
    </row>
    <row r="9" spans="1:12" x14ac:dyDescent="0.2">
      <c r="A9" s="3"/>
      <c r="B9" s="3"/>
      <c r="I9" s="3"/>
      <c r="J9" s="3"/>
      <c r="K9" s="3"/>
      <c r="L9" s="3"/>
    </row>
    <row r="10" spans="1:12" x14ac:dyDescent="0.2">
      <c r="A10" s="3"/>
      <c r="B10" s="3" t="s">
        <v>23</v>
      </c>
      <c r="C10" s="3"/>
      <c r="E10" s="3"/>
      <c r="F10" s="3"/>
      <c r="G10" s="3"/>
      <c r="H10" s="3"/>
      <c r="I10" s="3"/>
      <c r="J10" s="3"/>
      <c r="K10" s="3"/>
      <c r="L10" s="3"/>
    </row>
    <row r="11" spans="1:12" x14ac:dyDescent="0.2">
      <c r="A11" s="3"/>
      <c r="B11" s="3" t="s">
        <v>24</v>
      </c>
      <c r="C11" s="3"/>
      <c r="E11" s="3"/>
      <c r="F11" s="3"/>
      <c r="G11" s="3"/>
      <c r="H11" s="3"/>
      <c r="I11" s="3"/>
      <c r="J11" s="3"/>
      <c r="K11" s="3"/>
      <c r="L11" s="3"/>
    </row>
    <row r="12" spans="1:12" x14ac:dyDescent="0.2">
      <c r="A12" s="3"/>
      <c r="B12" s="3"/>
      <c r="C12" s="3"/>
      <c r="E12" s="3"/>
      <c r="F12" s="3"/>
      <c r="G12" s="3"/>
      <c r="H12" s="3"/>
      <c r="I12" s="3"/>
      <c r="J12" s="3"/>
      <c r="K12" s="3"/>
      <c r="L12" s="3"/>
    </row>
    <row r="13" spans="1:12" x14ac:dyDescent="0.2">
      <c r="A13" s="3"/>
      <c r="B13" s="3"/>
      <c r="C13" s="3"/>
      <c r="E13" s="3"/>
      <c r="F13" s="3"/>
      <c r="G13" s="3"/>
      <c r="H13" s="3"/>
      <c r="I13" s="3"/>
      <c r="J13" s="3"/>
      <c r="K13" s="3"/>
      <c r="L13" s="3"/>
    </row>
    <row r="14" spans="1:12" x14ac:dyDescent="0.2">
      <c r="A14" s="3"/>
      <c r="B14" s="3" t="s">
        <v>25</v>
      </c>
      <c r="C14" s="3"/>
      <c r="E14" s="3"/>
      <c r="F14" s="3"/>
      <c r="G14" s="3"/>
      <c r="H14" s="3"/>
      <c r="I14" s="3"/>
      <c r="J14" s="3"/>
      <c r="K14" s="3"/>
      <c r="L14" s="3"/>
    </row>
    <row r="15" spans="1:12" x14ac:dyDescent="0.2">
      <c r="A15" s="3"/>
      <c r="B15" s="3" t="s">
        <v>24</v>
      </c>
      <c r="C15" s="3"/>
      <c r="E15" s="3"/>
      <c r="F15" s="3"/>
      <c r="G15" s="3"/>
      <c r="H15" s="3"/>
      <c r="I15" s="3"/>
      <c r="J15" s="3"/>
      <c r="K15" s="3"/>
      <c r="L15" s="3"/>
    </row>
    <row r="16" spans="1:12" x14ac:dyDescent="0.2">
      <c r="A16" s="3"/>
      <c r="B16" s="3"/>
      <c r="C16" s="3"/>
      <c r="D16" s="3"/>
      <c r="E16" s="3"/>
      <c r="F16" s="3"/>
      <c r="G16" s="3"/>
      <c r="H16" s="3"/>
      <c r="I16" s="3"/>
      <c r="J16" s="3"/>
      <c r="K16" s="3"/>
      <c r="L16" s="3"/>
    </row>
    <row r="17" spans="1:12" x14ac:dyDescent="0.2">
      <c r="A17" s="3"/>
      <c r="B17" s="3"/>
      <c r="C17" s="3"/>
      <c r="D17" s="3"/>
      <c r="E17" s="3"/>
      <c r="F17" s="3"/>
      <c r="G17" s="3"/>
      <c r="H17" s="3"/>
      <c r="I17" s="3"/>
      <c r="J17" s="3"/>
      <c r="K17" s="3"/>
      <c r="L17" s="3"/>
    </row>
    <row r="18" spans="1:12" x14ac:dyDescent="0.2">
      <c r="B18" s="3" t="s">
        <v>26</v>
      </c>
      <c r="C18" s="3"/>
      <c r="D18" s="3"/>
      <c r="E18" s="3"/>
      <c r="F18" s="3"/>
      <c r="G18" s="3"/>
      <c r="H18" s="3"/>
      <c r="I18" s="3"/>
      <c r="J18" s="3"/>
      <c r="K18" s="3"/>
      <c r="L18" s="3"/>
    </row>
    <row r="19" spans="1:12" ht="6" customHeight="1" x14ac:dyDescent="0.2">
      <c r="B19" s="3"/>
      <c r="C19" s="3"/>
      <c r="D19" s="3"/>
      <c r="E19" s="3"/>
      <c r="F19" s="3"/>
      <c r="G19" s="3"/>
      <c r="H19" s="3"/>
      <c r="I19" s="3"/>
      <c r="J19" s="3"/>
      <c r="K19" s="3"/>
      <c r="L19" s="3"/>
    </row>
    <row r="20" spans="1:12" x14ac:dyDescent="0.2">
      <c r="C20" s="42" t="s">
        <v>27</v>
      </c>
      <c r="D20" s="42"/>
      <c r="E20" s="3"/>
      <c r="F20" s="3"/>
      <c r="G20" s="3"/>
      <c r="H20" s="3"/>
      <c r="I20" s="3"/>
      <c r="J20" s="3"/>
      <c r="K20" s="3"/>
      <c r="L20" s="3"/>
    </row>
    <row r="21" spans="1:12" x14ac:dyDescent="0.2">
      <c r="C21" s="43" t="s">
        <v>11</v>
      </c>
      <c r="D21" s="43" t="s">
        <v>28</v>
      </c>
      <c r="E21" s="3"/>
      <c r="F21" s="3"/>
      <c r="G21" s="3"/>
      <c r="H21" s="3"/>
      <c r="I21" s="3"/>
      <c r="J21" s="3"/>
      <c r="K21" s="3"/>
      <c r="L21" s="3"/>
    </row>
    <row r="22" spans="1:12" x14ac:dyDescent="0.2">
      <c r="C22" s="41" t="str">
        <f>+B3</f>
        <v>N</v>
      </c>
      <c r="D22" s="55">
        <v>0</v>
      </c>
      <c r="E22" s="3" t="s">
        <v>337</v>
      </c>
      <c r="F22" s="3"/>
      <c r="G22" s="3"/>
      <c r="H22" s="3"/>
      <c r="I22" s="3"/>
      <c r="J22" s="3"/>
      <c r="K22" s="3"/>
      <c r="L22" s="3"/>
    </row>
    <row r="23" spans="1:12" x14ac:dyDescent="0.2">
      <c r="B23" s="6"/>
      <c r="C23" s="3"/>
      <c r="D23" s="3"/>
      <c r="E23" s="3"/>
      <c r="F23" s="3"/>
      <c r="G23" s="3"/>
      <c r="H23" s="3"/>
      <c r="I23" s="3"/>
      <c r="J23" s="3"/>
      <c r="K23" s="3"/>
      <c r="L23" s="3"/>
    </row>
    <row r="24" spans="1:12" x14ac:dyDescent="0.2">
      <c r="A24" s="3"/>
      <c r="B24" s="3" t="s">
        <v>29</v>
      </c>
      <c r="C24" s="3"/>
      <c r="E24" s="3"/>
      <c r="F24" s="3"/>
      <c r="G24" s="3"/>
      <c r="H24" s="3"/>
      <c r="I24" s="3"/>
      <c r="J24" s="3"/>
      <c r="K24" s="3"/>
      <c r="L24" s="3"/>
    </row>
    <row r="25" spans="1:12" x14ac:dyDescent="0.2">
      <c r="A25" s="3"/>
      <c r="B25" s="3" t="s">
        <v>24</v>
      </c>
      <c r="C25" s="3"/>
      <c r="E25" s="3"/>
      <c r="F25" s="3"/>
      <c r="G25" s="3"/>
      <c r="H25" s="3"/>
      <c r="I25" s="3"/>
      <c r="J25" s="3"/>
      <c r="K25" s="3"/>
      <c r="L25" s="3"/>
    </row>
    <row r="26" spans="1:12" x14ac:dyDescent="0.2">
      <c r="A26" s="3"/>
      <c r="B26" s="3"/>
      <c r="C26" s="3"/>
      <c r="D26" s="3"/>
      <c r="E26" s="3"/>
      <c r="F26" s="3"/>
      <c r="G26" s="3"/>
      <c r="H26" s="3"/>
      <c r="I26" s="3"/>
      <c r="J26" s="3"/>
      <c r="K26" s="3"/>
      <c r="L26" s="3"/>
    </row>
    <row r="27" spans="1:12" x14ac:dyDescent="0.2">
      <c r="A27" s="3"/>
      <c r="B27" s="3"/>
      <c r="C27" s="3"/>
      <c r="D27" s="3"/>
      <c r="E27" s="3"/>
      <c r="F27" s="3"/>
      <c r="G27" s="3"/>
      <c r="H27" s="3"/>
      <c r="I27" s="3"/>
      <c r="J27" s="3"/>
      <c r="K27" s="3"/>
      <c r="L27" s="3"/>
    </row>
    <row r="28" spans="1:12" x14ac:dyDescent="0.2">
      <c r="A28" s="70" t="s">
        <v>49</v>
      </c>
      <c r="B28" s="3" t="s">
        <v>30</v>
      </c>
      <c r="C28" s="3"/>
      <c r="D28" s="3"/>
      <c r="E28" s="3"/>
      <c r="F28" s="3"/>
      <c r="G28" s="3"/>
      <c r="H28" s="3"/>
      <c r="I28" s="3"/>
      <c r="J28" s="3"/>
      <c r="K28" s="3"/>
      <c r="L28" s="3"/>
    </row>
    <row r="29" spans="1:12" x14ac:dyDescent="0.2">
      <c r="A29" s="70"/>
      <c r="B29" s="3" t="s">
        <v>6</v>
      </c>
      <c r="C29" s="3"/>
      <c r="D29" s="3"/>
      <c r="E29" s="3"/>
      <c r="F29" s="3"/>
      <c r="G29" s="3"/>
      <c r="H29" s="3"/>
      <c r="I29" s="3"/>
      <c r="J29" s="3"/>
      <c r="K29" s="3"/>
      <c r="L29" s="3"/>
    </row>
    <row r="30" spans="1:12" x14ac:dyDescent="0.2">
      <c r="A30" s="70"/>
      <c r="B30" s="3"/>
      <c r="C30" s="3"/>
      <c r="D30" s="3"/>
      <c r="E30" s="3"/>
      <c r="F30" s="3"/>
      <c r="G30" s="3"/>
      <c r="H30" s="3"/>
      <c r="I30" s="3"/>
      <c r="J30" s="3"/>
      <c r="K30" s="3"/>
      <c r="L30" s="3"/>
    </row>
    <row r="31" spans="1:12" x14ac:dyDescent="0.2">
      <c r="A31" s="70" t="s">
        <v>50</v>
      </c>
      <c r="B31" s="3" t="s">
        <v>51</v>
      </c>
      <c r="C31" s="3"/>
      <c r="D31" s="3"/>
      <c r="E31" s="3"/>
      <c r="F31" s="3"/>
      <c r="G31" s="3"/>
      <c r="H31" s="3"/>
      <c r="I31" s="3"/>
      <c r="J31" s="3"/>
      <c r="K31" s="3"/>
      <c r="L31" s="3"/>
    </row>
    <row r="32" spans="1:12" x14ac:dyDescent="0.2">
      <c r="A32" s="70"/>
      <c r="B32" s="3" t="s">
        <v>63</v>
      </c>
      <c r="C32" s="3"/>
      <c r="D32" s="3"/>
      <c r="E32" s="3"/>
      <c r="F32" s="3"/>
      <c r="G32" s="3"/>
      <c r="H32" s="3"/>
      <c r="I32" s="3"/>
      <c r="J32" s="3"/>
      <c r="K32" s="3"/>
      <c r="L32" s="3"/>
    </row>
    <row r="33" spans="1:12" x14ac:dyDescent="0.2">
      <c r="B33" s="3"/>
      <c r="C33" s="3"/>
      <c r="D33" s="3"/>
      <c r="E33" s="3"/>
      <c r="F33" s="3"/>
      <c r="G33" s="3"/>
      <c r="H33" s="3"/>
      <c r="I33" s="3"/>
      <c r="J33" s="3"/>
      <c r="K33" s="3"/>
      <c r="L33" s="3"/>
    </row>
    <row r="34" spans="1:12" x14ac:dyDescent="0.2">
      <c r="A34" s="70" t="s">
        <v>52</v>
      </c>
      <c r="B34" s="3" t="s">
        <v>35</v>
      </c>
      <c r="C34" s="3"/>
      <c r="D34" s="3"/>
      <c r="E34" s="3"/>
      <c r="F34" s="3"/>
      <c r="G34" s="3"/>
      <c r="H34" s="3"/>
      <c r="I34" s="3"/>
      <c r="J34" s="3"/>
      <c r="K34" s="3"/>
      <c r="L34" s="3"/>
    </row>
    <row r="35" spans="1:12" x14ac:dyDescent="0.2">
      <c r="A35" s="70"/>
      <c r="B35" s="3" t="s">
        <v>64</v>
      </c>
      <c r="C35" s="3"/>
      <c r="D35" s="3"/>
      <c r="E35" s="3"/>
      <c r="F35" s="3"/>
      <c r="G35" s="3"/>
      <c r="H35" s="3"/>
      <c r="I35" s="3"/>
      <c r="J35" s="3"/>
      <c r="K35" s="3"/>
      <c r="L35" s="3"/>
    </row>
    <row r="36" spans="1:12" x14ac:dyDescent="0.2">
      <c r="B36" s="3"/>
      <c r="C36" s="3"/>
      <c r="D36" s="3"/>
      <c r="E36" s="3"/>
      <c r="F36" s="3"/>
      <c r="G36" s="3"/>
      <c r="H36" s="3"/>
      <c r="I36" s="3"/>
      <c r="J36" s="3"/>
      <c r="K36" s="3"/>
      <c r="L36" s="3"/>
    </row>
    <row r="37" spans="1:12" x14ac:dyDescent="0.2">
      <c r="A37" s="3"/>
      <c r="B37" s="153" t="s">
        <v>40</v>
      </c>
      <c r="C37" s="95" t="s">
        <v>39</v>
      </c>
      <c r="D37" s="95" t="s">
        <v>53</v>
      </c>
      <c r="E37" s="95" t="s">
        <v>54</v>
      </c>
      <c r="F37" s="95" t="s">
        <v>55</v>
      </c>
      <c r="G37" s="95" t="s">
        <v>56</v>
      </c>
      <c r="J37" s="3"/>
      <c r="K37" s="3"/>
    </row>
    <row r="38" spans="1:12" x14ac:dyDescent="0.2">
      <c r="B38" s="97" t="s">
        <v>242</v>
      </c>
      <c r="C38" s="96" t="s">
        <v>246</v>
      </c>
      <c r="D38" s="103"/>
      <c r="E38" s="104" t="s">
        <v>57</v>
      </c>
      <c r="F38" s="104">
        <v>0</v>
      </c>
      <c r="G38" s="104"/>
      <c r="J38" s="3"/>
      <c r="K38" s="3"/>
    </row>
    <row r="39" spans="1:12" x14ac:dyDescent="0.2">
      <c r="B39" s="97" t="s">
        <v>241</v>
      </c>
      <c r="C39" s="96" t="s">
        <v>247</v>
      </c>
      <c r="D39" s="103"/>
      <c r="E39" s="104" t="s">
        <v>57</v>
      </c>
      <c r="F39" s="104">
        <v>0</v>
      </c>
      <c r="G39" s="104"/>
      <c r="J39" s="3"/>
      <c r="K39" s="3"/>
    </row>
    <row r="40" spans="1:12" x14ac:dyDescent="0.2">
      <c r="B40" s="97" t="s">
        <v>300</v>
      </c>
      <c r="C40" s="170" t="s">
        <v>298</v>
      </c>
      <c r="D40" s="103"/>
      <c r="E40" s="104" t="s">
        <v>57</v>
      </c>
      <c r="F40" s="104">
        <v>0</v>
      </c>
      <c r="G40" s="104"/>
      <c r="J40" s="3"/>
      <c r="K40" s="3"/>
    </row>
    <row r="41" spans="1:12" x14ac:dyDescent="0.2">
      <c r="B41" s="97" t="s">
        <v>301</v>
      </c>
      <c r="C41" s="170" t="s">
        <v>299</v>
      </c>
      <c r="D41" s="103"/>
      <c r="E41" s="104" t="s">
        <v>57</v>
      </c>
      <c r="F41" s="104">
        <v>0</v>
      </c>
      <c r="G41" s="104"/>
      <c r="J41" s="3"/>
      <c r="K41" s="3"/>
    </row>
    <row r="42" spans="1:12" x14ac:dyDescent="0.2">
      <c r="B42" s="97" t="s">
        <v>248</v>
      </c>
      <c r="C42" s="96" t="s">
        <v>249</v>
      </c>
      <c r="D42" s="103"/>
      <c r="E42" s="104" t="s">
        <v>57</v>
      </c>
      <c r="F42" s="104">
        <v>0</v>
      </c>
      <c r="G42" s="104"/>
      <c r="J42" s="3"/>
      <c r="K42" s="3"/>
    </row>
    <row r="43" spans="1:12" x14ac:dyDescent="0.2">
      <c r="B43" s="97" t="s">
        <v>548</v>
      </c>
      <c r="C43" s="96" t="s">
        <v>418</v>
      </c>
      <c r="D43" s="103"/>
      <c r="E43" s="104" t="s">
        <v>57</v>
      </c>
      <c r="F43" s="104">
        <v>0</v>
      </c>
      <c r="G43" s="104"/>
      <c r="J43" s="3"/>
      <c r="K43" s="3"/>
    </row>
    <row r="44" spans="1:12" x14ac:dyDescent="0.2">
      <c r="B44" s="97" t="s">
        <v>549</v>
      </c>
      <c r="C44" s="96" t="s">
        <v>419</v>
      </c>
      <c r="D44" s="103"/>
      <c r="E44" s="104" t="s">
        <v>57</v>
      </c>
      <c r="F44" s="104">
        <v>0</v>
      </c>
      <c r="G44" s="104"/>
      <c r="J44" s="3"/>
      <c r="K44" s="3"/>
    </row>
    <row r="45" spans="1:12" x14ac:dyDescent="0.2">
      <c r="B45" s="97" t="s">
        <v>243</v>
      </c>
      <c r="C45" s="96" t="s">
        <v>251</v>
      </c>
      <c r="D45" s="103"/>
      <c r="E45" s="104" t="s">
        <v>57</v>
      </c>
      <c r="F45" s="104">
        <v>0</v>
      </c>
      <c r="G45" s="104"/>
      <c r="J45" s="3"/>
      <c r="K45" s="3"/>
    </row>
    <row r="46" spans="1:12" x14ac:dyDescent="0.2">
      <c r="B46" s="97" t="s">
        <v>244</v>
      </c>
      <c r="C46" s="96" t="s">
        <v>250</v>
      </c>
      <c r="D46" s="103"/>
      <c r="E46" s="104" t="s">
        <v>57</v>
      </c>
      <c r="F46" s="104">
        <v>0</v>
      </c>
      <c r="G46" s="104"/>
      <c r="J46" s="3"/>
      <c r="K46" s="3"/>
    </row>
    <row r="47" spans="1:12" x14ac:dyDescent="0.2">
      <c r="B47" s="97" t="s">
        <v>252</v>
      </c>
      <c r="C47" s="96" t="s">
        <v>253</v>
      </c>
      <c r="D47" s="103"/>
      <c r="E47" s="104" t="s">
        <v>57</v>
      </c>
      <c r="F47" s="104">
        <v>0</v>
      </c>
      <c r="G47" s="104"/>
      <c r="J47" s="3"/>
      <c r="K47" s="3"/>
    </row>
    <row r="48" spans="1:12" x14ac:dyDescent="0.2">
      <c r="B48" s="97" t="s">
        <v>339</v>
      </c>
      <c r="C48" s="96" t="s">
        <v>341</v>
      </c>
      <c r="D48" s="103"/>
      <c r="E48" s="104" t="s">
        <v>57</v>
      </c>
      <c r="F48" s="104">
        <v>0</v>
      </c>
      <c r="G48" s="104"/>
      <c r="J48" s="3"/>
      <c r="K48" s="3"/>
    </row>
    <row r="49" spans="1:12" x14ac:dyDescent="0.2">
      <c r="B49" s="97" t="s">
        <v>340</v>
      </c>
      <c r="C49" s="96" t="s">
        <v>338</v>
      </c>
      <c r="D49" s="103"/>
      <c r="E49" s="104" t="s">
        <v>57</v>
      </c>
      <c r="F49" s="104">
        <v>0</v>
      </c>
      <c r="G49" s="104"/>
      <c r="J49" s="3"/>
      <c r="K49" s="3"/>
    </row>
    <row r="50" spans="1:12" x14ac:dyDescent="0.2">
      <c r="A50" s="3"/>
      <c r="B50" s="3"/>
      <c r="C50" s="3"/>
      <c r="D50" s="3"/>
      <c r="E50" s="3"/>
      <c r="F50" s="3"/>
      <c r="G50" s="3"/>
      <c r="J50" s="3"/>
      <c r="K50" s="3"/>
      <c r="L50" s="3"/>
    </row>
    <row r="51" spans="1:12" x14ac:dyDescent="0.2">
      <c r="A51" s="3" t="s">
        <v>31</v>
      </c>
      <c r="B51" s="3"/>
      <c r="C51" s="3"/>
      <c r="D51" s="3"/>
      <c r="E51" s="3"/>
      <c r="F51" s="3"/>
      <c r="G51" s="3"/>
      <c r="J51" s="3"/>
      <c r="K51" s="3"/>
      <c r="L51" s="3"/>
    </row>
    <row r="52" spans="1:12" x14ac:dyDescent="0.2">
      <c r="A52" s="3" t="s">
        <v>71</v>
      </c>
      <c r="B52" s="3"/>
      <c r="C52" s="3"/>
      <c r="D52" s="3"/>
      <c r="E52" s="3"/>
      <c r="F52" s="3"/>
      <c r="G52" s="3"/>
      <c r="J52" s="3"/>
      <c r="K52" s="3"/>
      <c r="L52" s="3"/>
    </row>
    <row r="53" spans="1:12" x14ac:dyDescent="0.2">
      <c r="A53" s="3"/>
      <c r="B53" s="3"/>
      <c r="C53" s="3"/>
      <c r="D53" s="3"/>
      <c r="E53" s="3"/>
      <c r="F53" s="3"/>
      <c r="G53" s="3"/>
      <c r="J53" s="3"/>
      <c r="K53" s="3"/>
      <c r="L53" s="3"/>
    </row>
    <row r="54" spans="1:12" x14ac:dyDescent="0.2">
      <c r="A54" s="3"/>
      <c r="B54" s="3" t="s">
        <v>32</v>
      </c>
      <c r="C54" s="3"/>
      <c r="E54" s="3"/>
      <c r="F54" s="3"/>
      <c r="G54" s="3"/>
      <c r="J54" s="3"/>
      <c r="K54" s="3"/>
      <c r="L54" s="3"/>
    </row>
    <row r="55" spans="1:12" x14ac:dyDescent="0.2">
      <c r="A55" s="3"/>
      <c r="B55" s="3" t="s">
        <v>24</v>
      </c>
      <c r="C55" s="3"/>
      <c r="E55" s="3"/>
      <c r="F55" s="3"/>
      <c r="G55" s="3"/>
      <c r="J55" s="3"/>
      <c r="K55" s="3"/>
      <c r="L55" s="3"/>
    </row>
    <row r="56" spans="1:12" x14ac:dyDescent="0.2">
      <c r="A56" s="3"/>
      <c r="B56" s="3"/>
      <c r="C56" s="3"/>
      <c r="D56" s="3"/>
      <c r="E56" s="3"/>
      <c r="F56" s="3"/>
      <c r="G56" s="3"/>
      <c r="J56" s="3"/>
      <c r="K56" s="3"/>
      <c r="L56" s="3"/>
    </row>
    <row r="57" spans="1:12" x14ac:dyDescent="0.2">
      <c r="A57" s="3"/>
      <c r="B57" s="3"/>
      <c r="C57" s="3"/>
      <c r="D57" s="3"/>
      <c r="E57" s="3"/>
      <c r="F57" s="3"/>
      <c r="G57" s="3"/>
      <c r="J57" s="3"/>
      <c r="K57" s="3"/>
      <c r="L57" s="3"/>
    </row>
    <row r="58" spans="1:12" x14ac:dyDescent="0.2">
      <c r="A58" s="3"/>
      <c r="B58" s="3" t="s">
        <v>33</v>
      </c>
      <c r="C58" s="3"/>
      <c r="E58" s="3"/>
      <c r="F58" s="3"/>
      <c r="G58" s="3"/>
      <c r="J58" s="3"/>
      <c r="K58" s="3"/>
      <c r="L58" s="3"/>
    </row>
    <row r="59" spans="1:12" x14ac:dyDescent="0.2">
      <c r="A59" s="3"/>
      <c r="B59" s="3" t="s">
        <v>24</v>
      </c>
      <c r="C59" s="3"/>
      <c r="E59" s="3"/>
      <c r="F59" s="3"/>
      <c r="G59" s="3"/>
      <c r="J59" s="3"/>
      <c r="K59" s="3"/>
      <c r="L59" s="3"/>
    </row>
    <row r="60" spans="1:12" x14ac:dyDescent="0.2">
      <c r="A60" s="3"/>
      <c r="B60" s="3"/>
      <c r="C60" s="3"/>
      <c r="D60" s="3"/>
      <c r="F60" s="3"/>
      <c r="G60" s="78" t="s">
        <v>497</v>
      </c>
      <c r="J60" s="3"/>
      <c r="K60" s="3"/>
      <c r="L60" s="3"/>
    </row>
    <row r="61" spans="1:12" x14ac:dyDescent="0.2">
      <c r="A61" s="3"/>
      <c r="B61" s="3"/>
      <c r="C61" s="3"/>
      <c r="D61" s="3"/>
      <c r="E61" s="3"/>
      <c r="F61" s="3"/>
      <c r="G61" s="3"/>
      <c r="J61" s="3"/>
      <c r="K61" s="3"/>
      <c r="L61" s="3"/>
    </row>
    <row r="62" spans="1:12" x14ac:dyDescent="0.2">
      <c r="A62" s="3" t="s">
        <v>4</v>
      </c>
      <c r="B62" s="3"/>
      <c r="C62" s="3"/>
      <c r="D62" s="3"/>
      <c r="E62" s="3"/>
      <c r="F62" s="3"/>
      <c r="G62" s="3"/>
      <c r="J62" s="3"/>
      <c r="K62" s="3"/>
      <c r="L62" s="3"/>
    </row>
    <row r="63" spans="1:12" x14ac:dyDescent="0.2">
      <c r="A63" s="3" t="s">
        <v>5</v>
      </c>
      <c r="B63" s="3"/>
      <c r="C63" s="3"/>
      <c r="D63" s="3"/>
      <c r="E63" s="3"/>
      <c r="F63" s="3"/>
      <c r="G63" s="3"/>
      <c r="J63" s="3"/>
      <c r="K63" s="3"/>
      <c r="L63" s="3"/>
    </row>
    <row r="64" spans="1:12" x14ac:dyDescent="0.2">
      <c r="A64" s="3"/>
      <c r="B64" s="3"/>
      <c r="C64" s="3"/>
      <c r="D64" s="3"/>
      <c r="E64" s="3"/>
      <c r="F64" s="3"/>
      <c r="G64" s="3"/>
      <c r="J64" s="3"/>
      <c r="K64" s="3"/>
      <c r="L64" s="3"/>
    </row>
    <row r="65" spans="1:7" x14ac:dyDescent="0.2">
      <c r="A65" s="79"/>
      <c r="B65" s="79"/>
      <c r="C65" s="79"/>
      <c r="D65" s="79"/>
      <c r="E65" s="79"/>
      <c r="F65" s="79"/>
      <c r="G65" s="79"/>
    </row>
  </sheetData>
  <mergeCells count="1">
    <mergeCell ref="C8:G8"/>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1028700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1028700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1028700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53</xdr:row>
                    <xdr:rowOff>28575</xdr:rowOff>
                  </from>
                  <to>
                    <xdr:col>0</xdr:col>
                    <xdr:colOff>1028700</xdr:colOff>
                    <xdr:row>55</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57</xdr:row>
                    <xdr:rowOff>28575</xdr:rowOff>
                  </from>
                  <to>
                    <xdr:col>0</xdr:col>
                    <xdr:colOff>1028700</xdr:colOff>
                    <xdr:row>59</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1"/>
  <sheetViews>
    <sheetView workbookViewId="0">
      <selection sqref="A1:K50"/>
    </sheetView>
  </sheetViews>
  <sheetFormatPr defaultRowHeight="12.75" x14ac:dyDescent="0.2"/>
  <cols>
    <col min="1" max="1" width="4.85546875" style="1" customWidth="1"/>
    <col min="2" max="2" width="1" style="10" customWidth="1"/>
    <col min="3" max="3" width="22.140625" style="2" customWidth="1"/>
    <col min="4" max="4" width="1" style="2" customWidth="1"/>
    <col min="5" max="5" width="16.5703125" style="2" customWidth="1"/>
    <col min="6" max="6" width="3.28515625" customWidth="1"/>
    <col min="7" max="7" width="4.85546875" style="1" customWidth="1"/>
    <col min="8" max="8" width="1" style="10" customWidth="1"/>
    <col min="9" max="9" width="22.140625" style="2" customWidth="1"/>
    <col min="10" max="10" width="1" style="2" customWidth="1"/>
    <col min="11" max="11" width="16.5703125" style="2" customWidth="1"/>
  </cols>
  <sheetData>
    <row r="3" spans="1:19" ht="15.75" x14ac:dyDescent="0.2">
      <c r="A3" s="75"/>
      <c r="B3" s="75"/>
      <c r="C3" s="75"/>
      <c r="D3" s="75"/>
      <c r="E3" s="75"/>
      <c r="F3" s="227" t="str">
        <f>"File '"&amp;Instructions!B2&amp;"' - "&amp;Instructions!B1</f>
        <v>File 'T' - Tools</v>
      </c>
      <c r="G3" s="227"/>
      <c r="H3" s="227"/>
      <c r="I3" s="227"/>
      <c r="J3" s="227"/>
      <c r="K3" s="227"/>
      <c r="Q3" s="11"/>
      <c r="R3" s="6"/>
      <c r="S3" s="30"/>
    </row>
    <row r="4" spans="1:19" ht="15.75" x14ac:dyDescent="0.2">
      <c r="A4" s="75"/>
      <c r="B4" s="75"/>
      <c r="C4" s="75"/>
      <c r="D4" s="75"/>
      <c r="E4" s="224"/>
      <c r="F4" s="224"/>
      <c r="G4" s="224"/>
      <c r="H4" s="224"/>
      <c r="Q4" s="11"/>
      <c r="R4" s="6"/>
      <c r="S4" s="30"/>
    </row>
    <row r="5" spans="1:19" ht="15.75" x14ac:dyDescent="0.2">
      <c r="A5" s="75"/>
      <c r="B5" s="75"/>
      <c r="C5" s="75"/>
      <c r="D5" s="75"/>
      <c r="E5" s="75"/>
      <c r="F5" s="75"/>
      <c r="G5" s="75"/>
      <c r="H5" s="75"/>
      <c r="I5" s="75"/>
      <c r="J5" s="75"/>
      <c r="K5" s="75"/>
      <c r="L5" s="3"/>
      <c r="M5" s="3"/>
      <c r="N5" s="3"/>
      <c r="O5" s="3"/>
      <c r="P5" s="4"/>
      <c r="Q5" s="11"/>
      <c r="R5" s="6"/>
      <c r="S5" s="30"/>
    </row>
    <row r="6" spans="1:19" ht="15.75" x14ac:dyDescent="0.2">
      <c r="A6" s="224" t="str">
        <f>"Price List Index - "&amp;Instructions!B4</f>
        <v>Price List Index - 4/1/26 (Updated)</v>
      </c>
      <c r="B6" s="224"/>
      <c r="C6" s="224"/>
      <c r="D6" s="224"/>
      <c r="E6" s="224"/>
      <c r="F6" s="224"/>
      <c r="G6" s="224"/>
      <c r="H6" s="224"/>
      <c r="I6" s="224"/>
      <c r="J6" s="224"/>
      <c r="K6" s="224"/>
      <c r="L6" s="3"/>
      <c r="M6" s="3"/>
      <c r="N6" s="3"/>
      <c r="O6" s="3"/>
      <c r="P6" s="4"/>
      <c r="Q6" s="11"/>
      <c r="R6" s="6"/>
      <c r="S6" s="30"/>
    </row>
    <row r="7" spans="1:19" ht="6" customHeight="1" x14ac:dyDescent="0.2">
      <c r="A7" s="75"/>
      <c r="B7" s="75"/>
      <c r="C7" s="75"/>
      <c r="D7" s="75"/>
      <c r="E7" s="75"/>
      <c r="F7" s="75"/>
      <c r="G7" s="75"/>
      <c r="H7" s="75"/>
      <c r="I7" s="75"/>
      <c r="J7" s="75"/>
      <c r="K7" s="75"/>
      <c r="L7" s="3"/>
      <c r="M7" s="3"/>
      <c r="N7" s="3"/>
      <c r="O7" s="3"/>
      <c r="P7" s="4"/>
      <c r="Q7" s="11"/>
      <c r="R7" s="6"/>
      <c r="S7" s="30"/>
    </row>
    <row r="8" spans="1:19" ht="3" customHeight="1" x14ac:dyDescent="0.2">
      <c r="A8" s="171"/>
      <c r="B8" s="76"/>
      <c r="C8" s="76"/>
      <c r="D8" s="76"/>
      <c r="E8" s="76"/>
      <c r="F8" s="76"/>
      <c r="G8" s="171"/>
      <c r="H8" s="76"/>
      <c r="I8" s="76"/>
      <c r="J8" s="76"/>
      <c r="K8" s="76"/>
    </row>
    <row r="9" spans="1:19" ht="3" customHeight="1" x14ac:dyDescent="0.2">
      <c r="A9" s="172"/>
      <c r="B9" s="77"/>
      <c r="C9" s="77"/>
      <c r="D9" s="77"/>
      <c r="E9" s="77"/>
      <c r="F9" s="77"/>
      <c r="G9" s="172"/>
      <c r="H9" s="77"/>
      <c r="I9" s="77"/>
      <c r="J9" s="77"/>
      <c r="K9" s="77"/>
    </row>
    <row r="11" spans="1:19" x14ac:dyDescent="0.2">
      <c r="A11" s="73" t="s">
        <v>7</v>
      </c>
      <c r="B11" s="72"/>
      <c r="C11" s="228" t="s">
        <v>37</v>
      </c>
      <c r="D11" s="228"/>
      <c r="E11" s="228"/>
      <c r="G11" s="73" t="s">
        <v>7</v>
      </c>
      <c r="H11" s="72"/>
      <c r="I11" s="228" t="s">
        <v>37</v>
      </c>
      <c r="J11" s="228"/>
      <c r="K11" s="228"/>
    </row>
    <row r="12" spans="1:19" s="74" customFormat="1" ht="15" customHeight="1" x14ac:dyDescent="0.2">
      <c r="A12" s="173"/>
      <c r="B12" s="70"/>
      <c r="C12" s="3"/>
      <c r="D12" s="3"/>
      <c r="E12" s="3"/>
      <c r="G12" s="173"/>
      <c r="H12" s="70"/>
      <c r="I12" s="3"/>
      <c r="J12" s="3"/>
      <c r="K12" s="3"/>
      <c r="N12" s="3"/>
      <c r="Q12" s="3"/>
    </row>
    <row r="13" spans="1:19" s="74" customFormat="1" ht="15" customHeight="1" x14ac:dyDescent="0.2">
      <c r="A13" s="173"/>
      <c r="B13" s="70"/>
      <c r="C13" s="3"/>
      <c r="D13" s="3"/>
      <c r="E13" s="3"/>
      <c r="G13" s="173"/>
      <c r="H13" s="70"/>
      <c r="I13" s="3"/>
      <c r="J13" s="3"/>
      <c r="K13" s="3"/>
      <c r="N13" s="3"/>
      <c r="Q13" s="3"/>
    </row>
    <row r="14" spans="1:19" s="74" customFormat="1" ht="15" customHeight="1" x14ac:dyDescent="0.2">
      <c r="A14" s="173"/>
      <c r="B14" s="70"/>
      <c r="C14" s="3"/>
      <c r="D14" s="3"/>
      <c r="E14" s="3"/>
      <c r="G14" s="173"/>
      <c r="H14" s="71"/>
      <c r="I14" s="3"/>
      <c r="J14" s="3"/>
      <c r="K14" s="3"/>
      <c r="N14" s="3"/>
      <c r="Q14" s="3"/>
    </row>
    <row r="15" spans="1:19" s="74" customFormat="1" ht="15" customHeight="1" x14ac:dyDescent="0.2">
      <c r="A15" s="173"/>
      <c r="B15" s="70"/>
      <c r="C15" s="3"/>
      <c r="D15" s="3"/>
      <c r="E15" s="3"/>
      <c r="G15" s="173"/>
      <c r="H15" s="70"/>
      <c r="I15" s="3"/>
      <c r="J15" s="3"/>
      <c r="K15" s="3"/>
      <c r="N15" s="3"/>
      <c r="P15"/>
      <c r="Q15" s="3"/>
    </row>
    <row r="16" spans="1:19" s="74" customFormat="1" ht="15" customHeight="1" x14ac:dyDescent="0.2">
      <c r="A16" s="173"/>
      <c r="B16" s="70"/>
      <c r="C16" s="3"/>
      <c r="D16" s="3"/>
      <c r="E16" s="3"/>
      <c r="G16" s="173"/>
      <c r="H16" s="70"/>
      <c r="I16" s="3"/>
      <c r="J16" s="3"/>
      <c r="K16" s="3"/>
      <c r="N16" s="3"/>
      <c r="P16"/>
      <c r="Q16" s="3"/>
    </row>
    <row r="17" spans="1:17" s="74" customFormat="1" ht="15" customHeight="1" x14ac:dyDescent="0.2">
      <c r="A17" s="173"/>
      <c r="B17" s="70"/>
      <c r="C17" s="3"/>
      <c r="D17" s="3"/>
      <c r="E17" s="3"/>
      <c r="G17" s="173"/>
      <c r="H17" s="70"/>
      <c r="I17" s="3"/>
      <c r="J17" s="3"/>
      <c r="K17" s="3"/>
      <c r="N17" s="3"/>
      <c r="P17"/>
      <c r="Q17" s="3"/>
    </row>
    <row r="18" spans="1:17" s="74" customFormat="1" ht="15" customHeight="1" x14ac:dyDescent="0.2">
      <c r="A18" s="173"/>
      <c r="B18" s="70"/>
      <c r="C18" s="3"/>
      <c r="D18" s="3"/>
      <c r="E18" s="3"/>
      <c r="G18" s="173"/>
      <c r="H18" s="70"/>
      <c r="I18" s="3"/>
      <c r="J18" s="3"/>
      <c r="K18" s="3"/>
      <c r="N18" s="3"/>
    </row>
    <row r="19" spans="1:17" s="74" customFormat="1" ht="15" customHeight="1" x14ac:dyDescent="0.2">
      <c r="A19" s="173"/>
      <c r="B19" s="70"/>
      <c r="C19" s="3"/>
      <c r="D19" s="3"/>
      <c r="E19" s="3"/>
      <c r="G19" s="173"/>
      <c r="H19" s="70"/>
      <c r="I19" s="3"/>
      <c r="J19" s="3"/>
      <c r="K19" s="3"/>
      <c r="N19" s="3"/>
    </row>
    <row r="20" spans="1:17" s="74" customFormat="1" ht="15" customHeight="1" x14ac:dyDescent="0.2">
      <c r="A20" s="173"/>
      <c r="B20" s="70"/>
      <c r="C20" s="3"/>
      <c r="D20" s="3"/>
      <c r="E20" s="3"/>
      <c r="G20" s="173"/>
      <c r="H20" s="70"/>
      <c r="I20" s="3"/>
      <c r="J20" s="3"/>
      <c r="K20" s="3"/>
      <c r="N20" s="3"/>
    </row>
    <row r="21" spans="1:17" s="74" customFormat="1" ht="15" customHeight="1" x14ac:dyDescent="0.2">
      <c r="A21" s="173"/>
      <c r="B21" s="70"/>
      <c r="C21" s="3"/>
      <c r="D21" s="3"/>
      <c r="E21" s="3"/>
      <c r="G21" s="173"/>
      <c r="H21" s="70"/>
      <c r="I21" s="3"/>
      <c r="J21" s="3"/>
      <c r="K21" s="3"/>
      <c r="N21" s="3"/>
    </row>
    <row r="22" spans="1:17" s="74" customFormat="1" ht="15" customHeight="1" x14ac:dyDescent="0.2">
      <c r="A22" s="173"/>
      <c r="B22" s="70"/>
      <c r="C22" s="3"/>
      <c r="D22" s="3"/>
      <c r="E22" s="3"/>
      <c r="G22" s="173"/>
      <c r="H22" s="70"/>
      <c r="I22" s="3"/>
      <c r="J22" s="3"/>
      <c r="K22" s="3"/>
      <c r="N22" s="3"/>
    </row>
    <row r="23" spans="1:17" s="74" customFormat="1" ht="15" customHeight="1" x14ac:dyDescent="0.2">
      <c r="A23" s="173"/>
      <c r="B23" s="70"/>
      <c r="C23" s="3"/>
      <c r="D23" s="3"/>
      <c r="E23" s="3"/>
      <c r="G23" s="173"/>
      <c r="H23" s="70"/>
      <c r="I23" s="3"/>
      <c r="J23" s="3"/>
      <c r="K23" s="3"/>
      <c r="N23" s="3"/>
    </row>
    <row r="24" spans="1:17" s="74" customFormat="1" ht="15" customHeight="1" x14ac:dyDescent="0.2">
      <c r="A24" s="173"/>
      <c r="B24" s="70"/>
      <c r="C24" s="3"/>
      <c r="D24" s="3"/>
      <c r="E24" s="3"/>
      <c r="G24" s="173"/>
      <c r="H24" s="70"/>
      <c r="I24" s="3"/>
      <c r="J24" s="3"/>
      <c r="K24" s="3"/>
      <c r="N24" s="3"/>
    </row>
    <row r="25" spans="1:17" s="74" customFormat="1" ht="15" customHeight="1" x14ac:dyDescent="0.2">
      <c r="A25" s="173"/>
      <c r="B25" s="70"/>
      <c r="C25" s="3"/>
      <c r="D25" s="3"/>
      <c r="E25" s="3"/>
      <c r="G25" s="173"/>
      <c r="H25" s="70"/>
      <c r="I25" s="3"/>
      <c r="J25" s="3"/>
      <c r="K25" s="3"/>
      <c r="N25" s="3"/>
    </row>
    <row r="26" spans="1:17" s="74" customFormat="1" ht="15" customHeight="1" x14ac:dyDescent="0.2">
      <c r="A26" s="173"/>
      <c r="B26" s="70"/>
      <c r="C26" s="3"/>
      <c r="D26" s="3"/>
      <c r="E26" s="3"/>
      <c r="G26" s="173"/>
      <c r="H26" s="70"/>
      <c r="I26" s="3"/>
      <c r="J26" s="3"/>
      <c r="K26" s="3"/>
      <c r="N26" s="3"/>
    </row>
    <row r="27" spans="1:17" s="74" customFormat="1" ht="15" customHeight="1" x14ac:dyDescent="0.2">
      <c r="A27" s="173"/>
      <c r="B27" s="70"/>
      <c r="C27" s="3"/>
      <c r="D27" s="3"/>
      <c r="E27" s="3"/>
      <c r="G27" s="173"/>
      <c r="H27" s="70"/>
      <c r="I27" s="3"/>
      <c r="J27" s="3"/>
      <c r="K27" s="3"/>
      <c r="N27" s="3"/>
    </row>
    <row r="28" spans="1:17" s="74" customFormat="1" ht="15" customHeight="1" x14ac:dyDescent="0.2">
      <c r="A28" s="173"/>
      <c r="B28" s="70"/>
      <c r="C28" s="3"/>
      <c r="D28" s="3"/>
      <c r="E28" s="3"/>
      <c r="G28" s="173"/>
      <c r="H28" s="70"/>
      <c r="I28" s="3"/>
      <c r="J28" s="3"/>
      <c r="K28" s="3"/>
      <c r="N28" s="3"/>
    </row>
    <row r="29" spans="1:17" s="74" customFormat="1" ht="15" customHeight="1" x14ac:dyDescent="0.2">
      <c r="A29" s="173"/>
      <c r="B29" s="70"/>
      <c r="C29" s="3"/>
      <c r="D29" s="3"/>
      <c r="E29" s="3"/>
      <c r="G29" s="173"/>
      <c r="H29" s="70"/>
      <c r="I29" s="3"/>
      <c r="J29" s="3"/>
      <c r="K29" s="3"/>
      <c r="N29" s="3"/>
    </row>
    <row r="30" spans="1:17" s="74" customFormat="1" ht="15" customHeight="1" x14ac:dyDescent="0.2">
      <c r="A30" s="173"/>
      <c r="B30" s="70"/>
      <c r="D30" s="3"/>
      <c r="E30" s="3"/>
      <c r="G30" s="173"/>
      <c r="H30" s="70"/>
      <c r="I30" s="3"/>
      <c r="J30" s="3"/>
      <c r="K30" s="3"/>
    </row>
    <row r="31" spans="1:17" s="74" customFormat="1" ht="15" customHeight="1" x14ac:dyDescent="0.2">
      <c r="A31" s="173"/>
      <c r="B31" s="70"/>
      <c r="C31" s="3"/>
      <c r="D31" s="3"/>
      <c r="E31" s="3"/>
      <c r="G31" s="173"/>
      <c r="H31" s="70"/>
      <c r="I31" s="3"/>
      <c r="J31" s="3"/>
      <c r="K31" s="3"/>
    </row>
    <row r="32" spans="1:17" s="74" customFormat="1" ht="15" customHeight="1" x14ac:dyDescent="0.2">
      <c r="A32" s="173"/>
      <c r="B32" s="70"/>
      <c r="D32" s="3"/>
      <c r="E32" s="3"/>
      <c r="G32" s="173"/>
      <c r="H32" s="70"/>
      <c r="I32" s="3"/>
      <c r="J32" s="3"/>
      <c r="K32" s="3"/>
    </row>
    <row r="33" spans="1:11" s="74" customFormat="1" ht="15" customHeight="1" x14ac:dyDescent="0.2">
      <c r="A33" s="173"/>
      <c r="B33" s="70"/>
      <c r="C33" s="3"/>
      <c r="D33" s="3"/>
      <c r="E33" s="3"/>
      <c r="G33" s="173"/>
      <c r="H33" s="70"/>
      <c r="I33" s="3"/>
      <c r="J33" s="3"/>
      <c r="K33" s="3"/>
    </row>
    <row r="34" spans="1:11" s="74" customFormat="1" ht="15" customHeight="1" x14ac:dyDescent="0.2">
      <c r="A34" s="173"/>
      <c r="B34" s="70"/>
      <c r="C34" s="3"/>
      <c r="D34" s="3"/>
      <c r="E34" s="3"/>
      <c r="G34" s="173"/>
      <c r="H34" s="71"/>
      <c r="I34" s="3"/>
      <c r="J34" s="3"/>
      <c r="K34" s="3"/>
    </row>
    <row r="35" spans="1:11" s="74" customFormat="1" ht="15" customHeight="1" x14ac:dyDescent="0.2">
      <c r="A35" s="173"/>
      <c r="B35" s="70"/>
      <c r="D35" s="3"/>
      <c r="E35" s="3"/>
      <c r="G35" s="173"/>
      <c r="H35" s="70"/>
      <c r="I35" s="3"/>
      <c r="J35" s="3"/>
      <c r="K35" s="3"/>
    </row>
    <row r="36" spans="1:11" s="74" customFormat="1" ht="15" customHeight="1" x14ac:dyDescent="0.2">
      <c r="A36" s="173"/>
      <c r="B36" s="70"/>
      <c r="C36" s="3"/>
      <c r="D36" s="3"/>
      <c r="E36" s="3"/>
      <c r="G36" s="173"/>
      <c r="H36" s="71"/>
      <c r="I36" s="3"/>
      <c r="J36" s="3"/>
      <c r="K36" s="3"/>
    </row>
    <row r="37" spans="1:11" s="74" customFormat="1" ht="15" customHeight="1" x14ac:dyDescent="0.2">
      <c r="A37" s="173"/>
      <c r="B37" s="70"/>
      <c r="D37" s="3"/>
      <c r="E37" s="3"/>
      <c r="G37" s="173"/>
      <c r="H37" s="70"/>
      <c r="I37" s="3"/>
      <c r="J37" s="3"/>
      <c r="K37" s="3"/>
    </row>
    <row r="38" spans="1:11" s="74" customFormat="1" ht="15" customHeight="1" x14ac:dyDescent="0.2">
      <c r="A38" s="173"/>
      <c r="B38" s="70"/>
      <c r="C38" s="3"/>
      <c r="D38" s="3"/>
      <c r="E38" s="3"/>
      <c r="G38" s="173"/>
      <c r="H38" s="70"/>
      <c r="I38" s="3"/>
      <c r="J38" s="3"/>
      <c r="K38" s="3"/>
    </row>
    <row r="39" spans="1:11" s="74" customFormat="1" ht="15" customHeight="1" x14ac:dyDescent="0.2">
      <c r="A39" s="173"/>
      <c r="B39" s="70"/>
      <c r="C39" s="3"/>
      <c r="D39" s="3"/>
      <c r="E39" s="3"/>
      <c r="G39" s="173"/>
      <c r="H39" s="70"/>
      <c r="I39" s="3"/>
      <c r="J39" s="3"/>
      <c r="K39" s="3"/>
    </row>
    <row r="40" spans="1:11" s="74" customFormat="1" ht="15" customHeight="1" x14ac:dyDescent="0.2">
      <c r="A40" s="173"/>
      <c r="B40" s="70"/>
      <c r="D40" s="3"/>
      <c r="E40" s="3"/>
      <c r="G40" s="173"/>
      <c r="H40" s="70"/>
      <c r="I40" s="3"/>
      <c r="J40" s="3"/>
      <c r="K40" s="3"/>
    </row>
    <row r="41" spans="1:11" s="74" customFormat="1" ht="15" customHeight="1" x14ac:dyDescent="0.2">
      <c r="A41" s="173"/>
      <c r="B41" s="71"/>
      <c r="C41" s="3"/>
      <c r="D41" s="3"/>
      <c r="E41" s="3"/>
      <c r="G41" s="173"/>
      <c r="H41" s="70"/>
      <c r="I41" s="3"/>
      <c r="J41" s="3"/>
      <c r="K41" s="3"/>
    </row>
    <row r="42" spans="1:11" s="74" customFormat="1" ht="15" customHeight="1" x14ac:dyDescent="0.2">
      <c r="A42" s="173"/>
      <c r="B42" s="70"/>
      <c r="D42" s="3"/>
      <c r="E42" s="3"/>
      <c r="G42" s="173"/>
      <c r="H42" s="71"/>
      <c r="I42" s="3"/>
      <c r="J42" s="3"/>
      <c r="K42" s="3"/>
    </row>
    <row r="43" spans="1:11" s="74" customFormat="1" ht="15" customHeight="1" x14ac:dyDescent="0.2">
      <c r="A43" s="173"/>
      <c r="B43" s="70"/>
      <c r="C43" s="3"/>
      <c r="D43" s="3"/>
      <c r="E43" s="3"/>
      <c r="G43" s="173"/>
      <c r="H43" s="70"/>
      <c r="I43" s="3"/>
      <c r="J43" s="3"/>
      <c r="K43" s="3"/>
    </row>
    <row r="44" spans="1:11" s="74" customFormat="1" ht="15" customHeight="1" x14ac:dyDescent="0.2">
      <c r="A44" s="173"/>
      <c r="B44" s="70"/>
      <c r="C44" s="3"/>
      <c r="D44" s="3"/>
      <c r="E44" s="3"/>
      <c r="G44" s="173"/>
      <c r="H44" s="70"/>
      <c r="I44" s="3"/>
      <c r="J44" s="3"/>
      <c r="K44" s="3"/>
    </row>
    <row r="45" spans="1:11" s="74" customFormat="1" ht="5.0999999999999996" customHeight="1" x14ac:dyDescent="0.2">
      <c r="A45" s="174"/>
      <c r="G45" s="173"/>
      <c r="H45" s="70"/>
      <c r="I45" s="3"/>
      <c r="J45" s="3"/>
      <c r="K45" s="3"/>
    </row>
    <row r="46" spans="1:11" s="74" customFormat="1" ht="9.9499999999999993" customHeight="1" x14ac:dyDescent="0.2">
      <c r="A46" s="6"/>
      <c r="B46" s="70"/>
      <c r="C46" s="3"/>
      <c r="D46" s="3"/>
      <c r="E46" s="3"/>
      <c r="G46" s="174"/>
    </row>
    <row r="47" spans="1:11" s="74" customFormat="1" ht="9.9499999999999993" customHeight="1" x14ac:dyDescent="0.2">
      <c r="A47" s="6"/>
      <c r="B47" s="70"/>
      <c r="C47" s="3"/>
      <c r="D47" s="3"/>
      <c r="E47" s="3"/>
      <c r="G47" s="174"/>
    </row>
    <row r="48" spans="1:11" s="74" customFormat="1" ht="12.75" customHeight="1" x14ac:dyDescent="0.2">
      <c r="A48" s="225" t="s">
        <v>431</v>
      </c>
      <c r="B48" s="225"/>
      <c r="C48" s="225"/>
      <c r="D48" s="225"/>
      <c r="E48" s="225"/>
      <c r="F48" s="225"/>
      <c r="G48" s="225"/>
      <c r="H48" s="225"/>
      <c r="I48" s="225"/>
      <c r="J48" s="225"/>
      <c r="K48" s="225"/>
    </row>
    <row r="49" spans="1:11" s="74" customFormat="1" ht="3.95" customHeight="1" x14ac:dyDescent="0.2">
      <c r="A49" s="6"/>
      <c r="B49" s="70"/>
      <c r="C49" s="3"/>
      <c r="D49" s="3"/>
      <c r="E49" s="3"/>
      <c r="G49" s="174"/>
    </row>
    <row r="50" spans="1:11" s="74" customFormat="1" ht="36.75" customHeight="1" x14ac:dyDescent="0.2">
      <c r="A50" s="226" t="s">
        <v>21</v>
      </c>
      <c r="B50" s="226"/>
      <c r="C50" s="226"/>
      <c r="D50" s="226"/>
      <c r="E50" s="226"/>
      <c r="F50" s="226"/>
      <c r="G50" s="226"/>
      <c r="H50" s="226"/>
      <c r="I50" s="226"/>
      <c r="J50" s="226"/>
      <c r="K50" s="226"/>
    </row>
    <row r="51" spans="1:11" x14ac:dyDescent="0.2">
      <c r="A51" s="175"/>
      <c r="B51" s="25"/>
      <c r="C51" s="25"/>
      <c r="D51" s="25"/>
      <c r="E51" s="25"/>
      <c r="F51" s="25"/>
      <c r="G51" s="175"/>
      <c r="H51" s="25"/>
      <c r="I51" s="25"/>
      <c r="J51" s="25"/>
      <c r="K51" s="25"/>
    </row>
  </sheetData>
  <mergeCells count="7">
    <mergeCell ref="A6:K6"/>
    <mergeCell ref="A48:K48"/>
    <mergeCell ref="A50:K50"/>
    <mergeCell ref="F3:K3"/>
    <mergeCell ref="E4:H4"/>
    <mergeCell ref="C11:E11"/>
    <mergeCell ref="I11:K11"/>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FW557"/>
  <sheetViews>
    <sheetView tabSelected="1" zoomScaleNormal="100" workbookViewId="0">
      <pane xSplit="16" ySplit="11" topLeftCell="Q12" activePane="bottomRight" state="frozen"/>
      <selection pane="topRight" activeCell="Q1" sqref="Q1"/>
      <selection pane="bottomLeft" activeCell="A12" sqref="A12"/>
      <selection pane="bottomRight" activeCell="Q12" sqref="Q12"/>
    </sheetView>
  </sheetViews>
  <sheetFormatPr defaultColWidth="9.140625" defaultRowHeight="12.75" x14ac:dyDescent="0.25"/>
  <cols>
    <col min="1" max="1" width="9.140625" style="218"/>
    <col min="2" max="2" width="1.28515625" style="2" customWidth="1"/>
    <col min="3" max="3" width="3.7109375" style="2" customWidth="1"/>
    <col min="4" max="4" width="14.42578125" style="140" customWidth="1"/>
    <col min="5" max="5" width="1.7109375" style="2" customWidth="1"/>
    <col min="6" max="6" width="5.7109375" style="2" customWidth="1"/>
    <col min="7" max="7" width="6" style="2" customWidth="1"/>
    <col min="8" max="17" width="4.85546875" style="2" customWidth="1"/>
    <col min="18" max="18" width="3.85546875" style="8" customWidth="1"/>
    <col min="19" max="19" width="4.42578125" style="1" customWidth="1"/>
    <col min="20" max="20" width="3" style="184" customWidth="1"/>
    <col min="21" max="21" width="7.7109375" style="20" customWidth="1"/>
    <col min="22" max="22" width="3.7109375" style="2" customWidth="1"/>
    <col min="23" max="23" width="4" style="9" customWidth="1"/>
    <col min="24" max="24" width="3.28515625" style="81" customWidth="1"/>
    <col min="25" max="25" width="3.85546875" style="49" customWidth="1"/>
    <col min="26" max="26" width="6.7109375" style="15" customWidth="1"/>
    <col min="27" max="27" width="1" style="81" customWidth="1"/>
    <col min="28" max="28" width="3.7109375" style="36" customWidth="1"/>
    <col min="29" max="29" width="6.7109375" style="36" customWidth="1"/>
    <col min="30" max="30" width="5.140625" style="53" customWidth="1"/>
    <col min="31" max="31" width="6.7109375" style="17" customWidth="1"/>
    <col min="32" max="32" width="5.140625" style="15" customWidth="1"/>
    <col min="33" max="33" width="4.5703125" style="59" customWidth="1"/>
    <col min="34" max="34" width="4.140625" style="59" customWidth="1"/>
    <col min="35" max="35" width="6.7109375" style="17" customWidth="1"/>
    <col min="36" max="36" width="1" style="81" customWidth="1"/>
    <col min="37" max="37" width="4.28515625" style="108" customWidth="1"/>
    <col min="38" max="41" width="6.7109375" style="17" customWidth="1"/>
    <col min="42" max="42" width="1" style="2" customWidth="1"/>
    <col min="43" max="43" width="2" style="2" customWidth="1"/>
    <col min="44" max="16384" width="9.140625" style="2"/>
  </cols>
  <sheetData>
    <row r="1" spans="1:43" s="3" customFormat="1" ht="9.9499999999999993" hidden="1" customHeight="1" x14ac:dyDescent="0.2">
      <c r="A1" s="119"/>
      <c r="C1" s="168"/>
      <c r="D1" s="169" t="e">
        <v>#N/A</v>
      </c>
      <c r="F1" s="24" t="s">
        <v>136</v>
      </c>
      <c r="H1" s="24" t="s">
        <v>19</v>
      </c>
      <c r="I1" s="24"/>
      <c r="J1" s="120"/>
      <c r="K1" s="24"/>
      <c r="L1" s="24"/>
      <c r="N1" s="24"/>
      <c r="O1" s="24"/>
      <c r="P1" s="24"/>
      <c r="Q1" s="24" t="s">
        <v>137</v>
      </c>
      <c r="R1" s="64"/>
      <c r="S1" s="80"/>
      <c r="T1" s="176"/>
      <c r="U1" s="33" t="e">
        <f>IF(Suggested="Yes",'Price List'!AC1,'Price List'!AI1)</f>
        <v>#N/A</v>
      </c>
      <c r="V1" s="31" t="s">
        <v>36</v>
      </c>
      <c r="W1" s="5" t="str">
        <f>+Instructions!$B$3</f>
        <v>N</v>
      </c>
      <c r="X1" s="46"/>
      <c r="Y1" s="48">
        <f>+Instructions!$D$22</f>
        <v>0</v>
      </c>
      <c r="Z1" s="16" t="e">
        <f>ROUND($AC1*(1-Y1)+0.004999,2)</f>
        <v>#N/A</v>
      </c>
      <c r="AA1" s="46"/>
      <c r="AB1" s="6" t="s">
        <v>445</v>
      </c>
      <c r="AC1" s="33" t="e">
        <v>#N/A</v>
      </c>
      <c r="AD1" s="52">
        <f>+Y1</f>
        <v>0</v>
      </c>
      <c r="AE1" s="16" t="e">
        <f>+Z1</f>
        <v>#N/A</v>
      </c>
      <c r="AF1" s="12" t="e">
        <f>(AI1-AE1)/AI1</f>
        <v>#N/A</v>
      </c>
      <c r="AG1" s="102"/>
      <c r="AH1" s="109">
        <f>+C1</f>
        <v>0</v>
      </c>
      <c r="AI1" s="32" t="e">
        <f>SUM(AL1:AN1)+AG1</f>
        <v>#N/A</v>
      </c>
      <c r="AJ1" s="46"/>
      <c r="AL1" s="16" t="e">
        <f>ROUND(AE1/(1-VLOOKUP(AH1,Group,2,FALSE)),2)</f>
        <v>#N/A</v>
      </c>
      <c r="AM1" s="16" t="e">
        <f>IF(VLOOKUP(AH1,Group,3,FALSE)="YES",VLOOKUP(ROUND(ROUND(AL1,1)-AL1,2),Round,2,FALSE)+VLOOKUP(AH1,Group,4,FALSE),0)</f>
        <v>#N/A</v>
      </c>
      <c r="AN1" s="16" t="e">
        <f>IF(VLOOKUP(AH1,Group,5,FALSE)="",0,ROUND(AL1-0.04999,1)-AL1+AO1)</f>
        <v>#N/A</v>
      </c>
      <c r="AO1" s="16" t="e">
        <f>IF(VLOOKUP(AH1,Group,5,FALSE)="","",VLOOKUP(AH1,Group,5,FALSE))</f>
        <v>#N/A</v>
      </c>
      <c r="AQ1" s="93" t="s">
        <v>45</v>
      </c>
    </row>
    <row r="2" spans="1:43" s="3" customFormat="1" ht="9.9499999999999993" hidden="1" customHeight="1" x14ac:dyDescent="0.2">
      <c r="A2" s="119"/>
      <c r="D2" s="139" t="s">
        <v>43</v>
      </c>
      <c r="E2" s="34"/>
      <c r="F2" s="64"/>
      <c r="G2" s="64"/>
      <c r="H2" s="24"/>
      <c r="I2" s="24"/>
      <c r="J2" s="24"/>
      <c r="K2" s="24"/>
      <c r="L2" s="24"/>
      <c r="M2" s="24"/>
      <c r="N2" s="24"/>
      <c r="O2" s="24"/>
      <c r="P2" s="24"/>
      <c r="R2" s="64"/>
      <c r="S2" s="80" t="s">
        <v>9</v>
      </c>
      <c r="T2" s="176" t="s">
        <v>38</v>
      </c>
      <c r="U2" s="33">
        <v>1000</v>
      </c>
      <c r="V2" s="31" t="s">
        <v>44</v>
      </c>
      <c r="W2" s="31"/>
      <c r="X2" s="46"/>
      <c r="Y2" s="48">
        <v>0.1</v>
      </c>
      <c r="Z2" s="33">
        <v>1000</v>
      </c>
      <c r="AA2" s="46"/>
      <c r="AB2" s="33" t="s">
        <v>44</v>
      </c>
      <c r="AC2" s="33">
        <v>1000</v>
      </c>
      <c r="AD2" s="52">
        <v>0.1</v>
      </c>
      <c r="AE2" s="33">
        <v>1000</v>
      </c>
      <c r="AF2" s="52">
        <v>0.1</v>
      </c>
      <c r="AG2" s="65">
        <v>10</v>
      </c>
      <c r="AH2" s="65"/>
      <c r="AI2" s="33">
        <v>1000</v>
      </c>
      <c r="AJ2" s="46"/>
      <c r="AK2" s="106"/>
      <c r="AL2" s="33"/>
      <c r="AM2" s="33"/>
      <c r="AN2" s="33"/>
      <c r="AO2" s="33"/>
      <c r="AQ2" s="93" t="s">
        <v>45</v>
      </c>
    </row>
    <row r="3" spans="1:43" s="3" customFormat="1" hidden="1" x14ac:dyDescent="0.2">
      <c r="A3" s="119"/>
      <c r="D3" s="24"/>
      <c r="E3" s="26"/>
      <c r="F3" s="26"/>
      <c r="G3" s="26"/>
      <c r="H3" s="26"/>
      <c r="I3" s="26"/>
      <c r="J3" s="26"/>
      <c r="K3" s="26"/>
      <c r="L3" s="26"/>
      <c r="M3" s="26"/>
      <c r="N3" s="26"/>
      <c r="O3" s="26"/>
      <c r="P3" s="26"/>
      <c r="Q3" s="26"/>
      <c r="R3" s="13"/>
      <c r="S3" s="27"/>
      <c r="T3" s="178"/>
      <c r="U3" s="28"/>
      <c r="V3" s="26"/>
      <c r="W3" s="37"/>
      <c r="X3" s="46"/>
      <c r="Y3" s="82"/>
      <c r="Z3" s="40"/>
      <c r="AA3" s="46"/>
      <c r="AB3" s="38"/>
      <c r="AC3" s="38"/>
      <c r="AD3" s="39"/>
      <c r="AE3" s="38"/>
      <c r="AF3" s="40"/>
      <c r="AG3" s="54"/>
      <c r="AH3" s="54"/>
      <c r="AI3" s="38"/>
      <c r="AJ3" s="46"/>
      <c r="AK3" s="107"/>
      <c r="AL3" s="38"/>
      <c r="AM3" s="38"/>
      <c r="AN3" s="38"/>
      <c r="AO3" s="38"/>
      <c r="AP3" s="26"/>
      <c r="AQ3" s="93" t="s">
        <v>45</v>
      </c>
    </row>
    <row r="4" spans="1:43" s="11" customFormat="1" ht="15.95" customHeight="1" x14ac:dyDescent="0.2">
      <c r="A4" s="214"/>
      <c r="B4" s="3"/>
      <c r="C4" s="3"/>
      <c r="D4" s="24"/>
      <c r="J4" s="120"/>
      <c r="K4" s="24"/>
      <c r="L4" s="24"/>
      <c r="M4" s="24"/>
      <c r="N4" s="24"/>
      <c r="O4" s="24"/>
      <c r="P4" s="24"/>
      <c r="Q4" s="227" t="str">
        <f>"File '"&amp;Instructions!B2&amp;"' - "&amp;Instructions!B1</f>
        <v>File 'T' - Tools</v>
      </c>
      <c r="R4" s="227"/>
      <c r="S4" s="227"/>
      <c r="T4" s="227"/>
      <c r="U4" s="227"/>
      <c r="V4" s="227"/>
      <c r="W4" s="63"/>
      <c r="X4" s="46"/>
      <c r="Y4" s="243"/>
      <c r="Z4" s="243"/>
      <c r="AA4" s="46"/>
      <c r="AB4" s="18"/>
      <c r="AC4" s="18"/>
      <c r="AD4" s="18"/>
      <c r="AE4" s="51"/>
      <c r="AF4" s="18"/>
      <c r="AG4" s="58"/>
      <c r="AH4" s="58"/>
      <c r="AI4" s="18" t="s">
        <v>17</v>
      </c>
      <c r="AJ4" s="46"/>
      <c r="AP4" s="3"/>
      <c r="AQ4" s="93" t="s">
        <v>45</v>
      </c>
    </row>
    <row r="5" spans="1:43" s="11" customFormat="1" ht="15.95" customHeight="1" x14ac:dyDescent="0.25">
      <c r="A5" s="214"/>
      <c r="B5" s="3"/>
      <c r="C5" s="3"/>
      <c r="D5" s="24"/>
      <c r="J5" s="120"/>
      <c r="K5" s="24"/>
      <c r="L5" s="24"/>
      <c r="M5" s="24"/>
      <c r="N5" s="24"/>
      <c r="O5" s="24"/>
      <c r="P5" s="24"/>
      <c r="Q5" s="114"/>
      <c r="S5" s="122"/>
      <c r="T5" s="179"/>
      <c r="V5" s="92" t="str">
        <f>+Instructions!B4</f>
        <v>4/1/26 (Updated)</v>
      </c>
      <c r="W5" s="123"/>
      <c r="X5" s="46"/>
      <c r="Y5" s="244" t="s">
        <v>8</v>
      </c>
      <c r="Z5" s="244"/>
      <c r="AA5" s="46"/>
      <c r="AB5" s="50"/>
      <c r="AC5" s="50"/>
      <c r="AD5" s="50"/>
      <c r="AE5" s="51"/>
      <c r="AF5" s="18"/>
      <c r="AG5" s="232">
        <f ca="1">TODAY()</f>
        <v>46203</v>
      </c>
      <c r="AH5" s="232"/>
      <c r="AI5" s="232"/>
      <c r="AJ5" s="46"/>
      <c r="AP5" s="3"/>
      <c r="AQ5" s="93" t="s">
        <v>45</v>
      </c>
    </row>
    <row r="6" spans="1:43" s="11" customFormat="1" ht="15.95" customHeight="1" x14ac:dyDescent="0.2">
      <c r="A6" s="214"/>
      <c r="B6" s="3"/>
      <c r="C6" s="3"/>
      <c r="D6" s="24"/>
      <c r="E6" s="29" t="str">
        <f>"Product Code '"&amp;Instructions!B3&amp;"'"</f>
        <v>Product Code 'N'</v>
      </c>
      <c r="J6" s="120"/>
      <c r="K6" s="24"/>
      <c r="L6" s="24"/>
      <c r="M6" s="24"/>
      <c r="N6" s="24"/>
      <c r="O6" s="24"/>
      <c r="P6" s="24"/>
      <c r="Q6" s="114"/>
      <c r="S6" s="122"/>
      <c r="T6" s="179"/>
      <c r="U6" s="19"/>
      <c r="X6" s="46"/>
      <c r="Y6" s="62"/>
      <c r="Z6" s="62"/>
      <c r="AA6" s="46"/>
      <c r="AB6" s="50"/>
      <c r="AC6" s="50"/>
      <c r="AD6" s="50"/>
      <c r="AE6" s="51"/>
      <c r="AG6" s="18"/>
      <c r="AH6" s="58"/>
      <c r="AJ6" s="46"/>
      <c r="AP6" s="3"/>
      <c r="AQ6" s="93" t="s">
        <v>45</v>
      </c>
    </row>
    <row r="7" spans="1:43" s="3" customFormat="1" ht="3.95" customHeight="1" x14ac:dyDescent="0.2">
      <c r="A7" s="119"/>
      <c r="D7" s="24"/>
      <c r="E7" s="29"/>
      <c r="H7" s="24"/>
      <c r="I7" s="24"/>
      <c r="J7" s="120"/>
      <c r="K7" s="24"/>
      <c r="L7" s="24"/>
      <c r="M7" s="24"/>
      <c r="N7" s="24"/>
      <c r="O7" s="24"/>
      <c r="P7" s="24"/>
      <c r="Q7" s="24" t="s">
        <v>978</v>
      </c>
      <c r="R7" s="4"/>
      <c r="S7" s="6"/>
      <c r="T7" s="142"/>
      <c r="U7" s="19"/>
      <c r="V7" s="60"/>
      <c r="W7" s="60"/>
      <c r="X7" s="46"/>
      <c r="Y7" s="61"/>
      <c r="Z7" s="61"/>
      <c r="AA7" s="46"/>
      <c r="AB7" s="33"/>
      <c r="AC7" s="33"/>
      <c r="AD7" s="33"/>
      <c r="AE7" s="47"/>
      <c r="AF7" s="16"/>
      <c r="AG7" s="14"/>
      <c r="AH7" s="57"/>
      <c r="AI7" s="16"/>
      <c r="AJ7" s="46"/>
      <c r="AQ7" s="93" t="s">
        <v>45</v>
      </c>
    </row>
    <row r="8" spans="1:43" s="3" customFormat="1" ht="9.9499999999999993" customHeight="1" x14ac:dyDescent="0.2">
      <c r="A8" s="119"/>
      <c r="D8" s="24"/>
      <c r="E8" s="29"/>
      <c r="H8" s="24"/>
      <c r="I8" s="24"/>
      <c r="J8" s="120"/>
      <c r="K8" s="24"/>
      <c r="L8" s="24"/>
      <c r="M8" s="24"/>
      <c r="N8" s="24"/>
      <c r="O8" s="24"/>
      <c r="P8" s="24"/>
      <c r="Q8" s="24"/>
      <c r="R8" s="4"/>
      <c r="S8" s="6"/>
      <c r="T8" s="142"/>
      <c r="U8" s="19"/>
      <c r="V8" s="60"/>
      <c r="W8" s="60"/>
      <c r="X8" s="46"/>
      <c r="Y8" s="61"/>
      <c r="Z8" s="61"/>
      <c r="AA8" s="46"/>
      <c r="AB8" s="33"/>
      <c r="AC8" s="33"/>
      <c r="AD8" s="33"/>
      <c r="AE8" s="47"/>
      <c r="AF8" s="16"/>
      <c r="AG8" s="14"/>
      <c r="AH8" s="57"/>
      <c r="AI8" s="16"/>
      <c r="AJ8" s="46"/>
      <c r="AQ8" s="93" t="s">
        <v>45</v>
      </c>
    </row>
    <row r="9" spans="1:43" s="24" customFormat="1" ht="9.9499999999999993" customHeight="1" x14ac:dyDescent="0.2">
      <c r="A9" s="119" t="s">
        <v>738</v>
      </c>
      <c r="B9" s="3"/>
      <c r="C9" s="3"/>
      <c r="E9" s="233" t="s">
        <v>72</v>
      </c>
      <c r="F9" s="233"/>
      <c r="G9" s="234"/>
      <c r="H9" s="67" t="s">
        <v>19</v>
      </c>
      <c r="I9" s="68"/>
      <c r="J9" s="121"/>
      <c r="K9" s="68"/>
      <c r="L9" s="68"/>
      <c r="M9" s="68"/>
      <c r="N9" s="68"/>
      <c r="O9" s="68"/>
      <c r="P9" s="68"/>
      <c r="Q9" s="239" t="s">
        <v>41</v>
      </c>
      <c r="R9" s="234"/>
      <c r="S9" s="69" t="s">
        <v>9</v>
      </c>
      <c r="T9" s="69" t="s">
        <v>13</v>
      </c>
      <c r="U9" s="21" t="s">
        <v>174</v>
      </c>
      <c r="V9" s="69" t="s">
        <v>12</v>
      </c>
      <c r="W9" s="69" t="s">
        <v>11</v>
      </c>
      <c r="X9" s="46"/>
      <c r="Y9" s="66" t="s">
        <v>14</v>
      </c>
      <c r="Z9" s="21" t="s">
        <v>10</v>
      </c>
      <c r="AA9" s="46"/>
      <c r="AB9" s="194" t="s">
        <v>47</v>
      </c>
      <c r="AC9" s="194" t="s">
        <v>174</v>
      </c>
      <c r="AD9" s="35" t="s">
        <v>15</v>
      </c>
      <c r="AE9" s="22" t="s">
        <v>16</v>
      </c>
      <c r="AF9" s="22" t="s">
        <v>22</v>
      </c>
      <c r="AG9" s="56" t="s">
        <v>48</v>
      </c>
      <c r="AH9" s="83" t="s">
        <v>39</v>
      </c>
      <c r="AI9" s="22" t="s">
        <v>3</v>
      </c>
      <c r="AJ9" s="46"/>
      <c r="AL9" s="22" t="s">
        <v>59</v>
      </c>
      <c r="AM9" s="22" t="s">
        <v>60</v>
      </c>
      <c r="AN9" s="22" t="s">
        <v>61</v>
      </c>
      <c r="AO9" s="22" t="s">
        <v>62</v>
      </c>
      <c r="AP9" s="3"/>
      <c r="AQ9" s="93" t="s">
        <v>45</v>
      </c>
    </row>
    <row r="10" spans="1:43" s="3" customFormat="1" ht="12.75" customHeight="1" x14ac:dyDescent="0.2">
      <c r="A10" s="119"/>
      <c r="D10" s="24"/>
      <c r="E10" s="237" t="s">
        <v>175</v>
      </c>
      <c r="F10" s="238"/>
      <c r="G10" s="238"/>
      <c r="H10" s="238"/>
      <c r="I10" s="238"/>
      <c r="J10" s="238"/>
      <c r="K10" s="238"/>
      <c r="L10" s="238"/>
      <c r="M10" s="238"/>
      <c r="N10" s="238"/>
      <c r="O10" s="238"/>
      <c r="P10" s="238"/>
      <c r="Q10" s="238"/>
      <c r="R10" s="238"/>
      <c r="S10" s="238"/>
      <c r="T10" s="238"/>
      <c r="U10" s="238"/>
      <c r="V10" s="199"/>
      <c r="W10" s="5"/>
      <c r="X10" s="46"/>
      <c r="Y10" s="48"/>
      <c r="Z10" s="14"/>
      <c r="AA10" s="46"/>
      <c r="AB10" s="33"/>
      <c r="AC10" s="33"/>
      <c r="AD10" s="47"/>
      <c r="AE10" s="16"/>
      <c r="AF10" s="14"/>
      <c r="AG10" s="57"/>
      <c r="AH10" s="105"/>
      <c r="AI10" s="33"/>
      <c r="AJ10" s="46"/>
      <c r="AL10" s="16"/>
      <c r="AM10" s="16"/>
      <c r="AN10" s="16"/>
      <c r="AO10" s="16"/>
      <c r="AQ10" s="93" t="s">
        <v>45</v>
      </c>
    </row>
    <row r="11" spans="1:43" s="24" customFormat="1" ht="9.9499999999999993" customHeight="1" x14ac:dyDescent="0.2">
      <c r="A11" s="118"/>
      <c r="B11" s="3"/>
      <c r="C11" s="3"/>
      <c r="E11" s="236" t="s">
        <v>171</v>
      </c>
      <c r="F11" s="236"/>
      <c r="G11" s="236"/>
      <c r="H11" s="236"/>
      <c r="I11" s="236"/>
      <c r="J11" s="236"/>
      <c r="K11" s="236"/>
      <c r="L11" s="236"/>
      <c r="M11" s="236"/>
      <c r="N11" s="236"/>
      <c r="O11" s="236"/>
      <c r="P11" s="236"/>
      <c r="Q11" s="236"/>
      <c r="R11" s="236"/>
      <c r="S11" s="236"/>
      <c r="T11" s="236"/>
      <c r="U11" s="236"/>
      <c r="V11" s="142"/>
      <c r="W11" s="23"/>
      <c r="X11" s="46"/>
      <c r="Y11" s="145"/>
      <c r="Z11" s="84"/>
      <c r="AA11" s="46"/>
      <c r="AB11" s="146"/>
      <c r="AC11" s="146"/>
      <c r="AD11" s="146"/>
      <c r="AE11" s="144"/>
      <c r="AF11" s="144"/>
      <c r="AG11" s="147"/>
      <c r="AH11" s="148"/>
      <c r="AI11" s="144"/>
      <c r="AJ11" s="46"/>
      <c r="AL11" s="144"/>
      <c r="AM11" s="144"/>
      <c r="AN11" s="144"/>
      <c r="AO11" s="144"/>
      <c r="AP11" s="3"/>
      <c r="AQ11" s="93" t="s">
        <v>45</v>
      </c>
    </row>
    <row r="12" spans="1:43" s="3" customFormat="1" ht="3.95" customHeight="1" x14ac:dyDescent="0.2">
      <c r="A12" s="119"/>
      <c r="D12" s="24"/>
      <c r="R12" s="64"/>
      <c r="S12" s="80"/>
      <c r="T12" s="180"/>
      <c r="U12" s="33"/>
      <c r="V12" s="6"/>
      <c r="W12" s="5"/>
      <c r="X12" s="46"/>
      <c r="Y12" s="48"/>
      <c r="Z12" s="14"/>
      <c r="AA12" s="46"/>
      <c r="AB12" s="33"/>
      <c r="AC12" s="33"/>
      <c r="AD12" s="47"/>
      <c r="AE12" s="16"/>
      <c r="AF12" s="14"/>
      <c r="AG12" s="57"/>
      <c r="AH12" s="105"/>
      <c r="AI12" s="33"/>
      <c r="AJ12" s="46"/>
      <c r="AL12" s="16"/>
      <c r="AM12" s="16"/>
      <c r="AN12" s="16"/>
      <c r="AO12" s="16"/>
      <c r="AQ12" s="93" t="s">
        <v>45</v>
      </c>
    </row>
    <row r="13" spans="1:43" s="124" customFormat="1" ht="12.75" customHeight="1" x14ac:dyDescent="0.2">
      <c r="A13" s="215"/>
      <c r="D13" s="24"/>
      <c r="E13" s="125" t="s">
        <v>73</v>
      </c>
      <c r="F13" s="11"/>
      <c r="G13" s="126"/>
      <c r="H13" s="126"/>
      <c r="I13" s="127"/>
      <c r="J13" s="128"/>
      <c r="K13" s="127"/>
      <c r="L13" s="127"/>
      <c r="M13" s="127"/>
      <c r="N13" s="127"/>
      <c r="O13" s="127"/>
      <c r="P13" s="127"/>
      <c r="Q13" s="127"/>
      <c r="S13" s="129"/>
      <c r="T13" s="181"/>
      <c r="V13" s="130"/>
      <c r="W13" s="130"/>
      <c r="X13" s="46"/>
      <c r="Y13" s="133"/>
      <c r="Z13" s="131"/>
      <c r="AA13" s="46"/>
      <c r="AE13" s="134"/>
      <c r="AF13" s="132"/>
      <c r="AG13" s="131"/>
      <c r="AH13" s="135"/>
      <c r="AI13" s="132"/>
      <c r="AJ13" s="46"/>
      <c r="AQ13" s="93" t="s">
        <v>45</v>
      </c>
    </row>
    <row r="14" spans="1:43" s="154" customFormat="1" ht="2.85" customHeight="1" x14ac:dyDescent="0.2">
      <c r="A14" s="216"/>
      <c r="D14" s="155"/>
      <c r="H14" s="155"/>
      <c r="I14" s="155"/>
      <c r="J14" s="156"/>
      <c r="K14" s="155"/>
      <c r="L14" s="157"/>
      <c r="N14" s="155"/>
      <c r="O14" s="155"/>
      <c r="P14" s="155"/>
      <c r="Q14" s="155"/>
      <c r="R14" s="158"/>
      <c r="S14" s="159"/>
      <c r="T14" s="182"/>
      <c r="U14" s="160"/>
      <c r="V14" s="161"/>
      <c r="W14" s="161"/>
      <c r="X14" s="162"/>
      <c r="Y14" s="165"/>
      <c r="Z14" s="163"/>
      <c r="AA14" s="162"/>
      <c r="AE14" s="166"/>
      <c r="AF14" s="164"/>
      <c r="AG14" s="163"/>
      <c r="AH14" s="167"/>
      <c r="AI14" s="160"/>
      <c r="AJ14" s="162"/>
      <c r="AQ14" s="93" t="s">
        <v>45</v>
      </c>
    </row>
    <row r="15" spans="1:43" s="3" customFormat="1" ht="9.9499999999999993" customHeight="1" x14ac:dyDescent="0.2">
      <c r="A15" s="119"/>
      <c r="D15" s="24"/>
      <c r="F15" s="11" t="s">
        <v>556</v>
      </c>
      <c r="G15" s="24"/>
      <c r="H15" s="64"/>
      <c r="I15" s="24"/>
      <c r="J15" s="120"/>
      <c r="K15" s="24"/>
      <c r="L15" s="24"/>
      <c r="M15" s="24"/>
      <c r="N15" s="24"/>
      <c r="O15" s="24"/>
      <c r="P15" s="24"/>
      <c r="Q15" s="24"/>
      <c r="S15" s="80"/>
      <c r="T15" s="176"/>
      <c r="U15" s="33"/>
      <c r="V15" s="31"/>
      <c r="W15" s="31"/>
      <c r="X15" s="46"/>
      <c r="Y15" s="48"/>
      <c r="Z15" s="14"/>
      <c r="AA15" s="46"/>
      <c r="AE15" s="47"/>
      <c r="AF15" s="16"/>
      <c r="AG15" s="14"/>
      <c r="AH15" s="57"/>
      <c r="AI15" s="16"/>
      <c r="AJ15" s="46"/>
      <c r="AQ15" s="93" t="s">
        <v>45</v>
      </c>
    </row>
    <row r="16" spans="1:43" s="3" customFormat="1" ht="9.9499999999999993" customHeight="1" x14ac:dyDescent="0.2">
      <c r="A16" s="119" t="s">
        <v>552</v>
      </c>
      <c r="C16" s="168" t="s">
        <v>419</v>
      </c>
      <c r="D16" s="169" t="s">
        <v>549</v>
      </c>
      <c r="F16" s="24" t="s">
        <v>886</v>
      </c>
      <c r="H16" s="24" t="s">
        <v>74</v>
      </c>
      <c r="I16" s="24"/>
      <c r="J16" s="120" t="s">
        <v>552</v>
      </c>
      <c r="K16" s="24"/>
      <c r="L16" s="136" t="s">
        <v>555</v>
      </c>
      <c r="N16" s="24"/>
      <c r="O16" s="24"/>
      <c r="P16" s="24"/>
      <c r="Q16" s="24" t="s">
        <v>550</v>
      </c>
      <c r="R16" s="64"/>
      <c r="S16" s="80" t="s">
        <v>9</v>
      </c>
      <c r="T16" s="176"/>
      <c r="U16" s="33">
        <f>IF(Suggested="Yes",'Price List'!AC16,'Price List'!AI16)</f>
        <v>12.45</v>
      </c>
      <c r="V16" s="31" t="s">
        <v>36</v>
      </c>
      <c r="W16" s="5" t="str">
        <f>+Instructions!$B$3</f>
        <v>N</v>
      </c>
      <c r="X16" s="46"/>
      <c r="Y16" s="48">
        <f>+Instructions!$D$22</f>
        <v>0</v>
      </c>
      <c r="Z16" s="16">
        <f>ROUND($AC16*(1-Y16)+0.004999,2)</f>
        <v>12.45</v>
      </c>
      <c r="AA16" s="46"/>
      <c r="AB16" s="6" t="s">
        <v>993</v>
      </c>
      <c r="AC16" s="33">
        <v>12.45</v>
      </c>
      <c r="AD16" s="52">
        <f t="shared" ref="AD16:AE16" si="0">+Y16</f>
        <v>0</v>
      </c>
      <c r="AE16" s="16">
        <f t="shared" si="0"/>
        <v>12.45</v>
      </c>
      <c r="AF16" s="12">
        <f>(AI16-AE16)/AI16</f>
        <v>0</v>
      </c>
      <c r="AG16" s="102"/>
      <c r="AH16" s="109" t="str">
        <f>+C16</f>
        <v>RS</v>
      </c>
      <c r="AI16" s="32">
        <f>SUM(AL16:AN16)+AG16</f>
        <v>12.45</v>
      </c>
      <c r="AJ16" s="46"/>
      <c r="AL16" s="16">
        <f>ROUND(AE16/(1-VLOOKUP(AH16,Group,2,FALSE)),2)</f>
        <v>12.45</v>
      </c>
      <c r="AM16" s="16">
        <f>IF(VLOOKUP(AH16,Group,3,FALSE)="YES",VLOOKUP(ROUND(ROUND(AL16,1)-AL16,2),Round,2,FALSE)+VLOOKUP(AH16,Group,4,FALSE),0)</f>
        <v>0</v>
      </c>
      <c r="AN16" s="16">
        <f>IF(VLOOKUP(AH16,Group,5,FALSE)="",0,ROUND(AL16-0.04999,1)-AL16+AO16)</f>
        <v>0</v>
      </c>
      <c r="AO16" s="16" t="str">
        <f>IF(VLOOKUP(AH16,Group,5,FALSE)="","",VLOOKUP(AH16,Group,5,FALSE))</f>
        <v/>
      </c>
      <c r="AQ16" s="93" t="s">
        <v>45</v>
      </c>
    </row>
    <row r="17" spans="1:43" s="3" customFormat="1" ht="9.9499999999999993" customHeight="1" x14ac:dyDescent="0.2">
      <c r="A17" s="119" t="s">
        <v>553</v>
      </c>
      <c r="C17" s="168" t="s">
        <v>419</v>
      </c>
      <c r="D17" s="169" t="s">
        <v>549</v>
      </c>
      <c r="F17" s="24" t="s">
        <v>887</v>
      </c>
      <c r="H17" s="24" t="s">
        <v>78</v>
      </c>
      <c r="I17" s="24"/>
      <c r="J17" s="120" t="s">
        <v>553</v>
      </c>
      <c r="K17" s="24"/>
      <c r="L17" s="136" t="s">
        <v>551</v>
      </c>
      <c r="N17" s="24"/>
      <c r="O17" s="24"/>
      <c r="P17" s="24"/>
      <c r="Q17" s="24" t="s">
        <v>550</v>
      </c>
      <c r="R17" s="64"/>
      <c r="S17" s="80" t="s">
        <v>9</v>
      </c>
      <c r="T17" s="176"/>
      <c r="U17" s="33">
        <f>IF(Suggested="Yes",'Price List'!AC17,'Price List'!AI17)</f>
        <v>12.45</v>
      </c>
      <c r="V17" s="31" t="s">
        <v>36</v>
      </c>
      <c r="W17" s="5" t="str">
        <f>+Instructions!$B$3</f>
        <v>N</v>
      </c>
      <c r="X17" s="46"/>
      <c r="Y17" s="48">
        <f>+Instructions!$D$22</f>
        <v>0</v>
      </c>
      <c r="Z17" s="16">
        <f>ROUND($AC17*(1-Y17)+0.004999,2)</f>
        <v>12.45</v>
      </c>
      <c r="AA17" s="46"/>
      <c r="AB17" s="6" t="s">
        <v>993</v>
      </c>
      <c r="AC17" s="33">
        <v>12.45</v>
      </c>
      <c r="AD17" s="52">
        <f>+Y17</f>
        <v>0</v>
      </c>
      <c r="AE17" s="16">
        <f>+Z17</f>
        <v>12.45</v>
      </c>
      <c r="AF17" s="12">
        <f>(AI17-AE17)/AI17</f>
        <v>0</v>
      </c>
      <c r="AG17" s="102"/>
      <c r="AH17" s="109" t="str">
        <f>+C17</f>
        <v>RS</v>
      </c>
      <c r="AI17" s="32">
        <f>SUM(AL17:AN17)+AG17</f>
        <v>12.45</v>
      </c>
      <c r="AJ17" s="46"/>
      <c r="AL17" s="16">
        <f>ROUND(AE17/(1-VLOOKUP(AH17,Group,2,FALSE)),2)</f>
        <v>12.45</v>
      </c>
      <c r="AM17" s="16">
        <f>IF(VLOOKUP(AH17,Group,3,FALSE)="YES",VLOOKUP(ROUND(ROUND(AL17,1)-AL17,2),Round,2,FALSE)+VLOOKUP(AH17,Group,4,FALSE),0)</f>
        <v>0</v>
      </c>
      <c r="AN17" s="16">
        <f>IF(VLOOKUP(AH17,Group,5,FALSE)="",0,ROUND(AL17-0.04999,1)-AL17+AO17)</f>
        <v>0</v>
      </c>
      <c r="AO17" s="16" t="str">
        <f>IF(VLOOKUP(AH17,Group,5,FALSE)="","",VLOOKUP(AH17,Group,5,FALSE))</f>
        <v/>
      </c>
      <c r="AQ17" s="93" t="s">
        <v>45</v>
      </c>
    </row>
    <row r="18" spans="1:43" s="3" customFormat="1" ht="9.9499999999999993" customHeight="1" x14ac:dyDescent="0.2">
      <c r="A18" s="119" t="s">
        <v>979</v>
      </c>
      <c r="C18" s="168" t="s">
        <v>253</v>
      </c>
      <c r="D18" s="169" t="s">
        <v>252</v>
      </c>
      <c r="F18" s="202" t="s">
        <v>981</v>
      </c>
      <c r="G18" s="203"/>
      <c r="H18" s="202" t="s">
        <v>980</v>
      </c>
      <c r="I18" s="202"/>
      <c r="J18" s="203" t="s">
        <v>979</v>
      </c>
      <c r="K18" s="202"/>
      <c r="L18" s="202" t="s">
        <v>982</v>
      </c>
      <c r="M18" s="203"/>
      <c r="N18" s="202"/>
      <c r="O18" s="202"/>
      <c r="P18" s="202"/>
      <c r="Q18" s="202" t="s">
        <v>178</v>
      </c>
      <c r="R18" s="204"/>
      <c r="S18" s="205"/>
      <c r="T18" s="206" t="s">
        <v>445</v>
      </c>
      <c r="U18" s="207">
        <f>IF(Suggested="Yes",'Price List'!AC18,'Price List'!AI18)</f>
        <v>25.7</v>
      </c>
      <c r="V18" s="208" t="s">
        <v>36</v>
      </c>
      <c r="W18" s="5" t="str">
        <f>+Instructions!$B$3</f>
        <v>N</v>
      </c>
      <c r="X18" s="46"/>
      <c r="Y18" s="48">
        <f>+Instructions!$D$22</f>
        <v>0</v>
      </c>
      <c r="Z18" s="16">
        <f>ROUND($AC18*(1-Y18)+0.004999,2)</f>
        <v>25.7</v>
      </c>
      <c r="AA18" s="46"/>
      <c r="AB18" s="6" t="s">
        <v>445</v>
      </c>
      <c r="AC18" s="33">
        <v>25.7</v>
      </c>
      <c r="AD18" s="52">
        <f>+Y18</f>
        <v>0</v>
      </c>
      <c r="AE18" s="16">
        <f>+Z18</f>
        <v>25.7</v>
      </c>
      <c r="AF18" s="12">
        <f>(AI18-AE18)/AI18</f>
        <v>0</v>
      </c>
      <c r="AG18" s="102"/>
      <c r="AH18" s="109" t="str">
        <f>+C18</f>
        <v>SH</v>
      </c>
      <c r="AI18" s="32">
        <f>SUM(AL18:AN18)+AG18</f>
        <v>25.7</v>
      </c>
      <c r="AJ18" s="46"/>
      <c r="AL18" s="16">
        <f>ROUND(AE18/(1-VLOOKUP(AH18,Group,2,FALSE)),2)</f>
        <v>25.7</v>
      </c>
      <c r="AM18" s="16">
        <f>IF(VLOOKUP(AH18,Group,3,FALSE)="YES",VLOOKUP(ROUND(ROUND(AL18,1)-AL18,2),Round,2,FALSE)+VLOOKUP(AH18,Group,4,FALSE),0)</f>
        <v>0</v>
      </c>
      <c r="AN18" s="16">
        <f>IF(VLOOKUP(AH18,Group,5,FALSE)="",0,ROUND(AL18-0.04999,1)-AL18+AO18)</f>
        <v>0</v>
      </c>
      <c r="AO18" s="16" t="str">
        <f>IF(VLOOKUP(AH18,Group,5,FALSE)="","",VLOOKUP(AH18,Group,5,FALSE))</f>
        <v/>
      </c>
      <c r="AQ18" s="93" t="s">
        <v>45</v>
      </c>
    </row>
    <row r="19" spans="1:43" s="3" customFormat="1" ht="9.9499999999999993" customHeight="1" x14ac:dyDescent="0.2">
      <c r="A19" s="119" t="s">
        <v>592</v>
      </c>
      <c r="C19" s="168" t="s">
        <v>419</v>
      </c>
      <c r="D19" s="169" t="s">
        <v>549</v>
      </c>
      <c r="F19" s="24" t="s">
        <v>888</v>
      </c>
      <c r="H19" s="24" t="s">
        <v>79</v>
      </c>
      <c r="I19" s="24"/>
      <c r="J19" s="120" t="s">
        <v>592</v>
      </c>
      <c r="K19" s="24"/>
      <c r="L19" s="136" t="s">
        <v>551</v>
      </c>
      <c r="N19" s="24"/>
      <c r="O19" s="24"/>
      <c r="P19" s="24"/>
      <c r="Q19" s="24" t="s">
        <v>550</v>
      </c>
      <c r="R19" s="64"/>
      <c r="S19" s="80" t="s">
        <v>9</v>
      </c>
      <c r="T19" s="176"/>
      <c r="U19" s="33">
        <f>IF(Suggested="Yes",'Price List'!AC19,'Price List'!AI19)</f>
        <v>12.45</v>
      </c>
      <c r="V19" s="31" t="s">
        <v>36</v>
      </c>
      <c r="W19" s="5" t="str">
        <f>+Instructions!$B$3</f>
        <v>N</v>
      </c>
      <c r="X19" s="46"/>
      <c r="Y19" s="48">
        <f>+Instructions!$D$22</f>
        <v>0</v>
      </c>
      <c r="Z19" s="16">
        <f>ROUND($AC19*(1-Y19)+0.004999,2)</f>
        <v>12.45</v>
      </c>
      <c r="AA19" s="46"/>
      <c r="AB19" s="6" t="s">
        <v>993</v>
      </c>
      <c r="AC19" s="33">
        <v>12.45</v>
      </c>
      <c r="AD19" s="52">
        <f t="shared" ref="AD19:AE19" si="1">+Y19</f>
        <v>0</v>
      </c>
      <c r="AE19" s="16">
        <f t="shared" si="1"/>
        <v>12.45</v>
      </c>
      <c r="AF19" s="12">
        <f>(AI19-AE19)/AI19</f>
        <v>0</v>
      </c>
      <c r="AG19" s="102"/>
      <c r="AH19" s="109" t="str">
        <f>+C19</f>
        <v>RS</v>
      </c>
      <c r="AI19" s="32">
        <f>SUM(AL19:AN19)+AG19</f>
        <v>12.45</v>
      </c>
      <c r="AJ19" s="46"/>
      <c r="AL19" s="16">
        <f>ROUND(AE19/(1-VLOOKUP(AH19,Group,2,FALSE)),2)</f>
        <v>12.45</v>
      </c>
      <c r="AM19" s="16">
        <f>IF(VLOOKUP(AH19,Group,3,FALSE)="YES",VLOOKUP(ROUND(ROUND(AL19,1)-AL19,2),Round,2,FALSE)+VLOOKUP(AH19,Group,4,FALSE),0)</f>
        <v>0</v>
      </c>
      <c r="AN19" s="16">
        <f>IF(VLOOKUP(AH19,Group,5,FALSE)="",0,ROUND(AL19-0.04999,1)-AL19+AO19)</f>
        <v>0</v>
      </c>
      <c r="AO19" s="16" t="str">
        <f>IF(VLOOKUP(AH19,Group,5,FALSE)="","",VLOOKUP(AH19,Group,5,FALSE))</f>
        <v/>
      </c>
      <c r="AQ19" s="93" t="s">
        <v>45</v>
      </c>
    </row>
    <row r="20" spans="1:43" s="3" customFormat="1" ht="9.9499999999999993" customHeight="1" x14ac:dyDescent="0.2">
      <c r="A20" s="119" t="s">
        <v>557</v>
      </c>
      <c r="C20" s="168" t="s">
        <v>419</v>
      </c>
      <c r="D20" s="169" t="s">
        <v>549</v>
      </c>
      <c r="F20" s="24" t="s">
        <v>889</v>
      </c>
      <c r="H20" s="24" t="s">
        <v>268</v>
      </c>
      <c r="I20" s="24"/>
      <c r="J20" s="120" t="s">
        <v>557</v>
      </c>
      <c r="K20" s="24"/>
      <c r="L20" s="136" t="s">
        <v>555</v>
      </c>
      <c r="N20" s="24"/>
      <c r="O20" s="24"/>
      <c r="P20" s="24"/>
      <c r="Q20" s="24" t="s">
        <v>550</v>
      </c>
      <c r="R20" s="64"/>
      <c r="S20" s="80" t="s">
        <v>9</v>
      </c>
      <c r="T20" s="176"/>
      <c r="U20" s="33">
        <f>IF(Suggested="Yes",'Price List'!AC20,'Price List'!AI20)</f>
        <v>12.45</v>
      </c>
      <c r="V20" s="31" t="s">
        <v>36</v>
      </c>
      <c r="W20" s="5" t="str">
        <f>+Instructions!$B$3</f>
        <v>N</v>
      </c>
      <c r="X20" s="46"/>
      <c r="Y20" s="48">
        <f>+Instructions!$D$22</f>
        <v>0</v>
      </c>
      <c r="Z20" s="16">
        <f>ROUND($AC20*(1-Y20)+0.004999,2)</f>
        <v>12.45</v>
      </c>
      <c r="AA20" s="46"/>
      <c r="AB20" s="6" t="s">
        <v>993</v>
      </c>
      <c r="AC20" s="33">
        <v>12.45</v>
      </c>
      <c r="AD20" s="52">
        <f t="shared" ref="AD20:AE20" si="2">+Y20</f>
        <v>0</v>
      </c>
      <c r="AE20" s="16">
        <f t="shared" si="2"/>
        <v>12.45</v>
      </c>
      <c r="AF20" s="12">
        <f>(AI20-AE20)/AI20</f>
        <v>0</v>
      </c>
      <c r="AG20" s="102"/>
      <c r="AH20" s="109" t="str">
        <f>+C20</f>
        <v>RS</v>
      </c>
      <c r="AI20" s="32">
        <f>SUM(AL20:AN20)+AG20</f>
        <v>12.45</v>
      </c>
      <c r="AJ20" s="46"/>
      <c r="AL20" s="16">
        <f>ROUND(AE20/(1-VLOOKUP(AH20,Group,2,FALSE)),2)</f>
        <v>12.45</v>
      </c>
      <c r="AM20" s="16">
        <f>IF(VLOOKUP(AH20,Group,3,FALSE)="YES",VLOOKUP(ROUND(ROUND(AL20,1)-AL20,2),Round,2,FALSE)+VLOOKUP(AH20,Group,4,FALSE),0)</f>
        <v>0</v>
      </c>
      <c r="AN20" s="16">
        <f>IF(VLOOKUP(AH20,Group,5,FALSE)="",0,ROUND(AL20-0.04999,1)-AL20+AO20)</f>
        <v>0</v>
      </c>
      <c r="AO20" s="16" t="str">
        <f>IF(VLOOKUP(AH20,Group,5,FALSE)="","",VLOOKUP(AH20,Group,5,FALSE))</f>
        <v/>
      </c>
      <c r="AQ20" s="93" t="s">
        <v>45</v>
      </c>
    </row>
    <row r="21" spans="1:43" s="154" customFormat="1" ht="2.85" customHeight="1" x14ac:dyDescent="0.2">
      <c r="A21" s="216"/>
      <c r="D21" s="155"/>
      <c r="H21" s="155"/>
      <c r="I21" s="155"/>
      <c r="J21" s="156"/>
      <c r="K21" s="155"/>
      <c r="L21" s="157"/>
      <c r="N21" s="155"/>
      <c r="O21" s="155"/>
      <c r="P21" s="155"/>
      <c r="Q21" s="155"/>
      <c r="R21" s="158"/>
      <c r="S21" s="159"/>
      <c r="T21" s="182"/>
      <c r="U21" s="160"/>
      <c r="V21" s="161"/>
      <c r="W21" s="161"/>
      <c r="X21" s="162"/>
      <c r="Y21" s="165"/>
      <c r="Z21" s="163"/>
      <c r="AA21" s="162"/>
      <c r="AE21" s="166"/>
      <c r="AF21" s="164"/>
      <c r="AG21" s="163"/>
      <c r="AH21" s="167"/>
      <c r="AI21" s="160"/>
      <c r="AJ21" s="162"/>
      <c r="AQ21" s="93" t="s">
        <v>45</v>
      </c>
    </row>
    <row r="22" spans="1:43" s="3" customFormat="1" ht="9.9499999999999993" customHeight="1" x14ac:dyDescent="0.2">
      <c r="A22" s="119"/>
      <c r="B22" s="154"/>
      <c r="C22" s="154"/>
      <c r="D22" s="155"/>
      <c r="E22" s="154"/>
      <c r="F22" s="11" t="s">
        <v>181</v>
      </c>
      <c r="G22" s="24"/>
      <c r="H22" s="64"/>
      <c r="I22" s="24"/>
      <c r="J22" s="120"/>
      <c r="K22" s="24"/>
      <c r="L22" s="24"/>
      <c r="M22" s="24"/>
      <c r="N22" s="24"/>
      <c r="O22" s="24"/>
      <c r="P22" s="24"/>
      <c r="Q22" s="24"/>
      <c r="S22" s="80"/>
      <c r="T22" s="176"/>
      <c r="U22" s="160"/>
      <c r="V22" s="161"/>
      <c r="W22" s="161"/>
      <c r="X22" s="162"/>
      <c r="Y22" s="165"/>
      <c r="Z22" s="163"/>
      <c r="AA22" s="162"/>
      <c r="AB22" s="154"/>
      <c r="AC22" s="154"/>
      <c r="AD22" s="154"/>
      <c r="AE22" s="166"/>
      <c r="AF22" s="164"/>
      <c r="AG22" s="163"/>
      <c r="AH22" s="167"/>
      <c r="AI22" s="160"/>
      <c r="AJ22" s="162"/>
      <c r="AK22" s="154"/>
      <c r="AL22" s="154"/>
      <c r="AM22" s="154"/>
      <c r="AN22" s="154"/>
      <c r="AO22" s="154"/>
      <c r="AP22" s="154"/>
      <c r="AQ22" s="93" t="s">
        <v>45</v>
      </c>
    </row>
    <row r="23" spans="1:43" s="3" customFormat="1" ht="9.9499999999999993" customHeight="1" x14ac:dyDescent="0.2">
      <c r="A23" s="119" t="s">
        <v>554</v>
      </c>
      <c r="C23" s="168" t="s">
        <v>419</v>
      </c>
      <c r="D23" s="169" t="s">
        <v>549</v>
      </c>
      <c r="F23" s="24" t="s">
        <v>890</v>
      </c>
      <c r="H23" s="24" t="s">
        <v>208</v>
      </c>
      <c r="I23" s="24"/>
      <c r="J23" s="120" t="s">
        <v>554</v>
      </c>
      <c r="K23" s="24"/>
      <c r="L23" s="136" t="s">
        <v>76</v>
      </c>
      <c r="N23" s="24"/>
      <c r="O23" s="24"/>
      <c r="P23" s="24"/>
      <c r="Q23" s="24" t="s">
        <v>550</v>
      </c>
      <c r="R23" s="64"/>
      <c r="S23" s="80" t="s">
        <v>9</v>
      </c>
      <c r="T23" s="176"/>
      <c r="U23" s="33">
        <f>IF(Suggested="Yes",'Price List'!AC23,'Price List'!AI23)</f>
        <v>12.45</v>
      </c>
      <c r="V23" s="31" t="s">
        <v>36</v>
      </c>
      <c r="W23" s="5" t="str">
        <f>+Instructions!$B$3</f>
        <v>N</v>
      </c>
      <c r="X23" s="46"/>
      <c r="Y23" s="48">
        <f>+Instructions!$D$22</f>
        <v>0</v>
      </c>
      <c r="Z23" s="16">
        <f>ROUND($AC23*(1-Y23)+0.004999,2)</f>
        <v>12.45</v>
      </c>
      <c r="AA23" s="46"/>
      <c r="AB23" s="6" t="s">
        <v>993</v>
      </c>
      <c r="AC23" s="33">
        <v>12.45</v>
      </c>
      <c r="AD23" s="52">
        <f>+Y23</f>
        <v>0</v>
      </c>
      <c r="AE23" s="16">
        <f>+Z23</f>
        <v>12.45</v>
      </c>
      <c r="AF23" s="12">
        <f>(AI23-AE23)/AI23</f>
        <v>0</v>
      </c>
      <c r="AG23" s="102"/>
      <c r="AH23" s="109" t="str">
        <f>+C23</f>
        <v>RS</v>
      </c>
      <c r="AI23" s="32">
        <f>SUM(AL23:AN23)+AG23</f>
        <v>12.45</v>
      </c>
      <c r="AJ23" s="46"/>
      <c r="AL23" s="16">
        <f>ROUND(AE23/(1-VLOOKUP(AH23,Group,2,FALSE)),2)</f>
        <v>12.45</v>
      </c>
      <c r="AM23" s="16">
        <f>IF(VLOOKUP(AH23,Group,3,FALSE)="YES",VLOOKUP(ROUND(ROUND(AL23,1)-AL23,2),Round,2,FALSE)+VLOOKUP(AH23,Group,4,FALSE),0)</f>
        <v>0</v>
      </c>
      <c r="AN23" s="16">
        <f>IF(VLOOKUP(AH23,Group,5,FALSE)="",0,ROUND(AL23-0.04999,1)-AL23+AO23)</f>
        <v>0</v>
      </c>
      <c r="AO23" s="16" t="str">
        <f>IF(VLOOKUP(AH23,Group,5,FALSE)="","",VLOOKUP(AH23,Group,5,FALSE))</f>
        <v/>
      </c>
      <c r="AQ23" s="93" t="s">
        <v>45</v>
      </c>
    </row>
    <row r="24" spans="1:43" s="154" customFormat="1" ht="3" customHeight="1" x14ac:dyDescent="0.2">
      <c r="A24" s="216"/>
      <c r="D24" s="155"/>
      <c r="H24" s="155"/>
      <c r="I24" s="155"/>
      <c r="J24" s="156"/>
      <c r="K24" s="155"/>
      <c r="L24" s="157"/>
      <c r="N24" s="155"/>
      <c r="O24" s="155"/>
      <c r="P24" s="155"/>
      <c r="Q24" s="155"/>
      <c r="R24" s="158"/>
      <c r="S24" s="159"/>
      <c r="T24" s="182"/>
      <c r="U24" s="160"/>
      <c r="V24" s="161"/>
      <c r="W24" s="161"/>
      <c r="X24" s="162"/>
      <c r="Y24" s="165"/>
      <c r="Z24" s="163"/>
      <c r="AA24" s="162"/>
      <c r="AE24" s="166"/>
      <c r="AF24" s="164"/>
      <c r="AG24" s="163"/>
      <c r="AH24" s="167"/>
      <c r="AI24" s="160"/>
      <c r="AJ24" s="162"/>
      <c r="AQ24" s="93" t="s">
        <v>45</v>
      </c>
    </row>
    <row r="25" spans="1:43" s="3" customFormat="1" ht="9.9499999999999993" customHeight="1" x14ac:dyDescent="0.2">
      <c r="A25" s="119"/>
      <c r="B25" s="154"/>
      <c r="C25" s="154"/>
      <c r="D25" s="155"/>
      <c r="E25" s="154"/>
      <c r="F25" s="11" t="s">
        <v>280</v>
      </c>
      <c r="G25" s="24"/>
      <c r="H25" s="64"/>
      <c r="I25" s="24"/>
      <c r="J25" s="120"/>
      <c r="K25" s="24"/>
      <c r="L25" s="24"/>
      <c r="M25" s="24"/>
      <c r="N25" s="24"/>
      <c r="O25" s="24"/>
      <c r="P25" s="24"/>
      <c r="Q25" s="24"/>
      <c r="S25" s="80"/>
      <c r="T25" s="176"/>
      <c r="U25" s="160"/>
      <c r="V25" s="161"/>
      <c r="W25" s="161"/>
      <c r="X25" s="162"/>
      <c r="Y25" s="165"/>
      <c r="Z25" s="163"/>
      <c r="AA25" s="162"/>
      <c r="AB25" s="154"/>
      <c r="AC25" s="154"/>
      <c r="AD25" s="154"/>
      <c r="AE25" s="166"/>
      <c r="AF25" s="164"/>
      <c r="AG25" s="163"/>
      <c r="AH25" s="167"/>
      <c r="AI25" s="160"/>
      <c r="AJ25" s="162"/>
      <c r="AK25" s="154"/>
      <c r="AL25" s="154"/>
      <c r="AM25" s="154"/>
      <c r="AN25" s="154"/>
      <c r="AO25" s="154"/>
      <c r="AP25" s="154"/>
      <c r="AQ25" s="93" t="s">
        <v>45</v>
      </c>
    </row>
    <row r="26" spans="1:43" s="3" customFormat="1" ht="9.9499999999999993" customHeight="1" x14ac:dyDescent="0.2">
      <c r="A26" s="119" t="s">
        <v>380</v>
      </c>
      <c r="C26" s="168" t="s">
        <v>253</v>
      </c>
      <c r="D26" s="169" t="s">
        <v>252</v>
      </c>
      <c r="F26" s="24" t="s">
        <v>180</v>
      </c>
      <c r="H26" s="24" t="s">
        <v>269</v>
      </c>
      <c r="I26" s="24"/>
      <c r="J26" s="120" t="s">
        <v>380</v>
      </c>
      <c r="K26" s="24"/>
      <c r="L26" s="24" t="s">
        <v>179</v>
      </c>
      <c r="N26" s="24"/>
      <c r="O26" s="24"/>
      <c r="P26" s="24"/>
      <c r="Q26" s="24" t="s">
        <v>178</v>
      </c>
      <c r="R26" s="64"/>
      <c r="S26" s="80"/>
      <c r="T26" s="176"/>
      <c r="U26" s="33">
        <f>IF(Suggested="Yes",'Price List'!AC26,'Price List'!AI26)</f>
        <v>25.7</v>
      </c>
      <c r="V26" s="31" t="s">
        <v>36</v>
      </c>
      <c r="W26" s="5" t="str">
        <f>+Instructions!$B$3</f>
        <v>N</v>
      </c>
      <c r="X26" s="46"/>
      <c r="Y26" s="48">
        <f>+Instructions!$D$22</f>
        <v>0</v>
      </c>
      <c r="Z26" s="16">
        <f>ROUND($AC26*(1-Y26)+0.004999,2)</f>
        <v>25.7</v>
      </c>
      <c r="AA26" s="46"/>
      <c r="AB26" s="6" t="s">
        <v>993</v>
      </c>
      <c r="AC26" s="33">
        <v>25.7</v>
      </c>
      <c r="AD26" s="52">
        <f>+Y26</f>
        <v>0</v>
      </c>
      <c r="AE26" s="16">
        <f>+Z26</f>
        <v>25.7</v>
      </c>
      <c r="AF26" s="12">
        <f>(AI26-AE26)/AI26</f>
        <v>0</v>
      </c>
      <c r="AG26" s="102"/>
      <c r="AH26" s="109" t="str">
        <f>+C26</f>
        <v>SH</v>
      </c>
      <c r="AI26" s="32">
        <f>SUM(AL26:AN26)+AG26</f>
        <v>25.7</v>
      </c>
      <c r="AJ26" s="46"/>
      <c r="AL26" s="16">
        <f>ROUND(AE26/(1-VLOOKUP(AH26,Group,2,FALSE)),2)</f>
        <v>25.7</v>
      </c>
      <c r="AM26" s="16">
        <f>IF(VLOOKUP(AH26,Group,3,FALSE)="YES",VLOOKUP(ROUND(ROUND(AL26,1)-AL26,2),Round,2,FALSE)+VLOOKUP(AH26,Group,4,FALSE),0)</f>
        <v>0</v>
      </c>
      <c r="AN26" s="16">
        <f>IF(VLOOKUP(AH26,Group,5,FALSE)="",0,ROUND(AL26-0.04999,1)-AL26+AO26)</f>
        <v>0</v>
      </c>
      <c r="AO26" s="16" t="str">
        <f>IF(VLOOKUP(AH26,Group,5,FALSE)="","",VLOOKUP(AH26,Group,5,FALSE))</f>
        <v/>
      </c>
      <c r="AQ26" s="93" t="s">
        <v>45</v>
      </c>
    </row>
    <row r="27" spans="1:43" s="3" customFormat="1" ht="9.9499999999999993" customHeight="1" x14ac:dyDescent="0.2">
      <c r="A27" s="119" t="s">
        <v>343</v>
      </c>
      <c r="C27" s="168" t="s">
        <v>338</v>
      </c>
      <c r="D27" s="169" t="s">
        <v>340</v>
      </c>
      <c r="F27" s="24" t="s">
        <v>413</v>
      </c>
      <c r="H27" s="24" t="s">
        <v>269</v>
      </c>
      <c r="I27" s="24"/>
      <c r="J27" s="120" t="s">
        <v>343</v>
      </c>
      <c r="K27" s="24"/>
      <c r="L27" s="24" t="s">
        <v>411</v>
      </c>
      <c r="N27" s="24"/>
      <c r="O27" s="24"/>
      <c r="P27" s="24"/>
      <c r="Q27" s="24" t="s">
        <v>342</v>
      </c>
      <c r="R27" s="64"/>
      <c r="S27" s="80" t="s">
        <v>9</v>
      </c>
      <c r="T27" s="176"/>
      <c r="U27" s="33">
        <f>IF(Suggested="Yes",'Price List'!AC27,'Price List'!AI27)</f>
        <v>13.95</v>
      </c>
      <c r="V27" s="31" t="s">
        <v>36</v>
      </c>
      <c r="W27" s="5" t="str">
        <f>+Instructions!$B$3</f>
        <v>N</v>
      </c>
      <c r="X27" s="46"/>
      <c r="Y27" s="48">
        <f>+Instructions!$D$22</f>
        <v>0</v>
      </c>
      <c r="Z27" s="16">
        <f>ROUND($AC27*(1-Y27)+0.004999,2)</f>
        <v>13.95</v>
      </c>
      <c r="AA27" s="46"/>
      <c r="AB27" s="6" t="s">
        <v>993</v>
      </c>
      <c r="AC27" s="33">
        <v>13.95</v>
      </c>
      <c r="AD27" s="52">
        <f>+Y27</f>
        <v>0</v>
      </c>
      <c r="AE27" s="16">
        <f>+Z27</f>
        <v>13.95</v>
      </c>
      <c r="AF27" s="12">
        <f>(AI27-AE27)/AI27</f>
        <v>0</v>
      </c>
      <c r="AG27" s="102"/>
      <c r="AH27" s="109" t="str">
        <f>+C27</f>
        <v>TR</v>
      </c>
      <c r="AI27" s="32">
        <f>SUM(AL27:AN27)+AG27</f>
        <v>13.95</v>
      </c>
      <c r="AJ27" s="46"/>
      <c r="AL27" s="16">
        <f>ROUND(AE27/(1-VLOOKUP(AH27,Group,2,FALSE)),2)</f>
        <v>13.95</v>
      </c>
      <c r="AM27" s="16">
        <f>IF(VLOOKUP(AH27,Group,3,FALSE)="YES",VLOOKUP(ROUND(ROUND(AL27,1)-AL27,2),Round,2,FALSE)+VLOOKUP(AH27,Group,4,FALSE),0)</f>
        <v>0</v>
      </c>
      <c r="AN27" s="16">
        <f>IF(VLOOKUP(AH27,Group,5,FALSE)="",0,ROUND(AL27-0.04999,1)-AL27+AO27)</f>
        <v>0</v>
      </c>
      <c r="AO27" s="16" t="str">
        <f>IF(VLOOKUP(AH27,Group,5,FALSE)="","",VLOOKUP(AH27,Group,5,FALSE))</f>
        <v/>
      </c>
      <c r="AQ27" s="93" t="s">
        <v>45</v>
      </c>
    </row>
    <row r="28" spans="1:43" s="154" customFormat="1" ht="2.85" customHeight="1" x14ac:dyDescent="0.2">
      <c r="A28" s="216"/>
      <c r="D28" s="155"/>
      <c r="H28" s="155"/>
      <c r="I28" s="155"/>
      <c r="J28" s="156"/>
      <c r="K28" s="155"/>
      <c r="L28" s="157"/>
      <c r="N28" s="155"/>
      <c r="O28" s="155"/>
      <c r="P28" s="155"/>
      <c r="Q28" s="155"/>
      <c r="R28" s="158"/>
      <c r="S28" s="159"/>
      <c r="T28" s="182"/>
      <c r="U28" s="160"/>
      <c r="V28" s="161"/>
      <c r="W28" s="161"/>
      <c r="X28" s="162"/>
      <c r="Y28" s="165"/>
      <c r="Z28" s="163"/>
      <c r="AA28" s="162"/>
      <c r="AE28" s="166"/>
      <c r="AF28" s="164"/>
      <c r="AG28" s="163"/>
      <c r="AH28" s="167"/>
      <c r="AI28" s="160"/>
      <c r="AJ28" s="162"/>
      <c r="AQ28" s="93" t="s">
        <v>45</v>
      </c>
    </row>
    <row r="29" spans="1:43" s="3" customFormat="1" ht="9.9499999999999993" customHeight="1" x14ac:dyDescent="0.2">
      <c r="A29" s="119" t="s">
        <v>379</v>
      </c>
      <c r="C29" s="168" t="s">
        <v>253</v>
      </c>
      <c r="D29" s="169" t="s">
        <v>252</v>
      </c>
      <c r="F29" s="24" t="s">
        <v>176</v>
      </c>
      <c r="H29" s="24" t="s">
        <v>270</v>
      </c>
      <c r="I29" s="24"/>
      <c r="J29" s="120" t="s">
        <v>379</v>
      </c>
      <c r="K29" s="24"/>
      <c r="L29" s="24" t="s">
        <v>177</v>
      </c>
      <c r="N29" s="24"/>
      <c r="O29" s="24"/>
      <c r="P29" s="24"/>
      <c r="Q29" s="24" t="s">
        <v>178</v>
      </c>
      <c r="R29" s="64"/>
      <c r="S29" s="80"/>
      <c r="T29" s="176"/>
      <c r="U29" s="33">
        <f>IF(Suggested="Yes",'Price List'!AC29,'Price List'!AI29)</f>
        <v>25.7</v>
      </c>
      <c r="V29" s="31" t="s">
        <v>36</v>
      </c>
      <c r="W29" s="5" t="str">
        <f>+Instructions!$B$3</f>
        <v>N</v>
      </c>
      <c r="X29" s="46"/>
      <c r="Y29" s="48">
        <f>+Instructions!$D$22</f>
        <v>0</v>
      </c>
      <c r="Z29" s="16">
        <f>ROUND($AC29*(1-Y29)+0.004999,2)</f>
        <v>25.7</v>
      </c>
      <c r="AA29" s="46"/>
      <c r="AB29" s="6" t="s">
        <v>993</v>
      </c>
      <c r="AC29" s="33">
        <v>25.7</v>
      </c>
      <c r="AD29" s="52">
        <f>+Y29</f>
        <v>0</v>
      </c>
      <c r="AE29" s="16">
        <f>+Z29</f>
        <v>25.7</v>
      </c>
      <c r="AF29" s="12">
        <f>(AI29-AE29)/AI29</f>
        <v>0</v>
      </c>
      <c r="AG29" s="102"/>
      <c r="AH29" s="109" t="str">
        <f>+C29</f>
        <v>SH</v>
      </c>
      <c r="AI29" s="32">
        <f>SUM(AL29:AN29)+AG29</f>
        <v>25.7</v>
      </c>
      <c r="AJ29" s="46"/>
      <c r="AL29" s="16">
        <f>ROUND(AE29/(1-VLOOKUP(AH29,Group,2,FALSE)),2)</f>
        <v>25.7</v>
      </c>
      <c r="AM29" s="16">
        <f>IF(VLOOKUP(AH29,Group,3,FALSE)="YES",VLOOKUP(ROUND(ROUND(AL29,1)-AL29,2),Round,2,FALSE)+VLOOKUP(AH29,Group,4,FALSE),0)</f>
        <v>0</v>
      </c>
      <c r="AN29" s="16">
        <f>IF(VLOOKUP(AH29,Group,5,FALSE)="",0,ROUND(AL29-0.04999,1)-AL29+AO29)</f>
        <v>0</v>
      </c>
      <c r="AO29" s="16" t="str">
        <f>IF(VLOOKUP(AH29,Group,5,FALSE)="","",VLOOKUP(AH29,Group,5,FALSE))</f>
        <v/>
      </c>
      <c r="AQ29" s="93" t="s">
        <v>45</v>
      </c>
    </row>
    <row r="30" spans="1:43" s="3" customFormat="1" ht="9.9499999999999993" customHeight="1" x14ac:dyDescent="0.2">
      <c r="A30" s="119" t="s">
        <v>344</v>
      </c>
      <c r="C30" s="168" t="s">
        <v>338</v>
      </c>
      <c r="D30" s="169" t="s">
        <v>340</v>
      </c>
      <c r="F30" s="24" t="s">
        <v>414</v>
      </c>
      <c r="H30" s="24" t="s">
        <v>270</v>
      </c>
      <c r="I30" s="24"/>
      <c r="J30" s="120" t="s">
        <v>344</v>
      </c>
      <c r="K30" s="24"/>
      <c r="L30" s="24" t="s">
        <v>412</v>
      </c>
      <c r="N30" s="24"/>
      <c r="O30" s="24"/>
      <c r="P30" s="24"/>
      <c r="Q30" s="24" t="s">
        <v>342</v>
      </c>
      <c r="R30" s="64"/>
      <c r="S30" s="80" t="s">
        <v>9</v>
      </c>
      <c r="T30" s="176"/>
      <c r="U30" s="33">
        <f>IF(Suggested="Yes",'Price List'!AC30,'Price List'!AI30)</f>
        <v>13.95</v>
      </c>
      <c r="V30" s="31" t="s">
        <v>36</v>
      </c>
      <c r="W30" s="5" t="str">
        <f>+Instructions!$B$3</f>
        <v>N</v>
      </c>
      <c r="X30" s="46"/>
      <c r="Y30" s="48">
        <f>+Instructions!$D$22</f>
        <v>0</v>
      </c>
      <c r="Z30" s="16">
        <f>ROUND($AC30*(1-Y30)+0.004999,2)</f>
        <v>13.95</v>
      </c>
      <c r="AA30" s="46"/>
      <c r="AB30" s="6" t="s">
        <v>993</v>
      </c>
      <c r="AC30" s="33">
        <v>13.95</v>
      </c>
      <c r="AD30" s="52">
        <f>+Y30</f>
        <v>0</v>
      </c>
      <c r="AE30" s="16">
        <f>+Z30</f>
        <v>13.95</v>
      </c>
      <c r="AF30" s="12">
        <f>(AI30-AE30)/AI30</f>
        <v>0</v>
      </c>
      <c r="AG30" s="102"/>
      <c r="AH30" s="109" t="str">
        <f>+C30</f>
        <v>TR</v>
      </c>
      <c r="AI30" s="32">
        <f>SUM(AL30:AN30)+AG30</f>
        <v>13.95</v>
      </c>
      <c r="AJ30" s="46"/>
      <c r="AL30" s="16">
        <f>ROUND(AE30/(1-VLOOKUP(AH30,Group,2,FALSE)),2)</f>
        <v>13.95</v>
      </c>
      <c r="AM30" s="16">
        <f>IF(VLOOKUP(AH30,Group,3,FALSE)="YES",VLOOKUP(ROUND(ROUND(AL30,1)-AL30,2),Round,2,FALSE)+VLOOKUP(AH30,Group,4,FALSE),0)</f>
        <v>0</v>
      </c>
      <c r="AN30" s="16">
        <f>IF(VLOOKUP(AH30,Group,5,FALSE)="",0,ROUND(AL30-0.04999,1)-AL30+AO30)</f>
        <v>0</v>
      </c>
      <c r="AO30" s="16" t="str">
        <f>IF(VLOOKUP(AH30,Group,5,FALSE)="","",VLOOKUP(AH30,Group,5,FALSE))</f>
        <v/>
      </c>
      <c r="AQ30" s="93" t="s">
        <v>45</v>
      </c>
    </row>
    <row r="31" spans="1:43" s="154" customFormat="1" ht="2.85" customHeight="1" x14ac:dyDescent="0.2">
      <c r="A31" s="216"/>
      <c r="D31" s="155"/>
      <c r="H31" s="155"/>
      <c r="I31" s="155"/>
      <c r="J31" s="156"/>
      <c r="K31" s="155"/>
      <c r="L31" s="157"/>
      <c r="N31" s="155"/>
      <c r="O31" s="155"/>
      <c r="P31" s="155"/>
      <c r="Q31" s="155"/>
      <c r="R31" s="158"/>
      <c r="S31" s="159"/>
      <c r="T31" s="182"/>
      <c r="U31" s="160"/>
      <c r="V31" s="161"/>
      <c r="W31" s="161"/>
      <c r="X31" s="162"/>
      <c r="Y31" s="165"/>
      <c r="Z31" s="163"/>
      <c r="AA31" s="162"/>
      <c r="AE31" s="166"/>
      <c r="AF31" s="164"/>
      <c r="AG31" s="163"/>
      <c r="AH31" s="167"/>
      <c r="AI31" s="160"/>
      <c r="AJ31" s="162"/>
      <c r="AQ31" s="93" t="s">
        <v>45</v>
      </c>
    </row>
    <row r="32" spans="1:43" s="3" customFormat="1" ht="9.9499999999999993" customHeight="1" x14ac:dyDescent="0.2">
      <c r="A32" s="119" t="s">
        <v>432</v>
      </c>
      <c r="C32" s="168" t="s">
        <v>253</v>
      </c>
      <c r="D32" s="169" t="s">
        <v>252</v>
      </c>
      <c r="F32" s="24" t="s">
        <v>434</v>
      </c>
      <c r="H32" s="24" t="s">
        <v>74</v>
      </c>
      <c r="I32" s="24"/>
      <c r="J32" s="120" t="s">
        <v>432</v>
      </c>
      <c r="K32" s="24"/>
      <c r="L32" s="24" t="s">
        <v>433</v>
      </c>
      <c r="N32" s="24"/>
      <c r="O32" s="24"/>
      <c r="P32" s="24"/>
      <c r="Q32" s="24" t="s">
        <v>178</v>
      </c>
      <c r="R32" s="64"/>
      <c r="S32" s="80"/>
      <c r="T32" s="176"/>
      <c r="U32" s="33">
        <f>IF(Suggested="Yes",'Price List'!AC32,'Price List'!AI32)</f>
        <v>25.7</v>
      </c>
      <c r="V32" s="31" t="s">
        <v>36</v>
      </c>
      <c r="W32" s="5" t="str">
        <f>+Instructions!$B$3</f>
        <v>N</v>
      </c>
      <c r="X32" s="46"/>
      <c r="Y32" s="48">
        <f>+Instructions!$D$22</f>
        <v>0</v>
      </c>
      <c r="Z32" s="16">
        <f t="shared" ref="Z32" si="3">ROUND($AC32*(1-Y32)+0.004999,2)</f>
        <v>25.7</v>
      </c>
      <c r="AA32" s="46"/>
      <c r="AB32" s="6" t="s">
        <v>993</v>
      </c>
      <c r="AC32" s="33">
        <v>25.7</v>
      </c>
      <c r="AD32" s="52">
        <f t="shared" ref="AD32" si="4">+Y32</f>
        <v>0</v>
      </c>
      <c r="AE32" s="16">
        <f t="shared" ref="AE32" si="5">+Z32</f>
        <v>25.7</v>
      </c>
      <c r="AF32" s="12">
        <f t="shared" ref="AF32" si="6">(AI32-AE32)/AI32</f>
        <v>0</v>
      </c>
      <c r="AG32" s="102"/>
      <c r="AH32" s="109" t="str">
        <f>+C32</f>
        <v>SH</v>
      </c>
      <c r="AI32" s="32">
        <f t="shared" ref="AI32" si="7">SUM(AL32:AN32)+AG32</f>
        <v>25.7</v>
      </c>
      <c r="AJ32" s="46"/>
      <c r="AL32" s="16">
        <f>ROUND(AE32/(1-VLOOKUP(AH32,Group,2,FALSE)),2)</f>
        <v>25.7</v>
      </c>
      <c r="AM32" s="16">
        <f>IF(VLOOKUP(AH32,Group,3,FALSE)="YES",VLOOKUP(ROUND(ROUND(AL32,1)-AL32,2),Round,2,FALSE)+VLOOKUP(AH32,Group,4,FALSE),0)</f>
        <v>0</v>
      </c>
      <c r="AN32" s="16">
        <f>IF(VLOOKUP(AH32,Group,5,FALSE)="",0,ROUND(AL32-0.04999,1)-AL32+AO32)</f>
        <v>0</v>
      </c>
      <c r="AO32" s="16" t="str">
        <f>IF(VLOOKUP(AH32,Group,5,FALSE)="","",VLOOKUP(AH32,Group,5,FALSE))</f>
        <v/>
      </c>
      <c r="AQ32" s="93" t="s">
        <v>45</v>
      </c>
    </row>
    <row r="33" spans="1:43" s="3" customFormat="1" ht="9.9499999999999993" customHeight="1" x14ac:dyDescent="0.2">
      <c r="A33" s="119" t="s">
        <v>552</v>
      </c>
      <c r="C33" s="168" t="s">
        <v>419</v>
      </c>
      <c r="D33" s="169" t="s">
        <v>549</v>
      </c>
      <c r="F33" s="24" t="s">
        <v>886</v>
      </c>
      <c r="H33" s="24" t="s">
        <v>74</v>
      </c>
      <c r="I33" s="24"/>
      <c r="J33" s="120" t="s">
        <v>552</v>
      </c>
      <c r="K33" s="24"/>
      <c r="L33" s="136" t="s">
        <v>555</v>
      </c>
      <c r="N33" s="24"/>
      <c r="O33" s="24"/>
      <c r="P33" s="24"/>
      <c r="Q33" s="24" t="s">
        <v>550</v>
      </c>
      <c r="R33" s="64"/>
      <c r="S33" s="80" t="s">
        <v>9</v>
      </c>
      <c r="T33" s="176"/>
      <c r="U33" s="33">
        <f>IF(Suggested="Yes",'Price List'!AC33,'Price List'!AI33)</f>
        <v>12.45</v>
      </c>
      <c r="V33" s="31" t="s">
        <v>36</v>
      </c>
      <c r="W33" s="5" t="str">
        <f>+Instructions!$B$3</f>
        <v>N</v>
      </c>
      <c r="X33" s="46"/>
      <c r="Y33" s="48">
        <f>+Instructions!$D$22</f>
        <v>0</v>
      </c>
      <c r="Z33" s="16">
        <f>ROUND($AC33*(1-Y33)+0.004999,2)</f>
        <v>12.45</v>
      </c>
      <c r="AA33" s="46"/>
      <c r="AB33" s="6" t="s">
        <v>993</v>
      </c>
      <c r="AC33" s="33">
        <v>12.45</v>
      </c>
      <c r="AD33" s="52">
        <f t="shared" ref="AD33" si="8">+Y33</f>
        <v>0</v>
      </c>
      <c r="AE33" s="16">
        <f t="shared" ref="AE33" si="9">+Z33</f>
        <v>12.45</v>
      </c>
      <c r="AF33" s="12">
        <f>(AI33-AE33)/AI33</f>
        <v>0</v>
      </c>
      <c r="AG33" s="102"/>
      <c r="AH33" s="109" t="str">
        <f>+C33</f>
        <v>RS</v>
      </c>
      <c r="AI33" s="32">
        <f>SUM(AL33:AN33)+AG33</f>
        <v>12.45</v>
      </c>
      <c r="AJ33" s="46"/>
      <c r="AL33" s="16">
        <f>ROUND(AE33/(1-VLOOKUP(AH33,Group,2,FALSE)),2)</f>
        <v>12.45</v>
      </c>
      <c r="AM33" s="16">
        <f>IF(VLOOKUP(AH33,Group,3,FALSE)="YES",VLOOKUP(ROUND(ROUND(AL33,1)-AL33,2),Round,2,FALSE)+VLOOKUP(AH33,Group,4,FALSE),0)</f>
        <v>0</v>
      </c>
      <c r="AN33" s="16">
        <f>IF(VLOOKUP(AH33,Group,5,FALSE)="",0,ROUND(AL33-0.04999,1)-AL33+AO33)</f>
        <v>0</v>
      </c>
      <c r="AO33" s="16" t="str">
        <f>IF(VLOOKUP(AH33,Group,5,FALSE)="","",VLOOKUP(AH33,Group,5,FALSE))</f>
        <v/>
      </c>
      <c r="AQ33" s="93" t="s">
        <v>45</v>
      </c>
    </row>
    <row r="34" spans="1:43" s="154" customFormat="1" ht="2.85" customHeight="1" x14ac:dyDescent="0.2">
      <c r="A34" s="216"/>
      <c r="D34" s="155"/>
      <c r="H34" s="155"/>
      <c r="I34" s="155"/>
      <c r="J34" s="156"/>
      <c r="K34" s="155"/>
      <c r="L34" s="157"/>
      <c r="N34" s="155"/>
      <c r="O34" s="155"/>
      <c r="P34" s="155"/>
      <c r="Q34" s="155"/>
      <c r="R34" s="158"/>
      <c r="S34" s="159"/>
      <c r="T34" s="182"/>
      <c r="U34" s="160"/>
      <c r="V34" s="161"/>
      <c r="W34" s="161"/>
      <c r="X34" s="162"/>
      <c r="Y34" s="165"/>
      <c r="Z34" s="163"/>
      <c r="AA34" s="162"/>
      <c r="AE34" s="166"/>
      <c r="AF34" s="164"/>
      <c r="AG34" s="163"/>
      <c r="AH34" s="167"/>
      <c r="AI34" s="160"/>
      <c r="AJ34" s="162"/>
      <c r="AQ34" s="93" t="s">
        <v>45</v>
      </c>
    </row>
    <row r="35" spans="1:43" s="3" customFormat="1" ht="9.9499999999999993" customHeight="1" x14ac:dyDescent="0.2">
      <c r="A35" s="119"/>
      <c r="B35" s="154"/>
      <c r="C35" s="154"/>
      <c r="D35" s="155"/>
      <c r="E35" s="154"/>
      <c r="F35" s="11" t="s">
        <v>155</v>
      </c>
      <c r="G35" s="24"/>
      <c r="H35" s="64"/>
      <c r="I35" s="24"/>
      <c r="J35" s="120"/>
      <c r="K35" s="24"/>
      <c r="L35" s="24"/>
      <c r="M35" s="24"/>
      <c r="N35" s="24"/>
      <c r="O35" s="24"/>
      <c r="P35" s="24"/>
      <c r="Q35" s="24"/>
      <c r="S35" s="80"/>
      <c r="T35" s="176"/>
      <c r="U35" s="160"/>
      <c r="V35" s="161"/>
      <c r="W35" s="161"/>
      <c r="X35" s="162"/>
      <c r="Y35" s="165"/>
      <c r="Z35" s="163"/>
      <c r="AA35" s="162"/>
      <c r="AB35" s="154"/>
      <c r="AC35" s="154"/>
      <c r="AD35" s="154"/>
      <c r="AE35" s="166"/>
      <c r="AF35" s="164"/>
      <c r="AG35" s="163"/>
      <c r="AH35" s="167"/>
      <c r="AI35" s="160"/>
      <c r="AJ35" s="162"/>
      <c r="AK35" s="154"/>
      <c r="AL35" s="154"/>
      <c r="AM35" s="154"/>
      <c r="AN35" s="154"/>
      <c r="AO35" s="154"/>
      <c r="AP35" s="154"/>
      <c r="AQ35" s="93" t="s">
        <v>45</v>
      </c>
    </row>
    <row r="36" spans="1:43" s="3" customFormat="1" ht="9.9499999999999993" customHeight="1" x14ac:dyDescent="0.2">
      <c r="A36" s="119" t="s">
        <v>816</v>
      </c>
      <c r="C36" s="168" t="s">
        <v>419</v>
      </c>
      <c r="D36" s="169" t="s">
        <v>549</v>
      </c>
      <c r="F36" s="24" t="s">
        <v>891</v>
      </c>
      <c r="H36" s="24" t="s">
        <v>80</v>
      </c>
      <c r="I36" s="24"/>
      <c r="J36" s="120" t="s">
        <v>816</v>
      </c>
      <c r="K36" s="24"/>
      <c r="L36" s="136" t="s">
        <v>597</v>
      </c>
      <c r="N36" s="24"/>
      <c r="O36" s="24"/>
      <c r="P36" s="24"/>
      <c r="Q36" s="24" t="s">
        <v>550</v>
      </c>
      <c r="R36" s="64"/>
      <c r="S36" s="80" t="s">
        <v>9</v>
      </c>
      <c r="T36" s="176"/>
      <c r="U36" s="33">
        <f>IF(Suggested="Yes",'Price List'!AC36,'Price List'!AI36)</f>
        <v>12.45</v>
      </c>
      <c r="V36" s="31" t="s">
        <v>36</v>
      </c>
      <c r="W36" s="5" t="str">
        <f>+Instructions!$B$3</f>
        <v>N</v>
      </c>
      <c r="X36" s="46"/>
      <c r="Y36" s="48">
        <f>+Instructions!$D$22</f>
        <v>0</v>
      </c>
      <c r="Z36" s="16">
        <f>ROUND($AC36*(1-Y36)+0.004999,2)</f>
        <v>12.45</v>
      </c>
      <c r="AA36" s="46"/>
      <c r="AB36" s="6" t="s">
        <v>993</v>
      </c>
      <c r="AC36" s="33">
        <v>12.45</v>
      </c>
      <c r="AD36" s="52">
        <f t="shared" ref="AD36:AE36" si="10">+Y36</f>
        <v>0</v>
      </c>
      <c r="AE36" s="16">
        <f t="shared" si="10"/>
        <v>12.45</v>
      </c>
      <c r="AF36" s="12">
        <f>(AI36-AE36)/AI36</f>
        <v>0</v>
      </c>
      <c r="AG36" s="102"/>
      <c r="AH36" s="109" t="str">
        <f>+C36</f>
        <v>RS</v>
      </c>
      <c r="AI36" s="32">
        <f>SUM(AL36:AN36)+AG36</f>
        <v>12.45</v>
      </c>
      <c r="AJ36" s="46"/>
      <c r="AL36" s="16">
        <f>ROUND(AE36/(1-VLOOKUP(AH36,Group,2,FALSE)),2)</f>
        <v>12.45</v>
      </c>
      <c r="AM36" s="16">
        <f>IF(VLOOKUP(AH36,Group,3,FALSE)="YES",VLOOKUP(ROUND(ROUND(AL36,1)-AL36,2),Round,2,FALSE)+VLOOKUP(AH36,Group,4,FALSE),0)</f>
        <v>0</v>
      </c>
      <c r="AN36" s="16">
        <f>IF(VLOOKUP(AH36,Group,5,FALSE)="",0,ROUND(AL36-0.04999,1)-AL36+AO36)</f>
        <v>0</v>
      </c>
      <c r="AO36" s="16" t="str">
        <f>IF(VLOOKUP(AH36,Group,5,FALSE)="","",VLOOKUP(AH36,Group,5,FALSE))</f>
        <v/>
      </c>
      <c r="AQ36" s="93" t="s">
        <v>45</v>
      </c>
    </row>
    <row r="37" spans="1:43" s="154" customFormat="1" ht="2.85" customHeight="1" x14ac:dyDescent="0.2">
      <c r="A37" s="216"/>
      <c r="D37" s="155"/>
      <c r="H37" s="155"/>
      <c r="I37" s="155"/>
      <c r="J37" s="156"/>
      <c r="K37" s="155"/>
      <c r="L37" s="157"/>
      <c r="N37" s="155"/>
      <c r="O37" s="155"/>
      <c r="P37" s="155"/>
      <c r="Q37" s="155"/>
      <c r="R37" s="158"/>
      <c r="S37" s="159"/>
      <c r="T37" s="182"/>
      <c r="U37" s="160"/>
      <c r="V37" s="161"/>
      <c r="W37" s="161"/>
      <c r="X37" s="162"/>
      <c r="Y37" s="165"/>
      <c r="Z37" s="163"/>
      <c r="AA37" s="162"/>
      <c r="AE37" s="166"/>
      <c r="AF37" s="164"/>
      <c r="AG37" s="163"/>
      <c r="AH37" s="167"/>
      <c r="AI37" s="160"/>
      <c r="AJ37" s="162"/>
      <c r="AQ37" s="93" t="s">
        <v>45</v>
      </c>
    </row>
    <row r="38" spans="1:43" s="3" customFormat="1" ht="9.9499999999999993" customHeight="1" x14ac:dyDescent="0.2">
      <c r="A38" s="119"/>
      <c r="D38" s="24"/>
      <c r="F38" s="11" t="s">
        <v>82</v>
      </c>
      <c r="G38" s="24"/>
      <c r="H38" s="64"/>
      <c r="I38" s="24"/>
      <c r="J38" s="120"/>
      <c r="K38" s="24"/>
      <c r="L38" s="24"/>
      <c r="M38" s="24"/>
      <c r="N38" s="24"/>
      <c r="O38" s="24"/>
      <c r="P38" s="24"/>
      <c r="Q38" s="24"/>
      <c r="S38" s="80"/>
      <c r="T38" s="176"/>
      <c r="U38" s="33"/>
      <c r="V38" s="31"/>
      <c r="W38" s="31"/>
      <c r="X38" s="46"/>
      <c r="Y38" s="48"/>
      <c r="Z38" s="14"/>
      <c r="AA38" s="46"/>
      <c r="AE38" s="47"/>
      <c r="AF38" s="16"/>
      <c r="AG38" s="14"/>
      <c r="AH38" s="57"/>
      <c r="AI38" s="16"/>
      <c r="AJ38" s="46"/>
      <c r="AQ38" s="93" t="s">
        <v>45</v>
      </c>
    </row>
    <row r="39" spans="1:43" s="3" customFormat="1" ht="9.9499999999999993" customHeight="1" x14ac:dyDescent="0.2">
      <c r="A39" s="119" t="s">
        <v>565</v>
      </c>
      <c r="C39" s="168" t="s">
        <v>419</v>
      </c>
      <c r="D39" s="169" t="s">
        <v>549</v>
      </c>
      <c r="F39" s="24" t="s">
        <v>892</v>
      </c>
      <c r="H39" s="24" t="s">
        <v>81</v>
      </c>
      <c r="I39" s="24"/>
      <c r="J39" s="120" t="s">
        <v>565</v>
      </c>
      <c r="K39" s="24"/>
      <c r="L39" s="136" t="s">
        <v>564</v>
      </c>
      <c r="N39" s="24"/>
      <c r="O39" s="24"/>
      <c r="P39" s="24"/>
      <c r="Q39" s="24" t="s">
        <v>550</v>
      </c>
      <c r="R39" s="64"/>
      <c r="S39" s="80" t="s">
        <v>9</v>
      </c>
      <c r="T39" s="176"/>
      <c r="U39" s="33">
        <f>IF(Suggested="Yes",'Price List'!AC39,'Price List'!AI39)</f>
        <v>5.85</v>
      </c>
      <c r="V39" s="31" t="s">
        <v>36</v>
      </c>
      <c r="W39" s="5" t="str">
        <f>+Instructions!$B$3</f>
        <v>N</v>
      </c>
      <c r="X39" s="46"/>
      <c r="Y39" s="48">
        <f>+Instructions!$D$22</f>
        <v>0</v>
      </c>
      <c r="Z39" s="16">
        <f>ROUND($AC39*(1-Y39)+0.004999,2)</f>
        <v>5.85</v>
      </c>
      <c r="AA39" s="46"/>
      <c r="AB39" s="6" t="s">
        <v>993</v>
      </c>
      <c r="AC39" s="33">
        <v>5.85</v>
      </c>
      <c r="AD39" s="52">
        <f>+Y39</f>
        <v>0</v>
      </c>
      <c r="AE39" s="16">
        <f>+Z39</f>
        <v>5.85</v>
      </c>
      <c r="AF39" s="12">
        <f t="shared" ref="AF39:AF43" si="11">(AI39-AE39)/AI39</f>
        <v>0</v>
      </c>
      <c r="AG39" s="102"/>
      <c r="AH39" s="109" t="str">
        <f>+C39</f>
        <v>RS</v>
      </c>
      <c r="AI39" s="32">
        <f t="shared" ref="AI39:AI43" si="12">SUM(AL39:AN39)+AG39</f>
        <v>5.85</v>
      </c>
      <c r="AJ39" s="46"/>
      <c r="AL39" s="16">
        <f t="shared" ref="AL39:AL43" si="13">ROUND(AE39/(1-VLOOKUP(AH39,Group,2,FALSE)),2)</f>
        <v>5.85</v>
      </c>
      <c r="AM39" s="16">
        <f t="shared" ref="AM39:AM43" si="14">IF(VLOOKUP(AH39,Group,3,FALSE)="YES",VLOOKUP(ROUND(ROUND(AL39,1)-AL39,2),Round,2,FALSE)+VLOOKUP(AH39,Group,4,FALSE),0)</f>
        <v>0</v>
      </c>
      <c r="AN39" s="16">
        <f t="shared" ref="AN39:AN43" si="15">IF(VLOOKUP(AH39,Group,5,FALSE)="",0,ROUND(AL39-0.04999,1)-AL39+AO39)</f>
        <v>0</v>
      </c>
      <c r="AO39" s="16" t="str">
        <f t="shared" ref="AO39:AO43" si="16">IF(VLOOKUP(AH39,Group,5,FALSE)="","",VLOOKUP(AH39,Group,5,FALSE))</f>
        <v/>
      </c>
      <c r="AQ39" s="93" t="s">
        <v>45</v>
      </c>
    </row>
    <row r="40" spans="1:43" s="3" customFormat="1" ht="9.9499999999999993" customHeight="1" x14ac:dyDescent="0.2">
      <c r="A40" s="119"/>
      <c r="C40" s="168" t="s">
        <v>338</v>
      </c>
      <c r="D40" s="169" t="s">
        <v>340</v>
      </c>
      <c r="F40" s="24" t="s">
        <v>424</v>
      </c>
      <c r="H40" s="24" t="s">
        <v>83</v>
      </c>
      <c r="I40" s="24"/>
      <c r="J40" s="120" t="s">
        <v>415</v>
      </c>
      <c r="K40" s="24"/>
      <c r="L40" s="136" t="s">
        <v>76</v>
      </c>
      <c r="N40" s="24"/>
      <c r="O40" s="24"/>
      <c r="P40" s="24"/>
      <c r="Q40" s="24" t="s">
        <v>342</v>
      </c>
      <c r="R40" s="64"/>
      <c r="S40" s="80" t="s">
        <v>9</v>
      </c>
      <c r="T40" s="176"/>
      <c r="U40" s="33">
        <f>IF(Suggested="Yes",'Price List'!AC40,'Price List'!AI40)</f>
        <v>8.4499999999999993</v>
      </c>
      <c r="V40" s="31" t="s">
        <v>36</v>
      </c>
      <c r="W40" s="5" t="str">
        <f>+Instructions!$B$3</f>
        <v>N</v>
      </c>
      <c r="X40" s="46"/>
      <c r="Y40" s="48">
        <f>+Instructions!$D$22</f>
        <v>0</v>
      </c>
      <c r="Z40" s="16">
        <f>ROUND($AC40*(1-Y40)+0.004999,2)</f>
        <v>8.4499999999999993</v>
      </c>
      <c r="AA40" s="46"/>
      <c r="AB40" s="6" t="s">
        <v>993</v>
      </c>
      <c r="AC40" s="33">
        <v>8.4499999999999993</v>
      </c>
      <c r="AD40" s="52">
        <f t="shared" ref="AD40:AE40" si="17">+Y40</f>
        <v>0</v>
      </c>
      <c r="AE40" s="16">
        <f t="shared" si="17"/>
        <v>8.4499999999999993</v>
      </c>
      <c r="AF40" s="12">
        <f t="shared" si="11"/>
        <v>0</v>
      </c>
      <c r="AG40" s="102"/>
      <c r="AH40" s="109" t="str">
        <f>+C40</f>
        <v>TR</v>
      </c>
      <c r="AI40" s="32">
        <f t="shared" si="12"/>
        <v>8.4499999999999993</v>
      </c>
      <c r="AJ40" s="46"/>
      <c r="AL40" s="16">
        <f t="shared" si="13"/>
        <v>8.4499999999999993</v>
      </c>
      <c r="AM40" s="16">
        <f t="shared" si="14"/>
        <v>0</v>
      </c>
      <c r="AN40" s="16">
        <f t="shared" si="15"/>
        <v>0</v>
      </c>
      <c r="AO40" s="16" t="str">
        <f t="shared" si="16"/>
        <v/>
      </c>
      <c r="AQ40" s="93" t="s">
        <v>45</v>
      </c>
    </row>
    <row r="41" spans="1:43" s="154" customFormat="1" ht="2.85" customHeight="1" x14ac:dyDescent="0.2">
      <c r="A41" s="216"/>
      <c r="D41" s="155"/>
      <c r="H41" s="155"/>
      <c r="I41" s="155"/>
      <c r="J41" s="156"/>
      <c r="K41" s="155"/>
      <c r="L41" s="157"/>
      <c r="N41" s="155"/>
      <c r="O41" s="155"/>
      <c r="P41" s="155"/>
      <c r="Q41" s="155"/>
      <c r="R41" s="158"/>
      <c r="S41" s="159"/>
      <c r="T41" s="182"/>
      <c r="U41" s="160"/>
      <c r="V41" s="161"/>
      <c r="W41" s="161"/>
      <c r="X41" s="162"/>
      <c r="Y41" s="165"/>
      <c r="Z41" s="163"/>
      <c r="AA41" s="162"/>
      <c r="AE41" s="166"/>
      <c r="AF41" s="164"/>
      <c r="AG41" s="163"/>
      <c r="AH41" s="167"/>
      <c r="AI41" s="160"/>
      <c r="AJ41" s="162"/>
      <c r="AQ41" s="93" t="s">
        <v>45</v>
      </c>
    </row>
    <row r="42" spans="1:43" s="3" customFormat="1" ht="9.9499999999999993" customHeight="1" x14ac:dyDescent="0.2">
      <c r="A42" s="119"/>
      <c r="B42" s="154"/>
      <c r="C42" s="154"/>
      <c r="D42" s="155"/>
      <c r="E42" s="154"/>
      <c r="F42" s="11" t="s">
        <v>822</v>
      </c>
      <c r="G42" s="24"/>
      <c r="H42" s="64"/>
      <c r="I42" s="24"/>
      <c r="J42" s="120"/>
      <c r="K42" s="24"/>
      <c r="L42" s="24"/>
      <c r="M42" s="24"/>
      <c r="N42" s="24"/>
      <c r="O42" s="24"/>
      <c r="P42" s="24"/>
      <c r="Q42" s="24"/>
      <c r="S42" s="80"/>
      <c r="T42" s="176"/>
      <c r="U42" s="160"/>
      <c r="V42" s="161"/>
      <c r="W42" s="161"/>
      <c r="X42" s="162"/>
      <c r="Y42" s="165"/>
      <c r="Z42" s="163"/>
      <c r="AA42" s="162"/>
      <c r="AB42" s="154"/>
      <c r="AC42" s="154"/>
      <c r="AD42" s="154"/>
      <c r="AE42" s="166"/>
      <c r="AF42" s="164"/>
      <c r="AG42" s="163"/>
      <c r="AH42" s="167"/>
      <c r="AI42" s="160"/>
      <c r="AJ42" s="162"/>
      <c r="AK42" s="154"/>
      <c r="AL42" s="154"/>
      <c r="AM42" s="154"/>
      <c r="AN42" s="154"/>
      <c r="AO42" s="154"/>
      <c r="AP42" s="154"/>
      <c r="AQ42" s="93" t="s">
        <v>45</v>
      </c>
    </row>
    <row r="43" spans="1:43" s="3" customFormat="1" ht="9.9499999999999993" customHeight="1" x14ac:dyDescent="0.2">
      <c r="A43" s="119" t="s">
        <v>563</v>
      </c>
      <c r="C43" s="168" t="s">
        <v>419</v>
      </c>
      <c r="D43" s="169" t="s">
        <v>549</v>
      </c>
      <c r="F43" s="24" t="s">
        <v>893</v>
      </c>
      <c r="H43" s="24" t="s">
        <v>562</v>
      </c>
      <c r="I43" s="24"/>
      <c r="J43" s="120" t="s">
        <v>563</v>
      </c>
      <c r="K43" s="24"/>
      <c r="L43" s="136" t="s">
        <v>564</v>
      </c>
      <c r="N43" s="24"/>
      <c r="O43" s="24"/>
      <c r="P43" s="24"/>
      <c r="Q43" s="24" t="s">
        <v>550</v>
      </c>
      <c r="R43" s="64"/>
      <c r="S43" s="80" t="s">
        <v>9</v>
      </c>
      <c r="T43" s="176"/>
      <c r="U43" s="33">
        <f>IF(Suggested="Yes",'Price List'!AC43,'Price List'!AI43)</f>
        <v>10.6</v>
      </c>
      <c r="V43" s="31" t="s">
        <v>36</v>
      </c>
      <c r="W43" s="5" t="str">
        <f>+Instructions!$B$3</f>
        <v>N</v>
      </c>
      <c r="X43" s="46"/>
      <c r="Y43" s="48">
        <f>+Instructions!$D$22</f>
        <v>0</v>
      </c>
      <c r="Z43" s="16">
        <f>ROUND($AC43*(1-Y43)+0.004999,2)</f>
        <v>10.6</v>
      </c>
      <c r="AA43" s="46"/>
      <c r="AB43" s="6" t="s">
        <v>993</v>
      </c>
      <c r="AC43" s="33">
        <v>10.6</v>
      </c>
      <c r="AD43" s="52">
        <f>+Y43</f>
        <v>0</v>
      </c>
      <c r="AE43" s="16">
        <f>+Z43</f>
        <v>10.6</v>
      </c>
      <c r="AF43" s="12">
        <f t="shared" si="11"/>
        <v>0</v>
      </c>
      <c r="AG43" s="102"/>
      <c r="AH43" s="109" t="str">
        <f>+C43</f>
        <v>RS</v>
      </c>
      <c r="AI43" s="32">
        <f t="shared" si="12"/>
        <v>10.6</v>
      </c>
      <c r="AJ43" s="46"/>
      <c r="AL43" s="16">
        <f t="shared" si="13"/>
        <v>10.6</v>
      </c>
      <c r="AM43" s="16">
        <f t="shared" si="14"/>
        <v>0</v>
      </c>
      <c r="AN43" s="16">
        <f t="shared" si="15"/>
        <v>0</v>
      </c>
      <c r="AO43" s="16" t="str">
        <f t="shared" si="16"/>
        <v/>
      </c>
      <c r="AQ43" s="93" t="s">
        <v>45</v>
      </c>
    </row>
    <row r="44" spans="1:43" s="154" customFormat="1" ht="2.85" customHeight="1" x14ac:dyDescent="0.2">
      <c r="A44" s="216"/>
      <c r="D44" s="155"/>
      <c r="H44" s="155"/>
      <c r="I44" s="155"/>
      <c r="J44" s="156"/>
      <c r="K44" s="155"/>
      <c r="L44" s="157"/>
      <c r="N44" s="155"/>
      <c r="O44" s="155"/>
      <c r="P44" s="155"/>
      <c r="Q44" s="155"/>
      <c r="R44" s="158"/>
      <c r="S44" s="159"/>
      <c r="T44" s="182"/>
      <c r="U44" s="160"/>
      <c r="V44" s="161"/>
      <c r="W44" s="161"/>
      <c r="X44" s="162"/>
      <c r="Y44" s="165"/>
      <c r="Z44" s="163"/>
      <c r="AA44" s="162"/>
      <c r="AE44" s="166"/>
      <c r="AF44" s="164"/>
      <c r="AG44" s="163"/>
      <c r="AH44" s="167"/>
      <c r="AI44" s="160"/>
      <c r="AJ44" s="162"/>
      <c r="AQ44" s="93" t="s">
        <v>45</v>
      </c>
    </row>
    <row r="45" spans="1:43" s="3" customFormat="1" ht="9.9499999999999993" customHeight="1" x14ac:dyDescent="0.2">
      <c r="A45" s="119"/>
      <c r="B45" s="154"/>
      <c r="C45" s="154"/>
      <c r="D45" s="155"/>
      <c r="E45" s="154"/>
      <c r="F45" s="11" t="s">
        <v>566</v>
      </c>
      <c r="G45" s="24"/>
      <c r="H45" s="64"/>
      <c r="I45" s="24"/>
      <c r="J45" s="120"/>
      <c r="K45" s="24"/>
      <c r="L45" s="24"/>
      <c r="M45" s="24"/>
      <c r="N45" s="24"/>
      <c r="O45" s="24"/>
      <c r="P45" s="24"/>
      <c r="Q45" s="24"/>
      <c r="S45" s="80"/>
      <c r="T45" s="176"/>
      <c r="U45" s="160"/>
      <c r="V45" s="161"/>
      <c r="W45" s="161"/>
      <c r="X45" s="162"/>
      <c r="Y45" s="165"/>
      <c r="Z45" s="163"/>
      <c r="AA45" s="162"/>
      <c r="AB45" s="154"/>
      <c r="AC45" s="154"/>
      <c r="AD45" s="154"/>
      <c r="AE45" s="166"/>
      <c r="AF45" s="164"/>
      <c r="AG45" s="163"/>
      <c r="AH45" s="167"/>
      <c r="AI45" s="160"/>
      <c r="AJ45" s="162"/>
      <c r="AK45" s="154"/>
      <c r="AL45" s="154"/>
      <c r="AM45" s="154"/>
      <c r="AN45" s="154"/>
      <c r="AO45" s="154"/>
      <c r="AP45" s="154"/>
      <c r="AQ45" s="93" t="s">
        <v>45</v>
      </c>
    </row>
    <row r="46" spans="1:43" s="3" customFormat="1" ht="9.9499999999999993" customHeight="1" x14ac:dyDescent="0.2">
      <c r="A46" s="119" t="s">
        <v>567</v>
      </c>
      <c r="C46" s="168" t="s">
        <v>419</v>
      </c>
      <c r="D46" s="169" t="s">
        <v>549</v>
      </c>
      <c r="F46" s="24" t="s">
        <v>894</v>
      </c>
      <c r="H46" s="24" t="s">
        <v>567</v>
      </c>
      <c r="I46" s="24"/>
      <c r="J46" s="120" t="s">
        <v>598</v>
      </c>
      <c r="K46" s="24"/>
      <c r="L46" s="24"/>
      <c r="N46" s="24"/>
      <c r="O46" s="24"/>
      <c r="P46" s="24"/>
      <c r="Q46" s="24" t="s">
        <v>550</v>
      </c>
      <c r="R46" s="64"/>
      <c r="S46" s="80" t="s">
        <v>9</v>
      </c>
      <c r="T46" s="176"/>
      <c r="U46" s="33">
        <f>IF(Suggested="Yes",'Price List'!AC46,'Price List'!AI46)</f>
        <v>19.25</v>
      </c>
      <c r="V46" s="31" t="s">
        <v>36</v>
      </c>
      <c r="W46" s="5" t="str">
        <f>+Instructions!$B$3</f>
        <v>N</v>
      </c>
      <c r="X46" s="46"/>
      <c r="Y46" s="48">
        <f>+Instructions!$D$22</f>
        <v>0</v>
      </c>
      <c r="Z46" s="16">
        <f>ROUND($AC46*(1-Y46)+0.004999,2)</f>
        <v>19.25</v>
      </c>
      <c r="AA46" s="46"/>
      <c r="AB46" s="6" t="s">
        <v>993</v>
      </c>
      <c r="AC46" s="33">
        <v>19.25</v>
      </c>
      <c r="AD46" s="52">
        <f>+Y46</f>
        <v>0</v>
      </c>
      <c r="AE46" s="16">
        <f>+Z46</f>
        <v>19.25</v>
      </c>
      <c r="AF46" s="12">
        <f>(AI46-AE46)/AI46</f>
        <v>0</v>
      </c>
      <c r="AG46" s="102"/>
      <c r="AH46" s="109" t="str">
        <f>+C46</f>
        <v>RS</v>
      </c>
      <c r="AI46" s="32">
        <f>SUM(AL46:AN46)+AG46</f>
        <v>19.25</v>
      </c>
      <c r="AJ46" s="46"/>
      <c r="AL46" s="16">
        <f>ROUND(AE46/(1-VLOOKUP(AH46,Group,2,FALSE)),2)</f>
        <v>19.25</v>
      </c>
      <c r="AM46" s="16">
        <f>IF(VLOOKUP(AH46,Group,3,FALSE)="YES",VLOOKUP(ROUND(ROUND(AL46,1)-AL46,2),Round,2,FALSE)+VLOOKUP(AH46,Group,4,FALSE),0)</f>
        <v>0</v>
      </c>
      <c r="AN46" s="16">
        <f>IF(VLOOKUP(AH46,Group,5,FALSE)="",0,ROUND(AL46-0.04999,1)-AL46+AO46)</f>
        <v>0</v>
      </c>
      <c r="AO46" s="16" t="str">
        <f>IF(VLOOKUP(AH46,Group,5,FALSE)="","",VLOOKUP(AH46,Group,5,FALSE))</f>
        <v/>
      </c>
      <c r="AQ46" s="93" t="s">
        <v>45</v>
      </c>
    </row>
    <row r="47" spans="1:43" s="154" customFormat="1" ht="2.85" customHeight="1" x14ac:dyDescent="0.2">
      <c r="A47" s="216"/>
      <c r="D47" s="155"/>
      <c r="H47" s="155"/>
      <c r="I47" s="155"/>
      <c r="J47" s="156"/>
      <c r="K47" s="155"/>
      <c r="L47" s="157"/>
      <c r="N47" s="155"/>
      <c r="O47" s="155"/>
      <c r="P47" s="155"/>
      <c r="Q47" s="155"/>
      <c r="R47" s="158"/>
      <c r="S47" s="159"/>
      <c r="T47" s="182"/>
      <c r="U47" s="160"/>
      <c r="V47" s="161"/>
      <c r="W47" s="161"/>
      <c r="X47" s="162"/>
      <c r="Y47" s="165"/>
      <c r="Z47" s="163"/>
      <c r="AA47" s="162"/>
      <c r="AE47" s="166"/>
      <c r="AF47" s="164"/>
      <c r="AG47" s="163"/>
      <c r="AH47" s="167"/>
      <c r="AI47" s="160"/>
      <c r="AJ47" s="162"/>
      <c r="AQ47" s="93" t="s">
        <v>45</v>
      </c>
    </row>
    <row r="48" spans="1:43" s="124" customFormat="1" ht="12.75" customHeight="1" x14ac:dyDescent="0.2">
      <c r="A48" s="215"/>
      <c r="D48" s="24"/>
      <c r="E48" s="125" t="s">
        <v>84</v>
      </c>
      <c r="F48" s="11"/>
      <c r="G48" s="126"/>
      <c r="H48" s="126"/>
      <c r="I48" s="127"/>
      <c r="J48" s="128"/>
      <c r="K48" s="127"/>
      <c r="L48" s="127"/>
      <c r="M48" s="127"/>
      <c r="N48" s="127"/>
      <c r="O48" s="127"/>
      <c r="P48" s="127"/>
      <c r="Q48" s="127"/>
      <c r="S48" s="129"/>
      <c r="T48" s="176"/>
      <c r="V48" s="130"/>
      <c r="W48" s="130"/>
      <c r="X48" s="46"/>
      <c r="Y48" s="133"/>
      <c r="Z48" s="131"/>
      <c r="AA48" s="46"/>
      <c r="AE48" s="134"/>
      <c r="AF48" s="132"/>
      <c r="AG48" s="131"/>
      <c r="AH48" s="135"/>
      <c r="AI48" s="132"/>
      <c r="AJ48" s="46"/>
      <c r="AQ48" s="93" t="s">
        <v>45</v>
      </c>
    </row>
    <row r="49" spans="1:43" s="154" customFormat="1" ht="2.4500000000000002" customHeight="1" x14ac:dyDescent="0.2">
      <c r="A49" s="216"/>
      <c r="D49" s="155"/>
      <c r="H49" s="155"/>
      <c r="I49" s="155"/>
      <c r="J49" s="156"/>
      <c r="K49" s="155"/>
      <c r="L49" s="157"/>
      <c r="N49" s="155"/>
      <c r="O49" s="155"/>
      <c r="P49" s="155"/>
      <c r="Q49" s="155"/>
      <c r="R49" s="158"/>
      <c r="S49" s="159"/>
      <c r="T49" s="182"/>
      <c r="U49" s="160"/>
      <c r="V49" s="161"/>
      <c r="W49" s="161"/>
      <c r="X49" s="162"/>
      <c r="Y49" s="165"/>
      <c r="Z49" s="163"/>
      <c r="AA49" s="162"/>
      <c r="AE49" s="166"/>
      <c r="AF49" s="164"/>
      <c r="AG49" s="163"/>
      <c r="AH49" s="167"/>
      <c r="AI49" s="160"/>
      <c r="AJ49" s="162"/>
      <c r="AQ49" s="93" t="s">
        <v>45</v>
      </c>
    </row>
    <row r="50" spans="1:43" s="3" customFormat="1" ht="9.9499999999999993" customHeight="1" x14ac:dyDescent="0.2">
      <c r="A50" s="119"/>
      <c r="D50" s="24"/>
      <c r="F50" s="11" t="s">
        <v>85</v>
      </c>
      <c r="G50" s="24"/>
      <c r="H50" s="64"/>
      <c r="I50" s="24"/>
      <c r="J50" s="120"/>
      <c r="K50" s="24"/>
      <c r="L50" s="24"/>
      <c r="M50" s="24"/>
      <c r="N50" s="24"/>
      <c r="O50" s="24"/>
      <c r="P50" s="24"/>
      <c r="Q50" s="24"/>
      <c r="S50" s="80"/>
      <c r="T50" s="176"/>
      <c r="U50" s="33"/>
      <c r="V50" s="31"/>
      <c r="W50" s="31"/>
      <c r="X50" s="46"/>
      <c r="Y50" s="48"/>
      <c r="Z50" s="14"/>
      <c r="AA50" s="46"/>
      <c r="AE50" s="47"/>
      <c r="AF50" s="16"/>
      <c r="AG50" s="14"/>
      <c r="AH50" s="57"/>
      <c r="AI50" s="16"/>
      <c r="AJ50" s="46"/>
      <c r="AQ50" s="93" t="s">
        <v>45</v>
      </c>
    </row>
    <row r="51" spans="1:43" s="154" customFormat="1" ht="2.4500000000000002" customHeight="1" x14ac:dyDescent="0.2">
      <c r="A51" s="216"/>
      <c r="D51" s="155"/>
      <c r="H51" s="155"/>
      <c r="I51" s="155"/>
      <c r="J51" s="156"/>
      <c r="K51" s="155"/>
      <c r="L51" s="157"/>
      <c r="N51" s="155"/>
      <c r="O51" s="155"/>
      <c r="P51" s="155"/>
      <c r="Q51" s="155"/>
      <c r="R51" s="158"/>
      <c r="S51" s="159"/>
      <c r="T51" s="182"/>
      <c r="U51" s="160"/>
      <c r="V51" s="161"/>
      <c r="W51" s="161"/>
      <c r="X51" s="162"/>
      <c r="Y51" s="165"/>
      <c r="Z51" s="163"/>
      <c r="AA51" s="162"/>
      <c r="AE51" s="166"/>
      <c r="AF51" s="164"/>
      <c r="AG51" s="163"/>
      <c r="AH51" s="167"/>
      <c r="AI51" s="160"/>
      <c r="AJ51" s="162"/>
      <c r="AQ51" s="93" t="s">
        <v>45</v>
      </c>
    </row>
    <row r="52" spans="1:43" s="3" customFormat="1" ht="9.9499999999999993" customHeight="1" x14ac:dyDescent="0.2">
      <c r="A52" s="119" t="s">
        <v>358</v>
      </c>
      <c r="C52" s="168" t="s">
        <v>338</v>
      </c>
      <c r="D52" s="169" t="s">
        <v>340</v>
      </c>
      <c r="F52" s="24" t="s">
        <v>362</v>
      </c>
      <c r="H52" s="24" t="s">
        <v>86</v>
      </c>
      <c r="I52" s="24"/>
      <c r="J52" s="120" t="s">
        <v>358</v>
      </c>
      <c r="K52" s="24"/>
      <c r="L52" s="24" t="s">
        <v>359</v>
      </c>
      <c r="N52" s="24"/>
      <c r="O52" s="24"/>
      <c r="P52" s="24"/>
      <c r="Q52" s="24" t="s">
        <v>342</v>
      </c>
      <c r="R52" s="64"/>
      <c r="S52" s="80" t="s">
        <v>9</v>
      </c>
      <c r="T52" s="176"/>
      <c r="U52" s="33">
        <f>IF(Suggested="Yes",'Price List'!AC52,'Price List'!AI52)</f>
        <v>16.75</v>
      </c>
      <c r="V52" s="31" t="s">
        <v>36</v>
      </c>
      <c r="W52" s="5" t="str">
        <f>+Instructions!$B$3</f>
        <v>N</v>
      </c>
      <c r="X52" s="46"/>
      <c r="Y52" s="48">
        <f>+Instructions!$D$22</f>
        <v>0</v>
      </c>
      <c r="Z52" s="16">
        <f t="shared" ref="Z52" si="18">ROUND($AC52*(1-Y52)+0.004999,2)</f>
        <v>16.75</v>
      </c>
      <c r="AA52" s="46"/>
      <c r="AB52" s="6" t="s">
        <v>993</v>
      </c>
      <c r="AC52" s="33">
        <v>16.75</v>
      </c>
      <c r="AD52" s="52">
        <f t="shared" ref="AD52:AE52" si="19">+Y52</f>
        <v>0</v>
      </c>
      <c r="AE52" s="16">
        <f t="shared" si="19"/>
        <v>16.75</v>
      </c>
      <c r="AF52" s="12">
        <f t="shared" ref="AF52" si="20">(AI52-AE52)/AI52</f>
        <v>0</v>
      </c>
      <c r="AG52" s="102"/>
      <c r="AH52" s="109" t="str">
        <f>+C52</f>
        <v>TR</v>
      </c>
      <c r="AI52" s="32">
        <f t="shared" ref="AI52" si="21">SUM(AL52:AN52)+AG52</f>
        <v>16.75</v>
      </c>
      <c r="AJ52" s="46"/>
      <c r="AL52" s="16">
        <f t="shared" ref="AL52" si="22">ROUND(AE52/(1-VLOOKUP(AH52,Group,2,FALSE)),2)</f>
        <v>16.75</v>
      </c>
      <c r="AM52" s="16">
        <f t="shared" ref="AM52" si="23">IF(VLOOKUP(AH52,Group,3,FALSE)="YES",VLOOKUP(ROUND(ROUND(AL52,1)-AL52,2),Round,2,FALSE)+VLOOKUP(AH52,Group,4,FALSE),0)</f>
        <v>0</v>
      </c>
      <c r="AN52" s="16">
        <f t="shared" ref="AN52" si="24">IF(VLOOKUP(AH52,Group,5,FALSE)="",0,ROUND(AL52-0.04999,1)-AL52+AO52)</f>
        <v>0</v>
      </c>
      <c r="AO52" s="16" t="str">
        <f t="shared" ref="AO52" si="25">IF(VLOOKUP(AH52,Group,5,FALSE)="","",VLOOKUP(AH52,Group,5,FALSE))</f>
        <v/>
      </c>
      <c r="AQ52" s="93" t="s">
        <v>45</v>
      </c>
    </row>
    <row r="53" spans="1:43" s="3" customFormat="1" ht="9.9499999999999993" customHeight="1" x14ac:dyDescent="0.2">
      <c r="A53" s="119" t="s">
        <v>739</v>
      </c>
      <c r="C53" s="168" t="s">
        <v>250</v>
      </c>
      <c r="D53" s="169" t="s">
        <v>244</v>
      </c>
      <c r="F53" s="24" t="s">
        <v>813</v>
      </c>
      <c r="H53" s="24" t="s">
        <v>86</v>
      </c>
      <c r="I53" s="24"/>
      <c r="J53" s="201">
        <v>84926</v>
      </c>
      <c r="K53" s="24"/>
      <c r="L53" s="136" t="s">
        <v>615</v>
      </c>
      <c r="N53" s="24"/>
      <c r="O53" s="136"/>
      <c r="P53" s="24"/>
      <c r="Q53" s="24" t="s">
        <v>119</v>
      </c>
      <c r="R53" s="64"/>
      <c r="S53" s="80" t="s">
        <v>9</v>
      </c>
      <c r="T53" s="176"/>
      <c r="U53" s="33">
        <f>IF(Suggested="Yes",'Price List'!AC53,'Price List'!AI53)</f>
        <v>15.15</v>
      </c>
      <c r="V53" s="31" t="s">
        <v>36</v>
      </c>
      <c r="W53" s="5" t="str">
        <f>+Instructions!$B$3</f>
        <v>N</v>
      </c>
      <c r="X53" s="46"/>
      <c r="Y53" s="48">
        <f>+Instructions!$D$22</f>
        <v>0</v>
      </c>
      <c r="Z53" s="16">
        <f>ROUND($AC53*(1-Y53)+0.004999,2)</f>
        <v>15.15</v>
      </c>
      <c r="AA53" s="46"/>
      <c r="AB53" s="6" t="s">
        <v>993</v>
      </c>
      <c r="AC53" s="33">
        <v>15.15</v>
      </c>
      <c r="AD53" s="52">
        <f>+Y53</f>
        <v>0</v>
      </c>
      <c r="AE53" s="16">
        <f>+Z53</f>
        <v>15.15</v>
      </c>
      <c r="AF53" s="12">
        <f>(AI53-AE53)/AI53</f>
        <v>0</v>
      </c>
      <c r="AG53" s="102"/>
      <c r="AH53" s="109" t="str">
        <f>+C53</f>
        <v>RU</v>
      </c>
      <c r="AI53" s="32">
        <f>SUM(AL53:AN53)+AG53</f>
        <v>15.15</v>
      </c>
      <c r="AJ53" s="46"/>
      <c r="AL53" s="16">
        <f>ROUND(AE53/(1-VLOOKUP(AH53,Group,2,FALSE)),2)</f>
        <v>15.15</v>
      </c>
      <c r="AM53" s="16">
        <f>IF(VLOOKUP(AH53,Group,3,FALSE)="YES",VLOOKUP(ROUND(ROUND(AL53,1)-AL53,2),Round,2,FALSE)+VLOOKUP(AH53,Group,4,FALSE),0)</f>
        <v>0</v>
      </c>
      <c r="AN53" s="16">
        <f>IF(VLOOKUP(AH53,Group,5,FALSE)="",0,ROUND(AL53-0.04999,1)-AL53+AO53)</f>
        <v>0</v>
      </c>
      <c r="AO53" s="16" t="str">
        <f>IF(VLOOKUP(AH53,Group,5,FALSE)="","",VLOOKUP(AH53,Group,5,FALSE))</f>
        <v/>
      </c>
      <c r="AQ53" s="93" t="s">
        <v>45</v>
      </c>
    </row>
    <row r="54" spans="1:43" s="3" customFormat="1" ht="9.9499999999999993" customHeight="1" x14ac:dyDescent="0.2">
      <c r="A54" s="119"/>
      <c r="C54" s="168" t="s">
        <v>419</v>
      </c>
      <c r="D54" s="169" t="s">
        <v>549</v>
      </c>
      <c r="F54" s="202" t="s">
        <v>985</v>
      </c>
      <c r="G54" s="203"/>
      <c r="H54" s="202" t="s">
        <v>86</v>
      </c>
      <c r="I54" s="202"/>
      <c r="J54" s="203" t="s">
        <v>983</v>
      </c>
      <c r="K54" s="202"/>
      <c r="L54" s="202" t="s">
        <v>984</v>
      </c>
      <c r="M54" s="203"/>
      <c r="N54" s="202"/>
      <c r="O54" s="202"/>
      <c r="P54" s="202"/>
      <c r="Q54" s="202" t="s">
        <v>550</v>
      </c>
      <c r="R54" s="204"/>
      <c r="S54" s="205" t="s">
        <v>9</v>
      </c>
      <c r="T54" s="206" t="s">
        <v>445</v>
      </c>
      <c r="U54" s="207">
        <f>IF(Suggested="Yes",'Price List'!AC54,'Price List'!AI54)</f>
        <v>16.75</v>
      </c>
      <c r="V54" s="208" t="s">
        <v>36</v>
      </c>
      <c r="W54" s="5" t="str">
        <f>+Instructions!$B$3</f>
        <v>N</v>
      </c>
      <c r="X54" s="46"/>
      <c r="Y54" s="48">
        <f>+Instructions!$D$22</f>
        <v>0</v>
      </c>
      <c r="Z54" s="16">
        <f>ROUND($AC54*(1-Y54)+0.004999,2)</f>
        <v>16.75</v>
      </c>
      <c r="AA54" s="46"/>
      <c r="AB54" s="6" t="s">
        <v>445</v>
      </c>
      <c r="AC54" s="33">
        <v>16.75</v>
      </c>
      <c r="AD54" s="52">
        <f>+Y54</f>
        <v>0</v>
      </c>
      <c r="AE54" s="16">
        <f>+Z54</f>
        <v>16.75</v>
      </c>
      <c r="AF54" s="12">
        <f>(AI54-AE54)/AI54</f>
        <v>0</v>
      </c>
      <c r="AG54" s="102"/>
      <c r="AH54" s="109" t="str">
        <f>+C54</f>
        <v>RS</v>
      </c>
      <c r="AI54" s="32">
        <f>SUM(AL54:AN54)+AG54</f>
        <v>16.75</v>
      </c>
      <c r="AJ54" s="46"/>
      <c r="AL54" s="16">
        <f>ROUND(AE54/(1-VLOOKUP(AH54,Group,2,FALSE)),2)</f>
        <v>16.75</v>
      </c>
      <c r="AM54" s="16">
        <f>IF(VLOOKUP(AH54,Group,3,FALSE)="YES",VLOOKUP(ROUND(ROUND(AL54,1)-AL54,2),Round,2,FALSE)+VLOOKUP(AH54,Group,4,FALSE),0)</f>
        <v>0</v>
      </c>
      <c r="AN54" s="16">
        <f>IF(VLOOKUP(AH54,Group,5,FALSE)="",0,ROUND(AL54-0.04999,1)-AL54+AO54)</f>
        <v>0</v>
      </c>
      <c r="AO54" s="16" t="str">
        <f>IF(VLOOKUP(AH54,Group,5,FALSE)="","",VLOOKUP(AH54,Group,5,FALSE))</f>
        <v/>
      </c>
      <c r="AQ54" s="93" t="s">
        <v>45</v>
      </c>
    </row>
    <row r="55" spans="1:43" s="154" customFormat="1" ht="2.4500000000000002" customHeight="1" x14ac:dyDescent="0.2">
      <c r="A55" s="216"/>
      <c r="D55" s="155"/>
      <c r="H55" s="155"/>
      <c r="I55" s="155"/>
      <c r="J55" s="156"/>
      <c r="K55" s="155"/>
      <c r="L55" s="157"/>
      <c r="N55" s="155"/>
      <c r="O55" s="155"/>
      <c r="P55" s="155"/>
      <c r="Q55" s="155"/>
      <c r="R55" s="158"/>
      <c r="S55" s="159"/>
      <c r="T55" s="182"/>
      <c r="U55" s="160"/>
      <c r="V55" s="161"/>
      <c r="W55" s="161"/>
      <c r="X55" s="162"/>
      <c r="Y55" s="165"/>
      <c r="Z55" s="163"/>
      <c r="AA55" s="162"/>
      <c r="AE55" s="166"/>
      <c r="AF55" s="164"/>
      <c r="AG55" s="163"/>
      <c r="AH55" s="167"/>
      <c r="AI55" s="160"/>
      <c r="AJ55" s="162"/>
      <c r="AQ55" s="93" t="s">
        <v>45</v>
      </c>
    </row>
    <row r="56" spans="1:43" s="3" customFormat="1" ht="9.9499999999999993" customHeight="1" x14ac:dyDescent="0.2">
      <c r="A56" s="119"/>
      <c r="D56" s="24"/>
      <c r="F56" s="11" t="s">
        <v>87</v>
      </c>
      <c r="G56" s="24"/>
      <c r="H56" s="64"/>
      <c r="I56" s="24"/>
      <c r="J56" s="120"/>
      <c r="K56" s="24"/>
      <c r="L56" s="24"/>
      <c r="M56" s="24"/>
      <c r="N56" s="24"/>
      <c r="O56" s="24"/>
      <c r="P56" s="24"/>
      <c r="Q56" s="24"/>
      <c r="S56" s="80"/>
      <c r="T56" s="176"/>
      <c r="U56" s="33"/>
      <c r="V56" s="31"/>
      <c r="W56" s="31"/>
      <c r="X56" s="46"/>
      <c r="Y56" s="48"/>
      <c r="Z56" s="14"/>
      <c r="AA56" s="46"/>
      <c r="AE56" s="47"/>
      <c r="AF56" s="16"/>
      <c r="AG56" s="14"/>
      <c r="AH56" s="57"/>
      <c r="AI56" s="16"/>
      <c r="AJ56" s="46"/>
      <c r="AQ56" s="93" t="s">
        <v>45</v>
      </c>
    </row>
    <row r="57" spans="1:43" s="3" customFormat="1" ht="9.9499999999999993" customHeight="1" x14ac:dyDescent="0.2">
      <c r="A57" s="119" t="s">
        <v>360</v>
      </c>
      <c r="C57" s="168" t="s">
        <v>338</v>
      </c>
      <c r="D57" s="169" t="s">
        <v>340</v>
      </c>
      <c r="F57" s="24" t="s">
        <v>363</v>
      </c>
      <c r="H57" s="24" t="s">
        <v>86</v>
      </c>
      <c r="I57" s="24"/>
      <c r="J57" s="120" t="s">
        <v>360</v>
      </c>
      <c r="K57" s="24"/>
      <c r="L57" s="24" t="s">
        <v>361</v>
      </c>
      <c r="N57" s="24"/>
      <c r="O57" s="24"/>
      <c r="P57" s="24"/>
      <c r="Q57" s="24" t="s">
        <v>342</v>
      </c>
      <c r="R57" s="64"/>
      <c r="S57" s="80" t="s">
        <v>9</v>
      </c>
      <c r="T57" s="176"/>
      <c r="U57" s="33">
        <f>IF(Suggested="Yes",'Price List'!AC57,'Price List'!AI57)</f>
        <v>21.8</v>
      </c>
      <c r="V57" s="31" t="s">
        <v>36</v>
      </c>
      <c r="W57" s="5" t="str">
        <f>+Instructions!$B$3</f>
        <v>N</v>
      </c>
      <c r="X57" s="46"/>
      <c r="Y57" s="48">
        <f>+Instructions!$D$22</f>
        <v>0</v>
      </c>
      <c r="Z57" s="16">
        <f>ROUND($AC57*(1-Y57)+0.004999,2)</f>
        <v>21.8</v>
      </c>
      <c r="AA57" s="46"/>
      <c r="AB57" s="6" t="s">
        <v>993</v>
      </c>
      <c r="AC57" s="33">
        <v>21.8</v>
      </c>
      <c r="AD57" s="52">
        <f t="shared" ref="AD57:AE57" si="26">+Y57</f>
        <v>0</v>
      </c>
      <c r="AE57" s="16">
        <f t="shared" si="26"/>
        <v>21.8</v>
      </c>
      <c r="AF57" s="12">
        <f>(AI57-AE57)/AI57</f>
        <v>0</v>
      </c>
      <c r="AG57" s="102"/>
      <c r="AH57" s="109" t="str">
        <f>+C57</f>
        <v>TR</v>
      </c>
      <c r="AI57" s="32">
        <f>SUM(AL57:AN57)+AG57</f>
        <v>21.8</v>
      </c>
      <c r="AJ57" s="46"/>
      <c r="AL57" s="16">
        <f>ROUND(AE57/(1-VLOOKUP(AH57,Group,2,FALSE)),2)</f>
        <v>21.8</v>
      </c>
      <c r="AM57" s="16">
        <f>IF(VLOOKUP(AH57,Group,3,FALSE)="YES",VLOOKUP(ROUND(ROUND(AL57,1)-AL57,2),Round,2,FALSE)+VLOOKUP(AH57,Group,4,FALSE),0)</f>
        <v>0</v>
      </c>
      <c r="AN57" s="16">
        <f>IF(VLOOKUP(AH57,Group,5,FALSE)="",0,ROUND(AL57-0.04999,1)-AL57+AO57)</f>
        <v>0</v>
      </c>
      <c r="AO57" s="16" t="str">
        <f>IF(VLOOKUP(AH57,Group,5,FALSE)="","",VLOOKUP(AH57,Group,5,FALSE))</f>
        <v/>
      </c>
      <c r="AQ57" s="93" t="s">
        <v>45</v>
      </c>
    </row>
    <row r="58" spans="1:43" s="154" customFormat="1" ht="2.4500000000000002" customHeight="1" x14ac:dyDescent="0.2">
      <c r="A58" s="216"/>
      <c r="D58" s="155"/>
      <c r="H58" s="155"/>
      <c r="I58" s="155"/>
      <c r="J58" s="156"/>
      <c r="K58" s="155"/>
      <c r="L58" s="157"/>
      <c r="N58" s="155"/>
      <c r="O58" s="155"/>
      <c r="P58" s="155"/>
      <c r="Q58" s="155"/>
      <c r="R58" s="158"/>
      <c r="S58" s="159"/>
      <c r="T58" s="182"/>
      <c r="U58" s="160"/>
      <c r="V58" s="161"/>
      <c r="W58" s="161"/>
      <c r="X58" s="162"/>
      <c r="Y58" s="165"/>
      <c r="Z58" s="163"/>
      <c r="AA58" s="162"/>
      <c r="AE58" s="166"/>
      <c r="AF58" s="164"/>
      <c r="AG58" s="163"/>
      <c r="AH58" s="167"/>
      <c r="AI58" s="160"/>
      <c r="AJ58" s="162"/>
      <c r="AQ58" s="93" t="s">
        <v>45</v>
      </c>
    </row>
    <row r="59" spans="1:43" s="3" customFormat="1" ht="9.9499999999999993" customHeight="1" x14ac:dyDescent="0.2">
      <c r="A59" s="119"/>
      <c r="D59" s="24"/>
      <c r="F59" s="11" t="s">
        <v>610</v>
      </c>
      <c r="G59" s="24"/>
      <c r="H59" s="64"/>
      <c r="I59" s="24" t="s">
        <v>611</v>
      </c>
      <c r="J59" s="120"/>
      <c r="K59" s="24"/>
      <c r="L59" s="24"/>
      <c r="M59" s="24"/>
      <c r="N59" s="24"/>
      <c r="O59" s="24"/>
      <c r="P59" s="24"/>
      <c r="Q59" s="24"/>
      <c r="S59" s="80"/>
      <c r="T59" s="176"/>
      <c r="U59" s="33"/>
      <c r="V59" s="31"/>
      <c r="W59" s="31"/>
      <c r="X59" s="46"/>
      <c r="Y59" s="48"/>
      <c r="Z59" s="14"/>
      <c r="AA59" s="46"/>
      <c r="AE59" s="47"/>
      <c r="AF59" s="16"/>
      <c r="AG59" s="14"/>
      <c r="AH59" s="57"/>
      <c r="AI59" s="16"/>
      <c r="AJ59" s="46"/>
      <c r="AQ59" s="93" t="s">
        <v>45</v>
      </c>
    </row>
    <row r="60" spans="1:43" s="3" customFormat="1" ht="9.9499999999999993" customHeight="1" x14ac:dyDescent="0.2">
      <c r="A60" s="119" t="s">
        <v>613</v>
      </c>
      <c r="C60" s="168" t="s">
        <v>419</v>
      </c>
      <c r="D60" s="169" t="s">
        <v>549</v>
      </c>
      <c r="F60" s="24" t="s">
        <v>895</v>
      </c>
      <c r="H60" s="24" t="s">
        <v>612</v>
      </c>
      <c r="I60" s="24"/>
      <c r="J60" s="120" t="s">
        <v>613</v>
      </c>
      <c r="K60" s="24"/>
      <c r="L60" s="136" t="s">
        <v>614</v>
      </c>
      <c r="N60" s="24"/>
      <c r="O60" s="136"/>
      <c r="P60" s="24"/>
      <c r="Q60" s="24" t="s">
        <v>550</v>
      </c>
      <c r="R60" s="64"/>
      <c r="S60" s="80" t="s">
        <v>9</v>
      </c>
      <c r="T60" s="176"/>
      <c r="U60" s="33">
        <f>IF(Suggested="Yes",'Price List'!AC60,'Price List'!AI60)</f>
        <v>19.3</v>
      </c>
      <c r="V60" s="31" t="s">
        <v>36</v>
      </c>
      <c r="W60" s="5" t="str">
        <f>+Instructions!$B$3</f>
        <v>N</v>
      </c>
      <c r="X60" s="46"/>
      <c r="Y60" s="48">
        <f>+Instructions!$D$22</f>
        <v>0</v>
      </c>
      <c r="Z60" s="16">
        <f>ROUND($AC60*(1-Y60)+0.004999,2)</f>
        <v>19.3</v>
      </c>
      <c r="AA60" s="46"/>
      <c r="AB60" s="6" t="s">
        <v>993</v>
      </c>
      <c r="AC60" s="33">
        <v>19.3</v>
      </c>
      <c r="AD60" s="52">
        <f>+Y60</f>
        <v>0</v>
      </c>
      <c r="AE60" s="16">
        <f>+Z60</f>
        <v>19.3</v>
      </c>
      <c r="AF60" s="12">
        <f>(AI60-AE60)/AI60</f>
        <v>0</v>
      </c>
      <c r="AG60" s="102"/>
      <c r="AH60" s="109" t="str">
        <f>+C60</f>
        <v>RS</v>
      </c>
      <c r="AI60" s="32">
        <f>SUM(AL60:AN60)+AG60</f>
        <v>19.3</v>
      </c>
      <c r="AJ60" s="46"/>
      <c r="AL60" s="16">
        <f>ROUND(AE60/(1-VLOOKUP(AH60,Group,2,FALSE)),2)</f>
        <v>19.3</v>
      </c>
      <c r="AM60" s="16">
        <f>IF(VLOOKUP(AH60,Group,3,FALSE)="YES",VLOOKUP(ROUND(ROUND(AL60,1)-AL60,2),Round,2,FALSE)+VLOOKUP(AH60,Group,4,FALSE),0)</f>
        <v>0</v>
      </c>
      <c r="AN60" s="16">
        <f>IF(VLOOKUP(AH60,Group,5,FALSE)="",0,ROUND(AL60-0.04999,1)-AL60+AO60)</f>
        <v>0</v>
      </c>
      <c r="AO60" s="16" t="str">
        <f>IF(VLOOKUP(AH60,Group,5,FALSE)="","",VLOOKUP(AH60,Group,5,FALSE))</f>
        <v/>
      </c>
      <c r="AQ60" s="93" t="s">
        <v>45</v>
      </c>
    </row>
    <row r="61" spans="1:43" s="154" customFormat="1" ht="2.4500000000000002" customHeight="1" x14ac:dyDescent="0.2">
      <c r="A61" s="216"/>
      <c r="D61" s="155"/>
      <c r="H61" s="155"/>
      <c r="I61" s="155"/>
      <c r="J61" s="156"/>
      <c r="K61" s="155"/>
      <c r="L61" s="157"/>
      <c r="N61" s="155"/>
      <c r="O61" s="155"/>
      <c r="P61" s="155"/>
      <c r="Q61" s="155"/>
      <c r="R61" s="158"/>
      <c r="S61" s="159"/>
      <c r="T61" s="182"/>
      <c r="U61" s="160"/>
      <c r="V61" s="161"/>
      <c r="W61" s="161"/>
      <c r="X61" s="162"/>
      <c r="Y61" s="165"/>
      <c r="Z61" s="163"/>
      <c r="AA61" s="162"/>
      <c r="AE61" s="166"/>
      <c r="AF61" s="164"/>
      <c r="AG61" s="163"/>
      <c r="AH61" s="167"/>
      <c r="AI61" s="160"/>
      <c r="AJ61" s="162"/>
      <c r="AQ61" s="93" t="s">
        <v>45</v>
      </c>
    </row>
    <row r="62" spans="1:43" s="124" customFormat="1" ht="12.75" customHeight="1" x14ac:dyDescent="0.2">
      <c r="A62" s="215"/>
      <c r="D62" s="24"/>
      <c r="E62" s="125" t="s">
        <v>88</v>
      </c>
      <c r="F62" s="11"/>
      <c r="G62" s="126"/>
      <c r="H62" s="126"/>
      <c r="I62" s="127"/>
      <c r="J62" s="128"/>
      <c r="K62" s="127"/>
      <c r="L62" s="127"/>
      <c r="M62" s="127"/>
      <c r="N62" s="127"/>
      <c r="O62" s="127"/>
      <c r="P62" s="127"/>
      <c r="Q62" s="127"/>
      <c r="S62" s="129"/>
      <c r="T62" s="176"/>
      <c r="V62" s="130"/>
      <c r="W62" s="130"/>
      <c r="X62" s="46"/>
      <c r="Y62" s="133"/>
      <c r="Z62" s="131"/>
      <c r="AA62" s="46"/>
      <c r="AE62" s="134"/>
      <c r="AF62" s="132"/>
      <c r="AG62" s="131"/>
      <c r="AH62" s="135"/>
      <c r="AI62" s="132"/>
      <c r="AJ62" s="46"/>
      <c r="AQ62" s="93" t="s">
        <v>45</v>
      </c>
    </row>
    <row r="63" spans="1:43" s="154" customFormat="1" ht="2.4500000000000002" customHeight="1" x14ac:dyDescent="0.2">
      <c r="A63" s="216"/>
      <c r="D63" s="155"/>
      <c r="H63" s="155"/>
      <c r="I63" s="155"/>
      <c r="J63" s="156"/>
      <c r="K63" s="155"/>
      <c r="L63" s="157"/>
      <c r="N63" s="155"/>
      <c r="O63" s="155"/>
      <c r="P63" s="155"/>
      <c r="Q63" s="155"/>
      <c r="R63" s="158"/>
      <c r="S63" s="159"/>
      <c r="T63" s="182"/>
      <c r="U63" s="160"/>
      <c r="V63" s="161"/>
      <c r="W63" s="161"/>
      <c r="X63" s="162"/>
      <c r="Y63" s="165"/>
      <c r="Z63" s="163"/>
      <c r="AA63" s="162"/>
      <c r="AE63" s="166"/>
      <c r="AF63" s="164"/>
      <c r="AG63" s="163"/>
      <c r="AH63" s="167"/>
      <c r="AI63" s="160"/>
      <c r="AJ63" s="162"/>
      <c r="AQ63" s="93" t="s">
        <v>45</v>
      </c>
    </row>
    <row r="64" spans="1:43" s="3" customFormat="1" ht="9.9499999999999993" customHeight="1" x14ac:dyDescent="0.2">
      <c r="A64" s="119"/>
      <c r="D64" s="24"/>
      <c r="F64" s="11" t="s">
        <v>974</v>
      </c>
      <c r="G64" s="24"/>
      <c r="H64" s="64"/>
      <c r="I64" s="24"/>
      <c r="J64" s="120"/>
      <c r="K64" s="24"/>
      <c r="L64" s="24"/>
      <c r="M64" s="24"/>
      <c r="N64" s="24"/>
      <c r="O64" s="24"/>
      <c r="P64" s="24"/>
      <c r="Q64" s="24"/>
      <c r="S64" s="80"/>
      <c r="T64" s="176"/>
      <c r="U64" s="33"/>
      <c r="V64" s="31"/>
      <c r="W64" s="31"/>
      <c r="X64" s="46"/>
      <c r="Y64" s="48"/>
      <c r="Z64" s="14"/>
      <c r="AA64" s="46"/>
      <c r="AE64" s="47"/>
      <c r="AF64" s="16"/>
      <c r="AG64" s="14"/>
      <c r="AH64" s="57"/>
      <c r="AI64" s="16"/>
      <c r="AJ64" s="46"/>
      <c r="AQ64" s="93" t="s">
        <v>45</v>
      </c>
    </row>
    <row r="65" spans="1:43" s="3" customFormat="1" ht="9.9499999999999993" customHeight="1" x14ac:dyDescent="0.2">
      <c r="A65" s="119" t="s">
        <v>740</v>
      </c>
      <c r="C65" s="168" t="s">
        <v>418</v>
      </c>
      <c r="D65" s="169" t="s">
        <v>548</v>
      </c>
      <c r="F65" s="24" t="s">
        <v>896</v>
      </c>
      <c r="H65" s="24" t="s">
        <v>620</v>
      </c>
      <c r="I65" s="24"/>
      <c r="J65" s="120"/>
      <c r="K65" s="24"/>
      <c r="L65" s="24"/>
      <c r="N65" s="24"/>
      <c r="O65" s="24"/>
      <c r="P65" s="24"/>
      <c r="Q65" s="24" t="s">
        <v>550</v>
      </c>
      <c r="R65" s="64"/>
      <c r="S65" s="80" t="s">
        <v>9</v>
      </c>
      <c r="T65" s="176"/>
      <c r="U65" s="33">
        <f>IF(Suggested="Yes",'Price List'!AC65,'Price List'!AI65)</f>
        <v>469</v>
      </c>
      <c r="V65" s="31" t="s">
        <v>36</v>
      </c>
      <c r="W65" s="5" t="str">
        <f>+Instructions!$B$3</f>
        <v>N</v>
      </c>
      <c r="X65" s="46"/>
      <c r="Y65" s="48">
        <f>+Instructions!$D$22</f>
        <v>0</v>
      </c>
      <c r="Z65" s="16">
        <f t="shared" ref="Z65" si="27">ROUND($AC65*(1-Y65)+0.004999,2)</f>
        <v>469</v>
      </c>
      <c r="AA65" s="46"/>
      <c r="AB65" s="6" t="s">
        <v>993</v>
      </c>
      <c r="AC65" s="33">
        <v>469</v>
      </c>
      <c r="AD65" s="52">
        <f t="shared" ref="AD65" si="28">+Y65</f>
        <v>0</v>
      </c>
      <c r="AE65" s="16">
        <f t="shared" ref="AE65" si="29">+Z65</f>
        <v>469</v>
      </c>
      <c r="AF65" s="12">
        <f t="shared" ref="AF65" si="30">(AI65-AE65)/AI65</f>
        <v>0</v>
      </c>
      <c r="AG65" s="102"/>
      <c r="AH65" s="109" t="str">
        <f>+C65</f>
        <v>RS1</v>
      </c>
      <c r="AI65" s="32">
        <f t="shared" ref="AI65" si="31">SUM(AL65:AN65)+AG65</f>
        <v>469</v>
      </c>
      <c r="AJ65" s="46"/>
      <c r="AL65" s="16">
        <f>ROUND(AE65/(1-VLOOKUP(AH65,Group,2,FALSE)),2)</f>
        <v>469</v>
      </c>
      <c r="AM65" s="16">
        <f>IF(VLOOKUP(AH65,Group,3,FALSE)="YES",VLOOKUP(ROUND(ROUND(AL65,1)-AL65,2),Round,2,FALSE)+VLOOKUP(AH65,Group,4,FALSE),0)</f>
        <v>0</v>
      </c>
      <c r="AN65" s="16">
        <f>IF(VLOOKUP(AH65,Group,5,FALSE)="",0,ROUND(AL65-0.04999,1)-AL65+AO65)</f>
        <v>0</v>
      </c>
      <c r="AO65" s="16" t="str">
        <f>IF(VLOOKUP(AH65,Group,5,FALSE)="","",VLOOKUP(AH65,Group,5,FALSE))</f>
        <v/>
      </c>
      <c r="AQ65" s="93" t="s">
        <v>45</v>
      </c>
    </row>
    <row r="66" spans="1:43" s="3" customFormat="1" ht="9.75" customHeight="1" x14ac:dyDescent="0.2">
      <c r="A66" s="119"/>
      <c r="D66" s="177"/>
      <c r="F66" s="24"/>
      <c r="H66" s="24"/>
      <c r="I66" s="24" t="s">
        <v>621</v>
      </c>
      <c r="J66" s="120"/>
      <c r="K66" s="24"/>
      <c r="L66" s="24"/>
      <c r="N66" s="24"/>
      <c r="O66" s="24"/>
      <c r="P66" s="24"/>
      <c r="Q66" s="24"/>
      <c r="R66" s="64"/>
      <c r="S66" s="80"/>
      <c r="T66" s="176"/>
      <c r="U66" s="33"/>
      <c r="V66" s="31"/>
      <c r="W66" s="5"/>
      <c r="X66" s="46"/>
      <c r="Y66" s="48"/>
      <c r="Z66" s="16"/>
      <c r="AA66" s="46"/>
      <c r="AB66" s="6"/>
      <c r="AC66" s="33"/>
      <c r="AD66" s="52"/>
      <c r="AE66" s="16"/>
      <c r="AF66" s="12"/>
      <c r="AG66" s="102"/>
      <c r="AH66" s="109"/>
      <c r="AI66" s="32"/>
      <c r="AJ66" s="46"/>
      <c r="AL66" s="16"/>
      <c r="AM66" s="16"/>
      <c r="AN66" s="16"/>
      <c r="AO66" s="16"/>
      <c r="AQ66" s="93"/>
    </row>
    <row r="67" spans="1:43" s="154" customFormat="1" ht="2.4500000000000002" customHeight="1" x14ac:dyDescent="0.2">
      <c r="A67" s="216"/>
      <c r="D67" s="155"/>
      <c r="H67" s="155"/>
      <c r="I67" s="155"/>
      <c r="J67" s="156"/>
      <c r="K67" s="155"/>
      <c r="L67" s="157"/>
      <c r="N67" s="155"/>
      <c r="O67" s="155"/>
      <c r="P67" s="155"/>
      <c r="Q67" s="155"/>
      <c r="R67" s="158"/>
      <c r="S67" s="159"/>
      <c r="T67" s="182"/>
      <c r="U67" s="160"/>
      <c r="V67" s="161"/>
      <c r="W67" s="161"/>
      <c r="X67" s="162"/>
      <c r="Y67" s="165"/>
      <c r="Z67" s="163"/>
      <c r="AA67" s="162"/>
      <c r="AE67" s="166"/>
      <c r="AF67" s="164"/>
      <c r="AG67" s="163"/>
      <c r="AH67" s="167"/>
      <c r="AI67" s="160"/>
      <c r="AJ67" s="162"/>
      <c r="AQ67" s="93" t="s">
        <v>45</v>
      </c>
    </row>
    <row r="68" spans="1:43" s="3" customFormat="1" ht="9.9499999999999993" customHeight="1" x14ac:dyDescent="0.2">
      <c r="A68" s="119"/>
      <c r="D68" s="24"/>
      <c r="F68" s="11" t="s">
        <v>616</v>
      </c>
      <c r="G68" s="24"/>
      <c r="H68" s="64"/>
      <c r="I68" s="24"/>
      <c r="J68" s="120"/>
      <c r="K68" s="24"/>
      <c r="L68" s="24"/>
      <c r="M68" s="24"/>
      <c r="N68" s="24"/>
      <c r="O68" s="24"/>
      <c r="P68" s="24"/>
      <c r="Q68" s="24"/>
      <c r="S68" s="80"/>
      <c r="T68" s="176"/>
      <c r="U68" s="33"/>
      <c r="V68" s="31"/>
      <c r="W68" s="31"/>
      <c r="X68" s="46"/>
      <c r="Y68" s="48"/>
      <c r="Z68" s="14"/>
      <c r="AA68" s="46"/>
      <c r="AE68" s="47"/>
      <c r="AF68" s="16"/>
      <c r="AG68" s="14"/>
      <c r="AH68" s="57"/>
      <c r="AI68" s="16"/>
      <c r="AJ68" s="46"/>
      <c r="AQ68" s="93" t="s">
        <v>45</v>
      </c>
    </row>
    <row r="69" spans="1:43" s="3" customFormat="1" ht="9.9499999999999993" customHeight="1" x14ac:dyDescent="0.2">
      <c r="A69" s="119" t="s">
        <v>741</v>
      </c>
      <c r="C69" s="168" t="s">
        <v>419</v>
      </c>
      <c r="D69" s="169" t="s">
        <v>549</v>
      </c>
      <c r="F69" s="24" t="s">
        <v>897</v>
      </c>
      <c r="H69" s="24" t="s">
        <v>619</v>
      </c>
      <c r="I69" s="24"/>
      <c r="J69" s="120"/>
      <c r="K69" s="24"/>
      <c r="L69" s="24"/>
      <c r="N69" s="24"/>
      <c r="O69" s="24"/>
      <c r="P69" s="24"/>
      <c r="Q69" s="24" t="s">
        <v>550</v>
      </c>
      <c r="R69" s="64"/>
      <c r="S69" s="80" t="s">
        <v>9</v>
      </c>
      <c r="T69" s="176"/>
      <c r="U69" s="33">
        <f>IF(Suggested="Yes",'Price List'!AC69,'Price List'!AI69)</f>
        <v>53.85</v>
      </c>
      <c r="V69" s="31" t="s">
        <v>36</v>
      </c>
      <c r="W69" s="5" t="str">
        <f>+Instructions!$B$3</f>
        <v>N</v>
      </c>
      <c r="X69" s="46"/>
      <c r="Y69" s="48">
        <f>+Instructions!$D$22</f>
        <v>0</v>
      </c>
      <c r="Z69" s="16">
        <f t="shared" ref="Z69:Z75" si="32">ROUND($AC69*(1-Y69)+0.004999,2)</f>
        <v>53.85</v>
      </c>
      <c r="AA69" s="46"/>
      <c r="AB69" s="6" t="s">
        <v>993</v>
      </c>
      <c r="AC69" s="33">
        <v>53.85</v>
      </c>
      <c r="AD69" s="52">
        <f t="shared" ref="AD69:AD70" si="33">+Y69</f>
        <v>0</v>
      </c>
      <c r="AE69" s="16">
        <f t="shared" ref="AE69:AE70" si="34">+Z69</f>
        <v>53.85</v>
      </c>
      <c r="AF69" s="12">
        <f t="shared" ref="AF69:AF70" si="35">(AI69-AE69)/AI69</f>
        <v>0</v>
      </c>
      <c r="AG69" s="102"/>
      <c r="AH69" s="109" t="str">
        <f>+C69</f>
        <v>RS</v>
      </c>
      <c r="AI69" s="32">
        <f t="shared" ref="AI69:AI70" si="36">SUM(AL69:AN69)+AG69</f>
        <v>53.85</v>
      </c>
      <c r="AJ69" s="46"/>
      <c r="AL69" s="16">
        <f t="shared" ref="AL69:AL75" si="37">ROUND(AE69/(1-VLOOKUP(AH69,Group,2,FALSE)),2)</f>
        <v>53.85</v>
      </c>
      <c r="AM69" s="16">
        <f t="shared" ref="AM69:AM75" si="38">IF(VLOOKUP(AH69,Group,3,FALSE)="YES",VLOOKUP(ROUND(ROUND(AL69,1)-AL69,2),Round,2,FALSE)+VLOOKUP(AH69,Group,4,FALSE),0)</f>
        <v>0</v>
      </c>
      <c r="AN69" s="16">
        <f t="shared" ref="AN69:AN75" si="39">IF(VLOOKUP(AH69,Group,5,FALSE)="",0,ROUND(AL69-0.04999,1)-AL69+AO69)</f>
        <v>0</v>
      </c>
      <c r="AO69" s="16" t="str">
        <f t="shared" ref="AO69:AO75" si="40">IF(VLOOKUP(AH69,Group,5,FALSE)="","",VLOOKUP(AH69,Group,5,FALSE))</f>
        <v/>
      </c>
      <c r="AQ69" s="93" t="s">
        <v>45</v>
      </c>
    </row>
    <row r="70" spans="1:43" s="3" customFormat="1" ht="9.9499999999999993" customHeight="1" x14ac:dyDescent="0.2">
      <c r="A70" s="119" t="s">
        <v>617</v>
      </c>
      <c r="C70" s="168" t="s">
        <v>419</v>
      </c>
      <c r="D70" s="169" t="s">
        <v>549</v>
      </c>
      <c r="F70" s="24" t="s">
        <v>898</v>
      </c>
      <c r="H70" s="24"/>
      <c r="I70" s="24" t="s">
        <v>617</v>
      </c>
      <c r="J70" s="120"/>
      <c r="K70" s="24" t="s">
        <v>618</v>
      </c>
      <c r="L70" s="24"/>
      <c r="N70" s="24"/>
      <c r="O70" s="24"/>
      <c r="P70" s="24"/>
      <c r="Q70" s="24" t="s">
        <v>550</v>
      </c>
      <c r="R70" s="64"/>
      <c r="S70" s="80" t="s">
        <v>9</v>
      </c>
      <c r="T70" s="176"/>
      <c r="U70" s="33">
        <f>IF(Suggested="Yes",'Price List'!AC70,'Price List'!AI70)</f>
        <v>8.6</v>
      </c>
      <c r="V70" s="31" t="s">
        <v>36</v>
      </c>
      <c r="W70" s="5" t="str">
        <f>+Instructions!$B$3</f>
        <v>N</v>
      </c>
      <c r="X70" s="46"/>
      <c r="Y70" s="48">
        <f>+Instructions!$D$22</f>
        <v>0</v>
      </c>
      <c r="Z70" s="16">
        <f t="shared" si="32"/>
        <v>8.6</v>
      </c>
      <c r="AA70" s="46"/>
      <c r="AB70" s="6" t="s">
        <v>993</v>
      </c>
      <c r="AC70" s="33">
        <v>8.6</v>
      </c>
      <c r="AD70" s="52">
        <f t="shared" si="33"/>
        <v>0</v>
      </c>
      <c r="AE70" s="16">
        <f t="shared" si="34"/>
        <v>8.6</v>
      </c>
      <c r="AF70" s="12">
        <f t="shared" si="35"/>
        <v>0</v>
      </c>
      <c r="AG70" s="102"/>
      <c r="AH70" s="109" t="str">
        <f>+C70</f>
        <v>RS</v>
      </c>
      <c r="AI70" s="32">
        <f t="shared" si="36"/>
        <v>8.6</v>
      </c>
      <c r="AJ70" s="46"/>
      <c r="AL70" s="16">
        <f t="shared" si="37"/>
        <v>8.6</v>
      </c>
      <c r="AM70" s="16">
        <f t="shared" si="38"/>
        <v>0</v>
      </c>
      <c r="AN70" s="16">
        <f t="shared" si="39"/>
        <v>0</v>
      </c>
      <c r="AO70" s="16" t="str">
        <f t="shared" si="40"/>
        <v/>
      </c>
      <c r="AQ70" s="93" t="s">
        <v>45</v>
      </c>
    </row>
    <row r="71" spans="1:43" s="3" customFormat="1" ht="9.75" customHeight="1" x14ac:dyDescent="0.2">
      <c r="A71" s="119" t="s">
        <v>622</v>
      </c>
      <c r="C71" s="168" t="s">
        <v>419</v>
      </c>
      <c r="D71" s="169" t="s">
        <v>549</v>
      </c>
      <c r="F71" s="24" t="s">
        <v>899</v>
      </c>
      <c r="H71" s="24"/>
      <c r="I71" s="24" t="s">
        <v>622</v>
      </c>
      <c r="J71" s="120"/>
      <c r="K71" s="24" t="s">
        <v>627</v>
      </c>
      <c r="L71" s="24"/>
      <c r="N71" s="24"/>
      <c r="O71" s="24"/>
      <c r="P71" s="24"/>
      <c r="Q71" s="24" t="s">
        <v>550</v>
      </c>
      <c r="R71" s="64"/>
      <c r="S71" s="80"/>
      <c r="T71" s="176"/>
      <c r="U71" s="33">
        <f>IF(Suggested="Yes",'Price List'!AC71,'Price List'!AI71)</f>
        <v>11.8</v>
      </c>
      <c r="V71" s="31" t="s">
        <v>36</v>
      </c>
      <c r="W71" s="5" t="str">
        <f>+Instructions!$B$3</f>
        <v>N</v>
      </c>
      <c r="X71" s="46"/>
      <c r="Y71" s="48">
        <f>+Instructions!$D$22</f>
        <v>0</v>
      </c>
      <c r="Z71" s="16">
        <f t="shared" si="32"/>
        <v>11.8</v>
      </c>
      <c r="AA71" s="46"/>
      <c r="AB71" s="6" t="s">
        <v>993</v>
      </c>
      <c r="AC71" s="33">
        <v>11.8</v>
      </c>
      <c r="AD71" s="52">
        <f t="shared" ref="AD71:AD75" si="41">+Y71</f>
        <v>0</v>
      </c>
      <c r="AE71" s="16">
        <f t="shared" ref="AE71:AE75" si="42">+Z71</f>
        <v>11.8</v>
      </c>
      <c r="AF71" s="12">
        <f t="shared" ref="AF71:AF75" si="43">(AI71-AE71)/AI71</f>
        <v>0</v>
      </c>
      <c r="AG71" s="102"/>
      <c r="AH71" s="109" t="str">
        <f>+C71</f>
        <v>RS</v>
      </c>
      <c r="AI71" s="32">
        <f t="shared" ref="AI71:AI75" si="44">SUM(AL71:AN71)+AG71</f>
        <v>11.8</v>
      </c>
      <c r="AJ71" s="46"/>
      <c r="AL71" s="16">
        <f t="shared" si="37"/>
        <v>11.8</v>
      </c>
      <c r="AM71" s="16">
        <f t="shared" si="38"/>
        <v>0</v>
      </c>
      <c r="AN71" s="16">
        <f t="shared" si="39"/>
        <v>0</v>
      </c>
      <c r="AO71" s="16" t="str">
        <f t="shared" si="40"/>
        <v/>
      </c>
      <c r="AQ71" s="93" t="s">
        <v>45</v>
      </c>
    </row>
    <row r="72" spans="1:43" s="3" customFormat="1" ht="9.75" customHeight="1" x14ac:dyDescent="0.2">
      <c r="A72" s="119" t="s">
        <v>623</v>
      </c>
      <c r="C72" s="168" t="s">
        <v>419</v>
      </c>
      <c r="D72" s="169" t="s">
        <v>549</v>
      </c>
      <c r="F72" s="24" t="s">
        <v>900</v>
      </c>
      <c r="H72" s="24"/>
      <c r="I72" s="24" t="s">
        <v>623</v>
      </c>
      <c r="J72" s="120"/>
      <c r="K72" s="24" t="s">
        <v>631</v>
      </c>
      <c r="L72" s="24"/>
      <c r="N72" s="24"/>
      <c r="O72" s="24"/>
      <c r="P72" s="24"/>
      <c r="Q72" s="24" t="s">
        <v>550</v>
      </c>
      <c r="R72" s="64"/>
      <c r="S72" s="80"/>
      <c r="T72" s="176"/>
      <c r="U72" s="33">
        <f>IF(Suggested="Yes",'Price List'!AC72,'Price List'!AI72)</f>
        <v>11.8</v>
      </c>
      <c r="V72" s="31" t="s">
        <v>633</v>
      </c>
      <c r="W72" s="5" t="str">
        <f>+Instructions!$B$3</f>
        <v>N</v>
      </c>
      <c r="X72" s="46"/>
      <c r="Y72" s="48">
        <f>+Instructions!$D$22</f>
        <v>0</v>
      </c>
      <c r="Z72" s="16">
        <f t="shared" si="32"/>
        <v>11.8</v>
      </c>
      <c r="AA72" s="46"/>
      <c r="AB72" s="6" t="s">
        <v>993</v>
      </c>
      <c r="AC72" s="33">
        <v>11.8</v>
      </c>
      <c r="AD72" s="52">
        <f t="shared" si="41"/>
        <v>0</v>
      </c>
      <c r="AE72" s="16">
        <f t="shared" si="42"/>
        <v>11.8</v>
      </c>
      <c r="AF72" s="12">
        <f t="shared" si="43"/>
        <v>0</v>
      </c>
      <c r="AG72" s="102"/>
      <c r="AH72" s="109" t="str">
        <f>+C72</f>
        <v>RS</v>
      </c>
      <c r="AI72" s="32">
        <f t="shared" si="44"/>
        <v>11.8</v>
      </c>
      <c r="AJ72" s="46"/>
      <c r="AL72" s="16">
        <f t="shared" si="37"/>
        <v>11.8</v>
      </c>
      <c r="AM72" s="16">
        <f t="shared" si="38"/>
        <v>0</v>
      </c>
      <c r="AN72" s="16">
        <f t="shared" si="39"/>
        <v>0</v>
      </c>
      <c r="AO72" s="16" t="str">
        <f t="shared" si="40"/>
        <v/>
      </c>
      <c r="AQ72" s="93" t="s">
        <v>45</v>
      </c>
    </row>
    <row r="73" spans="1:43" s="3" customFormat="1" ht="9.75" customHeight="1" x14ac:dyDescent="0.2">
      <c r="A73" s="119" t="s">
        <v>624</v>
      </c>
      <c r="C73" s="168" t="s">
        <v>419</v>
      </c>
      <c r="D73" s="169" t="s">
        <v>549</v>
      </c>
      <c r="F73" s="24" t="s">
        <v>901</v>
      </c>
      <c r="H73" s="24"/>
      <c r="I73" s="24" t="s">
        <v>624</v>
      </c>
      <c r="J73" s="120"/>
      <c r="K73" s="24" t="s">
        <v>628</v>
      </c>
      <c r="L73" s="24"/>
      <c r="N73" s="24"/>
      <c r="O73" s="24"/>
      <c r="P73" s="24"/>
      <c r="Q73" s="24" t="s">
        <v>550</v>
      </c>
      <c r="R73" s="64"/>
      <c r="S73" s="80"/>
      <c r="T73" s="176"/>
      <c r="U73" s="33">
        <f>IF(Suggested="Yes",'Price List'!AC73,'Price List'!AI73)</f>
        <v>11.8</v>
      </c>
      <c r="V73" s="31" t="s">
        <v>36</v>
      </c>
      <c r="W73" s="5" t="str">
        <f>+Instructions!$B$3</f>
        <v>N</v>
      </c>
      <c r="X73" s="46"/>
      <c r="Y73" s="48">
        <f>+Instructions!$D$22</f>
        <v>0</v>
      </c>
      <c r="Z73" s="16">
        <f t="shared" si="32"/>
        <v>11.8</v>
      </c>
      <c r="AA73" s="46"/>
      <c r="AB73" s="6" t="s">
        <v>993</v>
      </c>
      <c r="AC73" s="33">
        <v>11.8</v>
      </c>
      <c r="AD73" s="52">
        <f t="shared" si="41"/>
        <v>0</v>
      </c>
      <c r="AE73" s="16">
        <f t="shared" si="42"/>
        <v>11.8</v>
      </c>
      <c r="AF73" s="12">
        <f t="shared" si="43"/>
        <v>0</v>
      </c>
      <c r="AG73" s="102"/>
      <c r="AH73" s="109" t="str">
        <f>+C73</f>
        <v>RS</v>
      </c>
      <c r="AI73" s="32">
        <f t="shared" si="44"/>
        <v>11.8</v>
      </c>
      <c r="AJ73" s="46"/>
      <c r="AL73" s="16">
        <f t="shared" si="37"/>
        <v>11.8</v>
      </c>
      <c r="AM73" s="16">
        <f t="shared" si="38"/>
        <v>0</v>
      </c>
      <c r="AN73" s="16">
        <f t="shared" si="39"/>
        <v>0</v>
      </c>
      <c r="AO73" s="16" t="str">
        <f t="shared" si="40"/>
        <v/>
      </c>
      <c r="AQ73" s="93" t="s">
        <v>45</v>
      </c>
    </row>
    <row r="74" spans="1:43" s="3" customFormat="1" ht="9.75" customHeight="1" x14ac:dyDescent="0.2">
      <c r="A74" s="119" t="s">
        <v>625</v>
      </c>
      <c r="C74" s="168" t="s">
        <v>419</v>
      </c>
      <c r="D74" s="169" t="s">
        <v>549</v>
      </c>
      <c r="F74" s="24" t="s">
        <v>902</v>
      </c>
      <c r="H74" s="24"/>
      <c r="I74" s="24" t="s">
        <v>625</v>
      </c>
      <c r="J74" s="120"/>
      <c r="K74" s="24" t="s">
        <v>629</v>
      </c>
      <c r="L74" s="24"/>
      <c r="N74" s="24"/>
      <c r="O74" s="24"/>
      <c r="P74" s="24"/>
      <c r="Q74" s="24" t="s">
        <v>550</v>
      </c>
      <c r="R74" s="64"/>
      <c r="S74" s="80"/>
      <c r="T74" s="176"/>
      <c r="U74" s="33">
        <f>IF(Suggested="Yes",'Price List'!AC74,'Price List'!AI74)</f>
        <v>10.7</v>
      </c>
      <c r="V74" s="31" t="s">
        <v>36</v>
      </c>
      <c r="W74" s="5" t="str">
        <f>+Instructions!$B$3</f>
        <v>N</v>
      </c>
      <c r="X74" s="46"/>
      <c r="Y74" s="48">
        <f>+Instructions!$D$22</f>
        <v>0</v>
      </c>
      <c r="Z74" s="16">
        <f t="shared" si="32"/>
        <v>10.7</v>
      </c>
      <c r="AA74" s="46"/>
      <c r="AB74" s="6" t="s">
        <v>993</v>
      </c>
      <c r="AC74" s="33">
        <v>10.7</v>
      </c>
      <c r="AD74" s="52">
        <f t="shared" si="41"/>
        <v>0</v>
      </c>
      <c r="AE74" s="16">
        <f t="shared" si="42"/>
        <v>10.7</v>
      </c>
      <c r="AF74" s="12">
        <f t="shared" si="43"/>
        <v>0</v>
      </c>
      <c r="AG74" s="102"/>
      <c r="AH74" s="109" t="str">
        <f>+C74</f>
        <v>RS</v>
      </c>
      <c r="AI74" s="32">
        <f t="shared" si="44"/>
        <v>10.7</v>
      </c>
      <c r="AJ74" s="46"/>
      <c r="AL74" s="16">
        <f t="shared" si="37"/>
        <v>10.7</v>
      </c>
      <c r="AM74" s="16">
        <f t="shared" si="38"/>
        <v>0</v>
      </c>
      <c r="AN74" s="16">
        <f t="shared" si="39"/>
        <v>0</v>
      </c>
      <c r="AO74" s="16" t="str">
        <f t="shared" si="40"/>
        <v/>
      </c>
      <c r="AQ74" s="93" t="s">
        <v>45</v>
      </c>
    </row>
    <row r="75" spans="1:43" s="3" customFormat="1" ht="9.75" customHeight="1" x14ac:dyDescent="0.2">
      <c r="A75" s="119" t="s">
        <v>626</v>
      </c>
      <c r="C75" s="168" t="s">
        <v>419</v>
      </c>
      <c r="D75" s="169" t="s">
        <v>549</v>
      </c>
      <c r="F75" s="24" t="s">
        <v>903</v>
      </c>
      <c r="H75" s="24"/>
      <c r="I75" s="24" t="s">
        <v>626</v>
      </c>
      <c r="J75" s="120"/>
      <c r="K75" s="24" t="s">
        <v>630</v>
      </c>
      <c r="L75" s="24"/>
      <c r="N75" s="24"/>
      <c r="O75" s="24"/>
      <c r="P75" s="24"/>
      <c r="Q75" s="24" t="s">
        <v>550</v>
      </c>
      <c r="R75" s="64"/>
      <c r="S75" s="80"/>
      <c r="T75" s="176"/>
      <c r="U75" s="33">
        <f>IF(Suggested="Yes",'Price List'!AC75,'Price List'!AI75)</f>
        <v>11.8</v>
      </c>
      <c r="V75" s="31" t="s">
        <v>36</v>
      </c>
      <c r="W75" s="5" t="str">
        <f>+Instructions!$B$3</f>
        <v>N</v>
      </c>
      <c r="X75" s="46"/>
      <c r="Y75" s="48">
        <f>+Instructions!$D$22</f>
        <v>0</v>
      </c>
      <c r="Z75" s="16">
        <f t="shared" si="32"/>
        <v>11.8</v>
      </c>
      <c r="AA75" s="46"/>
      <c r="AB75" s="6" t="s">
        <v>993</v>
      </c>
      <c r="AC75" s="33">
        <v>11.8</v>
      </c>
      <c r="AD75" s="52">
        <f t="shared" si="41"/>
        <v>0</v>
      </c>
      <c r="AE75" s="16">
        <f t="shared" si="42"/>
        <v>11.8</v>
      </c>
      <c r="AF75" s="12">
        <f t="shared" si="43"/>
        <v>0</v>
      </c>
      <c r="AG75" s="102"/>
      <c r="AH75" s="109" t="str">
        <f>+C75</f>
        <v>RS</v>
      </c>
      <c r="AI75" s="32">
        <f t="shared" si="44"/>
        <v>11.8</v>
      </c>
      <c r="AJ75" s="46"/>
      <c r="AL75" s="16">
        <f t="shared" si="37"/>
        <v>11.8</v>
      </c>
      <c r="AM75" s="16">
        <f t="shared" si="38"/>
        <v>0</v>
      </c>
      <c r="AN75" s="16">
        <f t="shared" si="39"/>
        <v>0</v>
      </c>
      <c r="AO75" s="16" t="str">
        <f t="shared" si="40"/>
        <v/>
      </c>
      <c r="AQ75" s="93" t="s">
        <v>45</v>
      </c>
    </row>
    <row r="76" spans="1:43" s="154" customFormat="1" ht="2.4500000000000002" customHeight="1" x14ac:dyDescent="0.2">
      <c r="A76" s="216"/>
      <c r="D76" s="155"/>
      <c r="H76" s="155"/>
      <c r="I76" s="155"/>
      <c r="J76" s="156"/>
      <c r="K76" s="155"/>
      <c r="L76" s="157"/>
      <c r="N76" s="155"/>
      <c r="O76" s="155"/>
      <c r="P76" s="155"/>
      <c r="Q76" s="155"/>
      <c r="R76" s="158"/>
      <c r="S76" s="159"/>
      <c r="T76" s="182"/>
      <c r="U76" s="160"/>
      <c r="V76" s="161"/>
      <c r="W76" s="161"/>
      <c r="X76" s="162"/>
      <c r="Y76" s="165"/>
      <c r="Z76" s="163"/>
      <c r="AA76" s="162"/>
      <c r="AE76" s="166"/>
      <c r="AF76" s="164"/>
      <c r="AG76" s="163"/>
      <c r="AH76" s="167"/>
      <c r="AI76" s="160"/>
      <c r="AJ76" s="162"/>
      <c r="AQ76" s="93" t="s">
        <v>45</v>
      </c>
    </row>
    <row r="77" spans="1:43" s="3" customFormat="1" ht="9.9499999999999993" customHeight="1" x14ac:dyDescent="0.2">
      <c r="A77" s="119"/>
      <c r="D77" s="24"/>
      <c r="F77" s="11" t="s">
        <v>89</v>
      </c>
      <c r="G77" s="24"/>
      <c r="H77" s="64"/>
      <c r="I77" s="24"/>
      <c r="J77" s="120"/>
      <c r="K77" s="24"/>
      <c r="L77" s="24"/>
      <c r="M77" s="24"/>
      <c r="N77" s="24"/>
      <c r="O77" s="24"/>
      <c r="P77" s="24"/>
      <c r="Q77" s="24"/>
      <c r="S77" s="80"/>
      <c r="T77" s="176"/>
      <c r="U77" s="33"/>
      <c r="V77" s="31"/>
      <c r="W77" s="31"/>
      <c r="X77" s="46"/>
      <c r="Y77" s="48"/>
      <c r="Z77" s="14"/>
      <c r="AA77" s="46"/>
      <c r="AE77" s="47"/>
      <c r="AF77" s="16"/>
      <c r="AG77" s="14"/>
      <c r="AH77" s="57"/>
      <c r="AI77" s="16"/>
      <c r="AJ77" s="46"/>
      <c r="AQ77" s="93" t="s">
        <v>45</v>
      </c>
    </row>
    <row r="78" spans="1:43" s="3" customFormat="1" ht="9.9499999999999993" customHeight="1" x14ac:dyDescent="0.2">
      <c r="A78" s="119">
        <v>8242</v>
      </c>
      <c r="C78" s="168" t="s">
        <v>246</v>
      </c>
      <c r="D78" s="169" t="s">
        <v>242</v>
      </c>
      <c r="F78" s="24" t="s">
        <v>142</v>
      </c>
      <c r="H78" s="24" t="s">
        <v>143</v>
      </c>
      <c r="J78" s="120"/>
      <c r="K78" s="24"/>
      <c r="L78" s="24"/>
      <c r="M78" s="136"/>
      <c r="N78" s="24"/>
      <c r="O78" s="24"/>
      <c r="P78" s="24"/>
      <c r="Q78" s="24" t="s">
        <v>115</v>
      </c>
      <c r="R78" s="64"/>
      <c r="S78" s="80" t="s">
        <v>9</v>
      </c>
      <c r="T78" s="176"/>
      <c r="U78" s="33">
        <f>IF(Suggested="Yes",'Price List'!AC78,'Price List'!AI78)</f>
        <v>5.45</v>
      </c>
      <c r="V78" s="31" t="s">
        <v>36</v>
      </c>
      <c r="W78" s="5" t="str">
        <f>+Instructions!$B$3</f>
        <v>N</v>
      </c>
      <c r="X78" s="46"/>
      <c r="Y78" s="48">
        <f>+Instructions!$D$22</f>
        <v>0</v>
      </c>
      <c r="Z78" s="16">
        <f t="shared" ref="Z78:Z94" si="45">ROUND($AC78*(1-Y78)+0.004999,2)</f>
        <v>5.45</v>
      </c>
      <c r="AA78" s="46"/>
      <c r="AB78" s="6" t="s">
        <v>993</v>
      </c>
      <c r="AC78" s="33">
        <v>5.45</v>
      </c>
      <c r="AD78" s="52">
        <f t="shared" ref="AD78:AD94" si="46">+Y78</f>
        <v>0</v>
      </c>
      <c r="AE78" s="16">
        <f t="shared" ref="AE78:AE94" si="47">+Z78</f>
        <v>5.45</v>
      </c>
      <c r="AF78" s="12">
        <f t="shared" ref="AF78:AF94" si="48">(AI78-AE78)/AI78</f>
        <v>0</v>
      </c>
      <c r="AG78" s="102"/>
      <c r="AH78" s="109" t="str">
        <f>+C78</f>
        <v>GU</v>
      </c>
      <c r="AI78" s="32">
        <f t="shared" ref="AI78:AI94" si="49">SUM(AL78:AN78)+AG78</f>
        <v>5.45</v>
      </c>
      <c r="AJ78" s="46"/>
      <c r="AL78" s="16">
        <f t="shared" ref="AL78:AL94" si="50">ROUND(AE78/(1-VLOOKUP(AH78,Group,2,FALSE)),2)</f>
        <v>5.45</v>
      </c>
      <c r="AM78" s="16">
        <f t="shared" ref="AM78:AM81" si="51">IF(VLOOKUP(AH78,Group,3,FALSE)="YES",VLOOKUP(ROUND(ROUND(AL78,1)-AL78,2),Round,2,FALSE)+VLOOKUP(AH78,Group,4,FALSE),0)</f>
        <v>0</v>
      </c>
      <c r="AN78" s="16">
        <f t="shared" ref="AN78:AN81" si="52">IF(VLOOKUP(AH78,Group,5,FALSE)="",0,ROUND(AL78-0.04999,1)-AL78+AO78)</f>
        <v>0</v>
      </c>
      <c r="AO78" s="16" t="str">
        <f t="shared" ref="AO78:AO81" si="53">IF(VLOOKUP(AH78,Group,5,FALSE)="","",VLOOKUP(AH78,Group,5,FALSE))</f>
        <v/>
      </c>
      <c r="AQ78" s="93" t="s">
        <v>45</v>
      </c>
    </row>
    <row r="79" spans="1:43" s="3" customFormat="1" ht="9.9499999999999993" customHeight="1" x14ac:dyDescent="0.2">
      <c r="A79" s="119">
        <v>8440</v>
      </c>
      <c r="C79" s="168" t="s">
        <v>246</v>
      </c>
      <c r="D79" s="169" t="s">
        <v>242</v>
      </c>
      <c r="F79" s="24" t="s">
        <v>144</v>
      </c>
      <c r="H79" s="24" t="s">
        <v>145</v>
      </c>
      <c r="J79" s="120"/>
      <c r="K79" s="24"/>
      <c r="L79" s="24"/>
      <c r="M79" s="136"/>
      <c r="N79" s="24"/>
      <c r="O79" s="24"/>
      <c r="P79" s="24"/>
      <c r="Q79" s="24" t="s">
        <v>115</v>
      </c>
      <c r="R79" s="64"/>
      <c r="S79" s="80" t="s">
        <v>9</v>
      </c>
      <c r="T79" s="176"/>
      <c r="U79" s="33">
        <f>IF(Suggested="Yes",'Price List'!AC79,'Price List'!AI79)</f>
        <v>5.45</v>
      </c>
      <c r="V79" s="31" t="s">
        <v>36</v>
      </c>
      <c r="W79" s="5" t="str">
        <f>+Instructions!$B$3</f>
        <v>N</v>
      </c>
      <c r="X79" s="46"/>
      <c r="Y79" s="48">
        <f>+Instructions!$D$22</f>
        <v>0</v>
      </c>
      <c r="Z79" s="16">
        <f t="shared" si="45"/>
        <v>5.45</v>
      </c>
      <c r="AA79" s="46"/>
      <c r="AB79" s="6" t="s">
        <v>993</v>
      </c>
      <c r="AC79" s="33">
        <v>5.45</v>
      </c>
      <c r="AD79" s="52">
        <f t="shared" si="46"/>
        <v>0</v>
      </c>
      <c r="AE79" s="16">
        <f t="shared" si="47"/>
        <v>5.45</v>
      </c>
      <c r="AF79" s="12">
        <f t="shared" si="48"/>
        <v>0</v>
      </c>
      <c r="AG79" s="102"/>
      <c r="AH79" s="109" t="str">
        <f>+C79</f>
        <v>GU</v>
      </c>
      <c r="AI79" s="32">
        <f t="shared" si="49"/>
        <v>5.45</v>
      </c>
      <c r="AJ79" s="46"/>
      <c r="AL79" s="16">
        <f t="shared" si="50"/>
        <v>5.45</v>
      </c>
      <c r="AM79" s="16">
        <f t="shared" si="51"/>
        <v>0</v>
      </c>
      <c r="AN79" s="16">
        <f t="shared" si="52"/>
        <v>0</v>
      </c>
      <c r="AO79" s="16" t="str">
        <f t="shared" si="53"/>
        <v/>
      </c>
      <c r="AQ79" s="93" t="s">
        <v>45</v>
      </c>
    </row>
    <row r="80" spans="1:43" s="154" customFormat="1" ht="2.85" customHeight="1" x14ac:dyDescent="0.2">
      <c r="A80" s="216"/>
      <c r="D80" s="155"/>
      <c r="H80" s="155"/>
      <c r="I80" s="155"/>
      <c r="J80" s="156"/>
      <c r="K80" s="155"/>
      <c r="L80" s="157"/>
      <c r="N80" s="155"/>
      <c r="O80" s="155"/>
      <c r="P80" s="155"/>
      <c r="Q80" s="155"/>
      <c r="R80" s="158"/>
      <c r="S80" s="159"/>
      <c r="T80" s="182"/>
      <c r="U80" s="160"/>
      <c r="V80" s="161"/>
      <c r="W80" s="161"/>
      <c r="X80" s="162"/>
      <c r="Y80" s="165"/>
      <c r="Z80" s="163"/>
      <c r="AA80" s="162"/>
      <c r="AE80" s="166"/>
      <c r="AF80" s="164"/>
      <c r="AG80" s="163"/>
      <c r="AH80" s="167"/>
      <c r="AI80" s="160"/>
      <c r="AJ80" s="162"/>
      <c r="AQ80" s="93" t="s">
        <v>45</v>
      </c>
    </row>
    <row r="81" spans="1:43" s="3" customFormat="1" ht="9.9499999999999993" customHeight="1" x14ac:dyDescent="0.2">
      <c r="A81" s="119" t="s">
        <v>588</v>
      </c>
      <c r="C81" s="168" t="s">
        <v>419</v>
      </c>
      <c r="D81" s="169" t="s">
        <v>549</v>
      </c>
      <c r="F81" s="24" t="s">
        <v>904</v>
      </c>
      <c r="H81" s="24" t="s">
        <v>588</v>
      </c>
      <c r="I81" s="24"/>
      <c r="J81" s="120" t="s">
        <v>589</v>
      </c>
      <c r="K81" s="24"/>
      <c r="L81" s="136"/>
      <c r="N81" s="136"/>
      <c r="O81" s="24"/>
      <c r="P81" s="24"/>
      <c r="Q81" s="24" t="s">
        <v>550</v>
      </c>
      <c r="R81" s="197"/>
      <c r="S81" s="197" t="s">
        <v>9</v>
      </c>
      <c r="T81" s="176"/>
      <c r="U81" s="33">
        <f>IF(Suggested="Yes",'Price List'!AC81,'Price List'!AI81)</f>
        <v>11.75</v>
      </c>
      <c r="V81" s="31" t="s">
        <v>36</v>
      </c>
      <c r="W81" s="5" t="str">
        <f>+Instructions!$B$3</f>
        <v>N</v>
      </c>
      <c r="X81" s="46"/>
      <c r="Y81" s="48">
        <f>+Instructions!$D$22</f>
        <v>0</v>
      </c>
      <c r="Z81" s="16">
        <f>ROUND($AC81*(1-Y81)+0.004999,2)</f>
        <v>11.75</v>
      </c>
      <c r="AA81" s="46"/>
      <c r="AB81" s="6" t="s">
        <v>993</v>
      </c>
      <c r="AC81" s="33">
        <v>11.75</v>
      </c>
      <c r="AD81" s="52">
        <f>+Y81</f>
        <v>0</v>
      </c>
      <c r="AE81" s="16">
        <f>+Z81</f>
        <v>11.75</v>
      </c>
      <c r="AF81" s="12">
        <f>(AI81-AE81)/AI81</f>
        <v>0</v>
      </c>
      <c r="AG81" s="102"/>
      <c r="AH81" s="109" t="str">
        <f>+C81</f>
        <v>RS</v>
      </c>
      <c r="AI81" s="32">
        <f>SUM(AL81:AN81)+AG81</f>
        <v>11.75</v>
      </c>
      <c r="AJ81" s="46"/>
      <c r="AL81" s="16">
        <f>ROUND(AE81/(1-VLOOKUP(AH81,Group,2,FALSE)),2)</f>
        <v>11.75</v>
      </c>
      <c r="AM81" s="16">
        <f t="shared" si="51"/>
        <v>0</v>
      </c>
      <c r="AN81" s="16">
        <f t="shared" si="52"/>
        <v>0</v>
      </c>
      <c r="AO81" s="16" t="str">
        <f t="shared" si="53"/>
        <v/>
      </c>
      <c r="AQ81" s="93" t="s">
        <v>45</v>
      </c>
    </row>
    <row r="82" spans="1:43" s="3" customFormat="1" ht="9.9499999999999993" customHeight="1" x14ac:dyDescent="0.2">
      <c r="A82" s="119" t="s">
        <v>586</v>
      </c>
      <c r="C82" s="168" t="s">
        <v>419</v>
      </c>
      <c r="D82" s="169" t="s">
        <v>549</v>
      </c>
      <c r="F82" s="24" t="s">
        <v>905</v>
      </c>
      <c r="H82" s="24" t="s">
        <v>586</v>
      </c>
      <c r="I82" s="24"/>
      <c r="J82" s="120" t="s">
        <v>590</v>
      </c>
      <c r="K82" s="24"/>
      <c r="L82" s="136"/>
      <c r="N82" s="136" t="s">
        <v>632</v>
      </c>
      <c r="O82" s="24"/>
      <c r="P82" s="24"/>
      <c r="Q82" s="24" t="s">
        <v>550</v>
      </c>
      <c r="R82" s="197"/>
      <c r="S82" s="197" t="s">
        <v>9</v>
      </c>
      <c r="T82" s="176"/>
      <c r="U82" s="33">
        <f>IF(Suggested="Yes",'Price List'!AC82,'Price List'!AI82)</f>
        <v>29.6</v>
      </c>
      <c r="V82" s="31" t="s">
        <v>633</v>
      </c>
      <c r="W82" s="5" t="str">
        <f>+Instructions!$B$3</f>
        <v>N</v>
      </c>
      <c r="X82" s="46"/>
      <c r="Y82" s="48">
        <f>+Instructions!$D$22</f>
        <v>0</v>
      </c>
      <c r="Z82" s="16">
        <f>ROUND($AC82*(1-Y82)+0.004999,2)</f>
        <v>29.6</v>
      </c>
      <c r="AA82" s="46"/>
      <c r="AB82" s="6" t="s">
        <v>993</v>
      </c>
      <c r="AC82" s="33">
        <v>29.6</v>
      </c>
      <c r="AD82" s="52">
        <f>+Y82</f>
        <v>0</v>
      </c>
      <c r="AE82" s="16">
        <f>+Z82</f>
        <v>29.6</v>
      </c>
      <c r="AF82" s="12">
        <f>(AI82-AE82)/AI82</f>
        <v>0</v>
      </c>
      <c r="AG82" s="102"/>
      <c r="AH82" s="109" t="str">
        <f>+C82</f>
        <v>RS</v>
      </c>
      <c r="AI82" s="32">
        <f>SUM(AL82:AN82)+AG82</f>
        <v>29.6</v>
      </c>
      <c r="AJ82" s="46"/>
      <c r="AL82" s="16">
        <f>ROUND(AE82/(1-VLOOKUP(AH82,Group,2,FALSE)),2)</f>
        <v>29.6</v>
      </c>
      <c r="AM82" s="16">
        <f>IF(VLOOKUP(AH82,Group,3,FALSE)="YES",VLOOKUP(ROUND(ROUND(AL82,1)-AL82,2),Round,2,FALSE)+VLOOKUP(AH82,Group,4,FALSE),0)</f>
        <v>0</v>
      </c>
      <c r="AN82" s="16">
        <f>IF(VLOOKUP(AH82,Group,5,FALSE)="",0,ROUND(AL82-0.04999,1)-AL82+AO82)</f>
        <v>0</v>
      </c>
      <c r="AO82" s="16" t="str">
        <f>IF(VLOOKUP(AH82,Group,5,FALSE)="","",VLOOKUP(AH82,Group,5,FALSE))</f>
        <v/>
      </c>
      <c r="AQ82" s="93" t="s">
        <v>45</v>
      </c>
    </row>
    <row r="83" spans="1:43" s="3" customFormat="1" ht="9.9499999999999993" customHeight="1" x14ac:dyDescent="0.2">
      <c r="A83" s="119" t="s">
        <v>587</v>
      </c>
      <c r="C83" s="168" t="s">
        <v>419</v>
      </c>
      <c r="D83" s="169" t="s">
        <v>549</v>
      </c>
      <c r="F83" s="24" t="s">
        <v>906</v>
      </c>
      <c r="H83" s="24" t="s">
        <v>587</v>
      </c>
      <c r="I83" s="24"/>
      <c r="J83" s="120" t="s">
        <v>591</v>
      </c>
      <c r="K83" s="24"/>
      <c r="L83" s="136"/>
      <c r="N83" s="136" t="s">
        <v>632</v>
      </c>
      <c r="O83" s="24"/>
      <c r="P83" s="24"/>
      <c r="Q83" s="24" t="s">
        <v>550</v>
      </c>
      <c r="R83" s="197"/>
      <c r="S83" s="197"/>
      <c r="T83" s="176"/>
      <c r="U83" s="33">
        <f>IF(Suggested="Yes",'Price List'!AC83,'Price List'!AI83)</f>
        <v>29.6</v>
      </c>
      <c r="V83" s="31" t="s">
        <v>633</v>
      </c>
      <c r="W83" s="5" t="str">
        <f>+Instructions!$B$3</f>
        <v>N</v>
      </c>
      <c r="X83" s="46"/>
      <c r="Y83" s="48">
        <f>+Instructions!$D$22</f>
        <v>0</v>
      </c>
      <c r="Z83" s="16">
        <f t="shared" ref="Z83" si="54">ROUND($AC83*(1-Y83)+0.004999,2)</f>
        <v>29.6</v>
      </c>
      <c r="AA83" s="46"/>
      <c r="AB83" s="6" t="s">
        <v>993</v>
      </c>
      <c r="AC83" s="33">
        <v>29.6</v>
      </c>
      <c r="AD83" s="52">
        <f t="shared" ref="AD83" si="55">+Y83</f>
        <v>0</v>
      </c>
      <c r="AE83" s="16">
        <f t="shared" ref="AE83" si="56">+Z83</f>
        <v>29.6</v>
      </c>
      <c r="AF83" s="12">
        <f t="shared" ref="AF83" si="57">(AI83-AE83)/AI83</f>
        <v>0</v>
      </c>
      <c r="AG83" s="102"/>
      <c r="AH83" s="109" t="str">
        <f>+C83</f>
        <v>RS</v>
      </c>
      <c r="AI83" s="32">
        <f t="shared" ref="AI83" si="58">SUM(AL83:AN83)+AG83</f>
        <v>29.6</v>
      </c>
      <c r="AJ83" s="46"/>
      <c r="AL83" s="16">
        <f t="shared" ref="AL83" si="59">ROUND(AE83/(1-VLOOKUP(AH83,Group,2,FALSE)),2)</f>
        <v>29.6</v>
      </c>
      <c r="AM83" s="16">
        <f t="shared" ref="AM83" si="60">IF(VLOOKUP(AH83,Group,3,FALSE)="YES",VLOOKUP(ROUND(ROUND(AL83,1)-AL83,2),Round,2,FALSE)+VLOOKUP(AH83,Group,4,FALSE),0)</f>
        <v>0</v>
      </c>
      <c r="AN83" s="16">
        <f t="shared" ref="AN83" si="61">IF(VLOOKUP(AH83,Group,5,FALSE)="",0,ROUND(AL83-0.04999,1)-AL83+AO83)</f>
        <v>0</v>
      </c>
      <c r="AO83" s="16" t="str">
        <f t="shared" ref="AO83" si="62">IF(VLOOKUP(AH83,Group,5,FALSE)="","",VLOOKUP(AH83,Group,5,FALSE))</f>
        <v/>
      </c>
      <c r="AQ83" s="93" t="s">
        <v>45</v>
      </c>
    </row>
    <row r="84" spans="1:43" s="154" customFormat="1" ht="2.4500000000000002" customHeight="1" x14ac:dyDescent="0.2">
      <c r="A84" s="216"/>
      <c r="D84" s="155"/>
      <c r="H84" s="155"/>
      <c r="I84" s="155"/>
      <c r="J84" s="156"/>
      <c r="K84" s="155"/>
      <c r="L84" s="157"/>
      <c r="N84" s="155"/>
      <c r="O84" s="155"/>
      <c r="P84" s="155"/>
      <c r="Q84" s="155"/>
      <c r="R84" s="158"/>
      <c r="S84" s="159"/>
      <c r="T84" s="182"/>
      <c r="U84" s="160"/>
      <c r="V84" s="161"/>
      <c r="W84" s="161"/>
      <c r="X84" s="162"/>
      <c r="Y84" s="165"/>
      <c r="Z84" s="163"/>
      <c r="AA84" s="162"/>
      <c r="AE84" s="166"/>
      <c r="AF84" s="164"/>
      <c r="AG84" s="163"/>
      <c r="AH84" s="167"/>
      <c r="AI84" s="160"/>
      <c r="AJ84" s="162"/>
      <c r="AQ84" s="93" t="s">
        <v>45</v>
      </c>
    </row>
    <row r="85" spans="1:43" s="3" customFormat="1" ht="9.9499999999999993" customHeight="1" x14ac:dyDescent="0.2">
      <c r="A85" s="119"/>
      <c r="D85" s="24"/>
      <c r="F85" s="11" t="s">
        <v>90</v>
      </c>
      <c r="G85" s="24"/>
      <c r="H85" s="64"/>
      <c r="I85" s="24"/>
      <c r="J85" s="120"/>
      <c r="K85" s="24"/>
      <c r="L85" s="24"/>
      <c r="M85" s="24"/>
      <c r="N85" s="24"/>
      <c r="O85" s="24"/>
      <c r="P85" s="24"/>
      <c r="Q85" s="24"/>
      <c r="S85" s="80"/>
      <c r="T85" s="176"/>
      <c r="U85" s="33"/>
      <c r="V85" s="31"/>
      <c r="W85" s="31"/>
      <c r="X85" s="46"/>
      <c r="Y85" s="48"/>
      <c r="Z85" s="14"/>
      <c r="AA85" s="46"/>
      <c r="AE85" s="47"/>
      <c r="AF85" s="16"/>
      <c r="AG85" s="14"/>
      <c r="AH85" s="57"/>
      <c r="AI85" s="16"/>
      <c r="AJ85" s="46"/>
      <c r="AQ85" s="93" t="s">
        <v>45</v>
      </c>
    </row>
    <row r="86" spans="1:43" s="3" customFormat="1" ht="9.9499999999999993" customHeight="1" x14ac:dyDescent="0.2">
      <c r="A86" s="119" t="s">
        <v>93</v>
      </c>
      <c r="C86" s="168" t="s">
        <v>247</v>
      </c>
      <c r="D86" s="169" t="s">
        <v>241</v>
      </c>
      <c r="F86" s="209" t="s">
        <v>92</v>
      </c>
      <c r="G86" s="151"/>
      <c r="H86" s="152" t="s">
        <v>93</v>
      </c>
      <c r="I86" s="152" t="s">
        <v>94</v>
      </c>
      <c r="J86" s="210"/>
      <c r="K86" s="152"/>
      <c r="L86" s="152"/>
      <c r="M86" s="209"/>
      <c r="N86" s="152"/>
      <c r="O86" s="152"/>
      <c r="P86" s="152"/>
      <c r="Q86" s="152" t="s">
        <v>91</v>
      </c>
      <c r="R86" s="189"/>
      <c r="S86" s="190" t="s">
        <v>9</v>
      </c>
      <c r="T86" s="211"/>
      <c r="U86" s="212">
        <f>IF(Suggested="Yes",'Price List'!AC86,'Price List'!AI86)</f>
        <v>1.9</v>
      </c>
      <c r="V86" s="213" t="s">
        <v>36</v>
      </c>
      <c r="W86" s="213" t="str">
        <f>+Instructions!$B$3</f>
        <v>N</v>
      </c>
      <c r="X86" s="46"/>
      <c r="Y86" s="48">
        <f>+Instructions!$D$22</f>
        <v>0</v>
      </c>
      <c r="Z86" s="16">
        <f t="shared" si="45"/>
        <v>1.9</v>
      </c>
      <c r="AA86" s="46"/>
      <c r="AB86" s="6" t="s">
        <v>993</v>
      </c>
      <c r="AC86" s="33">
        <v>1.9</v>
      </c>
      <c r="AD86" s="52">
        <f t="shared" si="46"/>
        <v>0</v>
      </c>
      <c r="AE86" s="16">
        <f t="shared" si="47"/>
        <v>1.9</v>
      </c>
      <c r="AF86" s="12">
        <f t="shared" si="48"/>
        <v>0</v>
      </c>
      <c r="AG86" s="102"/>
      <c r="AH86" s="109" t="str">
        <f>+C86</f>
        <v>HY</v>
      </c>
      <c r="AI86" s="32">
        <f t="shared" si="49"/>
        <v>1.9</v>
      </c>
      <c r="AJ86" s="46"/>
      <c r="AL86" s="16">
        <f t="shared" si="50"/>
        <v>1.9</v>
      </c>
      <c r="AM86" s="16">
        <f t="shared" ref="AM86:AM94" si="63">IF(VLOOKUP(AH86,Group,3,FALSE)="YES",VLOOKUP(ROUND(ROUND(AL86,1)-AL86,2),Round,2,FALSE)+VLOOKUP(AH86,Group,4,FALSE),0)</f>
        <v>0</v>
      </c>
      <c r="AN86" s="16">
        <f t="shared" ref="AN86:AN94" si="64">IF(VLOOKUP(AH86,Group,5,FALSE)="",0,ROUND(AL86-0.04999,1)-AL86+AO86)</f>
        <v>0</v>
      </c>
      <c r="AO86" s="16" t="str">
        <f t="shared" ref="AO86:AO94" si="65">IF(VLOOKUP(AH86,Group,5,FALSE)="","",VLOOKUP(AH86,Group,5,FALSE))</f>
        <v/>
      </c>
      <c r="AQ86" s="93" t="s">
        <v>45</v>
      </c>
    </row>
    <row r="87" spans="1:43" s="3" customFormat="1" ht="9.9499999999999993" customHeight="1" x14ac:dyDescent="0.2">
      <c r="A87" s="119" t="s">
        <v>93</v>
      </c>
      <c r="C87" s="168" t="s">
        <v>247</v>
      </c>
      <c r="D87" s="169" t="s">
        <v>241</v>
      </c>
      <c r="F87" s="209" t="s">
        <v>92</v>
      </c>
      <c r="G87" s="151"/>
      <c r="H87" s="152" t="s">
        <v>93</v>
      </c>
      <c r="I87" s="152" t="s">
        <v>94</v>
      </c>
      <c r="J87" s="210"/>
      <c r="K87" s="152"/>
      <c r="L87" s="209" t="s">
        <v>151</v>
      </c>
      <c r="M87" s="209"/>
      <c r="N87" s="152"/>
      <c r="O87" s="152"/>
      <c r="P87" s="152"/>
      <c r="Q87" s="152" t="s">
        <v>91</v>
      </c>
      <c r="R87" s="189"/>
      <c r="S87" s="190" t="s">
        <v>9</v>
      </c>
      <c r="T87" s="211" t="s">
        <v>38</v>
      </c>
      <c r="U87" s="212">
        <f>IF(Suggested="Yes",'Price List'!AC87,'Price List'!AI87)</f>
        <v>1.5</v>
      </c>
      <c r="V87" s="213" t="s">
        <v>36</v>
      </c>
      <c r="W87" s="213" t="str">
        <f>+Instructions!$B$3</f>
        <v>N</v>
      </c>
      <c r="X87" s="46"/>
      <c r="Y87" s="48">
        <f>+Instructions!$D$22</f>
        <v>0</v>
      </c>
      <c r="Z87" s="16">
        <f t="shared" si="45"/>
        <v>1.5</v>
      </c>
      <c r="AA87" s="46"/>
      <c r="AB87" s="6" t="s">
        <v>993</v>
      </c>
      <c r="AC87" s="33">
        <v>1.5</v>
      </c>
      <c r="AD87" s="52">
        <f t="shared" si="46"/>
        <v>0</v>
      </c>
      <c r="AE87" s="16">
        <f t="shared" si="47"/>
        <v>1.5</v>
      </c>
      <c r="AF87" s="12">
        <f t="shared" si="48"/>
        <v>0</v>
      </c>
      <c r="AG87" s="102"/>
      <c r="AH87" s="109" t="str">
        <f>+C87</f>
        <v>HY</v>
      </c>
      <c r="AI87" s="32">
        <f t="shared" si="49"/>
        <v>1.5</v>
      </c>
      <c r="AJ87" s="46"/>
      <c r="AL87" s="16">
        <f t="shared" si="50"/>
        <v>1.5</v>
      </c>
      <c r="AM87" s="16">
        <f t="shared" si="63"/>
        <v>0</v>
      </c>
      <c r="AN87" s="16">
        <f t="shared" si="64"/>
        <v>0</v>
      </c>
      <c r="AO87" s="16" t="str">
        <f t="shared" si="65"/>
        <v/>
      </c>
      <c r="AQ87" s="93" t="s">
        <v>45</v>
      </c>
    </row>
    <row r="88" spans="1:43" s="3" customFormat="1" ht="9.9499999999999993" customHeight="1" x14ac:dyDescent="0.2">
      <c r="A88" s="119" t="s">
        <v>96</v>
      </c>
      <c r="C88" s="168" t="s">
        <v>247</v>
      </c>
      <c r="D88" s="169" t="s">
        <v>241</v>
      </c>
      <c r="F88" s="209" t="s">
        <v>95</v>
      </c>
      <c r="G88" s="151"/>
      <c r="H88" s="152" t="s">
        <v>96</v>
      </c>
      <c r="I88" s="152" t="s">
        <v>97</v>
      </c>
      <c r="J88" s="210"/>
      <c r="K88" s="152"/>
      <c r="L88" s="152"/>
      <c r="M88" s="209"/>
      <c r="N88" s="152"/>
      <c r="O88" s="152"/>
      <c r="P88" s="152"/>
      <c r="Q88" s="152" t="s">
        <v>91</v>
      </c>
      <c r="R88" s="189"/>
      <c r="S88" s="190" t="s">
        <v>9</v>
      </c>
      <c r="T88" s="211"/>
      <c r="U88" s="212">
        <f>IF(Suggested="Yes",'Price List'!AC88,'Price List'!AI88)</f>
        <v>2.6</v>
      </c>
      <c r="V88" s="213" t="s">
        <v>36</v>
      </c>
      <c r="W88" s="213" t="str">
        <f>+Instructions!$B$3</f>
        <v>N</v>
      </c>
      <c r="X88" s="46"/>
      <c r="Y88" s="48">
        <f>+Instructions!$D$22</f>
        <v>0</v>
      </c>
      <c r="Z88" s="16">
        <f t="shared" si="45"/>
        <v>2.6</v>
      </c>
      <c r="AA88" s="46"/>
      <c r="AB88" s="6" t="s">
        <v>993</v>
      </c>
      <c r="AC88" s="33">
        <v>2.6</v>
      </c>
      <c r="AD88" s="52">
        <f t="shared" si="46"/>
        <v>0</v>
      </c>
      <c r="AE88" s="16">
        <f t="shared" si="47"/>
        <v>2.6</v>
      </c>
      <c r="AF88" s="12">
        <f t="shared" si="48"/>
        <v>0</v>
      </c>
      <c r="AG88" s="102"/>
      <c r="AH88" s="109" t="str">
        <f>+C88</f>
        <v>HY</v>
      </c>
      <c r="AI88" s="32">
        <f t="shared" si="49"/>
        <v>2.6</v>
      </c>
      <c r="AJ88" s="46"/>
      <c r="AL88" s="16">
        <f t="shared" si="50"/>
        <v>2.6</v>
      </c>
      <c r="AM88" s="16">
        <f t="shared" si="63"/>
        <v>0</v>
      </c>
      <c r="AN88" s="16">
        <f t="shared" si="64"/>
        <v>0</v>
      </c>
      <c r="AO88" s="16" t="str">
        <f t="shared" si="65"/>
        <v/>
      </c>
      <c r="AQ88" s="93" t="s">
        <v>45</v>
      </c>
    </row>
    <row r="89" spans="1:43" s="3" customFormat="1" ht="9.9499999999999993" customHeight="1" x14ac:dyDescent="0.2">
      <c r="A89" s="119" t="s">
        <v>96</v>
      </c>
      <c r="C89" s="168" t="s">
        <v>247</v>
      </c>
      <c r="D89" s="169" t="s">
        <v>241</v>
      </c>
      <c r="F89" s="209" t="s">
        <v>95</v>
      </c>
      <c r="G89" s="151"/>
      <c r="H89" s="152" t="s">
        <v>96</v>
      </c>
      <c r="I89" s="152" t="s">
        <v>97</v>
      </c>
      <c r="J89" s="210"/>
      <c r="K89" s="152"/>
      <c r="L89" s="209" t="s">
        <v>152</v>
      </c>
      <c r="M89" s="209"/>
      <c r="N89" s="152"/>
      <c r="O89" s="152"/>
      <c r="P89" s="152"/>
      <c r="Q89" s="152" t="s">
        <v>91</v>
      </c>
      <c r="R89" s="189"/>
      <c r="S89" s="190" t="s">
        <v>9</v>
      </c>
      <c r="T89" s="211" t="s">
        <v>38</v>
      </c>
      <c r="U89" s="212">
        <f>IF(Suggested="Yes",'Price List'!AC89,'Price List'!AI89)</f>
        <v>2.15</v>
      </c>
      <c r="V89" s="213" t="s">
        <v>36</v>
      </c>
      <c r="W89" s="213" t="str">
        <f>+Instructions!$B$3</f>
        <v>N</v>
      </c>
      <c r="X89" s="46"/>
      <c r="Y89" s="48">
        <f>+Instructions!$D$22</f>
        <v>0</v>
      </c>
      <c r="Z89" s="16">
        <f t="shared" si="45"/>
        <v>2.15</v>
      </c>
      <c r="AA89" s="46"/>
      <c r="AB89" s="6" t="s">
        <v>993</v>
      </c>
      <c r="AC89" s="33">
        <v>2.15</v>
      </c>
      <c r="AD89" s="52">
        <f t="shared" si="46"/>
        <v>0</v>
      </c>
      <c r="AE89" s="16">
        <f t="shared" si="47"/>
        <v>2.15</v>
      </c>
      <c r="AF89" s="12">
        <f t="shared" si="48"/>
        <v>0</v>
      </c>
      <c r="AG89" s="102"/>
      <c r="AH89" s="109" t="str">
        <f>+C89</f>
        <v>HY</v>
      </c>
      <c r="AI89" s="32">
        <f t="shared" si="49"/>
        <v>2.15</v>
      </c>
      <c r="AJ89" s="46"/>
      <c r="AL89" s="16">
        <f t="shared" si="50"/>
        <v>2.15</v>
      </c>
      <c r="AM89" s="16">
        <f t="shared" si="63"/>
        <v>0</v>
      </c>
      <c r="AN89" s="16">
        <f t="shared" si="64"/>
        <v>0</v>
      </c>
      <c r="AO89" s="16" t="str">
        <f t="shared" si="65"/>
        <v/>
      </c>
      <c r="AQ89" s="93" t="s">
        <v>45</v>
      </c>
    </row>
    <row r="90" spans="1:43" s="3" customFormat="1" ht="9.9499999999999993" customHeight="1" x14ac:dyDescent="0.2">
      <c r="A90" s="119" t="s">
        <v>99</v>
      </c>
      <c r="C90" s="168" t="s">
        <v>247</v>
      </c>
      <c r="D90" s="169" t="s">
        <v>241</v>
      </c>
      <c r="F90" s="209" t="s">
        <v>98</v>
      </c>
      <c r="G90" s="151"/>
      <c r="H90" s="152" t="s">
        <v>99</v>
      </c>
      <c r="I90" s="152" t="s">
        <v>100</v>
      </c>
      <c r="J90" s="210"/>
      <c r="K90" s="152"/>
      <c r="L90" s="152"/>
      <c r="M90" s="209"/>
      <c r="N90" s="152"/>
      <c r="O90" s="152"/>
      <c r="P90" s="152"/>
      <c r="Q90" s="152" t="s">
        <v>91</v>
      </c>
      <c r="R90" s="189"/>
      <c r="S90" s="190" t="s">
        <v>9</v>
      </c>
      <c r="T90" s="211"/>
      <c r="U90" s="212">
        <f>IF(Suggested="Yes",'Price List'!AC90,'Price List'!AI90)</f>
        <v>2.5</v>
      </c>
      <c r="V90" s="213" t="s">
        <v>36</v>
      </c>
      <c r="W90" s="213" t="str">
        <f>+Instructions!$B$3</f>
        <v>N</v>
      </c>
      <c r="X90" s="46"/>
      <c r="Y90" s="48">
        <f>+Instructions!$D$22</f>
        <v>0</v>
      </c>
      <c r="Z90" s="16">
        <f t="shared" si="45"/>
        <v>2.5</v>
      </c>
      <c r="AA90" s="46"/>
      <c r="AB90" s="6" t="s">
        <v>993</v>
      </c>
      <c r="AC90" s="33">
        <v>2.5</v>
      </c>
      <c r="AD90" s="52">
        <f t="shared" si="46"/>
        <v>0</v>
      </c>
      <c r="AE90" s="16">
        <f t="shared" si="47"/>
        <v>2.5</v>
      </c>
      <c r="AF90" s="12">
        <f t="shared" si="48"/>
        <v>0</v>
      </c>
      <c r="AG90" s="102"/>
      <c r="AH90" s="109" t="str">
        <f>+C90</f>
        <v>HY</v>
      </c>
      <c r="AI90" s="32">
        <f t="shared" si="49"/>
        <v>2.5</v>
      </c>
      <c r="AJ90" s="46"/>
      <c r="AL90" s="16">
        <f t="shared" si="50"/>
        <v>2.5</v>
      </c>
      <c r="AM90" s="16">
        <f t="shared" si="63"/>
        <v>0</v>
      </c>
      <c r="AN90" s="16">
        <f t="shared" si="64"/>
        <v>0</v>
      </c>
      <c r="AO90" s="16" t="str">
        <f t="shared" si="65"/>
        <v/>
      </c>
      <c r="AQ90" s="93" t="s">
        <v>45</v>
      </c>
    </row>
    <row r="91" spans="1:43" s="3" customFormat="1" ht="9.9499999999999993" customHeight="1" x14ac:dyDescent="0.2">
      <c r="A91" s="119" t="s">
        <v>986</v>
      </c>
      <c r="C91" s="168" t="s">
        <v>419</v>
      </c>
      <c r="D91" s="169" t="s">
        <v>549</v>
      </c>
      <c r="F91" s="219" t="s">
        <v>92</v>
      </c>
      <c r="G91" s="203"/>
      <c r="H91" s="202" t="s">
        <v>986</v>
      </c>
      <c r="I91" s="202"/>
      <c r="J91" s="202" t="s">
        <v>990</v>
      </c>
      <c r="K91" s="202"/>
      <c r="L91" s="202"/>
      <c r="M91" s="203"/>
      <c r="N91" s="202"/>
      <c r="O91" s="202"/>
      <c r="P91" s="202"/>
      <c r="Q91" s="202" t="s">
        <v>550</v>
      </c>
      <c r="R91" s="204"/>
      <c r="S91" s="205" t="s">
        <v>9</v>
      </c>
      <c r="T91" s="206"/>
      <c r="U91" s="207">
        <f>IF(Suggested="Yes",'Price List'!AC91,'Price List'!AI91)</f>
        <v>1.95</v>
      </c>
      <c r="V91" s="208" t="s">
        <v>36</v>
      </c>
      <c r="W91" s="5" t="str">
        <f>+Instructions!$B$3</f>
        <v>N</v>
      </c>
      <c r="X91" s="46"/>
      <c r="Y91" s="48">
        <f>+Instructions!$D$22</f>
        <v>0</v>
      </c>
      <c r="Z91" s="16">
        <f t="shared" si="45"/>
        <v>1.95</v>
      </c>
      <c r="AA91" s="46"/>
      <c r="AB91" s="6" t="s">
        <v>445</v>
      </c>
      <c r="AC91" s="33">
        <v>1.95</v>
      </c>
      <c r="AD91" s="52">
        <f t="shared" si="46"/>
        <v>0</v>
      </c>
      <c r="AE91" s="16">
        <f t="shared" si="47"/>
        <v>1.95</v>
      </c>
      <c r="AF91" s="12">
        <f t="shared" si="48"/>
        <v>0</v>
      </c>
      <c r="AG91" s="102"/>
      <c r="AH91" s="109" t="str">
        <f>+C91</f>
        <v>RS</v>
      </c>
      <c r="AI91" s="32">
        <f t="shared" si="49"/>
        <v>1.95</v>
      </c>
      <c r="AJ91" s="46"/>
      <c r="AL91" s="16">
        <f t="shared" si="50"/>
        <v>1.95</v>
      </c>
      <c r="AM91" s="16">
        <f t="shared" si="63"/>
        <v>0</v>
      </c>
      <c r="AN91" s="16">
        <f t="shared" si="64"/>
        <v>0</v>
      </c>
      <c r="AO91" s="16" t="str">
        <f t="shared" si="65"/>
        <v/>
      </c>
      <c r="AQ91" s="93" t="s">
        <v>45</v>
      </c>
    </row>
    <row r="92" spans="1:43" s="3" customFormat="1" ht="9.9499999999999993" customHeight="1" x14ac:dyDescent="0.2">
      <c r="A92" s="119" t="s">
        <v>987</v>
      </c>
      <c r="C92" s="168" t="s">
        <v>419</v>
      </c>
      <c r="D92" s="169" t="s">
        <v>549</v>
      </c>
      <c r="F92" s="219" t="s">
        <v>95</v>
      </c>
      <c r="G92" s="203"/>
      <c r="H92" s="202" t="s">
        <v>987</v>
      </c>
      <c r="I92" s="202"/>
      <c r="J92" s="202" t="s">
        <v>991</v>
      </c>
      <c r="K92" s="202"/>
      <c r="L92" s="202"/>
      <c r="M92" s="203"/>
      <c r="N92" s="202"/>
      <c r="O92" s="202"/>
      <c r="P92" s="202"/>
      <c r="Q92" s="202" t="s">
        <v>550</v>
      </c>
      <c r="R92" s="204"/>
      <c r="S92" s="205" t="s">
        <v>9</v>
      </c>
      <c r="T92" s="206"/>
      <c r="U92" s="207">
        <f>IF(Suggested="Yes",'Price List'!AC92,'Price List'!AI92)</f>
        <v>2.35</v>
      </c>
      <c r="V92" s="208" t="s">
        <v>36</v>
      </c>
      <c r="W92" s="5" t="str">
        <f>+Instructions!$B$3</f>
        <v>N</v>
      </c>
      <c r="X92" s="46"/>
      <c r="Y92" s="48">
        <f>+Instructions!$D$22</f>
        <v>0</v>
      </c>
      <c r="Z92" s="16">
        <f t="shared" si="45"/>
        <v>2.35</v>
      </c>
      <c r="AA92" s="46"/>
      <c r="AB92" s="6" t="s">
        <v>445</v>
      </c>
      <c r="AC92" s="33">
        <v>2.35</v>
      </c>
      <c r="AD92" s="52">
        <f t="shared" si="46"/>
        <v>0</v>
      </c>
      <c r="AE92" s="16">
        <f t="shared" si="47"/>
        <v>2.35</v>
      </c>
      <c r="AF92" s="12">
        <f t="shared" si="48"/>
        <v>0</v>
      </c>
      <c r="AG92" s="102"/>
      <c r="AH92" s="109" t="str">
        <f>+C92</f>
        <v>RS</v>
      </c>
      <c r="AI92" s="32">
        <f t="shared" si="49"/>
        <v>2.35</v>
      </c>
      <c r="AJ92" s="46"/>
      <c r="AL92" s="16">
        <f t="shared" si="50"/>
        <v>2.35</v>
      </c>
      <c r="AM92" s="16">
        <f t="shared" si="63"/>
        <v>0</v>
      </c>
      <c r="AN92" s="16">
        <f t="shared" si="64"/>
        <v>0</v>
      </c>
      <c r="AO92" s="16" t="str">
        <f t="shared" si="65"/>
        <v/>
      </c>
      <c r="AQ92" s="93" t="s">
        <v>45</v>
      </c>
    </row>
    <row r="93" spans="1:43" s="3" customFormat="1" ht="9.9499999999999993" customHeight="1" x14ac:dyDescent="0.2">
      <c r="A93" s="119" t="s">
        <v>988</v>
      </c>
      <c r="C93" s="168" t="s">
        <v>419</v>
      </c>
      <c r="D93" s="169" t="s">
        <v>549</v>
      </c>
      <c r="F93" s="202" t="s">
        <v>989</v>
      </c>
      <c r="G93" s="203"/>
      <c r="H93" s="202" t="s">
        <v>988</v>
      </c>
      <c r="I93" s="202"/>
      <c r="J93" s="220" t="s">
        <v>992</v>
      </c>
      <c r="K93" s="202"/>
      <c r="L93" s="202"/>
      <c r="M93" s="203"/>
      <c r="N93" s="202"/>
      <c r="O93" s="202"/>
      <c r="P93" s="202"/>
      <c r="Q93" s="202" t="s">
        <v>550</v>
      </c>
      <c r="R93" s="204"/>
      <c r="S93" s="205" t="s">
        <v>9</v>
      </c>
      <c r="T93" s="206"/>
      <c r="U93" s="207">
        <f>IF(Suggested="Yes",'Price List'!AC93,'Price List'!AI93)</f>
        <v>2.8</v>
      </c>
      <c r="V93" s="208" t="s">
        <v>36</v>
      </c>
      <c r="W93" s="5" t="str">
        <f>+Instructions!$B$3</f>
        <v>N</v>
      </c>
      <c r="X93" s="46"/>
      <c r="Y93" s="48">
        <f>+Instructions!$D$22</f>
        <v>0</v>
      </c>
      <c r="Z93" s="16">
        <f>ROUND($AC93*(1-Y93)+0.004999,2)</f>
        <v>2.8</v>
      </c>
      <c r="AA93" s="46"/>
      <c r="AB93" s="6" t="s">
        <v>445</v>
      </c>
      <c r="AC93" s="33">
        <v>2.8</v>
      </c>
      <c r="AD93" s="52">
        <f>+Y93</f>
        <v>0</v>
      </c>
      <c r="AE93" s="16">
        <f>+Z93</f>
        <v>2.8</v>
      </c>
      <c r="AF93" s="12">
        <f>(AI93-AE93)/AI93</f>
        <v>0</v>
      </c>
      <c r="AG93" s="102"/>
      <c r="AH93" s="109" t="str">
        <f>+C93</f>
        <v>RS</v>
      </c>
      <c r="AI93" s="32">
        <f>SUM(AL93:AN93)+AG93</f>
        <v>2.8</v>
      </c>
      <c r="AJ93" s="46"/>
      <c r="AL93" s="16">
        <f>ROUND(AE93/(1-VLOOKUP(AH93,Group,2,FALSE)),2)</f>
        <v>2.8</v>
      </c>
      <c r="AM93" s="16">
        <f>IF(VLOOKUP(AH93,Group,3,FALSE)="YES",VLOOKUP(ROUND(ROUND(AL93,1)-AL93,2),Round,2,FALSE)+VLOOKUP(AH93,Group,4,FALSE),0)</f>
        <v>0</v>
      </c>
      <c r="AN93" s="16">
        <f>IF(VLOOKUP(AH93,Group,5,FALSE)="",0,ROUND(AL93-0.04999,1)-AL93+AO93)</f>
        <v>0</v>
      </c>
      <c r="AO93" s="16" t="str">
        <f>IF(VLOOKUP(AH93,Group,5,FALSE)="","",VLOOKUP(AH93,Group,5,FALSE))</f>
        <v/>
      </c>
      <c r="AQ93" s="93" t="s">
        <v>45</v>
      </c>
    </row>
    <row r="94" spans="1:43" s="3" customFormat="1" ht="9.9499999999999993" customHeight="1" x14ac:dyDescent="0.2">
      <c r="A94" s="119" t="s">
        <v>584</v>
      </c>
      <c r="C94" s="168" t="s">
        <v>419</v>
      </c>
      <c r="D94" s="169" t="s">
        <v>549</v>
      </c>
      <c r="F94" s="24" t="s">
        <v>907</v>
      </c>
      <c r="H94" s="24" t="s">
        <v>584</v>
      </c>
      <c r="I94" s="24"/>
      <c r="J94" s="120" t="s">
        <v>585</v>
      </c>
      <c r="K94" s="24"/>
      <c r="L94" s="136"/>
      <c r="N94" s="136"/>
      <c r="O94" s="24"/>
      <c r="P94" s="24"/>
      <c r="Q94" s="24" t="s">
        <v>550</v>
      </c>
      <c r="R94" s="197"/>
      <c r="S94" s="197" t="s">
        <v>9</v>
      </c>
      <c r="T94" s="176"/>
      <c r="U94" s="33">
        <f>IF(Suggested="Yes",'Price List'!AC94,'Price List'!AI94)</f>
        <v>3.8</v>
      </c>
      <c r="V94" s="31" t="s">
        <v>36</v>
      </c>
      <c r="W94" s="5" t="str">
        <f>+Instructions!$B$3</f>
        <v>N</v>
      </c>
      <c r="X94" s="46"/>
      <c r="Y94" s="48">
        <f>+Instructions!$D$22</f>
        <v>0</v>
      </c>
      <c r="Z94" s="16">
        <f t="shared" si="45"/>
        <v>3.8</v>
      </c>
      <c r="AA94" s="46"/>
      <c r="AB94" s="6" t="s">
        <v>993</v>
      </c>
      <c r="AC94" s="33">
        <v>3.8</v>
      </c>
      <c r="AD94" s="52">
        <f t="shared" si="46"/>
        <v>0</v>
      </c>
      <c r="AE94" s="16">
        <f t="shared" si="47"/>
        <v>3.8</v>
      </c>
      <c r="AF94" s="12">
        <f t="shared" si="48"/>
        <v>0</v>
      </c>
      <c r="AG94" s="102"/>
      <c r="AH94" s="109" t="str">
        <f>+C94</f>
        <v>RS</v>
      </c>
      <c r="AI94" s="32">
        <f t="shared" si="49"/>
        <v>3.8</v>
      </c>
      <c r="AJ94" s="46"/>
      <c r="AL94" s="16">
        <f t="shared" si="50"/>
        <v>3.8</v>
      </c>
      <c r="AM94" s="16">
        <f t="shared" si="63"/>
        <v>0</v>
      </c>
      <c r="AN94" s="16">
        <f t="shared" si="64"/>
        <v>0</v>
      </c>
      <c r="AO94" s="16" t="str">
        <f t="shared" si="65"/>
        <v/>
      </c>
      <c r="AQ94" s="93" t="s">
        <v>45</v>
      </c>
    </row>
    <row r="95" spans="1:43" s="154" customFormat="1" ht="0.95" customHeight="1" x14ac:dyDescent="0.2">
      <c r="A95" s="216"/>
      <c r="D95" s="155"/>
      <c r="H95" s="155"/>
      <c r="I95" s="155"/>
      <c r="J95" s="156"/>
      <c r="K95" s="155"/>
      <c r="L95" s="157"/>
      <c r="N95" s="155"/>
      <c r="O95" s="155"/>
      <c r="P95" s="155"/>
      <c r="Q95" s="155"/>
      <c r="R95" s="158"/>
      <c r="S95" s="159"/>
      <c r="T95" s="182"/>
      <c r="U95" s="160"/>
      <c r="V95" s="161"/>
      <c r="W95" s="161"/>
      <c r="X95" s="162"/>
      <c r="Y95" s="165"/>
      <c r="Z95" s="163"/>
      <c r="AA95" s="162"/>
      <c r="AE95" s="166"/>
      <c r="AF95" s="164"/>
      <c r="AG95" s="163"/>
      <c r="AH95" s="167"/>
      <c r="AI95" s="160"/>
      <c r="AJ95" s="162"/>
      <c r="AQ95" s="93" t="s">
        <v>45</v>
      </c>
    </row>
    <row r="96" spans="1:43" s="3" customFormat="1" ht="9.75" customHeight="1" x14ac:dyDescent="0.2">
      <c r="A96" s="119"/>
      <c r="F96" s="142" t="s">
        <v>153</v>
      </c>
      <c r="G96" s="118" t="s">
        <v>480</v>
      </c>
      <c r="H96" s="118"/>
      <c r="I96" s="118"/>
      <c r="J96" s="118"/>
      <c r="K96" s="118"/>
      <c r="L96" s="118"/>
      <c r="M96" s="118"/>
      <c r="N96" s="118"/>
      <c r="O96" s="119"/>
      <c r="P96" s="118"/>
      <c r="Q96" s="141"/>
      <c r="R96" s="23"/>
      <c r="S96" s="33"/>
      <c r="T96" s="183"/>
      <c r="U96" s="31"/>
      <c r="W96" s="94"/>
      <c r="X96" s="46"/>
      <c r="Y96" s="48"/>
      <c r="Z96" s="33"/>
      <c r="AA96" s="46"/>
      <c r="AB96" s="33"/>
      <c r="AC96" s="33"/>
      <c r="AD96" s="52"/>
      <c r="AE96" s="33"/>
      <c r="AF96" s="52"/>
      <c r="AG96" s="65"/>
      <c r="AH96" s="106"/>
      <c r="AI96" s="33"/>
      <c r="AJ96" s="46"/>
      <c r="AL96" s="33"/>
      <c r="AM96" s="33"/>
      <c r="AN96" s="33"/>
      <c r="AO96" s="33"/>
      <c r="AQ96" s="93" t="s">
        <v>45</v>
      </c>
    </row>
    <row r="97" spans="1:179" s="124" customFormat="1" ht="12.75" customHeight="1" x14ac:dyDescent="0.2">
      <c r="A97" s="215"/>
      <c r="D97" s="24"/>
      <c r="E97" s="125" t="s">
        <v>101</v>
      </c>
      <c r="F97" s="11"/>
      <c r="G97" s="126"/>
      <c r="H97" s="126"/>
      <c r="I97" s="127"/>
      <c r="J97" s="128"/>
      <c r="K97" s="127"/>
      <c r="L97" s="127"/>
      <c r="M97" s="127"/>
      <c r="N97" s="127"/>
      <c r="O97" s="127"/>
      <c r="P97" s="127"/>
      <c r="Q97" s="127"/>
      <c r="R97" s="127"/>
      <c r="S97" s="127"/>
      <c r="T97" s="181"/>
      <c r="V97" s="130"/>
      <c r="W97" s="130"/>
      <c r="X97" s="46"/>
      <c r="Y97" s="48"/>
      <c r="Z97" s="14"/>
      <c r="AA97" s="46"/>
      <c r="AB97" s="3"/>
      <c r="AC97" s="3"/>
      <c r="AD97" s="3"/>
      <c r="AE97" s="47"/>
      <c r="AF97" s="16"/>
      <c r="AG97" s="14"/>
      <c r="AH97" s="57"/>
      <c r="AI97" s="33"/>
      <c r="AJ97" s="46"/>
      <c r="AK97" s="3"/>
      <c r="AL97" s="3"/>
      <c r="AM97" s="3"/>
      <c r="AN97" s="3"/>
      <c r="AO97" s="3"/>
      <c r="AP97" s="3"/>
      <c r="AQ97" s="93" t="s">
        <v>45</v>
      </c>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row>
    <row r="98" spans="1:179" s="154" customFormat="1" ht="3" customHeight="1" x14ac:dyDescent="0.2">
      <c r="A98" s="216"/>
      <c r="D98" s="155"/>
      <c r="H98" s="155"/>
      <c r="I98" s="155"/>
      <c r="J98" s="156"/>
      <c r="K98" s="155"/>
      <c r="L98" s="157"/>
      <c r="N98" s="155"/>
      <c r="O98" s="155"/>
      <c r="P98" s="155"/>
      <c r="Q98" s="155"/>
      <c r="R98" s="158"/>
      <c r="S98" s="159"/>
      <c r="T98" s="182"/>
      <c r="U98" s="160"/>
      <c r="V98" s="161"/>
      <c r="W98" s="161"/>
      <c r="X98" s="162"/>
      <c r="Y98" s="165"/>
      <c r="Z98" s="163"/>
      <c r="AA98" s="162"/>
      <c r="AE98" s="166"/>
      <c r="AF98" s="164"/>
      <c r="AG98" s="163"/>
      <c r="AH98" s="167"/>
      <c r="AI98" s="160"/>
      <c r="AJ98" s="162"/>
      <c r="AQ98" s="93" t="s">
        <v>45</v>
      </c>
    </row>
    <row r="99" spans="1:179" s="3" customFormat="1" ht="9.9499999999999993" customHeight="1" x14ac:dyDescent="0.2">
      <c r="A99" s="119"/>
      <c r="D99" s="24"/>
      <c r="F99" s="11" t="s">
        <v>102</v>
      </c>
      <c r="G99" s="24"/>
      <c r="H99" s="64"/>
      <c r="I99" s="24"/>
      <c r="J99" s="120"/>
      <c r="K99" s="24"/>
      <c r="L99" s="24"/>
      <c r="M99" s="24"/>
      <c r="N99" s="24"/>
      <c r="O99" s="24"/>
      <c r="P99" s="24"/>
      <c r="Q99" s="24"/>
      <c r="S99" s="80"/>
      <c r="T99" s="176"/>
      <c r="U99" s="33"/>
      <c r="V99" s="31"/>
      <c r="W99" s="31"/>
      <c r="X99" s="46"/>
      <c r="Y99" s="48"/>
      <c r="Z99" s="14"/>
      <c r="AA99" s="46"/>
      <c r="AE99" s="47"/>
      <c r="AF99" s="16"/>
      <c r="AG99" s="14"/>
      <c r="AH99" s="57"/>
      <c r="AI99" s="16"/>
      <c r="AJ99" s="46"/>
      <c r="AQ99" s="93" t="s">
        <v>45</v>
      </c>
    </row>
    <row r="100" spans="1:179" s="3" customFormat="1" ht="9.9499999999999993" customHeight="1" x14ac:dyDescent="0.2">
      <c r="A100" s="119" t="s">
        <v>742</v>
      </c>
      <c r="C100" s="168" t="s">
        <v>419</v>
      </c>
      <c r="D100" s="169" t="s">
        <v>549</v>
      </c>
      <c r="F100" s="24" t="s">
        <v>908</v>
      </c>
      <c r="H100" s="24" t="s">
        <v>103</v>
      </c>
      <c r="I100" s="24"/>
      <c r="J100" s="120" t="s">
        <v>570</v>
      </c>
      <c r="K100" s="24"/>
      <c r="L100" s="136"/>
      <c r="N100" s="136" t="s">
        <v>572</v>
      </c>
      <c r="O100" s="24"/>
      <c r="P100" s="24"/>
      <c r="Q100" s="24" t="s">
        <v>550</v>
      </c>
      <c r="R100" s="24"/>
      <c r="S100" s="197" t="s">
        <v>9</v>
      </c>
      <c r="T100" s="176"/>
      <c r="U100" s="33">
        <f>IF(Suggested="Yes",'Price List'!AC100,'Price List'!AI100)</f>
        <v>15.05</v>
      </c>
      <c r="V100" s="31" t="s">
        <v>36</v>
      </c>
      <c r="W100" s="5" t="str">
        <f>+Instructions!$B$3</f>
        <v>N</v>
      </c>
      <c r="X100" s="46"/>
      <c r="Y100" s="48">
        <f>+Instructions!$D$22</f>
        <v>0</v>
      </c>
      <c r="Z100" s="16">
        <f>ROUND($AC100*(1-Y100)+0.004999,2)</f>
        <v>15.05</v>
      </c>
      <c r="AA100" s="46"/>
      <c r="AB100" s="6" t="s">
        <v>993</v>
      </c>
      <c r="AC100" s="33">
        <v>15.05</v>
      </c>
      <c r="AD100" s="52">
        <f t="shared" ref="AD100:AE103" si="66">+Y100</f>
        <v>0</v>
      </c>
      <c r="AE100" s="16">
        <f t="shared" si="66"/>
        <v>15.05</v>
      </c>
      <c r="AF100" s="12">
        <f>(AI100-AE100)/AI100</f>
        <v>0</v>
      </c>
      <c r="AG100" s="102"/>
      <c r="AH100" s="109" t="str">
        <f>+C100</f>
        <v>RS</v>
      </c>
      <c r="AI100" s="32">
        <f>SUM(AL100:AN100)+AG100</f>
        <v>15.05</v>
      </c>
      <c r="AJ100" s="46"/>
      <c r="AL100" s="16">
        <f>ROUND(AE100/(1-VLOOKUP(AH100,Group,2,FALSE)),2)</f>
        <v>15.05</v>
      </c>
      <c r="AM100" s="16">
        <f t="shared" ref="AM100:AM102" si="67">IF(VLOOKUP(AH100,Group,3,FALSE)="YES",VLOOKUP(ROUND(ROUND(AL100,1)-AL100,2),Round,2,FALSE)+VLOOKUP(AH100,Group,4,FALSE),0)</f>
        <v>0</v>
      </c>
      <c r="AN100" s="16">
        <f t="shared" ref="AN100:AN102" si="68">IF(VLOOKUP(AH100,Group,5,FALSE)="",0,ROUND(AL100-0.04999,1)-AL100+AO100)</f>
        <v>0</v>
      </c>
      <c r="AO100" s="16" t="str">
        <f t="shared" ref="AO100:AO102" si="69">IF(VLOOKUP(AH100,Group,5,FALSE)="","",VLOOKUP(AH100,Group,5,FALSE))</f>
        <v/>
      </c>
      <c r="AQ100" s="93" t="s">
        <v>45</v>
      </c>
    </row>
    <row r="101" spans="1:179" s="3" customFormat="1" ht="9.9499999999999993" customHeight="1" x14ac:dyDescent="0.2">
      <c r="A101" s="119" t="s">
        <v>743</v>
      </c>
      <c r="C101" s="168" t="s">
        <v>419</v>
      </c>
      <c r="D101" s="169" t="s">
        <v>549</v>
      </c>
      <c r="F101" s="24" t="s">
        <v>909</v>
      </c>
      <c r="H101" s="24" t="s">
        <v>105</v>
      </c>
      <c r="I101" s="24"/>
      <c r="J101" s="120" t="s">
        <v>569</v>
      </c>
      <c r="K101" s="24"/>
      <c r="L101" s="136"/>
      <c r="N101" s="136" t="s">
        <v>568</v>
      </c>
      <c r="O101" s="24"/>
      <c r="P101" s="24"/>
      <c r="Q101" s="24" t="s">
        <v>550</v>
      </c>
      <c r="R101" s="24"/>
      <c r="S101" s="197" t="s">
        <v>9</v>
      </c>
      <c r="T101" s="176"/>
      <c r="U101" s="33">
        <f>IF(Suggested="Yes",'Price List'!AC101,'Price List'!AI101)</f>
        <v>12.9</v>
      </c>
      <c r="V101" s="31" t="s">
        <v>36</v>
      </c>
      <c r="W101" s="5" t="str">
        <f>+Instructions!$B$3</f>
        <v>N</v>
      </c>
      <c r="X101" s="46"/>
      <c r="Y101" s="48">
        <f>+Instructions!$D$22</f>
        <v>0</v>
      </c>
      <c r="Z101" s="16">
        <f>ROUND($AC101*(1-Y101)+0.004999,2)</f>
        <v>12.9</v>
      </c>
      <c r="AA101" s="46"/>
      <c r="AB101" s="6" t="s">
        <v>993</v>
      </c>
      <c r="AC101" s="33">
        <v>12.9</v>
      </c>
      <c r="AD101" s="52">
        <f t="shared" si="66"/>
        <v>0</v>
      </c>
      <c r="AE101" s="16">
        <f t="shared" si="66"/>
        <v>12.9</v>
      </c>
      <c r="AF101" s="12">
        <f>(AI101-AE101)/AI101</f>
        <v>0</v>
      </c>
      <c r="AG101" s="102"/>
      <c r="AH101" s="109" t="str">
        <f>+C101</f>
        <v>RS</v>
      </c>
      <c r="AI101" s="32">
        <f>SUM(AL101:AN101)+AG101</f>
        <v>12.9</v>
      </c>
      <c r="AJ101" s="46"/>
      <c r="AL101" s="16">
        <f>ROUND(AE101/(1-VLOOKUP(AH101,Group,2,FALSE)),2)</f>
        <v>12.9</v>
      </c>
      <c r="AM101" s="16">
        <f t="shared" si="67"/>
        <v>0</v>
      </c>
      <c r="AN101" s="16">
        <f t="shared" si="68"/>
        <v>0</v>
      </c>
      <c r="AO101" s="16" t="str">
        <f t="shared" si="69"/>
        <v/>
      </c>
      <c r="AQ101" s="93" t="s">
        <v>45</v>
      </c>
    </row>
    <row r="102" spans="1:179" s="3" customFormat="1" ht="9.9499999999999993" customHeight="1" x14ac:dyDescent="0.2">
      <c r="A102" s="119" t="s">
        <v>744</v>
      </c>
      <c r="C102" s="168" t="s">
        <v>419</v>
      </c>
      <c r="D102" s="169" t="s">
        <v>549</v>
      </c>
      <c r="F102" s="24" t="s">
        <v>910</v>
      </c>
      <c r="H102" s="24" t="s">
        <v>106</v>
      </c>
      <c r="I102" s="24"/>
      <c r="J102" s="120" t="s">
        <v>571</v>
      </c>
      <c r="K102" s="24"/>
      <c r="L102" s="136"/>
      <c r="N102" s="136" t="s">
        <v>108</v>
      </c>
      <c r="O102" s="24"/>
      <c r="P102" s="24"/>
      <c r="Q102" s="24" t="s">
        <v>550</v>
      </c>
      <c r="R102" s="24"/>
      <c r="S102" s="197" t="s">
        <v>9</v>
      </c>
      <c r="T102" s="176"/>
      <c r="U102" s="33">
        <f>IF(Suggested="Yes",'Price List'!AC102,'Price List'!AI102)</f>
        <v>12.9</v>
      </c>
      <c r="V102" s="31" t="s">
        <v>36</v>
      </c>
      <c r="W102" s="5" t="str">
        <f>+Instructions!$B$3</f>
        <v>N</v>
      </c>
      <c r="X102" s="46"/>
      <c r="Y102" s="48">
        <f>+Instructions!$D$22</f>
        <v>0</v>
      </c>
      <c r="Z102" s="16">
        <f>ROUND($AC102*(1-Y102)+0.004999,2)</f>
        <v>12.9</v>
      </c>
      <c r="AA102" s="46"/>
      <c r="AB102" s="6" t="s">
        <v>993</v>
      </c>
      <c r="AC102" s="33">
        <v>12.9</v>
      </c>
      <c r="AD102" s="52">
        <f t="shared" si="66"/>
        <v>0</v>
      </c>
      <c r="AE102" s="16">
        <f t="shared" si="66"/>
        <v>12.9</v>
      </c>
      <c r="AF102" s="12">
        <f>(AI102-AE102)/AI102</f>
        <v>0</v>
      </c>
      <c r="AG102" s="102"/>
      <c r="AH102" s="109" t="str">
        <f>+C102</f>
        <v>RS</v>
      </c>
      <c r="AI102" s="32">
        <f>SUM(AL102:AN102)+AG102</f>
        <v>12.9</v>
      </c>
      <c r="AJ102" s="46"/>
      <c r="AL102" s="16">
        <f>ROUND(AE102/(1-VLOOKUP(AH102,Group,2,FALSE)),2)</f>
        <v>12.9</v>
      </c>
      <c r="AM102" s="16">
        <f t="shared" si="67"/>
        <v>0</v>
      </c>
      <c r="AN102" s="16">
        <f t="shared" si="68"/>
        <v>0</v>
      </c>
      <c r="AO102" s="16" t="str">
        <f t="shared" si="69"/>
        <v/>
      </c>
      <c r="AQ102" s="93" t="s">
        <v>45</v>
      </c>
    </row>
    <row r="103" spans="1:179" s="3" customFormat="1" ht="9.9499999999999993" customHeight="1" x14ac:dyDescent="0.2">
      <c r="A103" s="119" t="s">
        <v>745</v>
      </c>
      <c r="C103" s="168" t="s">
        <v>419</v>
      </c>
      <c r="D103" s="169" t="s">
        <v>549</v>
      </c>
      <c r="F103" s="24" t="s">
        <v>911</v>
      </c>
      <c r="H103" s="24" t="s">
        <v>107</v>
      </c>
      <c r="I103" s="24"/>
      <c r="J103" s="120" t="s">
        <v>600</v>
      </c>
      <c r="K103" s="24"/>
      <c r="L103" s="136"/>
      <c r="N103" s="136" t="s">
        <v>577</v>
      </c>
      <c r="O103" s="24"/>
      <c r="P103" s="24"/>
      <c r="Q103" s="24" t="s">
        <v>550</v>
      </c>
      <c r="R103" s="24"/>
      <c r="S103" s="197"/>
      <c r="T103" s="176"/>
      <c r="U103" s="33">
        <f>IF(Suggested="Yes",'Price List'!AC103,'Price List'!AI103)</f>
        <v>12.9</v>
      </c>
      <c r="V103" s="31" t="s">
        <v>36</v>
      </c>
      <c r="W103" s="5" t="str">
        <f>+Instructions!$B$3</f>
        <v>N</v>
      </c>
      <c r="X103" s="46"/>
      <c r="Y103" s="48">
        <f>+Instructions!$D$22</f>
        <v>0</v>
      </c>
      <c r="Z103" s="16">
        <f>ROUND($AC103*(1-Y103)+0.004999,2)</f>
        <v>12.9</v>
      </c>
      <c r="AA103" s="46"/>
      <c r="AB103" s="6" t="s">
        <v>993</v>
      </c>
      <c r="AC103" s="33">
        <v>12.9</v>
      </c>
      <c r="AD103" s="52">
        <f t="shared" si="66"/>
        <v>0</v>
      </c>
      <c r="AE103" s="16">
        <f t="shared" si="66"/>
        <v>12.9</v>
      </c>
      <c r="AF103" s="12">
        <f>(AI103-AE103)/AI103</f>
        <v>0</v>
      </c>
      <c r="AG103" s="102"/>
      <c r="AH103" s="109" t="str">
        <f>+C103</f>
        <v>RS</v>
      </c>
      <c r="AI103" s="32">
        <f>SUM(AL103:AN103)+AG103</f>
        <v>12.9</v>
      </c>
      <c r="AJ103" s="46"/>
      <c r="AL103" s="16">
        <f>ROUND(AE103/(1-VLOOKUP(AH103,Group,2,FALSE)),2)</f>
        <v>12.9</v>
      </c>
      <c r="AM103" s="16">
        <f t="shared" ref="AM103" si="70">IF(VLOOKUP(AH103,Group,3,FALSE)="YES",VLOOKUP(ROUND(ROUND(AL103,1)-AL103,2),Round,2,FALSE)+VLOOKUP(AH103,Group,4,FALSE),0)</f>
        <v>0</v>
      </c>
      <c r="AN103" s="16">
        <f t="shared" ref="AN103" si="71">IF(VLOOKUP(AH103,Group,5,FALSE)="",0,ROUND(AL103-0.04999,1)-AL103+AO103)</f>
        <v>0</v>
      </c>
      <c r="AO103" s="16" t="str">
        <f t="shared" ref="AO103" si="72">IF(VLOOKUP(AH103,Group,5,FALSE)="","",VLOOKUP(AH103,Group,5,FALSE))</f>
        <v/>
      </c>
      <c r="AQ103" s="93" t="s">
        <v>45</v>
      </c>
    </row>
    <row r="104" spans="1:179" s="154" customFormat="1" ht="3" customHeight="1" x14ac:dyDescent="0.2">
      <c r="A104" s="216"/>
      <c r="D104" s="155"/>
      <c r="H104" s="155"/>
      <c r="I104" s="155"/>
      <c r="J104" s="156"/>
      <c r="K104" s="155"/>
      <c r="L104" s="157"/>
      <c r="N104" s="155"/>
      <c r="O104" s="155"/>
      <c r="P104" s="155"/>
      <c r="Q104" s="155"/>
      <c r="R104" s="158"/>
      <c r="S104" s="159"/>
      <c r="T104" s="182"/>
      <c r="U104" s="160"/>
      <c r="V104" s="161"/>
      <c r="W104" s="161"/>
      <c r="X104" s="162"/>
      <c r="Y104" s="165"/>
      <c r="Z104" s="163"/>
      <c r="AA104" s="162"/>
      <c r="AE104" s="166"/>
      <c r="AF104" s="164"/>
      <c r="AG104" s="163"/>
      <c r="AH104" s="167"/>
      <c r="AI104" s="160"/>
      <c r="AJ104" s="162"/>
      <c r="AQ104" s="93" t="s">
        <v>45</v>
      </c>
    </row>
    <row r="105" spans="1:179" s="3" customFormat="1" ht="9.9499999999999993" customHeight="1" x14ac:dyDescent="0.2">
      <c r="A105" s="119" t="s">
        <v>746</v>
      </c>
      <c r="C105" s="168" t="s">
        <v>419</v>
      </c>
      <c r="D105" s="169" t="s">
        <v>549</v>
      </c>
      <c r="F105" s="24" t="s">
        <v>912</v>
      </c>
      <c r="H105" s="24" t="s">
        <v>490</v>
      </c>
      <c r="I105" s="24"/>
      <c r="J105" s="120" t="s">
        <v>573</v>
      </c>
      <c r="K105" s="24"/>
      <c r="L105" s="136"/>
      <c r="N105" s="136" t="s">
        <v>574</v>
      </c>
      <c r="O105" s="24"/>
      <c r="P105" s="24"/>
      <c r="Q105" s="24" t="s">
        <v>550</v>
      </c>
      <c r="R105" s="24"/>
      <c r="S105" s="197" t="s">
        <v>9</v>
      </c>
      <c r="T105" s="176"/>
      <c r="U105" s="33">
        <f>IF(Suggested="Yes",'Price List'!AC105,'Price List'!AI105)</f>
        <v>24.7</v>
      </c>
      <c r="V105" s="31" t="s">
        <v>36</v>
      </c>
      <c r="W105" s="5" t="str">
        <f>+Instructions!$B$3</f>
        <v>N</v>
      </c>
      <c r="X105" s="46"/>
      <c r="Y105" s="48">
        <f>+Instructions!$D$22</f>
        <v>0</v>
      </c>
      <c r="Z105" s="16">
        <f>ROUND($AC105*(1-Y105)+0.004999,2)</f>
        <v>24.7</v>
      </c>
      <c r="AA105" s="46"/>
      <c r="AB105" s="6" t="s">
        <v>993</v>
      </c>
      <c r="AC105" s="33">
        <v>24.7</v>
      </c>
      <c r="AD105" s="52">
        <f t="shared" ref="AD105:AE108" si="73">+Y105</f>
        <v>0</v>
      </c>
      <c r="AE105" s="16">
        <f t="shared" si="73"/>
        <v>24.7</v>
      </c>
      <c r="AF105" s="12">
        <f>(AI105-AE105)/AI105</f>
        <v>0</v>
      </c>
      <c r="AG105" s="102"/>
      <c r="AH105" s="109" t="str">
        <f>+C105</f>
        <v>RS</v>
      </c>
      <c r="AI105" s="32">
        <f>SUM(AL105:AN105)+AG105</f>
        <v>24.7</v>
      </c>
      <c r="AJ105" s="46"/>
      <c r="AL105" s="16">
        <f>ROUND(AE105/(1-VLOOKUP(AH105,Group,2,FALSE)),2)</f>
        <v>24.7</v>
      </c>
      <c r="AM105" s="16">
        <f>IF(VLOOKUP(AH105,Group,3,FALSE)="YES",VLOOKUP(ROUND(ROUND(AL105,1)-AL105,2),Round,2,FALSE)+VLOOKUP(AH105,Group,4,FALSE),0)</f>
        <v>0</v>
      </c>
      <c r="AN105" s="16">
        <f>IF(VLOOKUP(AH105,Group,5,FALSE)="",0,ROUND(AL105-0.04999,1)-AL105+AO105)</f>
        <v>0</v>
      </c>
      <c r="AO105" s="16" t="str">
        <f>IF(VLOOKUP(AH105,Group,5,FALSE)="","",VLOOKUP(AH105,Group,5,FALSE))</f>
        <v/>
      </c>
      <c r="AQ105" s="93" t="s">
        <v>45</v>
      </c>
    </row>
    <row r="106" spans="1:179" s="3" customFormat="1" ht="9.9499999999999993" customHeight="1" x14ac:dyDescent="0.2">
      <c r="A106" s="119" t="s">
        <v>747</v>
      </c>
      <c r="C106" s="168" t="s">
        <v>419</v>
      </c>
      <c r="D106" s="169" t="s">
        <v>549</v>
      </c>
      <c r="F106" s="24" t="s">
        <v>913</v>
      </c>
      <c r="H106" s="24" t="s">
        <v>109</v>
      </c>
      <c r="I106" s="24"/>
      <c r="J106" s="120" t="s">
        <v>724</v>
      </c>
      <c r="K106" s="24"/>
      <c r="L106" s="136"/>
      <c r="N106" s="136" t="s">
        <v>575</v>
      </c>
      <c r="O106" s="24"/>
      <c r="P106" s="24"/>
      <c r="Q106" s="24" t="s">
        <v>550</v>
      </c>
      <c r="R106" s="24"/>
      <c r="S106" s="197" t="s">
        <v>9</v>
      </c>
      <c r="T106" s="176"/>
      <c r="U106" s="33">
        <f>IF(Suggested="Yes",'Price List'!AC106,'Price List'!AI106)</f>
        <v>17.2</v>
      </c>
      <c r="V106" s="31" t="s">
        <v>36</v>
      </c>
      <c r="W106" s="5" t="str">
        <f>+Instructions!$B$3</f>
        <v>N</v>
      </c>
      <c r="X106" s="46"/>
      <c r="Y106" s="48">
        <f>+Instructions!$D$22</f>
        <v>0</v>
      </c>
      <c r="Z106" s="16">
        <f>ROUND($AC106*(1-Y106)+0.004999,2)</f>
        <v>17.2</v>
      </c>
      <c r="AA106" s="46"/>
      <c r="AB106" s="6" t="s">
        <v>993</v>
      </c>
      <c r="AC106" s="33">
        <v>17.2</v>
      </c>
      <c r="AD106" s="52">
        <f t="shared" si="73"/>
        <v>0</v>
      </c>
      <c r="AE106" s="16">
        <f t="shared" si="73"/>
        <v>17.2</v>
      </c>
      <c r="AF106" s="12">
        <f>(AI106-AE106)/AI106</f>
        <v>0</v>
      </c>
      <c r="AG106" s="102"/>
      <c r="AH106" s="109" t="str">
        <f>+C106</f>
        <v>RS</v>
      </c>
      <c r="AI106" s="32">
        <f>SUM(AL106:AN106)+AG106</f>
        <v>17.2</v>
      </c>
      <c r="AJ106" s="46"/>
      <c r="AL106" s="16">
        <f>ROUND(AE106/(1-VLOOKUP(AH106,Group,2,FALSE)),2)</f>
        <v>17.2</v>
      </c>
      <c r="AM106" s="16">
        <f>IF(VLOOKUP(AH106,Group,3,FALSE)="YES",VLOOKUP(ROUND(ROUND(AL106,1)-AL106,2),Round,2,FALSE)+VLOOKUP(AH106,Group,4,FALSE),0)</f>
        <v>0</v>
      </c>
      <c r="AN106" s="16">
        <f>IF(VLOOKUP(AH106,Group,5,FALSE)="",0,ROUND(AL106-0.04999,1)-AL106+AO106)</f>
        <v>0</v>
      </c>
      <c r="AO106" s="16" t="str">
        <f>IF(VLOOKUP(AH106,Group,5,FALSE)="","",VLOOKUP(AH106,Group,5,FALSE))</f>
        <v/>
      </c>
      <c r="AQ106" s="93" t="s">
        <v>45</v>
      </c>
    </row>
    <row r="107" spans="1:179" s="3" customFormat="1" ht="9.9499999999999993" customHeight="1" x14ac:dyDescent="0.2">
      <c r="A107" s="119" t="s">
        <v>748</v>
      </c>
      <c r="C107" s="168" t="s">
        <v>419</v>
      </c>
      <c r="D107" s="169" t="s">
        <v>549</v>
      </c>
      <c r="F107" s="24" t="s">
        <v>914</v>
      </c>
      <c r="H107" s="24" t="s">
        <v>110</v>
      </c>
      <c r="I107" s="24"/>
      <c r="J107" s="120" t="s">
        <v>725</v>
      </c>
      <c r="K107" s="24"/>
      <c r="L107" s="136"/>
      <c r="N107" s="136" t="s">
        <v>603</v>
      </c>
      <c r="O107" s="24"/>
      <c r="P107" s="24"/>
      <c r="Q107" s="24" t="s">
        <v>550</v>
      </c>
      <c r="R107" s="24"/>
      <c r="S107" s="197" t="s">
        <v>9</v>
      </c>
      <c r="T107" s="176"/>
      <c r="U107" s="33">
        <f>IF(Suggested="Yes",'Price List'!AC107,'Price List'!AI107)</f>
        <v>17.2</v>
      </c>
      <c r="V107" s="31" t="s">
        <v>36</v>
      </c>
      <c r="W107" s="5" t="str">
        <f>+Instructions!$B$3</f>
        <v>N</v>
      </c>
      <c r="X107" s="46"/>
      <c r="Y107" s="48">
        <f>+Instructions!$D$22</f>
        <v>0</v>
      </c>
      <c r="Z107" s="16">
        <f>ROUND($AC107*(1-Y107)+0.004999,2)</f>
        <v>17.2</v>
      </c>
      <c r="AA107" s="46"/>
      <c r="AB107" s="6" t="s">
        <v>993</v>
      </c>
      <c r="AC107" s="33">
        <v>17.2</v>
      </c>
      <c r="AD107" s="52">
        <f t="shared" si="73"/>
        <v>0</v>
      </c>
      <c r="AE107" s="16">
        <f t="shared" si="73"/>
        <v>17.2</v>
      </c>
      <c r="AF107" s="12">
        <f>(AI107-AE107)/AI107</f>
        <v>0</v>
      </c>
      <c r="AG107" s="102"/>
      <c r="AH107" s="109" t="str">
        <f>+C107</f>
        <v>RS</v>
      </c>
      <c r="AI107" s="32">
        <f>SUM(AL107:AN107)+AG107</f>
        <v>17.2</v>
      </c>
      <c r="AJ107" s="46"/>
      <c r="AL107" s="16">
        <f>ROUND(AE107/(1-VLOOKUP(AH107,Group,2,FALSE)),2)</f>
        <v>17.2</v>
      </c>
      <c r="AM107" s="16">
        <f t="shared" ref="AM107" si="74">IF(VLOOKUP(AH107,Group,3,FALSE)="YES",VLOOKUP(ROUND(ROUND(AL107,1)-AL107,2),Round,2,FALSE)+VLOOKUP(AH107,Group,4,FALSE),0)</f>
        <v>0</v>
      </c>
      <c r="AN107" s="16">
        <f t="shared" ref="AN107" si="75">IF(VLOOKUP(AH107,Group,5,FALSE)="",0,ROUND(AL107-0.04999,1)-AL107+AO107)</f>
        <v>0</v>
      </c>
      <c r="AO107" s="16" t="str">
        <f t="shared" ref="AO107" si="76">IF(VLOOKUP(AH107,Group,5,FALSE)="","",VLOOKUP(AH107,Group,5,FALSE))</f>
        <v/>
      </c>
      <c r="AQ107" s="93" t="s">
        <v>45</v>
      </c>
    </row>
    <row r="108" spans="1:179" s="3" customFormat="1" ht="9.9499999999999993" customHeight="1" x14ac:dyDescent="0.2">
      <c r="A108" s="119" t="s">
        <v>749</v>
      </c>
      <c r="C108" s="168" t="s">
        <v>419</v>
      </c>
      <c r="D108" s="169" t="s">
        <v>549</v>
      </c>
      <c r="F108" s="24" t="s">
        <v>915</v>
      </c>
      <c r="H108" s="24" t="s">
        <v>601</v>
      </c>
      <c r="I108" s="24"/>
      <c r="J108" s="120" t="s">
        <v>602</v>
      </c>
      <c r="K108" s="24"/>
      <c r="L108" s="136"/>
      <c r="N108" s="136" t="s">
        <v>577</v>
      </c>
      <c r="O108" s="24"/>
      <c r="P108" s="24"/>
      <c r="Q108" s="24" t="s">
        <v>550</v>
      </c>
      <c r="R108" s="24"/>
      <c r="S108" s="197"/>
      <c r="T108" s="176"/>
      <c r="U108" s="33">
        <f>IF(Suggested="Yes",'Price List'!AC108,'Price List'!AI108)</f>
        <v>17.2</v>
      </c>
      <c r="V108" s="31" t="s">
        <v>36</v>
      </c>
      <c r="W108" s="5" t="str">
        <f>+Instructions!$B$3</f>
        <v>N</v>
      </c>
      <c r="X108" s="46"/>
      <c r="Y108" s="48">
        <f>+Instructions!$D$22</f>
        <v>0</v>
      </c>
      <c r="Z108" s="16">
        <f>ROUND($AC108*(1-Y108)+0.004999,2)</f>
        <v>17.2</v>
      </c>
      <c r="AA108" s="46"/>
      <c r="AB108" s="6" t="s">
        <v>993</v>
      </c>
      <c r="AC108" s="33">
        <v>17.2</v>
      </c>
      <c r="AD108" s="52">
        <f t="shared" si="73"/>
        <v>0</v>
      </c>
      <c r="AE108" s="16">
        <f t="shared" si="73"/>
        <v>17.2</v>
      </c>
      <c r="AF108" s="12">
        <f>(AI108-AE108)/AI108</f>
        <v>0</v>
      </c>
      <c r="AG108" s="102"/>
      <c r="AH108" s="109" t="str">
        <f>+C108</f>
        <v>RS</v>
      </c>
      <c r="AI108" s="32">
        <f>SUM(AL108:AN108)+AG108</f>
        <v>17.2</v>
      </c>
      <c r="AJ108" s="46"/>
      <c r="AL108" s="16">
        <f>ROUND(AE108/(1-VLOOKUP(AH108,Group,2,FALSE)),2)</f>
        <v>17.2</v>
      </c>
      <c r="AM108" s="16">
        <f t="shared" ref="AM108" si="77">IF(VLOOKUP(AH108,Group,3,FALSE)="YES",VLOOKUP(ROUND(ROUND(AL108,1)-AL108,2),Round,2,FALSE)+VLOOKUP(AH108,Group,4,FALSE),0)</f>
        <v>0</v>
      </c>
      <c r="AN108" s="16">
        <f t="shared" ref="AN108" si="78">IF(VLOOKUP(AH108,Group,5,FALSE)="",0,ROUND(AL108-0.04999,1)-AL108+AO108)</f>
        <v>0</v>
      </c>
      <c r="AO108" s="16" t="str">
        <f t="shared" ref="AO108" si="79">IF(VLOOKUP(AH108,Group,5,FALSE)="","",VLOOKUP(AH108,Group,5,FALSE))</f>
        <v/>
      </c>
      <c r="AQ108" s="93" t="s">
        <v>45</v>
      </c>
    </row>
    <row r="109" spans="1:179" s="154" customFormat="1" ht="3" customHeight="1" x14ac:dyDescent="0.2">
      <c r="A109" s="216"/>
      <c r="D109" s="155"/>
      <c r="H109" s="155"/>
      <c r="I109" s="155"/>
      <c r="J109" s="156"/>
      <c r="K109" s="155"/>
      <c r="L109" s="157"/>
      <c r="N109" s="155"/>
      <c r="O109" s="155"/>
      <c r="P109" s="155"/>
      <c r="Q109" s="155"/>
      <c r="R109" s="158"/>
      <c r="S109" s="159"/>
      <c r="T109" s="182"/>
      <c r="U109" s="160"/>
      <c r="V109" s="161"/>
      <c r="W109" s="161"/>
      <c r="X109" s="162"/>
      <c r="Y109" s="165"/>
      <c r="Z109" s="163"/>
      <c r="AA109" s="162"/>
      <c r="AE109" s="166"/>
      <c r="AF109" s="164"/>
      <c r="AG109" s="163"/>
      <c r="AH109" s="167"/>
      <c r="AI109" s="160"/>
      <c r="AJ109" s="162"/>
      <c r="AQ109" s="93" t="s">
        <v>45</v>
      </c>
    </row>
    <row r="110" spans="1:179" s="3" customFormat="1" ht="9.9499999999999993" customHeight="1" x14ac:dyDescent="0.2">
      <c r="A110" s="119"/>
      <c r="D110" s="24"/>
      <c r="F110" s="11" t="s">
        <v>821</v>
      </c>
      <c r="G110" s="24"/>
      <c r="H110" s="64"/>
      <c r="I110" s="24"/>
      <c r="J110" s="120"/>
      <c r="K110" s="24"/>
      <c r="L110" s="24"/>
      <c r="M110" s="24"/>
      <c r="N110" s="24"/>
      <c r="O110" s="24"/>
      <c r="P110" s="24"/>
      <c r="Q110" s="24"/>
      <c r="R110" s="24"/>
      <c r="S110" s="80"/>
      <c r="T110" s="176"/>
      <c r="U110" s="33"/>
      <c r="V110" s="31"/>
      <c r="W110" s="31"/>
      <c r="X110" s="46"/>
      <c r="Y110" s="48"/>
      <c r="Z110" s="14"/>
      <c r="AA110" s="46"/>
      <c r="AE110" s="47"/>
      <c r="AF110" s="16"/>
      <c r="AG110" s="14"/>
      <c r="AH110" s="57"/>
      <c r="AI110" s="16"/>
      <c r="AJ110" s="46"/>
      <c r="AQ110" s="93" t="s">
        <v>45</v>
      </c>
    </row>
    <row r="111" spans="1:179" s="3" customFormat="1" ht="9.9499999999999993" customHeight="1" x14ac:dyDescent="0.2">
      <c r="A111" s="119">
        <v>4004</v>
      </c>
      <c r="C111" s="168" t="s">
        <v>419</v>
      </c>
      <c r="D111" s="169" t="s">
        <v>549</v>
      </c>
      <c r="F111" s="24" t="s">
        <v>916</v>
      </c>
      <c r="H111" s="24" t="s">
        <v>820</v>
      </c>
      <c r="I111" s="24"/>
      <c r="J111" s="120" t="s">
        <v>817</v>
      </c>
      <c r="K111" s="24"/>
      <c r="L111" s="136"/>
      <c r="N111" s="24" t="s">
        <v>104</v>
      </c>
      <c r="O111" s="24"/>
      <c r="P111" s="24"/>
      <c r="Q111" s="24" t="s">
        <v>550</v>
      </c>
      <c r="R111" s="24"/>
      <c r="S111" s="197" t="s">
        <v>9</v>
      </c>
      <c r="T111" s="176"/>
      <c r="U111" s="33">
        <f>IF(Suggested="Yes",'Price List'!AC111,'Price List'!AI111)</f>
        <v>26.9</v>
      </c>
      <c r="V111" s="31" t="s">
        <v>36</v>
      </c>
      <c r="W111" s="5" t="str">
        <f>+Instructions!$B$3</f>
        <v>N</v>
      </c>
      <c r="X111" s="46"/>
      <c r="Y111" s="48">
        <f>+Instructions!$D$22</f>
        <v>0</v>
      </c>
      <c r="Z111" s="16">
        <f>ROUND($AC111*(1-Y111)+0.004999,2)</f>
        <v>26.9</v>
      </c>
      <c r="AA111" s="46"/>
      <c r="AB111" s="6" t="s">
        <v>993</v>
      </c>
      <c r="AC111" s="33">
        <v>26.9</v>
      </c>
      <c r="AD111" s="52">
        <f>+Y111</f>
        <v>0</v>
      </c>
      <c r="AE111" s="16">
        <f>+Z111</f>
        <v>26.9</v>
      </c>
      <c r="AF111" s="12">
        <f>(AI111-AE111)/AI111</f>
        <v>0</v>
      </c>
      <c r="AG111" s="102"/>
      <c r="AH111" s="109" t="str">
        <f>+C111</f>
        <v>RS</v>
      </c>
      <c r="AI111" s="32">
        <f>SUM(AL111:AN111)+AG111</f>
        <v>26.9</v>
      </c>
      <c r="AJ111" s="46"/>
      <c r="AL111" s="16">
        <f>ROUND(AE111/(1-VLOOKUP(AH111,Group,2,FALSE)),2)</f>
        <v>26.9</v>
      </c>
      <c r="AM111" s="16">
        <f>IF(VLOOKUP(AH111,Group,3,FALSE)="YES",VLOOKUP(ROUND(ROUND(AL111,1)-AL111,2),Round,2,FALSE)+VLOOKUP(AH111,Group,4,FALSE),0)</f>
        <v>0</v>
      </c>
      <c r="AN111" s="16">
        <f>IF(VLOOKUP(AH111,Group,5,FALSE)="",0,ROUND(AL111-0.04999,1)-AL111+AO111)</f>
        <v>0</v>
      </c>
      <c r="AO111" s="16" t="str">
        <f>IF(VLOOKUP(AH111,Group,5,FALSE)="","",VLOOKUP(AH111,Group,5,FALSE))</f>
        <v/>
      </c>
      <c r="AQ111" s="93" t="s">
        <v>45</v>
      </c>
    </row>
    <row r="112" spans="1:179" s="3" customFormat="1" ht="9.9499999999999993" customHeight="1" x14ac:dyDescent="0.2">
      <c r="A112" s="119">
        <v>5004</v>
      </c>
      <c r="C112" s="168" t="s">
        <v>419</v>
      </c>
      <c r="D112" s="169" t="s">
        <v>549</v>
      </c>
      <c r="F112" s="24" t="s">
        <v>917</v>
      </c>
      <c r="H112" s="24" t="s">
        <v>819</v>
      </c>
      <c r="I112" s="24"/>
      <c r="J112" s="120" t="s">
        <v>599</v>
      </c>
      <c r="K112" s="24"/>
      <c r="L112" s="136"/>
      <c r="N112" s="136" t="s">
        <v>111</v>
      </c>
      <c r="O112" s="24"/>
      <c r="P112" s="24"/>
      <c r="Q112" s="24" t="s">
        <v>550</v>
      </c>
      <c r="R112" s="24"/>
      <c r="S112" s="197" t="s">
        <v>9</v>
      </c>
      <c r="T112" s="176"/>
      <c r="U112" s="33">
        <f>IF(Suggested="Yes",'Price List'!AC112,'Price List'!AI112)</f>
        <v>5.75</v>
      </c>
      <c r="V112" s="31" t="s">
        <v>36</v>
      </c>
      <c r="W112" s="5" t="str">
        <f>+Instructions!$B$3</f>
        <v>N</v>
      </c>
      <c r="X112" s="46"/>
      <c r="Y112" s="48">
        <f>+Instructions!$D$22</f>
        <v>0</v>
      </c>
      <c r="Z112" s="16">
        <f>ROUND($AC112*(1-Y112)+0.004999,2)</f>
        <v>5.75</v>
      </c>
      <c r="AA112" s="46"/>
      <c r="AB112" s="6" t="s">
        <v>993</v>
      </c>
      <c r="AC112" s="33">
        <v>5.75</v>
      </c>
      <c r="AD112" s="52">
        <f>+Y112</f>
        <v>0</v>
      </c>
      <c r="AE112" s="16">
        <f>+Z112</f>
        <v>5.75</v>
      </c>
      <c r="AF112" s="12">
        <f>(AI112-AE112)/AI112</f>
        <v>0</v>
      </c>
      <c r="AG112" s="102"/>
      <c r="AH112" s="109" t="str">
        <f>+C112</f>
        <v>RS</v>
      </c>
      <c r="AI112" s="32">
        <f>SUM(AL112:AN112)+AG112</f>
        <v>5.75</v>
      </c>
      <c r="AJ112" s="46"/>
      <c r="AL112" s="16">
        <f>ROUND(AE112/(1-VLOOKUP(AH112,Group,2,FALSE)),2)</f>
        <v>5.75</v>
      </c>
      <c r="AM112" s="16">
        <f t="shared" ref="AM112" si="80">IF(VLOOKUP(AH112,Group,3,FALSE)="YES",VLOOKUP(ROUND(ROUND(AL112,1)-AL112,2),Round,2,FALSE)+VLOOKUP(AH112,Group,4,FALSE),0)</f>
        <v>0</v>
      </c>
      <c r="AN112" s="16">
        <f t="shared" ref="AN112" si="81">IF(VLOOKUP(AH112,Group,5,FALSE)="",0,ROUND(AL112-0.04999,1)-AL112+AO112)</f>
        <v>0</v>
      </c>
      <c r="AO112" s="16" t="str">
        <f t="shared" ref="AO112" si="82">IF(VLOOKUP(AH112,Group,5,FALSE)="","",VLOOKUP(AH112,Group,5,FALSE))</f>
        <v/>
      </c>
      <c r="AQ112" s="93" t="s">
        <v>45</v>
      </c>
    </row>
    <row r="113" spans="1:43" s="154" customFormat="1" ht="3" customHeight="1" x14ac:dyDescent="0.2">
      <c r="A113" s="216"/>
      <c r="D113" s="155"/>
      <c r="H113" s="155"/>
      <c r="I113" s="155"/>
      <c r="J113" s="156"/>
      <c r="K113" s="155"/>
      <c r="L113" s="157"/>
      <c r="N113" s="155"/>
      <c r="O113" s="155"/>
      <c r="P113" s="155"/>
      <c r="Q113" s="155"/>
      <c r="R113" s="158"/>
      <c r="S113" s="159"/>
      <c r="T113" s="182"/>
      <c r="U113" s="160"/>
      <c r="V113" s="161"/>
      <c r="W113" s="161"/>
      <c r="X113" s="162"/>
      <c r="Y113" s="165"/>
      <c r="Z113" s="163"/>
      <c r="AA113" s="162"/>
      <c r="AE113" s="166"/>
      <c r="AF113" s="164"/>
      <c r="AG113" s="163"/>
      <c r="AH113" s="167"/>
      <c r="AI113" s="160"/>
      <c r="AJ113" s="162"/>
      <c r="AQ113" s="93" t="s">
        <v>45</v>
      </c>
    </row>
    <row r="114" spans="1:43" s="3" customFormat="1" ht="9.9499999999999993" customHeight="1" x14ac:dyDescent="0.2">
      <c r="A114" s="119"/>
      <c r="D114" s="24"/>
      <c r="F114" s="11" t="s">
        <v>172</v>
      </c>
      <c r="G114" s="24"/>
      <c r="H114" s="64"/>
      <c r="I114" s="24"/>
      <c r="J114" s="120"/>
      <c r="K114" s="24"/>
      <c r="L114" s="24"/>
      <c r="M114" s="24"/>
      <c r="N114" s="24"/>
      <c r="O114" s="24"/>
      <c r="P114" s="24"/>
      <c r="Q114" s="24"/>
      <c r="R114" s="24"/>
      <c r="S114" s="80"/>
      <c r="T114" s="176"/>
      <c r="U114" s="33"/>
      <c r="V114" s="31"/>
      <c r="W114" s="31"/>
      <c r="X114" s="46"/>
      <c r="Y114" s="48"/>
      <c r="Z114" s="14"/>
      <c r="AA114" s="46"/>
      <c r="AE114" s="47"/>
      <c r="AF114" s="16"/>
      <c r="AG114" s="14"/>
      <c r="AH114" s="57"/>
      <c r="AI114" s="16"/>
      <c r="AJ114" s="46"/>
      <c r="AQ114" s="93" t="s">
        <v>45</v>
      </c>
    </row>
    <row r="115" spans="1:43" s="3" customFormat="1" ht="9.9499999999999993" customHeight="1" x14ac:dyDescent="0.2">
      <c r="A115" s="119" t="s">
        <v>750</v>
      </c>
      <c r="C115" s="168" t="s">
        <v>419</v>
      </c>
      <c r="D115" s="169" t="s">
        <v>549</v>
      </c>
      <c r="F115" s="24" t="s">
        <v>918</v>
      </c>
      <c r="H115" s="24" t="s">
        <v>173</v>
      </c>
      <c r="I115" s="24"/>
      <c r="J115" s="120" t="s">
        <v>576</v>
      </c>
      <c r="K115" s="24"/>
      <c r="L115" s="136"/>
      <c r="N115" s="136" t="s">
        <v>108</v>
      </c>
      <c r="O115" s="24"/>
      <c r="P115" s="24"/>
      <c r="Q115" s="24" t="s">
        <v>550</v>
      </c>
      <c r="R115" s="24"/>
      <c r="S115" s="197" t="s">
        <v>9</v>
      </c>
      <c r="T115" s="176"/>
      <c r="U115" s="33">
        <f>IF(Suggested="Yes",'Price List'!AC115,'Price List'!AI115)</f>
        <v>15.45</v>
      </c>
      <c r="V115" s="31" t="s">
        <v>36</v>
      </c>
      <c r="W115" s="5" t="str">
        <f>+Instructions!$B$3</f>
        <v>N</v>
      </c>
      <c r="X115" s="46"/>
      <c r="Y115" s="48">
        <f>+Instructions!$D$22</f>
        <v>0</v>
      </c>
      <c r="Z115" s="16">
        <f>ROUND($AC115*(1-Y115)+0.004999,2)</f>
        <v>15.45</v>
      </c>
      <c r="AA115" s="46"/>
      <c r="AB115" s="6" t="s">
        <v>993</v>
      </c>
      <c r="AC115" s="33">
        <v>15.45</v>
      </c>
      <c r="AD115" s="52">
        <f>+Y115</f>
        <v>0</v>
      </c>
      <c r="AE115" s="16">
        <f>+Z115</f>
        <v>15.45</v>
      </c>
      <c r="AF115" s="12">
        <f>(AI115-AE115)/AI115</f>
        <v>0</v>
      </c>
      <c r="AG115" s="102"/>
      <c r="AH115" s="109" t="str">
        <f>+C115</f>
        <v>RS</v>
      </c>
      <c r="AI115" s="32">
        <f>SUM(AL115:AN115)+AG115</f>
        <v>15.45</v>
      </c>
      <c r="AJ115" s="46"/>
      <c r="AL115" s="16">
        <f>ROUND(AE115/(1-VLOOKUP(AH115,Group,2,FALSE)),2)</f>
        <v>15.45</v>
      </c>
      <c r="AM115" s="16">
        <f t="shared" ref="AM115:AM116" si="83">IF(VLOOKUP(AH115,Group,3,FALSE)="YES",VLOOKUP(ROUND(ROUND(AL115,1)-AL115,2),Round,2,FALSE)+VLOOKUP(AH115,Group,4,FALSE),0)</f>
        <v>0</v>
      </c>
      <c r="AN115" s="16">
        <f t="shared" ref="AN115:AN116" si="84">IF(VLOOKUP(AH115,Group,5,FALSE)="",0,ROUND(AL115-0.04999,1)-AL115+AO115)</f>
        <v>0</v>
      </c>
      <c r="AO115" s="16" t="str">
        <f t="shared" ref="AO115:AO116" si="85">IF(VLOOKUP(AH115,Group,5,FALSE)="","",VLOOKUP(AH115,Group,5,FALSE))</f>
        <v/>
      </c>
      <c r="AQ115" s="93" t="s">
        <v>45</v>
      </c>
    </row>
    <row r="116" spans="1:43" s="3" customFormat="1" ht="9.9499999999999993" customHeight="1" x14ac:dyDescent="0.2">
      <c r="A116" s="119" t="s">
        <v>751</v>
      </c>
      <c r="C116" s="168" t="s">
        <v>419</v>
      </c>
      <c r="D116" s="169" t="s">
        <v>549</v>
      </c>
      <c r="F116" s="24" t="s">
        <v>919</v>
      </c>
      <c r="H116" s="24" t="s">
        <v>579</v>
      </c>
      <c r="I116" s="24"/>
      <c r="J116" s="120" t="s">
        <v>578</v>
      </c>
      <c r="K116" s="24"/>
      <c r="L116" s="136"/>
      <c r="N116" s="136" t="s">
        <v>577</v>
      </c>
      <c r="O116" s="24"/>
      <c r="P116" s="24"/>
      <c r="Q116" s="24" t="s">
        <v>550</v>
      </c>
      <c r="R116" s="24"/>
      <c r="S116" s="197" t="s">
        <v>9</v>
      </c>
      <c r="T116" s="176"/>
      <c r="U116" s="33">
        <f>IF(Suggested="Yes",'Price List'!AC116,'Price List'!AI116)</f>
        <v>17.05</v>
      </c>
      <c r="V116" s="31" t="s">
        <v>36</v>
      </c>
      <c r="W116" s="5" t="str">
        <f>+Instructions!$B$3</f>
        <v>N</v>
      </c>
      <c r="X116" s="46"/>
      <c r="Y116" s="48">
        <f>+Instructions!$D$22</f>
        <v>0</v>
      </c>
      <c r="Z116" s="16">
        <f>ROUND($AC116*(1-Y116)+0.004999,2)</f>
        <v>17.05</v>
      </c>
      <c r="AA116" s="46"/>
      <c r="AB116" s="6" t="s">
        <v>993</v>
      </c>
      <c r="AC116" s="33">
        <v>17.05</v>
      </c>
      <c r="AD116" s="52">
        <f>+Y116</f>
        <v>0</v>
      </c>
      <c r="AE116" s="16">
        <f>+Z116</f>
        <v>17.05</v>
      </c>
      <c r="AF116" s="12">
        <f>(AI116-AE116)/AI116</f>
        <v>0</v>
      </c>
      <c r="AG116" s="102"/>
      <c r="AH116" s="109" t="str">
        <f>+C116</f>
        <v>RS</v>
      </c>
      <c r="AI116" s="32">
        <f>SUM(AL116:AN116)+AG116</f>
        <v>17.05</v>
      </c>
      <c r="AJ116" s="46"/>
      <c r="AL116" s="16">
        <f>ROUND(AE116/(1-VLOOKUP(AH116,Group,2,FALSE)),2)</f>
        <v>17.05</v>
      </c>
      <c r="AM116" s="16">
        <f t="shared" si="83"/>
        <v>0</v>
      </c>
      <c r="AN116" s="16">
        <f t="shared" si="84"/>
        <v>0</v>
      </c>
      <c r="AO116" s="16" t="str">
        <f t="shared" si="85"/>
        <v/>
      </c>
      <c r="AQ116" s="93" t="s">
        <v>45</v>
      </c>
    </row>
    <row r="117" spans="1:43" s="154" customFormat="1" ht="3" customHeight="1" x14ac:dyDescent="0.2">
      <c r="A117" s="216"/>
      <c r="D117" s="155"/>
      <c r="H117" s="155"/>
      <c r="I117" s="155"/>
      <c r="J117" s="156"/>
      <c r="K117" s="155"/>
      <c r="L117" s="157"/>
      <c r="N117" s="155"/>
      <c r="O117" s="155"/>
      <c r="P117" s="155"/>
      <c r="Q117" s="155"/>
      <c r="R117" s="158"/>
      <c r="S117" s="159"/>
      <c r="T117" s="182"/>
      <c r="U117" s="160"/>
      <c r="V117" s="161"/>
      <c r="W117" s="161"/>
      <c r="X117" s="162"/>
      <c r="Y117" s="165"/>
      <c r="Z117" s="163"/>
      <c r="AA117" s="162"/>
      <c r="AE117" s="166"/>
      <c r="AF117" s="164"/>
      <c r="AG117" s="163"/>
      <c r="AH117" s="167"/>
      <c r="AI117" s="160"/>
      <c r="AJ117" s="162"/>
      <c r="AQ117" s="93" t="s">
        <v>45</v>
      </c>
    </row>
    <row r="118" spans="1:43" s="3" customFormat="1" ht="9.9499999999999993" customHeight="1" x14ac:dyDescent="0.2">
      <c r="A118" s="119"/>
      <c r="D118" s="24"/>
      <c r="F118" s="11" t="s">
        <v>112</v>
      </c>
      <c r="G118" s="24"/>
      <c r="H118" s="64"/>
      <c r="I118" s="24"/>
      <c r="J118" s="120"/>
      <c r="K118" s="24"/>
      <c r="L118" s="24"/>
      <c r="M118" s="24"/>
      <c r="N118" s="24"/>
      <c r="O118" s="24"/>
      <c r="P118" s="24"/>
      <c r="Q118" s="24"/>
      <c r="R118" s="24"/>
      <c r="S118" s="80"/>
      <c r="T118" s="176"/>
      <c r="U118" s="33"/>
      <c r="V118" s="31"/>
      <c r="W118" s="31"/>
      <c r="X118" s="46"/>
      <c r="Y118" s="48"/>
      <c r="Z118" s="14"/>
      <c r="AA118" s="46"/>
      <c r="AE118" s="47"/>
      <c r="AF118" s="16"/>
      <c r="AG118" s="14"/>
      <c r="AH118" s="57"/>
      <c r="AI118" s="16"/>
      <c r="AJ118" s="46"/>
      <c r="AQ118" s="93" t="s">
        <v>45</v>
      </c>
    </row>
    <row r="119" spans="1:43" s="3" customFormat="1" ht="9.9499999999999993" customHeight="1" x14ac:dyDescent="0.2">
      <c r="A119" s="119">
        <v>5104</v>
      </c>
      <c r="C119" s="168" t="s">
        <v>419</v>
      </c>
      <c r="D119" s="169" t="s">
        <v>549</v>
      </c>
      <c r="F119" s="24" t="s">
        <v>920</v>
      </c>
      <c r="H119" s="24" t="s">
        <v>580</v>
      </c>
      <c r="I119" s="24"/>
      <c r="J119" s="120" t="s">
        <v>582</v>
      </c>
      <c r="K119" s="24"/>
      <c r="L119" s="136"/>
      <c r="N119" s="136" t="s">
        <v>111</v>
      </c>
      <c r="O119" s="24"/>
      <c r="P119" s="24"/>
      <c r="Q119" s="24" t="s">
        <v>550</v>
      </c>
      <c r="R119" s="24"/>
      <c r="S119" s="197" t="s">
        <v>9</v>
      </c>
      <c r="T119" s="176"/>
      <c r="U119" s="33">
        <f>IF(Suggested="Yes",'Price List'!AC119,'Price List'!AI119)</f>
        <v>5.65</v>
      </c>
      <c r="V119" s="31" t="s">
        <v>36</v>
      </c>
      <c r="W119" s="5" t="str">
        <f>+Instructions!$B$3</f>
        <v>N</v>
      </c>
      <c r="X119" s="46"/>
      <c r="Y119" s="48">
        <f>+Instructions!$D$22</f>
        <v>0</v>
      </c>
      <c r="Z119" s="16">
        <f>ROUND($AC119*(1-Y119)+0.004999,2)</f>
        <v>5.65</v>
      </c>
      <c r="AA119" s="46"/>
      <c r="AB119" s="6" t="s">
        <v>993</v>
      </c>
      <c r="AC119" s="33">
        <v>5.65</v>
      </c>
      <c r="AD119" s="52">
        <f>+Y119</f>
        <v>0</v>
      </c>
      <c r="AE119" s="16">
        <f>+Z119</f>
        <v>5.65</v>
      </c>
      <c r="AF119" s="12">
        <f>(AI119-AE119)/AI119</f>
        <v>0</v>
      </c>
      <c r="AG119" s="102"/>
      <c r="AH119" s="109" t="str">
        <f>+C119</f>
        <v>RS</v>
      </c>
      <c r="AI119" s="32">
        <f>SUM(AL119:AN119)+AG119</f>
        <v>5.65</v>
      </c>
      <c r="AJ119" s="46"/>
      <c r="AL119" s="16">
        <f>ROUND(AE119/(1-VLOOKUP(AH119,Group,2,FALSE)),2)</f>
        <v>5.65</v>
      </c>
      <c r="AM119" s="16">
        <f>IF(VLOOKUP(AH119,Group,3,FALSE)="YES",VLOOKUP(ROUND(ROUND(AL119,1)-AL119,2),Round,2,FALSE)+VLOOKUP(AH119,Group,4,FALSE),0)</f>
        <v>0</v>
      </c>
      <c r="AN119" s="16">
        <f>IF(VLOOKUP(AH119,Group,5,FALSE)="",0,ROUND(AL119-0.04999,1)-AL119+AO119)</f>
        <v>0</v>
      </c>
      <c r="AO119" s="16" t="str">
        <f>IF(VLOOKUP(AH119,Group,5,FALSE)="","",VLOOKUP(AH119,Group,5,FALSE))</f>
        <v/>
      </c>
      <c r="AQ119" s="93" t="s">
        <v>45</v>
      </c>
    </row>
    <row r="120" spans="1:43" s="3" customFormat="1" ht="9.9499999999999993" customHeight="1" x14ac:dyDescent="0.2">
      <c r="A120" s="119">
        <v>5106</v>
      </c>
      <c r="C120" s="168" t="s">
        <v>419</v>
      </c>
      <c r="D120" s="169" t="s">
        <v>549</v>
      </c>
      <c r="F120" s="24" t="s">
        <v>921</v>
      </c>
      <c r="H120" s="24" t="s">
        <v>581</v>
      </c>
      <c r="I120" s="24"/>
      <c r="J120" s="120" t="s">
        <v>583</v>
      </c>
      <c r="K120" s="24"/>
      <c r="L120" s="136"/>
      <c r="N120" s="136" t="s">
        <v>111</v>
      </c>
      <c r="O120" s="24"/>
      <c r="P120" s="24"/>
      <c r="Q120" s="24" t="s">
        <v>550</v>
      </c>
      <c r="R120" s="24"/>
      <c r="S120" s="197" t="s">
        <v>9</v>
      </c>
      <c r="T120" s="176"/>
      <c r="U120" s="33">
        <f>IF(Suggested="Yes",'Price List'!AC120,'Price List'!AI120)</f>
        <v>5.65</v>
      </c>
      <c r="V120" s="31" t="s">
        <v>36</v>
      </c>
      <c r="W120" s="5" t="str">
        <f>+Instructions!$B$3</f>
        <v>N</v>
      </c>
      <c r="X120" s="46"/>
      <c r="Y120" s="48">
        <f>+Instructions!$D$22</f>
        <v>0</v>
      </c>
      <c r="Z120" s="16">
        <f>ROUND($AC120*(1-Y120)+0.004999,2)</f>
        <v>5.65</v>
      </c>
      <c r="AA120" s="46"/>
      <c r="AB120" s="6" t="s">
        <v>993</v>
      </c>
      <c r="AC120" s="33">
        <v>5.65</v>
      </c>
      <c r="AD120" s="52">
        <f>+Y120</f>
        <v>0</v>
      </c>
      <c r="AE120" s="16">
        <f>+Z120</f>
        <v>5.65</v>
      </c>
      <c r="AF120" s="12">
        <f>(AI120-AE120)/AI120</f>
        <v>0</v>
      </c>
      <c r="AG120" s="102"/>
      <c r="AH120" s="109" t="str">
        <f>+C120</f>
        <v>RS</v>
      </c>
      <c r="AI120" s="32">
        <f>SUM(AL120:AN120)+AG120</f>
        <v>5.65</v>
      </c>
      <c r="AJ120" s="46"/>
      <c r="AL120" s="16">
        <f>ROUND(AE120/(1-VLOOKUP(AH120,Group,2,FALSE)),2)</f>
        <v>5.65</v>
      </c>
      <c r="AM120" s="16">
        <f>IF(VLOOKUP(AH120,Group,3,FALSE)="YES",VLOOKUP(ROUND(ROUND(AL120,1)-AL120,2),Round,2,FALSE)+VLOOKUP(AH120,Group,4,FALSE),0)</f>
        <v>0</v>
      </c>
      <c r="AN120" s="16">
        <f>IF(VLOOKUP(AH120,Group,5,FALSE)="",0,ROUND(AL120-0.04999,1)-AL120+AO120)</f>
        <v>0</v>
      </c>
      <c r="AO120" s="16" t="str">
        <f>IF(VLOOKUP(AH120,Group,5,FALSE)="","",VLOOKUP(AH120,Group,5,FALSE))</f>
        <v/>
      </c>
      <c r="AQ120" s="93" t="s">
        <v>45</v>
      </c>
    </row>
    <row r="121" spans="1:43" s="154" customFormat="1" ht="3" customHeight="1" x14ac:dyDescent="0.2">
      <c r="A121" s="216"/>
      <c r="D121" s="155"/>
      <c r="H121" s="155"/>
      <c r="I121" s="155"/>
      <c r="J121" s="156"/>
      <c r="K121" s="155"/>
      <c r="L121" s="157"/>
      <c r="N121" s="155"/>
      <c r="O121" s="155"/>
      <c r="P121" s="155"/>
      <c r="Q121" s="155"/>
      <c r="R121" s="158"/>
      <c r="S121" s="159"/>
      <c r="T121" s="182"/>
      <c r="U121" s="160"/>
      <c r="V121" s="161"/>
      <c r="W121" s="161"/>
      <c r="X121" s="162"/>
      <c r="Y121" s="165"/>
      <c r="Z121" s="163"/>
      <c r="AA121" s="162"/>
      <c r="AE121" s="166"/>
      <c r="AF121" s="164"/>
      <c r="AG121" s="163"/>
      <c r="AH121" s="167"/>
      <c r="AI121" s="160"/>
      <c r="AJ121" s="162"/>
      <c r="AQ121" s="93" t="s">
        <v>45</v>
      </c>
    </row>
    <row r="122" spans="1:43" s="124" customFormat="1" ht="12" customHeight="1" x14ac:dyDescent="0.2">
      <c r="A122" s="215"/>
      <c r="D122" s="24"/>
      <c r="E122" s="125" t="s">
        <v>233</v>
      </c>
      <c r="F122" s="11"/>
      <c r="G122" s="126"/>
      <c r="H122" s="126"/>
      <c r="I122" s="127"/>
      <c r="J122" s="128"/>
      <c r="K122" s="127"/>
      <c r="L122" s="127"/>
      <c r="M122" s="127"/>
      <c r="N122" s="127"/>
      <c r="O122" s="127"/>
      <c r="P122" s="127"/>
      <c r="Q122" s="127"/>
      <c r="R122" s="176"/>
      <c r="S122" s="176"/>
      <c r="T122" s="176"/>
      <c r="V122" s="130"/>
      <c r="W122" s="130"/>
      <c r="X122" s="46"/>
      <c r="Y122" s="133"/>
      <c r="Z122" s="131"/>
      <c r="AA122" s="46"/>
      <c r="AE122" s="134"/>
      <c r="AF122" s="132"/>
      <c r="AG122" s="131"/>
      <c r="AH122" s="135"/>
      <c r="AI122" s="132"/>
      <c r="AJ122" s="46"/>
      <c r="AQ122" s="93" t="s">
        <v>45</v>
      </c>
    </row>
    <row r="123" spans="1:43" s="154" customFormat="1" ht="3" customHeight="1" x14ac:dyDescent="0.2">
      <c r="A123" s="216"/>
      <c r="D123" s="155"/>
      <c r="H123" s="155"/>
      <c r="I123" s="155"/>
      <c r="J123" s="156"/>
      <c r="K123" s="155"/>
      <c r="L123" s="157"/>
      <c r="N123" s="155"/>
      <c r="O123" s="155"/>
      <c r="P123" s="155"/>
      <c r="Q123" s="155"/>
      <c r="R123" s="158"/>
      <c r="S123" s="159"/>
      <c r="T123" s="182"/>
      <c r="U123" s="160"/>
      <c r="V123" s="161"/>
      <c r="W123" s="161"/>
      <c r="X123" s="162"/>
      <c r="Y123" s="165"/>
      <c r="Z123" s="163"/>
      <c r="AA123" s="162"/>
      <c r="AE123" s="166"/>
      <c r="AF123" s="164"/>
      <c r="AG123" s="163"/>
      <c r="AH123" s="167"/>
      <c r="AI123" s="160"/>
      <c r="AJ123" s="162"/>
      <c r="AQ123" s="93" t="s">
        <v>45</v>
      </c>
    </row>
    <row r="124" spans="1:43" s="3" customFormat="1" ht="9.9499999999999993" customHeight="1" x14ac:dyDescent="0.2">
      <c r="A124" s="119"/>
      <c r="D124" s="24"/>
      <c r="F124" s="11" t="s">
        <v>352</v>
      </c>
      <c r="G124" s="24"/>
      <c r="H124" s="64"/>
      <c r="I124" s="24"/>
      <c r="J124" s="120"/>
      <c r="K124" s="24"/>
      <c r="L124" s="24"/>
      <c r="M124" s="24"/>
      <c r="N124" s="24"/>
      <c r="O124" s="24"/>
      <c r="P124" s="24"/>
      <c r="Q124" s="24"/>
      <c r="S124" s="80"/>
      <c r="T124" s="176"/>
      <c r="U124" s="33"/>
      <c r="V124" s="31"/>
      <c r="W124" s="31"/>
      <c r="X124" s="46"/>
      <c r="Y124" s="48"/>
      <c r="Z124" s="14"/>
      <c r="AA124" s="46"/>
      <c r="AE124" s="47"/>
      <c r="AF124" s="16"/>
      <c r="AG124" s="14"/>
      <c r="AH124" s="57"/>
      <c r="AI124" s="16"/>
      <c r="AJ124" s="46"/>
      <c r="AQ124" s="93" t="s">
        <v>45</v>
      </c>
    </row>
    <row r="125" spans="1:43" s="154" customFormat="1" ht="3" customHeight="1" x14ac:dyDescent="0.2">
      <c r="A125" s="216"/>
      <c r="D125" s="155"/>
      <c r="H125" s="155"/>
      <c r="I125" s="155"/>
      <c r="J125" s="156"/>
      <c r="K125" s="155"/>
      <c r="L125" s="157"/>
      <c r="N125" s="155"/>
      <c r="O125" s="155"/>
      <c r="P125" s="155"/>
      <c r="Q125" s="155"/>
      <c r="R125" s="158"/>
      <c r="S125" s="159"/>
      <c r="T125" s="182"/>
      <c r="U125" s="160"/>
      <c r="V125" s="161"/>
      <c r="W125" s="161"/>
      <c r="X125" s="162"/>
      <c r="Y125" s="165"/>
      <c r="Z125" s="163"/>
      <c r="AA125" s="162"/>
      <c r="AE125" s="166"/>
      <c r="AF125" s="164"/>
      <c r="AG125" s="163"/>
      <c r="AH125" s="167"/>
      <c r="AI125" s="160"/>
      <c r="AJ125" s="162"/>
      <c r="AQ125" s="93" t="s">
        <v>45</v>
      </c>
    </row>
    <row r="126" spans="1:43" s="3" customFormat="1" ht="9.9499999999999993" customHeight="1" x14ac:dyDescent="0.2">
      <c r="A126" s="119" t="s">
        <v>183</v>
      </c>
      <c r="C126" s="168" t="s">
        <v>249</v>
      </c>
      <c r="D126" s="169" t="s">
        <v>248</v>
      </c>
      <c r="F126" s="24" t="s">
        <v>209</v>
      </c>
      <c r="H126" s="24" t="s">
        <v>187</v>
      </c>
      <c r="I126" s="24"/>
      <c r="J126" s="120" t="s">
        <v>183</v>
      </c>
      <c r="K126" s="24" t="s">
        <v>184</v>
      </c>
      <c r="L126" s="24"/>
      <c r="N126" s="136"/>
      <c r="O126" s="24" t="s">
        <v>111</v>
      </c>
      <c r="P126" s="24"/>
      <c r="Q126" s="24" t="s">
        <v>182</v>
      </c>
      <c r="R126" s="195"/>
      <c r="S126" s="80" t="s">
        <v>9</v>
      </c>
      <c r="T126" s="176"/>
      <c r="U126" s="33">
        <f>IF(Suggested="Yes",'Price List'!AC126,'Price List'!AI126)</f>
        <v>32.75</v>
      </c>
      <c r="V126" s="31" t="s">
        <v>36</v>
      </c>
      <c r="W126" s="5" t="str">
        <f>+Instructions!$B$3</f>
        <v>N</v>
      </c>
      <c r="X126" s="46"/>
      <c r="Y126" s="48">
        <f>+Instructions!$D$22</f>
        <v>0</v>
      </c>
      <c r="Z126" s="16">
        <f t="shared" ref="Z126:Z144" si="86">ROUND($AC126*(1-Y126)+0.004999,2)</f>
        <v>32.75</v>
      </c>
      <c r="AA126" s="46"/>
      <c r="AB126" s="6" t="s">
        <v>993</v>
      </c>
      <c r="AC126" s="33">
        <v>32.75</v>
      </c>
      <c r="AD126" s="52">
        <f t="shared" ref="AD126:AD144" si="87">+Y126</f>
        <v>0</v>
      </c>
      <c r="AE126" s="16">
        <f t="shared" ref="AE126:AE144" si="88">+Z126</f>
        <v>32.75</v>
      </c>
      <c r="AF126" s="12">
        <f t="shared" ref="AF126:AF144" si="89">(AI126-AE126)/AI126</f>
        <v>0</v>
      </c>
      <c r="AG126" s="102"/>
      <c r="AH126" s="109" t="str">
        <f>+C126</f>
        <v>PP</v>
      </c>
      <c r="AI126" s="32">
        <f t="shared" ref="AI126:AI144" si="90">SUM(AL126:AN126)+AG126</f>
        <v>32.75</v>
      </c>
      <c r="AJ126" s="46"/>
      <c r="AL126" s="16">
        <f t="shared" ref="AL126:AL144" si="91">ROUND(AE126/(1-VLOOKUP(AH126,Group,2,FALSE)),2)</f>
        <v>32.75</v>
      </c>
      <c r="AM126" s="16">
        <f>IF(VLOOKUP(AH126,Group,3,FALSE)="YES",VLOOKUP(ROUND(ROUND(AL126,1)-AL126,2),Round,2,FALSE)+VLOOKUP(AH126,Group,4,FALSE),0)</f>
        <v>0</v>
      </c>
      <c r="AN126" s="16">
        <f>IF(VLOOKUP(AH126,Group,5,FALSE)="",0,ROUND(AL126-0.04999,1)-AL126+AO126)</f>
        <v>0</v>
      </c>
      <c r="AO126" s="16" t="str">
        <f>IF(VLOOKUP(AH126,Group,5,FALSE)="","",VLOOKUP(AH126,Group,5,FALSE))</f>
        <v/>
      </c>
      <c r="AQ126" s="93" t="s">
        <v>45</v>
      </c>
    </row>
    <row r="127" spans="1:43" s="3" customFormat="1" ht="9.9499999999999993" customHeight="1" x14ac:dyDescent="0.2">
      <c r="A127" s="119" t="s">
        <v>191</v>
      </c>
      <c r="C127" s="168" t="s">
        <v>249</v>
      </c>
      <c r="D127" s="169" t="s">
        <v>248</v>
      </c>
      <c r="F127" s="24" t="s">
        <v>210</v>
      </c>
      <c r="H127" s="24" t="s">
        <v>188</v>
      </c>
      <c r="I127" s="24"/>
      <c r="J127" s="120" t="s">
        <v>191</v>
      </c>
      <c r="K127" s="24" t="s">
        <v>184</v>
      </c>
      <c r="L127" s="24"/>
      <c r="N127" s="136"/>
      <c r="O127" s="24" t="s">
        <v>111</v>
      </c>
      <c r="P127" s="24"/>
      <c r="Q127" s="24" t="s">
        <v>182</v>
      </c>
      <c r="R127" s="64"/>
      <c r="S127" s="80" t="s">
        <v>9</v>
      </c>
      <c r="T127" s="176"/>
      <c r="U127" s="33">
        <f>IF(Suggested="Yes",'Price List'!AC127,'Price List'!AI127)</f>
        <v>32.75</v>
      </c>
      <c r="V127" s="31" t="s">
        <v>36</v>
      </c>
      <c r="W127" s="5" t="str">
        <f>+Instructions!$B$3</f>
        <v>N</v>
      </c>
      <c r="X127" s="46"/>
      <c r="Y127" s="48">
        <f>+Instructions!$D$22</f>
        <v>0</v>
      </c>
      <c r="Z127" s="16">
        <f t="shared" si="86"/>
        <v>32.75</v>
      </c>
      <c r="AA127" s="46"/>
      <c r="AB127" s="6" t="s">
        <v>993</v>
      </c>
      <c r="AC127" s="33">
        <v>32.75</v>
      </c>
      <c r="AD127" s="52">
        <f t="shared" si="87"/>
        <v>0</v>
      </c>
      <c r="AE127" s="16">
        <f t="shared" si="88"/>
        <v>32.75</v>
      </c>
      <c r="AF127" s="12">
        <f t="shared" si="89"/>
        <v>0</v>
      </c>
      <c r="AG127" s="102"/>
      <c r="AH127" s="109" t="str">
        <f>+C127</f>
        <v>PP</v>
      </c>
      <c r="AI127" s="32">
        <f t="shared" si="90"/>
        <v>32.75</v>
      </c>
      <c r="AJ127" s="46"/>
      <c r="AL127" s="16">
        <f t="shared" si="91"/>
        <v>32.75</v>
      </c>
      <c r="AM127" s="16">
        <f>IF(VLOOKUP(AH127,Group,3,FALSE)="YES",VLOOKUP(ROUND(ROUND(AL127,1)-AL127,2),Round,2,FALSE)+VLOOKUP(AH127,Group,4,FALSE),0)</f>
        <v>0</v>
      </c>
      <c r="AN127" s="16">
        <f>IF(VLOOKUP(AH127,Group,5,FALSE)="",0,ROUND(AL127-0.04999,1)-AL127+AO127)</f>
        <v>0</v>
      </c>
      <c r="AO127" s="16" t="str">
        <f>IF(VLOOKUP(AH127,Group,5,FALSE)="","",VLOOKUP(AH127,Group,5,FALSE))</f>
        <v/>
      </c>
      <c r="AQ127" s="93" t="s">
        <v>45</v>
      </c>
    </row>
    <row r="128" spans="1:43" s="3" customFormat="1" ht="9.9499999999999993" customHeight="1" x14ac:dyDescent="0.2">
      <c r="A128" s="119" t="s">
        <v>192</v>
      </c>
      <c r="C128" s="168" t="s">
        <v>249</v>
      </c>
      <c r="D128" s="169" t="s">
        <v>248</v>
      </c>
      <c r="F128" s="24" t="s">
        <v>211</v>
      </c>
      <c r="H128" s="24" t="s">
        <v>189</v>
      </c>
      <c r="I128" s="24"/>
      <c r="J128" s="120" t="s">
        <v>192</v>
      </c>
      <c r="K128" s="24" t="s">
        <v>184</v>
      </c>
      <c r="L128" s="24"/>
      <c r="N128" s="136"/>
      <c r="O128" s="24" t="s">
        <v>111</v>
      </c>
      <c r="P128" s="24"/>
      <c r="Q128" s="24" t="s">
        <v>182</v>
      </c>
      <c r="R128" s="64"/>
      <c r="S128" s="80" t="s">
        <v>9</v>
      </c>
      <c r="T128" s="176"/>
      <c r="U128" s="33">
        <f>IF(Suggested="Yes",'Price List'!AC128,'Price List'!AI128)</f>
        <v>32.75</v>
      </c>
      <c r="V128" s="31" t="s">
        <v>36</v>
      </c>
      <c r="W128" s="5" t="str">
        <f>+Instructions!$B$3</f>
        <v>N</v>
      </c>
      <c r="X128" s="46"/>
      <c r="Y128" s="48">
        <f>+Instructions!$D$22</f>
        <v>0</v>
      </c>
      <c r="Z128" s="16">
        <f t="shared" si="86"/>
        <v>32.75</v>
      </c>
      <c r="AA128" s="46"/>
      <c r="AB128" s="6" t="s">
        <v>993</v>
      </c>
      <c r="AC128" s="33">
        <v>32.75</v>
      </c>
      <c r="AD128" s="52">
        <f t="shared" si="87"/>
        <v>0</v>
      </c>
      <c r="AE128" s="16">
        <f t="shared" si="88"/>
        <v>32.75</v>
      </c>
      <c r="AF128" s="12">
        <f t="shared" si="89"/>
        <v>0</v>
      </c>
      <c r="AG128" s="102"/>
      <c r="AH128" s="109" t="str">
        <f>+C128</f>
        <v>PP</v>
      </c>
      <c r="AI128" s="32">
        <f t="shared" si="90"/>
        <v>32.75</v>
      </c>
      <c r="AJ128" s="46"/>
      <c r="AL128" s="16">
        <f t="shared" si="91"/>
        <v>32.75</v>
      </c>
      <c r="AM128" s="16">
        <f>IF(VLOOKUP(AH128,Group,3,FALSE)="YES",VLOOKUP(ROUND(ROUND(AL128,1)-AL128,2),Round,2,FALSE)+VLOOKUP(AH128,Group,4,FALSE),0)</f>
        <v>0</v>
      </c>
      <c r="AN128" s="16">
        <f>IF(VLOOKUP(AH128,Group,5,FALSE)="",0,ROUND(AL128-0.04999,1)-AL128+AO128)</f>
        <v>0</v>
      </c>
      <c r="AO128" s="16" t="str">
        <f>IF(VLOOKUP(AH128,Group,5,FALSE)="","",VLOOKUP(AH128,Group,5,FALSE))</f>
        <v/>
      </c>
      <c r="AQ128" s="93" t="s">
        <v>45</v>
      </c>
    </row>
    <row r="129" spans="1:43" s="3" customFormat="1" ht="9.9499999999999993" customHeight="1" x14ac:dyDescent="0.2">
      <c r="A129" s="119" t="s">
        <v>193</v>
      </c>
      <c r="C129" s="168" t="s">
        <v>249</v>
      </c>
      <c r="D129" s="169" t="s">
        <v>248</v>
      </c>
      <c r="F129" s="24" t="s">
        <v>212</v>
      </c>
      <c r="H129" s="24" t="s">
        <v>190</v>
      </c>
      <c r="I129" s="24"/>
      <c r="J129" s="120" t="s">
        <v>193</v>
      </c>
      <c r="K129" s="24" t="s">
        <v>184</v>
      </c>
      <c r="L129" s="24"/>
      <c r="N129" s="136"/>
      <c r="O129" s="24" t="s">
        <v>111</v>
      </c>
      <c r="P129" s="24"/>
      <c r="Q129" s="24" t="s">
        <v>182</v>
      </c>
      <c r="R129" s="64"/>
      <c r="S129" s="80" t="s">
        <v>77</v>
      </c>
      <c r="T129" s="176"/>
      <c r="U129" s="33">
        <f>IF(Suggested="Yes",'Price List'!AC129,'Price List'!AI129)</f>
        <v>32.75</v>
      </c>
      <c r="V129" s="31" t="s">
        <v>36</v>
      </c>
      <c r="W129" s="5" t="str">
        <f>+Instructions!$B$3</f>
        <v>N</v>
      </c>
      <c r="X129" s="46"/>
      <c r="Y129" s="48">
        <f>+Instructions!$D$22</f>
        <v>0</v>
      </c>
      <c r="Z129" s="16">
        <f t="shared" si="86"/>
        <v>32.75</v>
      </c>
      <c r="AA129" s="46"/>
      <c r="AB129" s="6" t="s">
        <v>993</v>
      </c>
      <c r="AC129" s="33">
        <v>32.75</v>
      </c>
      <c r="AD129" s="52">
        <f t="shared" si="87"/>
        <v>0</v>
      </c>
      <c r="AE129" s="16">
        <f t="shared" si="88"/>
        <v>32.75</v>
      </c>
      <c r="AF129" s="12">
        <f t="shared" si="89"/>
        <v>0</v>
      </c>
      <c r="AG129" s="102"/>
      <c r="AH129" s="109" t="str">
        <f>+C129</f>
        <v>PP</v>
      </c>
      <c r="AI129" s="32">
        <f t="shared" si="90"/>
        <v>32.75</v>
      </c>
      <c r="AJ129" s="46"/>
      <c r="AL129" s="16">
        <f t="shared" si="91"/>
        <v>32.75</v>
      </c>
      <c r="AM129" s="16">
        <f>IF(VLOOKUP(AH129,Group,3,FALSE)="YES",VLOOKUP(ROUND(ROUND(AL129,1)-AL129,2),Round,2,FALSE)+VLOOKUP(AH129,Group,4,FALSE),0)</f>
        <v>0</v>
      </c>
      <c r="AN129" s="16">
        <f>IF(VLOOKUP(AH129,Group,5,FALSE)="",0,ROUND(AL129-0.04999,1)-AL129+AO129)</f>
        <v>0</v>
      </c>
      <c r="AO129" s="16" t="str">
        <f>IF(VLOOKUP(AH129,Group,5,FALSE)="","",VLOOKUP(AH129,Group,5,FALSE))</f>
        <v/>
      </c>
      <c r="AQ129" s="93" t="s">
        <v>45</v>
      </c>
    </row>
    <row r="130" spans="1:43" s="154" customFormat="1" ht="3" customHeight="1" x14ac:dyDescent="0.2">
      <c r="A130" s="216"/>
      <c r="D130" s="155"/>
      <c r="H130" s="155"/>
      <c r="I130" s="155"/>
      <c r="J130" s="156"/>
      <c r="K130" s="155"/>
      <c r="L130" s="157"/>
      <c r="N130" s="155"/>
      <c r="O130" s="155"/>
      <c r="P130" s="155"/>
      <c r="Q130" s="155"/>
      <c r="R130" s="158"/>
      <c r="S130" s="159"/>
      <c r="T130" s="182"/>
      <c r="U130" s="160"/>
      <c r="V130" s="161"/>
      <c r="W130" s="161"/>
      <c r="X130" s="162"/>
      <c r="Y130" s="165"/>
      <c r="Z130" s="163"/>
      <c r="AA130" s="162"/>
      <c r="AE130" s="166"/>
      <c r="AF130" s="164"/>
      <c r="AG130" s="163"/>
      <c r="AH130" s="167"/>
      <c r="AI130" s="160"/>
      <c r="AJ130" s="162"/>
      <c r="AQ130" s="93" t="s">
        <v>45</v>
      </c>
    </row>
    <row r="131" spans="1:43" s="3" customFormat="1" ht="9.9499999999999993" customHeight="1" x14ac:dyDescent="0.2">
      <c r="A131" s="119" t="s">
        <v>194</v>
      </c>
      <c r="C131" s="168" t="s">
        <v>249</v>
      </c>
      <c r="D131" s="169" t="s">
        <v>248</v>
      </c>
      <c r="F131" s="24" t="s">
        <v>213</v>
      </c>
      <c r="H131" s="24" t="s">
        <v>187</v>
      </c>
      <c r="I131" s="24"/>
      <c r="J131" s="120" t="s">
        <v>194</v>
      </c>
      <c r="K131" s="24" t="s">
        <v>185</v>
      </c>
      <c r="L131" s="24"/>
      <c r="N131" s="136"/>
      <c r="O131" s="24" t="s">
        <v>111</v>
      </c>
      <c r="P131" s="24"/>
      <c r="Q131" s="24" t="s">
        <v>182</v>
      </c>
      <c r="R131" s="64"/>
      <c r="S131" s="80" t="s">
        <v>9</v>
      </c>
      <c r="T131" s="176"/>
      <c r="U131" s="33">
        <f>IF(Suggested="Yes",'Price List'!AC131,'Price List'!AI131)</f>
        <v>38.75</v>
      </c>
      <c r="V131" s="31" t="s">
        <v>36</v>
      </c>
      <c r="W131" s="5" t="str">
        <f>+Instructions!$B$3</f>
        <v>N</v>
      </c>
      <c r="X131" s="46"/>
      <c r="Y131" s="48">
        <f>+Instructions!$D$22</f>
        <v>0</v>
      </c>
      <c r="Z131" s="16">
        <f t="shared" si="86"/>
        <v>38.75</v>
      </c>
      <c r="AA131" s="46"/>
      <c r="AB131" s="6" t="s">
        <v>993</v>
      </c>
      <c r="AC131" s="33">
        <v>38.75</v>
      </c>
      <c r="AD131" s="52">
        <f t="shared" si="87"/>
        <v>0</v>
      </c>
      <c r="AE131" s="16">
        <f t="shared" si="88"/>
        <v>38.75</v>
      </c>
      <c r="AF131" s="12">
        <f t="shared" si="89"/>
        <v>0</v>
      </c>
      <c r="AG131" s="102"/>
      <c r="AH131" s="109" t="str">
        <f>+C131</f>
        <v>PP</v>
      </c>
      <c r="AI131" s="32">
        <f t="shared" si="90"/>
        <v>38.75</v>
      </c>
      <c r="AJ131" s="46"/>
      <c r="AL131" s="16">
        <f t="shared" si="91"/>
        <v>38.75</v>
      </c>
      <c r="AM131" s="16">
        <f>IF(VLOOKUP(AH131,Group,3,FALSE)="YES",VLOOKUP(ROUND(ROUND(AL131,1)-AL131,2),Round,2,FALSE)+VLOOKUP(AH131,Group,4,FALSE),0)</f>
        <v>0</v>
      </c>
      <c r="AN131" s="16">
        <f>IF(VLOOKUP(AH131,Group,5,FALSE)="",0,ROUND(AL131-0.04999,1)-AL131+AO131)</f>
        <v>0</v>
      </c>
      <c r="AO131" s="16" t="str">
        <f>IF(VLOOKUP(AH131,Group,5,FALSE)="","",VLOOKUP(AH131,Group,5,FALSE))</f>
        <v/>
      </c>
      <c r="AQ131" s="93" t="s">
        <v>45</v>
      </c>
    </row>
    <row r="132" spans="1:43" s="3" customFormat="1" ht="9.9499999999999993" customHeight="1" x14ac:dyDescent="0.2">
      <c r="A132" s="119" t="s">
        <v>195</v>
      </c>
      <c r="C132" s="168" t="s">
        <v>249</v>
      </c>
      <c r="D132" s="169" t="s">
        <v>248</v>
      </c>
      <c r="F132" s="24" t="s">
        <v>214</v>
      </c>
      <c r="H132" s="24" t="s">
        <v>188</v>
      </c>
      <c r="I132" s="24"/>
      <c r="J132" s="120" t="s">
        <v>195</v>
      </c>
      <c r="K132" s="24" t="s">
        <v>185</v>
      </c>
      <c r="L132" s="24"/>
      <c r="N132" s="136"/>
      <c r="O132" s="24" t="s">
        <v>111</v>
      </c>
      <c r="P132" s="24"/>
      <c r="Q132" s="24" t="s">
        <v>182</v>
      </c>
      <c r="R132" s="64"/>
      <c r="S132" s="80" t="s">
        <v>9</v>
      </c>
      <c r="T132" s="176"/>
      <c r="U132" s="33">
        <f>IF(Suggested="Yes",'Price List'!AC132,'Price List'!AI132)</f>
        <v>38.75</v>
      </c>
      <c r="V132" s="31" t="s">
        <v>36</v>
      </c>
      <c r="W132" s="5" t="str">
        <f>+Instructions!$B$3</f>
        <v>N</v>
      </c>
      <c r="X132" s="46"/>
      <c r="Y132" s="48">
        <f>+Instructions!$D$22</f>
        <v>0</v>
      </c>
      <c r="Z132" s="16">
        <f t="shared" si="86"/>
        <v>38.75</v>
      </c>
      <c r="AA132" s="46"/>
      <c r="AB132" s="6" t="s">
        <v>993</v>
      </c>
      <c r="AC132" s="33">
        <v>38.75</v>
      </c>
      <c r="AD132" s="52">
        <f t="shared" si="87"/>
        <v>0</v>
      </c>
      <c r="AE132" s="16">
        <f t="shared" si="88"/>
        <v>38.75</v>
      </c>
      <c r="AF132" s="12">
        <f t="shared" si="89"/>
        <v>0</v>
      </c>
      <c r="AG132" s="102"/>
      <c r="AH132" s="109" t="str">
        <f>+C132</f>
        <v>PP</v>
      </c>
      <c r="AI132" s="32">
        <f t="shared" si="90"/>
        <v>38.75</v>
      </c>
      <c r="AJ132" s="46"/>
      <c r="AL132" s="16">
        <f t="shared" si="91"/>
        <v>38.75</v>
      </c>
      <c r="AM132" s="16">
        <f>IF(VLOOKUP(AH132,Group,3,FALSE)="YES",VLOOKUP(ROUND(ROUND(AL132,1)-AL132,2),Round,2,FALSE)+VLOOKUP(AH132,Group,4,FALSE),0)</f>
        <v>0</v>
      </c>
      <c r="AN132" s="16">
        <f>IF(VLOOKUP(AH132,Group,5,FALSE)="",0,ROUND(AL132-0.04999,1)-AL132+AO132)</f>
        <v>0</v>
      </c>
      <c r="AO132" s="16" t="str">
        <f>IF(VLOOKUP(AH132,Group,5,FALSE)="","",VLOOKUP(AH132,Group,5,FALSE))</f>
        <v/>
      </c>
      <c r="AQ132" s="93" t="s">
        <v>45</v>
      </c>
    </row>
    <row r="133" spans="1:43" s="3" customFormat="1" ht="9.9499999999999993" customHeight="1" x14ac:dyDescent="0.2">
      <c r="A133" s="119" t="s">
        <v>196</v>
      </c>
      <c r="C133" s="168" t="s">
        <v>249</v>
      </c>
      <c r="D133" s="169" t="s">
        <v>248</v>
      </c>
      <c r="F133" s="24" t="s">
        <v>215</v>
      </c>
      <c r="H133" s="24" t="s">
        <v>189</v>
      </c>
      <c r="I133" s="24"/>
      <c r="J133" s="120" t="s">
        <v>196</v>
      </c>
      <c r="K133" s="24" t="s">
        <v>185</v>
      </c>
      <c r="L133" s="24"/>
      <c r="N133" s="136"/>
      <c r="O133" s="24" t="s">
        <v>111</v>
      </c>
      <c r="P133" s="24"/>
      <c r="Q133" s="24" t="s">
        <v>182</v>
      </c>
      <c r="R133" s="64"/>
      <c r="S133" s="80" t="s">
        <v>9</v>
      </c>
      <c r="T133" s="176"/>
      <c r="U133" s="33">
        <f>IF(Suggested="Yes",'Price List'!AC133,'Price List'!AI133)</f>
        <v>38.75</v>
      </c>
      <c r="V133" s="31" t="s">
        <v>36</v>
      </c>
      <c r="W133" s="5" t="str">
        <f>+Instructions!$B$3</f>
        <v>N</v>
      </c>
      <c r="X133" s="46"/>
      <c r="Y133" s="48">
        <f>+Instructions!$D$22</f>
        <v>0</v>
      </c>
      <c r="Z133" s="16">
        <f t="shared" si="86"/>
        <v>38.75</v>
      </c>
      <c r="AA133" s="46"/>
      <c r="AB133" s="6" t="s">
        <v>993</v>
      </c>
      <c r="AC133" s="33">
        <v>38.75</v>
      </c>
      <c r="AD133" s="52">
        <f t="shared" si="87"/>
        <v>0</v>
      </c>
      <c r="AE133" s="16">
        <f t="shared" si="88"/>
        <v>38.75</v>
      </c>
      <c r="AF133" s="12">
        <f t="shared" si="89"/>
        <v>0</v>
      </c>
      <c r="AG133" s="102"/>
      <c r="AH133" s="109" t="str">
        <f>+C133</f>
        <v>PP</v>
      </c>
      <c r="AI133" s="32">
        <f t="shared" si="90"/>
        <v>38.75</v>
      </c>
      <c r="AJ133" s="46"/>
      <c r="AL133" s="16">
        <f t="shared" si="91"/>
        <v>38.75</v>
      </c>
      <c r="AM133" s="16">
        <f>IF(VLOOKUP(AH133,Group,3,FALSE)="YES",VLOOKUP(ROUND(ROUND(AL133,1)-AL133,2),Round,2,FALSE)+VLOOKUP(AH133,Group,4,FALSE),0)</f>
        <v>0</v>
      </c>
      <c r="AN133" s="16">
        <f>IF(VLOOKUP(AH133,Group,5,FALSE)="",0,ROUND(AL133-0.04999,1)-AL133+AO133)</f>
        <v>0</v>
      </c>
      <c r="AO133" s="16" t="str">
        <f>IF(VLOOKUP(AH133,Group,5,FALSE)="","",VLOOKUP(AH133,Group,5,FALSE))</f>
        <v/>
      </c>
      <c r="AQ133" s="93" t="s">
        <v>45</v>
      </c>
    </row>
    <row r="134" spans="1:43" s="3" customFormat="1" ht="9.9499999999999993" customHeight="1" x14ac:dyDescent="0.2">
      <c r="A134" s="119" t="s">
        <v>197</v>
      </c>
      <c r="C134" s="168" t="s">
        <v>249</v>
      </c>
      <c r="D134" s="169" t="s">
        <v>248</v>
      </c>
      <c r="F134" s="24" t="s">
        <v>216</v>
      </c>
      <c r="H134" s="24" t="s">
        <v>190</v>
      </c>
      <c r="I134" s="24"/>
      <c r="J134" s="120" t="s">
        <v>197</v>
      </c>
      <c r="K134" s="24" t="s">
        <v>185</v>
      </c>
      <c r="L134" s="24"/>
      <c r="N134" s="136"/>
      <c r="O134" s="24" t="s">
        <v>111</v>
      </c>
      <c r="P134" s="24"/>
      <c r="Q134" s="24" t="s">
        <v>182</v>
      </c>
      <c r="R134" s="64"/>
      <c r="S134" s="80" t="s">
        <v>77</v>
      </c>
      <c r="T134" s="176"/>
      <c r="U134" s="33">
        <f>IF(Suggested="Yes",'Price List'!AC134,'Price List'!AI134)</f>
        <v>38.75</v>
      </c>
      <c r="V134" s="31" t="s">
        <v>36</v>
      </c>
      <c r="W134" s="5" t="str">
        <f>+Instructions!$B$3</f>
        <v>N</v>
      </c>
      <c r="X134" s="46"/>
      <c r="Y134" s="48">
        <f>+Instructions!$D$22</f>
        <v>0</v>
      </c>
      <c r="Z134" s="16">
        <f t="shared" si="86"/>
        <v>38.75</v>
      </c>
      <c r="AA134" s="46"/>
      <c r="AB134" s="6" t="s">
        <v>993</v>
      </c>
      <c r="AC134" s="33">
        <v>38.75</v>
      </c>
      <c r="AD134" s="52">
        <f t="shared" si="87"/>
        <v>0</v>
      </c>
      <c r="AE134" s="16">
        <f t="shared" si="88"/>
        <v>38.75</v>
      </c>
      <c r="AF134" s="12">
        <f t="shared" si="89"/>
        <v>0</v>
      </c>
      <c r="AG134" s="102"/>
      <c r="AH134" s="109" t="str">
        <f>+C134</f>
        <v>PP</v>
      </c>
      <c r="AI134" s="32">
        <f t="shared" si="90"/>
        <v>38.75</v>
      </c>
      <c r="AJ134" s="46"/>
      <c r="AL134" s="16">
        <f t="shared" si="91"/>
        <v>38.75</v>
      </c>
      <c r="AM134" s="16">
        <f>IF(VLOOKUP(AH134,Group,3,FALSE)="YES",VLOOKUP(ROUND(ROUND(AL134,1)-AL134,2),Round,2,FALSE)+VLOOKUP(AH134,Group,4,FALSE),0)</f>
        <v>0</v>
      </c>
      <c r="AN134" s="16">
        <f>IF(VLOOKUP(AH134,Group,5,FALSE)="",0,ROUND(AL134-0.04999,1)-AL134+AO134)</f>
        <v>0</v>
      </c>
      <c r="AO134" s="16" t="str">
        <f>IF(VLOOKUP(AH134,Group,5,FALSE)="","",VLOOKUP(AH134,Group,5,FALSE))</f>
        <v/>
      </c>
      <c r="AQ134" s="93" t="s">
        <v>45</v>
      </c>
    </row>
    <row r="135" spans="1:43" s="154" customFormat="1" ht="3" customHeight="1" x14ac:dyDescent="0.2">
      <c r="A135" s="216"/>
      <c r="D135" s="155"/>
      <c r="H135" s="155"/>
      <c r="I135" s="155"/>
      <c r="J135" s="156"/>
      <c r="K135" s="155"/>
      <c r="L135" s="157"/>
      <c r="N135" s="155"/>
      <c r="O135" s="155"/>
      <c r="P135" s="155"/>
      <c r="Q135" s="155"/>
      <c r="R135" s="158"/>
      <c r="S135" s="159"/>
      <c r="T135" s="182"/>
      <c r="U135" s="160"/>
      <c r="V135" s="161"/>
      <c r="W135" s="161"/>
      <c r="X135" s="162"/>
      <c r="Y135" s="165"/>
      <c r="Z135" s="163"/>
      <c r="AA135" s="162"/>
      <c r="AE135" s="166"/>
      <c r="AF135" s="164"/>
      <c r="AG135" s="163"/>
      <c r="AH135" s="167"/>
      <c r="AI135" s="160"/>
      <c r="AJ135" s="162"/>
      <c r="AQ135" s="93" t="s">
        <v>45</v>
      </c>
    </row>
    <row r="136" spans="1:43" s="3" customFormat="1" ht="9.9499999999999993" customHeight="1" x14ac:dyDescent="0.2">
      <c r="A136" s="119" t="s">
        <v>113</v>
      </c>
      <c r="C136" s="168" t="s">
        <v>249</v>
      </c>
      <c r="D136" s="169" t="s">
        <v>248</v>
      </c>
      <c r="F136" s="24" t="s">
        <v>217</v>
      </c>
      <c r="H136" s="24" t="s">
        <v>187</v>
      </c>
      <c r="I136" s="24"/>
      <c r="J136" s="120" t="s">
        <v>113</v>
      </c>
      <c r="K136" s="24" t="s">
        <v>186</v>
      </c>
      <c r="L136" s="24"/>
      <c r="N136" s="136"/>
      <c r="O136" s="24" t="s">
        <v>111</v>
      </c>
      <c r="P136" s="24"/>
      <c r="Q136" s="24" t="s">
        <v>182</v>
      </c>
      <c r="R136" s="64"/>
      <c r="S136" s="80" t="s">
        <v>9</v>
      </c>
      <c r="T136" s="176"/>
      <c r="U136" s="33">
        <f>IF(Suggested="Yes",'Price List'!AC136,'Price List'!AI136)</f>
        <v>37.9</v>
      </c>
      <c r="V136" s="31" t="s">
        <v>36</v>
      </c>
      <c r="W136" s="5" t="str">
        <f>+Instructions!$B$3</f>
        <v>N</v>
      </c>
      <c r="X136" s="46"/>
      <c r="Y136" s="48">
        <f>+Instructions!$D$22</f>
        <v>0</v>
      </c>
      <c r="Z136" s="16">
        <f t="shared" si="86"/>
        <v>37.9</v>
      </c>
      <c r="AA136" s="46"/>
      <c r="AB136" s="6" t="s">
        <v>994</v>
      </c>
      <c r="AC136" s="33">
        <v>37.9</v>
      </c>
      <c r="AD136" s="52">
        <f t="shared" si="87"/>
        <v>0</v>
      </c>
      <c r="AE136" s="16">
        <f t="shared" si="88"/>
        <v>37.9</v>
      </c>
      <c r="AF136" s="12">
        <f t="shared" si="89"/>
        <v>0</v>
      </c>
      <c r="AG136" s="102"/>
      <c r="AH136" s="109" t="str">
        <f>+C136</f>
        <v>PP</v>
      </c>
      <c r="AI136" s="32">
        <f t="shared" si="90"/>
        <v>37.9</v>
      </c>
      <c r="AJ136" s="46"/>
      <c r="AL136" s="16">
        <f t="shared" si="91"/>
        <v>37.9</v>
      </c>
      <c r="AM136" s="16">
        <f>IF(VLOOKUP(AH136,Group,3,FALSE)="YES",VLOOKUP(ROUND(ROUND(AL136,1)-AL136,2),Round,2,FALSE)+VLOOKUP(AH136,Group,4,FALSE),0)</f>
        <v>0</v>
      </c>
      <c r="AN136" s="16">
        <f>IF(VLOOKUP(AH136,Group,5,FALSE)="",0,ROUND(AL136-0.04999,1)-AL136+AO136)</f>
        <v>0</v>
      </c>
      <c r="AO136" s="16" t="str">
        <f>IF(VLOOKUP(AH136,Group,5,FALSE)="","",VLOOKUP(AH136,Group,5,FALSE))</f>
        <v/>
      </c>
      <c r="AQ136" s="93" t="s">
        <v>45</v>
      </c>
    </row>
    <row r="137" spans="1:43" s="3" customFormat="1" ht="9.9499999999999993" customHeight="1" x14ac:dyDescent="0.2">
      <c r="A137" s="119" t="s">
        <v>198</v>
      </c>
      <c r="C137" s="168" t="s">
        <v>249</v>
      </c>
      <c r="D137" s="169" t="s">
        <v>248</v>
      </c>
      <c r="F137" s="24" t="s">
        <v>218</v>
      </c>
      <c r="H137" s="24" t="s">
        <v>188</v>
      </c>
      <c r="I137" s="24"/>
      <c r="J137" s="120" t="s">
        <v>198</v>
      </c>
      <c r="K137" s="24" t="s">
        <v>186</v>
      </c>
      <c r="L137" s="24"/>
      <c r="N137" s="136"/>
      <c r="O137" s="24" t="s">
        <v>111</v>
      </c>
      <c r="P137" s="24"/>
      <c r="Q137" s="24" t="s">
        <v>182</v>
      </c>
      <c r="R137" s="64"/>
      <c r="S137" s="80" t="s">
        <v>9</v>
      </c>
      <c r="T137" s="176"/>
      <c r="U137" s="33">
        <f>IF(Suggested="Yes",'Price List'!AC137,'Price List'!AI137)</f>
        <v>37.9</v>
      </c>
      <c r="V137" s="31" t="s">
        <v>36</v>
      </c>
      <c r="W137" s="5" t="str">
        <f>+Instructions!$B$3</f>
        <v>N</v>
      </c>
      <c r="X137" s="46"/>
      <c r="Y137" s="48">
        <f>+Instructions!$D$22</f>
        <v>0</v>
      </c>
      <c r="Z137" s="16">
        <f t="shared" si="86"/>
        <v>37.9</v>
      </c>
      <c r="AA137" s="46"/>
      <c r="AB137" s="6" t="s">
        <v>994</v>
      </c>
      <c r="AC137" s="33">
        <v>37.9</v>
      </c>
      <c r="AD137" s="52">
        <f t="shared" si="87"/>
        <v>0</v>
      </c>
      <c r="AE137" s="16">
        <f t="shared" si="88"/>
        <v>37.9</v>
      </c>
      <c r="AF137" s="12">
        <f t="shared" si="89"/>
        <v>0</v>
      </c>
      <c r="AG137" s="102"/>
      <c r="AH137" s="109" t="str">
        <f>+C137</f>
        <v>PP</v>
      </c>
      <c r="AI137" s="32">
        <f t="shared" si="90"/>
        <v>37.9</v>
      </c>
      <c r="AJ137" s="46"/>
      <c r="AL137" s="16">
        <f t="shared" si="91"/>
        <v>37.9</v>
      </c>
      <c r="AM137" s="16">
        <f>IF(VLOOKUP(AH137,Group,3,FALSE)="YES",VLOOKUP(ROUND(ROUND(AL137,1)-AL137,2),Round,2,FALSE)+VLOOKUP(AH137,Group,4,FALSE),0)</f>
        <v>0</v>
      </c>
      <c r="AN137" s="16">
        <f>IF(VLOOKUP(AH137,Group,5,FALSE)="",0,ROUND(AL137-0.04999,1)-AL137+AO137)</f>
        <v>0</v>
      </c>
      <c r="AO137" s="16" t="str">
        <f>IF(VLOOKUP(AH137,Group,5,FALSE)="","",VLOOKUP(AH137,Group,5,FALSE))</f>
        <v/>
      </c>
      <c r="AQ137" s="93" t="s">
        <v>45</v>
      </c>
    </row>
    <row r="138" spans="1:43" s="3" customFormat="1" ht="9.9499999999999993" customHeight="1" x14ac:dyDescent="0.2">
      <c r="A138" s="119" t="s">
        <v>199</v>
      </c>
      <c r="C138" s="168" t="s">
        <v>249</v>
      </c>
      <c r="D138" s="169" t="s">
        <v>248</v>
      </c>
      <c r="F138" s="24" t="s">
        <v>219</v>
      </c>
      <c r="H138" s="24" t="s">
        <v>189</v>
      </c>
      <c r="I138" s="24"/>
      <c r="J138" s="120" t="s">
        <v>199</v>
      </c>
      <c r="K138" s="24" t="s">
        <v>186</v>
      </c>
      <c r="L138" s="24"/>
      <c r="N138" s="136"/>
      <c r="O138" s="24" t="s">
        <v>111</v>
      </c>
      <c r="P138" s="24"/>
      <c r="Q138" s="24" t="s">
        <v>182</v>
      </c>
      <c r="R138" s="64"/>
      <c r="S138" s="80" t="s">
        <v>9</v>
      </c>
      <c r="T138" s="176"/>
      <c r="U138" s="33">
        <f>IF(Suggested="Yes",'Price List'!AC138,'Price List'!AI138)</f>
        <v>37.9</v>
      </c>
      <c r="V138" s="31" t="s">
        <v>36</v>
      </c>
      <c r="W138" s="5" t="str">
        <f>+Instructions!$B$3</f>
        <v>N</v>
      </c>
      <c r="X138" s="46"/>
      <c r="Y138" s="48">
        <f>+Instructions!$D$22</f>
        <v>0</v>
      </c>
      <c r="Z138" s="16">
        <f t="shared" si="86"/>
        <v>37.9</v>
      </c>
      <c r="AA138" s="46"/>
      <c r="AB138" s="6" t="s">
        <v>994</v>
      </c>
      <c r="AC138" s="33">
        <v>37.9</v>
      </c>
      <c r="AD138" s="52">
        <f t="shared" si="87"/>
        <v>0</v>
      </c>
      <c r="AE138" s="16">
        <f t="shared" si="88"/>
        <v>37.9</v>
      </c>
      <c r="AF138" s="12">
        <f t="shared" si="89"/>
        <v>0</v>
      </c>
      <c r="AG138" s="102"/>
      <c r="AH138" s="109" t="str">
        <f>+C138</f>
        <v>PP</v>
      </c>
      <c r="AI138" s="32">
        <f t="shared" si="90"/>
        <v>37.9</v>
      </c>
      <c r="AJ138" s="46"/>
      <c r="AL138" s="16">
        <f t="shared" si="91"/>
        <v>37.9</v>
      </c>
      <c r="AM138" s="16">
        <f>IF(VLOOKUP(AH138,Group,3,FALSE)="YES",VLOOKUP(ROUND(ROUND(AL138,1)-AL138,2),Round,2,FALSE)+VLOOKUP(AH138,Group,4,FALSE),0)</f>
        <v>0</v>
      </c>
      <c r="AN138" s="16">
        <f>IF(VLOOKUP(AH138,Group,5,FALSE)="",0,ROUND(AL138-0.04999,1)-AL138+AO138)</f>
        <v>0</v>
      </c>
      <c r="AO138" s="16" t="str">
        <f>IF(VLOOKUP(AH138,Group,5,FALSE)="","",VLOOKUP(AH138,Group,5,FALSE))</f>
        <v/>
      </c>
      <c r="AQ138" s="93" t="s">
        <v>45</v>
      </c>
    </row>
    <row r="139" spans="1:43" s="3" customFormat="1" ht="9.9499999999999993" customHeight="1" x14ac:dyDescent="0.2">
      <c r="A139" s="119" t="s">
        <v>200</v>
      </c>
      <c r="C139" s="168" t="s">
        <v>249</v>
      </c>
      <c r="D139" s="169" t="s">
        <v>248</v>
      </c>
      <c r="F139" s="24" t="s">
        <v>220</v>
      </c>
      <c r="H139" s="24" t="s">
        <v>190</v>
      </c>
      <c r="I139" s="24"/>
      <c r="J139" s="120" t="s">
        <v>200</v>
      </c>
      <c r="K139" s="24" t="s">
        <v>186</v>
      </c>
      <c r="L139" s="24"/>
      <c r="N139" s="136"/>
      <c r="O139" s="24" t="s">
        <v>111</v>
      </c>
      <c r="P139" s="24"/>
      <c r="Q139" s="24" t="s">
        <v>182</v>
      </c>
      <c r="R139" s="64"/>
      <c r="S139" s="80" t="s">
        <v>9</v>
      </c>
      <c r="T139" s="176"/>
      <c r="U139" s="33">
        <f>IF(Suggested="Yes",'Price List'!AC139,'Price List'!AI139)</f>
        <v>39.6</v>
      </c>
      <c r="V139" s="31" t="s">
        <v>36</v>
      </c>
      <c r="W139" s="5" t="str">
        <f>+Instructions!$B$3</f>
        <v>N</v>
      </c>
      <c r="X139" s="46"/>
      <c r="Y139" s="48">
        <f>+Instructions!$D$22</f>
        <v>0</v>
      </c>
      <c r="Z139" s="16">
        <f t="shared" si="86"/>
        <v>39.6</v>
      </c>
      <c r="AA139" s="46"/>
      <c r="AB139" s="6" t="s">
        <v>994</v>
      </c>
      <c r="AC139" s="33">
        <v>39.6</v>
      </c>
      <c r="AD139" s="52">
        <f t="shared" si="87"/>
        <v>0</v>
      </c>
      <c r="AE139" s="16">
        <f t="shared" si="88"/>
        <v>39.6</v>
      </c>
      <c r="AF139" s="12">
        <f t="shared" si="89"/>
        <v>0</v>
      </c>
      <c r="AG139" s="102"/>
      <c r="AH139" s="109" t="str">
        <f>+C139</f>
        <v>PP</v>
      </c>
      <c r="AI139" s="32">
        <f t="shared" si="90"/>
        <v>39.6</v>
      </c>
      <c r="AJ139" s="46"/>
      <c r="AL139" s="16">
        <f t="shared" si="91"/>
        <v>39.6</v>
      </c>
      <c r="AM139" s="16">
        <f>IF(VLOOKUP(AH139,Group,3,FALSE)="YES",VLOOKUP(ROUND(ROUND(AL139,1)-AL139,2),Round,2,FALSE)+VLOOKUP(AH139,Group,4,FALSE),0)</f>
        <v>0</v>
      </c>
      <c r="AN139" s="16">
        <f>IF(VLOOKUP(AH139,Group,5,FALSE)="",0,ROUND(AL139-0.04999,1)-AL139+AO139)</f>
        <v>0</v>
      </c>
      <c r="AO139" s="16" t="str">
        <f>IF(VLOOKUP(AH139,Group,5,FALSE)="","",VLOOKUP(AH139,Group,5,FALSE))</f>
        <v/>
      </c>
      <c r="AQ139" s="93" t="s">
        <v>45</v>
      </c>
    </row>
    <row r="140" spans="1:43" s="154" customFormat="1" ht="3" customHeight="1" x14ac:dyDescent="0.2">
      <c r="A140" s="216"/>
      <c r="D140" s="155"/>
      <c r="H140" s="155"/>
      <c r="I140" s="155"/>
      <c r="J140" s="156"/>
      <c r="K140" s="155"/>
      <c r="L140" s="157"/>
      <c r="N140" s="155"/>
      <c r="O140" s="155"/>
      <c r="P140" s="155"/>
      <c r="Q140" s="155"/>
      <c r="R140" s="158"/>
      <c r="S140" s="159"/>
      <c r="T140" s="182"/>
      <c r="U140" s="160"/>
      <c r="V140" s="161"/>
      <c r="W140" s="161"/>
      <c r="X140" s="162"/>
      <c r="Y140" s="165"/>
      <c r="Z140" s="163"/>
      <c r="AA140" s="162"/>
      <c r="AE140" s="166"/>
      <c r="AF140" s="164"/>
      <c r="AG140" s="163"/>
      <c r="AH140" s="167"/>
      <c r="AI140" s="160"/>
      <c r="AJ140" s="162"/>
      <c r="AQ140" s="93" t="s">
        <v>45</v>
      </c>
    </row>
    <row r="141" spans="1:43" s="3" customFormat="1" ht="9.9499999999999993" customHeight="1" x14ac:dyDescent="0.2">
      <c r="A141" s="119" t="s">
        <v>201</v>
      </c>
      <c r="C141" s="168" t="s">
        <v>249</v>
      </c>
      <c r="D141" s="169" t="s">
        <v>248</v>
      </c>
      <c r="F141" s="24" t="s">
        <v>221</v>
      </c>
      <c r="H141" s="120" t="s">
        <v>201</v>
      </c>
      <c r="I141" s="24" t="s">
        <v>206</v>
      </c>
      <c r="J141" s="120"/>
      <c r="K141" s="24"/>
      <c r="L141" s="24"/>
      <c r="N141" s="136"/>
      <c r="O141" s="24" t="s">
        <v>205</v>
      </c>
      <c r="P141" s="24"/>
      <c r="Q141" s="24" t="s">
        <v>182</v>
      </c>
      <c r="R141" s="195"/>
      <c r="S141" s="80" t="s">
        <v>9</v>
      </c>
      <c r="T141" s="176"/>
      <c r="U141" s="33">
        <f>IF(Suggested="Yes",'Price List'!AC141,'Price List'!AI141)</f>
        <v>72.599999999999994</v>
      </c>
      <c r="V141" s="31" t="s">
        <v>36</v>
      </c>
      <c r="W141" s="5" t="str">
        <f>+Instructions!$B$3</f>
        <v>N</v>
      </c>
      <c r="X141" s="46"/>
      <c r="Y141" s="48">
        <f>+Instructions!$D$22</f>
        <v>0</v>
      </c>
      <c r="Z141" s="16">
        <f t="shared" si="86"/>
        <v>72.599999999999994</v>
      </c>
      <c r="AA141" s="46"/>
      <c r="AB141" s="6" t="s">
        <v>993</v>
      </c>
      <c r="AC141" s="33">
        <v>72.599999999999994</v>
      </c>
      <c r="AD141" s="52">
        <f t="shared" si="87"/>
        <v>0</v>
      </c>
      <c r="AE141" s="16">
        <f t="shared" si="88"/>
        <v>72.599999999999994</v>
      </c>
      <c r="AF141" s="12">
        <f t="shared" si="89"/>
        <v>0</v>
      </c>
      <c r="AG141" s="102"/>
      <c r="AH141" s="109" t="str">
        <f>+C141</f>
        <v>PP</v>
      </c>
      <c r="AI141" s="32">
        <f t="shared" si="90"/>
        <v>72.599999999999994</v>
      </c>
      <c r="AJ141" s="46"/>
      <c r="AL141" s="16">
        <f t="shared" si="91"/>
        <v>72.599999999999994</v>
      </c>
      <c r="AM141" s="16">
        <f>IF(VLOOKUP(AH141,Group,3,FALSE)="YES",VLOOKUP(ROUND(ROUND(AL141,1)-AL141,2),Round,2,FALSE)+VLOOKUP(AH141,Group,4,FALSE),0)</f>
        <v>0</v>
      </c>
      <c r="AN141" s="16">
        <f>IF(VLOOKUP(AH141,Group,5,FALSE)="",0,ROUND(AL141-0.04999,1)-AL141+AO141)</f>
        <v>0</v>
      </c>
      <c r="AO141" s="16" t="str">
        <f>IF(VLOOKUP(AH141,Group,5,FALSE)="","",VLOOKUP(AH141,Group,5,FALSE))</f>
        <v/>
      </c>
      <c r="AQ141" s="93" t="s">
        <v>45</v>
      </c>
    </row>
    <row r="142" spans="1:43" s="3" customFormat="1" ht="9.9499999999999993" customHeight="1" x14ac:dyDescent="0.2">
      <c r="A142" s="119" t="s">
        <v>333</v>
      </c>
      <c r="C142" s="168" t="s">
        <v>249</v>
      </c>
      <c r="D142" s="169" t="s">
        <v>248</v>
      </c>
      <c r="F142" s="24" t="s">
        <v>332</v>
      </c>
      <c r="H142" s="24" t="s">
        <v>333</v>
      </c>
      <c r="I142" s="24" t="s">
        <v>334</v>
      </c>
      <c r="J142" s="120"/>
      <c r="K142" s="24"/>
      <c r="L142" s="24"/>
      <c r="N142" s="136"/>
      <c r="O142" s="24" t="s">
        <v>205</v>
      </c>
      <c r="P142" s="24"/>
      <c r="Q142" s="24" t="s">
        <v>182</v>
      </c>
      <c r="R142" s="64"/>
      <c r="S142" s="80" t="s">
        <v>77</v>
      </c>
      <c r="T142" s="176"/>
      <c r="U142" s="33">
        <f>IF(Suggested="Yes",'Price List'!AC142,'Price List'!AI142)</f>
        <v>72.599999999999994</v>
      </c>
      <c r="V142" s="31" t="s">
        <v>36</v>
      </c>
      <c r="W142" s="5" t="str">
        <f>+Instructions!$B$3</f>
        <v>N</v>
      </c>
      <c r="X142" s="46"/>
      <c r="Y142" s="48">
        <f>+Instructions!$D$22</f>
        <v>0</v>
      </c>
      <c r="Z142" s="16">
        <f>ROUND($AC142*(1-Y142)+0.004999,2)</f>
        <v>72.599999999999994</v>
      </c>
      <c r="AA142" s="46"/>
      <c r="AB142" s="6" t="s">
        <v>993</v>
      </c>
      <c r="AC142" s="33">
        <v>72.599999999999994</v>
      </c>
      <c r="AD142" s="52">
        <f>+Y142</f>
        <v>0</v>
      </c>
      <c r="AE142" s="16">
        <f>+Z142</f>
        <v>72.599999999999994</v>
      </c>
      <c r="AF142" s="12">
        <f>(AI142-AE142)/AI142</f>
        <v>0</v>
      </c>
      <c r="AG142" s="102"/>
      <c r="AH142" s="109" t="str">
        <f>+C142</f>
        <v>PP</v>
      </c>
      <c r="AI142" s="32">
        <f>SUM(AL142:AN142)+AG142</f>
        <v>72.599999999999994</v>
      </c>
      <c r="AJ142" s="46"/>
      <c r="AL142" s="16">
        <f>ROUND(AE142/(1-VLOOKUP(AH142,Group,2,FALSE)),2)</f>
        <v>72.599999999999994</v>
      </c>
      <c r="AM142" s="16">
        <f>IF(VLOOKUP(AH142,Group,3,FALSE)="YES",VLOOKUP(ROUND(ROUND(AL142,1)-AL142,2),Round,2,FALSE)+VLOOKUP(AH142,Group,4,FALSE),0)</f>
        <v>0</v>
      </c>
      <c r="AN142" s="16">
        <f>IF(VLOOKUP(AH142,Group,5,FALSE)="",0,ROUND(AL142-0.04999,1)-AL142+AO142)</f>
        <v>0</v>
      </c>
      <c r="AO142" s="16" t="str">
        <f>IF(VLOOKUP(AH142,Group,5,FALSE)="","",VLOOKUP(AH142,Group,5,FALSE))</f>
        <v/>
      </c>
      <c r="AQ142" s="93" t="s">
        <v>45</v>
      </c>
    </row>
    <row r="143" spans="1:43" s="3" customFormat="1" ht="9.9499999999999993" customHeight="1" x14ac:dyDescent="0.2">
      <c r="A143" s="119" t="s">
        <v>204</v>
      </c>
      <c r="C143" s="168" t="s">
        <v>249</v>
      </c>
      <c r="D143" s="169" t="s">
        <v>248</v>
      </c>
      <c r="F143" s="24" t="s">
        <v>222</v>
      </c>
      <c r="H143" s="120" t="s">
        <v>204</v>
      </c>
      <c r="I143" s="24" t="s">
        <v>207</v>
      </c>
      <c r="J143" s="120"/>
      <c r="K143" s="24"/>
      <c r="L143" s="24"/>
      <c r="N143" s="136"/>
      <c r="O143" s="24" t="s">
        <v>205</v>
      </c>
      <c r="P143" s="24"/>
      <c r="Q143" s="24" t="s">
        <v>182</v>
      </c>
      <c r="R143" s="64"/>
      <c r="S143" s="80" t="s">
        <v>9</v>
      </c>
      <c r="T143" s="176"/>
      <c r="U143" s="33">
        <f>IF(Suggested="Yes",'Price List'!AC143,'Price List'!AI143)</f>
        <v>74.650000000000006</v>
      </c>
      <c r="V143" s="31" t="s">
        <v>36</v>
      </c>
      <c r="W143" s="5" t="str">
        <f>+Instructions!$B$3</f>
        <v>N</v>
      </c>
      <c r="X143" s="46"/>
      <c r="Y143" s="48">
        <f>+Instructions!$D$22</f>
        <v>0</v>
      </c>
      <c r="Z143" s="16">
        <f t="shared" si="86"/>
        <v>74.650000000000006</v>
      </c>
      <c r="AA143" s="46"/>
      <c r="AB143" s="6" t="s">
        <v>994</v>
      </c>
      <c r="AC143" s="33">
        <v>74.650000000000006</v>
      </c>
      <c r="AD143" s="52">
        <f t="shared" si="87"/>
        <v>0</v>
      </c>
      <c r="AE143" s="16">
        <f t="shared" si="88"/>
        <v>74.650000000000006</v>
      </c>
      <c r="AF143" s="12">
        <f t="shared" si="89"/>
        <v>0</v>
      </c>
      <c r="AG143" s="102"/>
      <c r="AH143" s="109" t="str">
        <f>+C143</f>
        <v>PP</v>
      </c>
      <c r="AI143" s="32">
        <f t="shared" si="90"/>
        <v>74.650000000000006</v>
      </c>
      <c r="AJ143" s="46"/>
      <c r="AL143" s="16">
        <f t="shared" si="91"/>
        <v>74.650000000000006</v>
      </c>
      <c r="AM143" s="16">
        <f>IF(VLOOKUP(AH143,Group,3,FALSE)="YES",VLOOKUP(ROUND(ROUND(AL143,1)-AL143,2),Round,2,FALSE)+VLOOKUP(AH143,Group,4,FALSE),0)</f>
        <v>0</v>
      </c>
      <c r="AN143" s="16">
        <f>IF(VLOOKUP(AH143,Group,5,FALSE)="",0,ROUND(AL143-0.04999,1)-AL143+AO143)</f>
        <v>0</v>
      </c>
      <c r="AO143" s="16" t="str">
        <f>IF(VLOOKUP(AH143,Group,5,FALSE)="","",VLOOKUP(AH143,Group,5,FALSE))</f>
        <v/>
      </c>
      <c r="AQ143" s="93" t="s">
        <v>45</v>
      </c>
    </row>
    <row r="144" spans="1:43" s="3" customFormat="1" ht="9.9499999999999993" customHeight="1" x14ac:dyDescent="0.2">
      <c r="A144" s="119" t="s">
        <v>202</v>
      </c>
      <c r="C144" s="168" t="s">
        <v>249</v>
      </c>
      <c r="D144" s="169" t="s">
        <v>248</v>
      </c>
      <c r="F144" s="24" t="s">
        <v>223</v>
      </c>
      <c r="H144" s="120" t="s">
        <v>202</v>
      </c>
      <c r="I144" s="24" t="s">
        <v>203</v>
      </c>
      <c r="J144" s="120"/>
      <c r="K144" s="24"/>
      <c r="L144" s="24"/>
      <c r="N144" s="24"/>
      <c r="O144" s="24"/>
      <c r="P144" s="24"/>
      <c r="Q144" s="24" t="s">
        <v>182</v>
      </c>
      <c r="R144" s="64"/>
      <c r="S144" s="80" t="s">
        <v>9</v>
      </c>
      <c r="T144" s="176"/>
      <c r="U144" s="33">
        <f>IF(Suggested="Yes",'Price List'!AC144,'Price List'!AI144)</f>
        <v>1.6</v>
      </c>
      <c r="V144" s="31" t="s">
        <v>36</v>
      </c>
      <c r="W144" s="5" t="str">
        <f>+Instructions!$B$3</f>
        <v>N</v>
      </c>
      <c r="X144" s="46"/>
      <c r="Y144" s="48">
        <f>+Instructions!$D$22</f>
        <v>0</v>
      </c>
      <c r="Z144" s="16">
        <f t="shared" si="86"/>
        <v>1.6</v>
      </c>
      <c r="AA144" s="46"/>
      <c r="AB144" s="6" t="s">
        <v>993</v>
      </c>
      <c r="AC144" s="33">
        <v>1.6</v>
      </c>
      <c r="AD144" s="52">
        <f t="shared" si="87"/>
        <v>0</v>
      </c>
      <c r="AE144" s="16">
        <f t="shared" si="88"/>
        <v>1.6</v>
      </c>
      <c r="AF144" s="12">
        <f t="shared" si="89"/>
        <v>0</v>
      </c>
      <c r="AG144" s="102"/>
      <c r="AH144" s="109" t="str">
        <f>+C144</f>
        <v>PP</v>
      </c>
      <c r="AI144" s="32">
        <f t="shared" si="90"/>
        <v>1.6</v>
      </c>
      <c r="AJ144" s="46"/>
      <c r="AL144" s="16">
        <f t="shared" si="91"/>
        <v>1.6</v>
      </c>
      <c r="AM144" s="16">
        <f>IF(VLOOKUP(AH144,Group,3,FALSE)="YES",VLOOKUP(ROUND(ROUND(AL144,1)-AL144,2),Round,2,FALSE)+VLOOKUP(AH144,Group,4,FALSE),0)</f>
        <v>0</v>
      </c>
      <c r="AN144" s="16">
        <f>IF(VLOOKUP(AH144,Group,5,FALSE)="",0,ROUND(AL144-0.04999,1)-AL144+AO144)</f>
        <v>0</v>
      </c>
      <c r="AO144" s="16" t="str">
        <f>IF(VLOOKUP(AH144,Group,5,FALSE)="","",VLOOKUP(AH144,Group,5,FALSE))</f>
        <v/>
      </c>
      <c r="AQ144" s="93" t="s">
        <v>45</v>
      </c>
    </row>
    <row r="145" spans="1:43" s="154" customFormat="1" ht="3" customHeight="1" x14ac:dyDescent="0.2">
      <c r="A145" s="216"/>
      <c r="D145" s="155"/>
      <c r="H145" s="155"/>
      <c r="I145" s="155"/>
      <c r="J145" s="156"/>
      <c r="K145" s="155"/>
      <c r="L145" s="157"/>
      <c r="N145" s="155"/>
      <c r="O145" s="155"/>
      <c r="P145" s="155"/>
      <c r="Q145" s="155"/>
      <c r="R145" s="158"/>
      <c r="S145" s="159"/>
      <c r="T145" s="182"/>
      <c r="U145" s="160"/>
      <c r="V145" s="161"/>
      <c r="W145" s="161"/>
      <c r="X145" s="162"/>
      <c r="Y145" s="165"/>
      <c r="Z145" s="163"/>
      <c r="AA145" s="162"/>
      <c r="AE145" s="166"/>
      <c r="AF145" s="164"/>
      <c r="AG145" s="163"/>
      <c r="AH145" s="167"/>
      <c r="AI145" s="160"/>
      <c r="AJ145" s="162"/>
      <c r="AQ145" s="93" t="s">
        <v>45</v>
      </c>
    </row>
    <row r="146" spans="1:43" s="3" customFormat="1" ht="9.9499999999999993" customHeight="1" x14ac:dyDescent="0.2">
      <c r="A146" s="119"/>
      <c r="D146" s="24"/>
      <c r="F146" s="11" t="s">
        <v>351</v>
      </c>
      <c r="G146" s="24"/>
      <c r="H146" s="64"/>
      <c r="I146" s="24"/>
      <c r="J146" s="120"/>
      <c r="K146" s="24"/>
      <c r="L146" s="24"/>
      <c r="M146" s="24"/>
      <c r="N146" s="24"/>
      <c r="O146" s="24"/>
      <c r="P146" s="24"/>
      <c r="Q146" s="24"/>
      <c r="S146" s="80"/>
      <c r="T146" s="176"/>
      <c r="U146" s="33"/>
      <c r="V146" s="31"/>
      <c r="W146" s="31"/>
      <c r="X146" s="46"/>
      <c r="Y146" s="48"/>
      <c r="Z146" s="14"/>
      <c r="AA146" s="46"/>
      <c r="AE146" s="47"/>
      <c r="AF146" s="16"/>
      <c r="AG146" s="14"/>
      <c r="AH146" s="57"/>
      <c r="AI146" s="16"/>
      <c r="AJ146" s="46"/>
      <c r="AQ146" s="93" t="s">
        <v>45</v>
      </c>
    </row>
    <row r="147" spans="1:43" s="154" customFormat="1" ht="3" customHeight="1" x14ac:dyDescent="0.2">
      <c r="A147" s="216"/>
      <c r="D147" s="155"/>
      <c r="H147" s="155"/>
      <c r="I147" s="155"/>
      <c r="J147" s="156"/>
      <c r="K147" s="155"/>
      <c r="L147" s="157"/>
      <c r="N147" s="155"/>
      <c r="O147" s="155"/>
      <c r="P147" s="155"/>
      <c r="Q147" s="155"/>
      <c r="R147" s="158"/>
      <c r="S147" s="159"/>
      <c r="T147" s="182"/>
      <c r="U147" s="160"/>
      <c r="V147" s="161"/>
      <c r="W147" s="161"/>
      <c r="X147" s="162"/>
      <c r="Y147" s="165"/>
      <c r="Z147" s="163"/>
      <c r="AA147" s="162"/>
      <c r="AE147" s="166"/>
      <c r="AF147" s="164"/>
      <c r="AG147" s="163"/>
      <c r="AH147" s="167"/>
      <c r="AI147" s="160"/>
      <c r="AJ147" s="162"/>
      <c r="AQ147" s="93" t="s">
        <v>45</v>
      </c>
    </row>
    <row r="148" spans="1:43" s="3" customFormat="1" ht="9.9499999999999993" customHeight="1" x14ac:dyDescent="0.2">
      <c r="A148" s="119">
        <v>3938</v>
      </c>
      <c r="C148" s="168" t="s">
        <v>250</v>
      </c>
      <c r="D148" s="169" t="s">
        <v>244</v>
      </c>
      <c r="F148" s="24" t="s">
        <v>533</v>
      </c>
      <c r="H148" s="24" t="s">
        <v>348</v>
      </c>
      <c r="I148" s="24"/>
      <c r="J148" s="120" t="s">
        <v>606</v>
      </c>
      <c r="K148" s="24"/>
      <c r="L148" s="24"/>
      <c r="O148" s="136" t="s">
        <v>108</v>
      </c>
      <c r="P148" s="24"/>
      <c r="Q148" s="24" t="s">
        <v>119</v>
      </c>
      <c r="R148" s="195"/>
      <c r="S148" s="80" t="s">
        <v>9</v>
      </c>
      <c r="T148" s="176"/>
      <c r="U148" s="33">
        <f>IF(Suggested="Yes",'Price List'!AC148,'Price List'!AI148)</f>
        <v>25.7</v>
      </c>
      <c r="V148" s="31" t="s">
        <v>36</v>
      </c>
      <c r="W148" s="5" t="str">
        <f>+Instructions!$B$3</f>
        <v>N</v>
      </c>
      <c r="X148" s="46"/>
      <c r="Y148" s="48">
        <f>+Instructions!$D$22</f>
        <v>0</v>
      </c>
      <c r="Z148" s="16">
        <f t="shared" ref="Z148:Z150" si="92">ROUND($AC148*(1-Y148)+0.004999,2)</f>
        <v>25.7</v>
      </c>
      <c r="AA148" s="46"/>
      <c r="AB148" s="6" t="s">
        <v>993</v>
      </c>
      <c r="AC148" s="33">
        <v>25.7</v>
      </c>
      <c r="AD148" s="52">
        <f t="shared" ref="AD148:AE150" si="93">+Y148</f>
        <v>0</v>
      </c>
      <c r="AE148" s="16">
        <f t="shared" si="93"/>
        <v>25.7</v>
      </c>
      <c r="AF148" s="12">
        <f t="shared" ref="AF148:AF150" si="94">(AI148-AE148)/AI148</f>
        <v>0</v>
      </c>
      <c r="AG148" s="102"/>
      <c r="AH148" s="109" t="str">
        <f>+C148</f>
        <v>RU</v>
      </c>
      <c r="AI148" s="32">
        <f t="shared" ref="AI148:AI150" si="95">SUM(AL148:AN148)+AG148</f>
        <v>25.7</v>
      </c>
      <c r="AJ148" s="46"/>
      <c r="AL148" s="16">
        <f t="shared" ref="AL148:AL150" si="96">ROUND(AE148/(1-VLOOKUP(AH148,Group,2,FALSE)),2)</f>
        <v>25.7</v>
      </c>
      <c r="AM148" s="16">
        <f t="shared" ref="AM148:AM150" si="97">IF(VLOOKUP(AH148,Group,3,FALSE)="YES",VLOOKUP(ROUND(ROUND(AL148,1)-AL148,2),Round,2,FALSE)+VLOOKUP(AH148,Group,4,FALSE),0)</f>
        <v>0</v>
      </c>
      <c r="AN148" s="16">
        <f t="shared" ref="AN148:AN150" si="98">IF(VLOOKUP(AH148,Group,5,FALSE)="",0,ROUND(AL148-0.04999,1)-AL148+AO148)</f>
        <v>0</v>
      </c>
      <c r="AO148" s="16" t="str">
        <f t="shared" ref="AO148:AO150" si="99">IF(VLOOKUP(AH148,Group,5,FALSE)="","",VLOOKUP(AH148,Group,5,FALSE))</f>
        <v/>
      </c>
      <c r="AQ148" s="93" t="s">
        <v>45</v>
      </c>
    </row>
    <row r="149" spans="1:43" s="3" customFormat="1" ht="9.9499999999999993" customHeight="1" x14ac:dyDescent="0.2">
      <c r="A149" s="119">
        <v>3950</v>
      </c>
      <c r="C149" s="168" t="s">
        <v>250</v>
      </c>
      <c r="D149" s="169" t="s">
        <v>244</v>
      </c>
      <c r="F149" s="24" t="s">
        <v>605</v>
      </c>
      <c r="H149" s="24" t="s">
        <v>349</v>
      </c>
      <c r="I149" s="24"/>
      <c r="J149" s="120" t="s">
        <v>604</v>
      </c>
      <c r="K149" s="24"/>
      <c r="L149" s="24"/>
      <c r="O149" s="136" t="s">
        <v>108</v>
      </c>
      <c r="P149" s="24"/>
      <c r="Q149" s="24" t="s">
        <v>119</v>
      </c>
      <c r="R149" s="195"/>
      <c r="S149" s="80" t="s">
        <v>9</v>
      </c>
      <c r="T149" s="176"/>
      <c r="U149" s="33">
        <f>IF(Suggested="Yes",'Price List'!AC149,'Price List'!AI149)</f>
        <v>56.55</v>
      </c>
      <c r="V149" s="31" t="s">
        <v>36</v>
      </c>
      <c r="W149" s="5" t="str">
        <f>+Instructions!$B$3</f>
        <v>N</v>
      </c>
      <c r="X149" s="46"/>
      <c r="Y149" s="48">
        <f>+Instructions!$D$22</f>
        <v>0</v>
      </c>
      <c r="Z149" s="16">
        <f t="shared" si="92"/>
        <v>56.55</v>
      </c>
      <c r="AA149" s="46"/>
      <c r="AB149" s="6" t="s">
        <v>993</v>
      </c>
      <c r="AC149" s="33">
        <v>56.55</v>
      </c>
      <c r="AD149" s="52">
        <f t="shared" si="93"/>
        <v>0</v>
      </c>
      <c r="AE149" s="16">
        <f t="shared" si="93"/>
        <v>56.55</v>
      </c>
      <c r="AF149" s="12">
        <f t="shared" si="94"/>
        <v>0</v>
      </c>
      <c r="AG149" s="102"/>
      <c r="AH149" s="109" t="str">
        <f>+C149</f>
        <v>RU</v>
      </c>
      <c r="AI149" s="32">
        <f t="shared" si="95"/>
        <v>56.55</v>
      </c>
      <c r="AJ149" s="46"/>
      <c r="AL149" s="16">
        <f t="shared" si="96"/>
        <v>56.55</v>
      </c>
      <c r="AM149" s="16">
        <f t="shared" si="97"/>
        <v>0</v>
      </c>
      <c r="AN149" s="16">
        <f t="shared" si="98"/>
        <v>0</v>
      </c>
      <c r="AO149" s="16" t="str">
        <f t="shared" si="99"/>
        <v/>
      </c>
      <c r="AQ149" s="93" t="s">
        <v>45</v>
      </c>
    </row>
    <row r="150" spans="1:43" s="3" customFormat="1" ht="9.9499999999999993" customHeight="1" x14ac:dyDescent="0.2">
      <c r="A150" s="119">
        <v>3901</v>
      </c>
      <c r="C150" s="168" t="s">
        <v>250</v>
      </c>
      <c r="D150" s="169" t="s">
        <v>244</v>
      </c>
      <c r="F150" s="24" t="s">
        <v>404</v>
      </c>
      <c r="H150" s="24" t="s">
        <v>350</v>
      </c>
      <c r="I150" s="24"/>
      <c r="J150" s="120" t="s">
        <v>405</v>
      </c>
      <c r="K150" s="24"/>
      <c r="L150" s="24"/>
      <c r="N150" s="24"/>
      <c r="O150" s="24"/>
      <c r="P150" s="24"/>
      <c r="Q150" s="24" t="s">
        <v>119</v>
      </c>
      <c r="R150" s="64"/>
      <c r="S150" s="80" t="s">
        <v>9</v>
      </c>
      <c r="T150" s="176"/>
      <c r="U150" s="33">
        <f>IF(Suggested="Yes",'Price List'!AC150,'Price List'!AI150)</f>
        <v>39.25</v>
      </c>
      <c r="V150" s="31" t="s">
        <v>36</v>
      </c>
      <c r="W150" s="5" t="str">
        <f>+Instructions!$B$3</f>
        <v>N</v>
      </c>
      <c r="X150" s="46"/>
      <c r="Y150" s="48">
        <f>+Instructions!$D$22</f>
        <v>0</v>
      </c>
      <c r="Z150" s="16">
        <f t="shared" si="92"/>
        <v>39.25</v>
      </c>
      <c r="AA150" s="46"/>
      <c r="AB150" s="6" t="s">
        <v>993</v>
      </c>
      <c r="AC150" s="33">
        <v>39.25</v>
      </c>
      <c r="AD150" s="52">
        <f t="shared" si="93"/>
        <v>0</v>
      </c>
      <c r="AE150" s="16">
        <f t="shared" si="93"/>
        <v>39.25</v>
      </c>
      <c r="AF150" s="12">
        <f t="shared" si="94"/>
        <v>0</v>
      </c>
      <c r="AG150" s="102"/>
      <c r="AH150" s="109" t="str">
        <f>+C150</f>
        <v>RU</v>
      </c>
      <c r="AI150" s="32">
        <f t="shared" si="95"/>
        <v>39.25</v>
      </c>
      <c r="AJ150" s="46"/>
      <c r="AL150" s="16">
        <f t="shared" si="96"/>
        <v>39.25</v>
      </c>
      <c r="AM150" s="16">
        <f t="shared" si="97"/>
        <v>0</v>
      </c>
      <c r="AN150" s="16">
        <f t="shared" si="98"/>
        <v>0</v>
      </c>
      <c r="AO150" s="16" t="str">
        <f t="shared" si="99"/>
        <v/>
      </c>
      <c r="AQ150" s="93" t="s">
        <v>45</v>
      </c>
    </row>
    <row r="151" spans="1:43" s="154" customFormat="1" ht="3" customHeight="1" x14ac:dyDescent="0.2">
      <c r="A151" s="216"/>
      <c r="D151" s="155"/>
      <c r="H151" s="155"/>
      <c r="I151" s="155"/>
      <c r="J151" s="156"/>
      <c r="K151" s="155"/>
      <c r="L151" s="157"/>
      <c r="N151" s="155"/>
      <c r="O151" s="155"/>
      <c r="P151" s="155"/>
      <c r="Q151" s="155"/>
      <c r="R151" s="158"/>
      <c r="S151" s="159"/>
      <c r="T151" s="182"/>
      <c r="U151" s="160"/>
      <c r="V151" s="161"/>
      <c r="W151" s="161"/>
      <c r="X151" s="162"/>
      <c r="Y151" s="165"/>
      <c r="Z151" s="163"/>
      <c r="AA151" s="162"/>
      <c r="AE151" s="166"/>
      <c r="AF151" s="164"/>
      <c r="AG151" s="163"/>
      <c r="AH151" s="167"/>
      <c r="AI151" s="160"/>
      <c r="AJ151" s="162"/>
      <c r="AQ151" s="93" t="s">
        <v>45</v>
      </c>
    </row>
    <row r="152" spans="1:43" s="124" customFormat="1" ht="12" customHeight="1" x14ac:dyDescent="0.2">
      <c r="A152" s="215"/>
      <c r="D152" s="24"/>
      <c r="E152" s="125" t="s">
        <v>114</v>
      </c>
      <c r="F152" s="11"/>
      <c r="G152" s="126"/>
      <c r="H152" s="126"/>
      <c r="I152" s="127"/>
      <c r="J152" s="128"/>
      <c r="K152" s="127"/>
      <c r="L152" s="127"/>
      <c r="M152" s="127"/>
      <c r="N152" s="127"/>
      <c r="O152" s="127"/>
      <c r="P152" s="127"/>
      <c r="Q152" s="127"/>
      <c r="S152" s="129"/>
      <c r="T152" s="176"/>
      <c r="V152" s="130"/>
      <c r="W152" s="130"/>
      <c r="X152" s="46"/>
      <c r="Y152" s="133"/>
      <c r="Z152" s="131"/>
      <c r="AA152" s="46"/>
      <c r="AE152" s="134"/>
      <c r="AF152" s="132"/>
      <c r="AG152" s="131"/>
      <c r="AH152" s="135"/>
      <c r="AI152" s="132"/>
      <c r="AJ152" s="46"/>
      <c r="AQ152" s="93" t="s">
        <v>45</v>
      </c>
    </row>
    <row r="153" spans="1:43" s="154" customFormat="1" ht="3" customHeight="1" x14ac:dyDescent="0.2">
      <c r="A153" s="216"/>
      <c r="D153" s="155"/>
      <c r="H153" s="155"/>
      <c r="I153" s="155"/>
      <c r="J153" s="156"/>
      <c r="K153" s="155"/>
      <c r="L153" s="157"/>
      <c r="N153" s="155"/>
      <c r="O153" s="155"/>
      <c r="P153" s="155"/>
      <c r="Q153" s="155"/>
      <c r="R153" s="158"/>
      <c r="S153" s="159"/>
      <c r="T153" s="182"/>
      <c r="U153" s="160"/>
      <c r="V153" s="161"/>
      <c r="W153" s="161"/>
      <c r="X153" s="162"/>
      <c r="Y153" s="165"/>
      <c r="Z153" s="163"/>
      <c r="AA153" s="162"/>
      <c r="AE153" s="166"/>
      <c r="AF153" s="164"/>
      <c r="AG153" s="163"/>
      <c r="AH153" s="167"/>
      <c r="AI153" s="160"/>
      <c r="AJ153" s="162"/>
      <c r="AQ153" s="93" t="s">
        <v>45</v>
      </c>
    </row>
    <row r="154" spans="1:43" s="3" customFormat="1" ht="9.9499999999999993" customHeight="1" x14ac:dyDescent="0.2">
      <c r="A154" s="119"/>
      <c r="C154" s="168" t="s">
        <v>338</v>
      </c>
      <c r="D154" s="169" t="s">
        <v>340</v>
      </c>
      <c r="F154" s="24" t="s">
        <v>814</v>
      </c>
      <c r="H154" s="24" t="s">
        <v>688</v>
      </c>
      <c r="I154" s="24"/>
      <c r="J154" s="196"/>
      <c r="K154" s="24"/>
      <c r="L154" s="136"/>
      <c r="N154" s="24"/>
      <c r="O154" s="24"/>
      <c r="P154" s="24"/>
      <c r="Q154" s="24" t="s">
        <v>342</v>
      </c>
      <c r="R154" s="64"/>
      <c r="S154" s="80" t="s">
        <v>9</v>
      </c>
      <c r="T154" s="176"/>
      <c r="U154" s="33">
        <f>IF(Suggested="Yes",'Price List'!AC154,'Price List'!AI154)</f>
        <v>21.55</v>
      </c>
      <c r="V154" s="31" t="s">
        <v>36</v>
      </c>
      <c r="W154" s="5" t="str">
        <f>+Instructions!$B$3</f>
        <v>N</v>
      </c>
      <c r="X154" s="46"/>
      <c r="Y154" s="48">
        <f>+Instructions!$D$22</f>
        <v>0</v>
      </c>
      <c r="Z154" s="16">
        <f>ROUND($AC154*(1-Y154)+0.004999,2)</f>
        <v>21.55</v>
      </c>
      <c r="AA154" s="46"/>
      <c r="AB154" s="6" t="s">
        <v>993</v>
      </c>
      <c r="AC154" s="33">
        <v>21.55</v>
      </c>
      <c r="AD154" s="52">
        <f t="shared" ref="AD154:AD157" si="100">+Y154</f>
        <v>0</v>
      </c>
      <c r="AE154" s="16">
        <f t="shared" ref="AE154:AE157" si="101">+Z154</f>
        <v>21.55</v>
      </c>
      <c r="AF154" s="12">
        <f>(AI154-AE154)/AI154</f>
        <v>0</v>
      </c>
      <c r="AG154" s="102"/>
      <c r="AH154" s="109" t="str">
        <f>+C154</f>
        <v>TR</v>
      </c>
      <c r="AI154" s="32">
        <f>SUM(AL154:AN154)+AG154</f>
        <v>21.55</v>
      </c>
      <c r="AJ154" s="46"/>
      <c r="AL154" s="16">
        <f>ROUND(AE154/(1-VLOOKUP(AH154,Group,2,FALSE)),2)</f>
        <v>21.55</v>
      </c>
      <c r="AM154" s="16">
        <f>IF(VLOOKUP(AH154,Group,3,FALSE)="YES",VLOOKUP(ROUND(ROUND(AL154,1)-AL154,2),Round,2,FALSE)+VLOOKUP(AH154,Group,4,FALSE),0)</f>
        <v>0</v>
      </c>
      <c r="AN154" s="16">
        <f>IF(VLOOKUP(AH154,Group,5,FALSE)="",0,ROUND(AL154-0.04999,1)-AL154+AO154)</f>
        <v>0</v>
      </c>
      <c r="AO154" s="16" t="str">
        <f>IF(VLOOKUP(AH154,Group,5,FALSE)="","",VLOOKUP(AH154,Group,5,FALSE))</f>
        <v/>
      </c>
      <c r="AQ154" s="93" t="s">
        <v>45</v>
      </c>
    </row>
    <row r="155" spans="1:43" s="154" customFormat="1" ht="3" customHeight="1" x14ac:dyDescent="0.2">
      <c r="A155" s="216"/>
      <c r="D155" s="155"/>
      <c r="H155" s="155"/>
      <c r="I155" s="155"/>
      <c r="J155" s="156"/>
      <c r="K155" s="155"/>
      <c r="L155" s="157"/>
      <c r="N155" s="155"/>
      <c r="O155" s="155"/>
      <c r="P155" s="155"/>
      <c r="Q155" s="155"/>
      <c r="R155" s="158"/>
      <c r="S155" s="159"/>
      <c r="T155" s="182"/>
      <c r="U155" s="160"/>
      <c r="V155" s="161"/>
      <c r="W155" s="161"/>
      <c r="X155" s="162"/>
      <c r="Y155" s="165"/>
      <c r="Z155" s="163"/>
      <c r="AA155" s="162"/>
      <c r="AE155" s="166"/>
      <c r="AF155" s="164"/>
      <c r="AG155" s="163"/>
      <c r="AH155" s="167"/>
      <c r="AI155" s="160"/>
      <c r="AJ155" s="162"/>
      <c r="AQ155" s="93" t="s">
        <v>45</v>
      </c>
    </row>
    <row r="156" spans="1:43" s="3" customFormat="1" ht="9.9499999999999993" customHeight="1" x14ac:dyDescent="0.2">
      <c r="A156" s="119" t="s">
        <v>447</v>
      </c>
      <c r="C156" s="168" t="s">
        <v>338</v>
      </c>
      <c r="D156" s="169" t="s">
        <v>340</v>
      </c>
      <c r="F156" s="24" t="s">
        <v>364</v>
      </c>
      <c r="H156" s="24" t="s">
        <v>447</v>
      </c>
      <c r="I156" s="24" t="s">
        <v>373</v>
      </c>
      <c r="J156" s="120"/>
      <c r="K156" s="24"/>
      <c r="L156" s="24"/>
      <c r="N156" s="24"/>
      <c r="O156" s="24"/>
      <c r="P156" s="24"/>
      <c r="Q156" s="24" t="s">
        <v>342</v>
      </c>
      <c r="R156" s="64"/>
      <c r="S156" s="80" t="s">
        <v>9</v>
      </c>
      <c r="T156" s="176"/>
      <c r="U156" s="33">
        <f>IF(Suggested="Yes",'Price List'!AC156,'Price List'!AI156)</f>
        <v>34.450000000000003</v>
      </c>
      <c r="V156" s="31" t="s">
        <v>36</v>
      </c>
      <c r="W156" s="31" t="str">
        <f>+Instructions!$B$3</f>
        <v>N</v>
      </c>
      <c r="X156" s="46"/>
      <c r="Y156" s="48">
        <f>+Instructions!$D$22</f>
        <v>0</v>
      </c>
      <c r="Z156" s="16">
        <f t="shared" ref="Z156:Z157" si="102">ROUND($AC156*(1-Y156)+0.004999,2)</f>
        <v>34.450000000000003</v>
      </c>
      <c r="AA156" s="46"/>
      <c r="AB156" s="6" t="s">
        <v>993</v>
      </c>
      <c r="AC156" s="33">
        <v>34.450000000000003</v>
      </c>
      <c r="AD156" s="52">
        <f t="shared" si="100"/>
        <v>0</v>
      </c>
      <c r="AE156" s="16">
        <f t="shared" si="101"/>
        <v>34.450000000000003</v>
      </c>
      <c r="AF156" s="12">
        <f t="shared" ref="AF156:AF157" si="103">(AI156-AE156)/AI156</f>
        <v>0</v>
      </c>
      <c r="AG156" s="102"/>
      <c r="AH156" s="109" t="str">
        <f>+C156</f>
        <v>TR</v>
      </c>
      <c r="AI156" s="32">
        <f t="shared" ref="AI156:AI157" si="104">SUM(AL156:AN156)+AG156</f>
        <v>34.450000000000003</v>
      </c>
      <c r="AJ156" s="46"/>
      <c r="AL156" s="16">
        <f t="shared" ref="AL156:AL157" si="105">ROUND(AE156/(1-VLOOKUP(AH156,Group,2,FALSE)),2)</f>
        <v>34.450000000000003</v>
      </c>
      <c r="AM156" s="16">
        <f t="shared" ref="AM156:AM157" si="106">IF(VLOOKUP(AH156,Group,3,FALSE)="YES",VLOOKUP(ROUND(ROUND(AL156,1)-AL156,2),Round,2,FALSE)+VLOOKUP(AH156,Group,4,FALSE),0)</f>
        <v>0</v>
      </c>
      <c r="AN156" s="16">
        <f t="shared" ref="AN156:AN157" si="107">IF(VLOOKUP(AH156,Group,5,FALSE)="",0,ROUND(AL156-0.04999,1)-AL156+AO156)</f>
        <v>0</v>
      </c>
      <c r="AO156" s="16" t="str">
        <f t="shared" ref="AO156:AO157" si="108">IF(VLOOKUP(AH156,Group,5,FALSE)="","",VLOOKUP(AH156,Group,5,FALSE))</f>
        <v/>
      </c>
      <c r="AQ156" s="93" t="s">
        <v>45</v>
      </c>
    </row>
    <row r="157" spans="1:43" s="3" customFormat="1" ht="9.9499999999999993" customHeight="1" x14ac:dyDescent="0.2">
      <c r="A157" s="119" t="s">
        <v>761</v>
      </c>
      <c r="C157" s="168" t="s">
        <v>338</v>
      </c>
      <c r="D157" s="169" t="s">
        <v>340</v>
      </c>
      <c r="F157" s="24" t="s">
        <v>365</v>
      </c>
      <c r="H157" s="24" t="s">
        <v>761</v>
      </c>
      <c r="I157" s="24" t="s">
        <v>762</v>
      </c>
      <c r="J157" s="120"/>
      <c r="K157" s="24"/>
      <c r="L157" s="24"/>
      <c r="N157" s="24"/>
      <c r="O157" s="24"/>
      <c r="P157" s="24"/>
      <c r="Q157" s="24" t="s">
        <v>342</v>
      </c>
      <c r="R157" s="64"/>
      <c r="S157" s="80" t="s">
        <v>9</v>
      </c>
      <c r="T157" s="176"/>
      <c r="U157" s="33">
        <f>IF(Suggested="Yes",'Price List'!AC157,'Price List'!AI157)</f>
        <v>44.95</v>
      </c>
      <c r="V157" s="31" t="s">
        <v>36</v>
      </c>
      <c r="W157" s="31" t="str">
        <f>+Instructions!$B$3</f>
        <v>N</v>
      </c>
      <c r="X157" s="46"/>
      <c r="Y157" s="48">
        <f>+Instructions!$D$22</f>
        <v>0</v>
      </c>
      <c r="Z157" s="16">
        <f t="shared" si="102"/>
        <v>44.95</v>
      </c>
      <c r="AA157" s="46"/>
      <c r="AB157" s="6" t="s">
        <v>993</v>
      </c>
      <c r="AC157" s="33">
        <v>44.95</v>
      </c>
      <c r="AD157" s="52">
        <f t="shared" si="100"/>
        <v>0</v>
      </c>
      <c r="AE157" s="16">
        <f t="shared" si="101"/>
        <v>44.95</v>
      </c>
      <c r="AF157" s="12">
        <f t="shared" si="103"/>
        <v>0</v>
      </c>
      <c r="AG157" s="102"/>
      <c r="AH157" s="109" t="str">
        <f>+C157</f>
        <v>TR</v>
      </c>
      <c r="AI157" s="32">
        <f t="shared" si="104"/>
        <v>44.95</v>
      </c>
      <c r="AJ157" s="46"/>
      <c r="AL157" s="16">
        <f t="shared" si="105"/>
        <v>44.95</v>
      </c>
      <c r="AM157" s="16">
        <f t="shared" si="106"/>
        <v>0</v>
      </c>
      <c r="AN157" s="16">
        <f t="shared" si="107"/>
        <v>0</v>
      </c>
      <c r="AO157" s="16" t="str">
        <f t="shared" si="108"/>
        <v/>
      </c>
      <c r="AQ157" s="93" t="s">
        <v>45</v>
      </c>
    </row>
    <row r="158" spans="1:43" s="154" customFormat="1" ht="3" customHeight="1" x14ac:dyDescent="0.2">
      <c r="A158" s="216"/>
      <c r="D158" s="155"/>
      <c r="H158" s="155"/>
      <c r="I158" s="155"/>
      <c r="J158" s="156"/>
      <c r="K158" s="155"/>
      <c r="L158" s="157"/>
      <c r="N158" s="155"/>
      <c r="O158" s="155"/>
      <c r="P158" s="155"/>
      <c r="Q158" s="155"/>
      <c r="R158" s="158"/>
      <c r="S158" s="159"/>
      <c r="T158" s="182"/>
      <c r="U158" s="160"/>
      <c r="V158" s="161"/>
      <c r="W158" s="161"/>
      <c r="X158" s="162"/>
      <c r="Y158" s="165"/>
      <c r="Z158" s="163"/>
      <c r="AA158" s="162"/>
      <c r="AE158" s="166"/>
      <c r="AF158" s="164"/>
      <c r="AG158" s="163"/>
      <c r="AH158" s="167"/>
      <c r="AI158" s="160"/>
      <c r="AJ158" s="162"/>
      <c r="AQ158" s="93" t="s">
        <v>45</v>
      </c>
    </row>
    <row r="159" spans="1:43" s="3" customFormat="1" ht="9.9499999999999993" customHeight="1" x14ac:dyDescent="0.2">
      <c r="A159" s="119" t="s">
        <v>763</v>
      </c>
      <c r="C159" s="168" t="s">
        <v>419</v>
      </c>
      <c r="D159" s="169" t="s">
        <v>549</v>
      </c>
      <c r="F159" s="24" t="s">
        <v>922</v>
      </c>
      <c r="H159" s="24" t="s">
        <v>726</v>
      </c>
      <c r="I159" s="24"/>
      <c r="J159" s="120"/>
      <c r="K159" s="24"/>
      <c r="L159" s="136"/>
      <c r="M159" s="136"/>
      <c r="N159" s="136"/>
      <c r="O159" s="136"/>
      <c r="P159" s="136"/>
      <c r="Q159" s="24" t="s">
        <v>550</v>
      </c>
      <c r="R159" s="64"/>
      <c r="S159" s="80"/>
      <c r="T159" s="176"/>
      <c r="U159" s="33">
        <f>IF(Suggested="Yes",'Price List'!AC159,'Price List'!AI159)</f>
        <v>33.950000000000003</v>
      </c>
      <c r="V159" s="31" t="s">
        <v>36</v>
      </c>
      <c r="W159" s="5" t="str">
        <f>+Instructions!$B$3</f>
        <v>N</v>
      </c>
      <c r="X159" s="46"/>
      <c r="Y159" s="48">
        <f>+Instructions!$D$22</f>
        <v>0</v>
      </c>
      <c r="Z159" s="16">
        <f t="shared" ref="Z159" si="109">ROUND($AC159*(1-Y159)+0.004999,2)</f>
        <v>33.950000000000003</v>
      </c>
      <c r="AA159" s="46"/>
      <c r="AB159" s="6" t="s">
        <v>993</v>
      </c>
      <c r="AC159" s="33">
        <v>33.950000000000003</v>
      </c>
      <c r="AD159" s="52">
        <f>+Y159</f>
        <v>0</v>
      </c>
      <c r="AE159" s="16">
        <f>+Z159</f>
        <v>33.950000000000003</v>
      </c>
      <c r="AF159" s="12">
        <f>(AI159-AE159)/AI159</f>
        <v>0</v>
      </c>
      <c r="AG159" s="102"/>
      <c r="AH159" s="109" t="str">
        <f>+C159</f>
        <v>RS</v>
      </c>
      <c r="AI159" s="32">
        <f>SUM(AL159:AN159)+AG159</f>
        <v>33.950000000000003</v>
      </c>
      <c r="AJ159" s="46"/>
      <c r="AL159" s="16">
        <f t="shared" ref="AL159" si="110">ROUND(AE159/(1-VLOOKUP(AH159,Group,2,FALSE)),2)</f>
        <v>33.950000000000003</v>
      </c>
      <c r="AM159" s="16">
        <f t="shared" ref="AM159" si="111">IF(VLOOKUP(AH159,Group,3,FALSE)="YES",VLOOKUP(ROUND(ROUND(AL159,1)-AL159,2),Round,2,FALSE)+VLOOKUP(AH159,Group,4,FALSE),0)</f>
        <v>0</v>
      </c>
      <c r="AN159" s="16">
        <f t="shared" ref="AN159" si="112">IF(VLOOKUP(AH159,Group,5,FALSE)="",0,ROUND(AL159-0.04999,1)-AL159+AO159)</f>
        <v>0</v>
      </c>
      <c r="AO159" s="16" t="str">
        <f t="shared" ref="AO159" si="113">IF(VLOOKUP(AH159,Group,5,FALSE)="","",VLOOKUP(AH159,Group,5,FALSE))</f>
        <v/>
      </c>
      <c r="AQ159" s="93" t="s">
        <v>45</v>
      </c>
    </row>
    <row r="160" spans="1:43" s="154" customFormat="1" ht="3" customHeight="1" x14ac:dyDescent="0.2">
      <c r="A160" s="216"/>
      <c r="D160" s="155"/>
      <c r="H160" s="155"/>
      <c r="I160" s="155"/>
      <c r="J160" s="156"/>
      <c r="K160" s="155"/>
      <c r="L160" s="157"/>
      <c r="N160" s="155"/>
      <c r="O160" s="155"/>
      <c r="P160" s="155"/>
      <c r="Q160" s="155"/>
      <c r="R160" s="158"/>
      <c r="S160" s="159"/>
      <c r="T160" s="182"/>
      <c r="U160" s="160"/>
      <c r="V160" s="161"/>
      <c r="W160" s="161"/>
      <c r="X160" s="162"/>
      <c r="Y160" s="165"/>
      <c r="Z160" s="163"/>
      <c r="AA160" s="162"/>
      <c r="AE160" s="166"/>
      <c r="AF160" s="164"/>
      <c r="AG160" s="163"/>
      <c r="AH160" s="167"/>
      <c r="AI160" s="160"/>
      <c r="AJ160" s="162"/>
      <c r="AQ160" s="93" t="s">
        <v>45</v>
      </c>
    </row>
    <row r="161" spans="1:43" s="3" customFormat="1" ht="9.9499999999999993" customHeight="1" x14ac:dyDescent="0.2">
      <c r="A161" s="119" t="s">
        <v>764</v>
      </c>
      <c r="C161" s="168" t="s">
        <v>419</v>
      </c>
      <c r="D161" s="169" t="s">
        <v>549</v>
      </c>
      <c r="F161" s="24" t="s">
        <v>923</v>
      </c>
      <c r="H161" s="24" t="s">
        <v>727</v>
      </c>
      <c r="I161" s="24"/>
      <c r="J161" s="120"/>
      <c r="K161" s="24"/>
      <c r="L161" s="136"/>
      <c r="M161" s="136"/>
      <c r="N161" s="136"/>
      <c r="O161" s="136"/>
      <c r="P161" s="136"/>
      <c r="Q161" s="24" t="s">
        <v>550</v>
      </c>
      <c r="R161" s="64"/>
      <c r="S161" s="80" t="s">
        <v>9</v>
      </c>
      <c r="T161" s="176"/>
      <c r="U161" s="33">
        <f>IF(Suggested="Yes",'Price List'!AC161,'Price List'!AI161)</f>
        <v>89</v>
      </c>
      <c r="V161" s="31" t="s">
        <v>36</v>
      </c>
      <c r="W161" s="5" t="str">
        <f>+Instructions!$B$3</f>
        <v>N</v>
      </c>
      <c r="X161" s="46"/>
      <c r="Y161" s="48">
        <f>+Instructions!$D$22</f>
        <v>0</v>
      </c>
      <c r="Z161" s="16">
        <f t="shared" ref="Z161:Z167" si="114">ROUND($AC161*(1-Y161)+0.004999,2)</f>
        <v>89</v>
      </c>
      <c r="AA161" s="46"/>
      <c r="AB161" s="6" t="s">
        <v>993</v>
      </c>
      <c r="AC161" s="33">
        <v>89</v>
      </c>
      <c r="AD161" s="52">
        <f>+Y161</f>
        <v>0</v>
      </c>
      <c r="AE161" s="16">
        <f>+Z161</f>
        <v>89</v>
      </c>
      <c r="AF161" s="12">
        <f>(AI161-AE161)/AI161</f>
        <v>0</v>
      </c>
      <c r="AG161" s="102"/>
      <c r="AH161" s="109" t="str">
        <f>+C161</f>
        <v>RS</v>
      </c>
      <c r="AI161" s="32">
        <f>SUM(AL161:AN161)+AG161</f>
        <v>89</v>
      </c>
      <c r="AJ161" s="46"/>
      <c r="AL161" s="16">
        <f t="shared" ref="AL161:AL167" si="115">ROUND(AE161/(1-VLOOKUP(AH161,Group,2,FALSE)),2)</f>
        <v>89</v>
      </c>
      <c r="AM161" s="16">
        <f t="shared" ref="AM161:AM167" si="116">IF(VLOOKUP(AH161,Group,3,FALSE)="YES",VLOOKUP(ROUND(ROUND(AL161,1)-AL161,2),Round,2,FALSE)+VLOOKUP(AH161,Group,4,FALSE),0)</f>
        <v>0</v>
      </c>
      <c r="AN161" s="16">
        <f t="shared" ref="AN161:AN167" si="117">IF(VLOOKUP(AH161,Group,5,FALSE)="",0,ROUND(AL161-0.04999,1)-AL161+AO161)</f>
        <v>0</v>
      </c>
      <c r="AO161" s="16" t="str">
        <f t="shared" ref="AO161:AO167" si="118">IF(VLOOKUP(AH161,Group,5,FALSE)="","",VLOOKUP(AH161,Group,5,FALSE))</f>
        <v/>
      </c>
      <c r="AQ161" s="93" t="s">
        <v>45</v>
      </c>
    </row>
    <row r="162" spans="1:43" s="3" customFormat="1" ht="9.9499999999999993" customHeight="1" x14ac:dyDescent="0.2">
      <c r="A162" s="119" t="s">
        <v>766</v>
      </c>
      <c r="C162" s="168" t="s">
        <v>419</v>
      </c>
      <c r="D162" s="169" t="s">
        <v>549</v>
      </c>
      <c r="F162" s="24" t="s">
        <v>924</v>
      </c>
      <c r="H162" s="24"/>
      <c r="I162" s="24" t="s">
        <v>594</v>
      </c>
      <c r="J162" s="120"/>
      <c r="K162" s="24"/>
      <c r="L162" s="136"/>
      <c r="M162" s="136"/>
      <c r="N162" s="136"/>
      <c r="O162" s="136"/>
      <c r="P162" s="136"/>
      <c r="Q162" s="24" t="s">
        <v>550</v>
      </c>
      <c r="R162" s="64"/>
      <c r="S162" s="80"/>
      <c r="T162" s="176"/>
      <c r="U162" s="33">
        <f>IF(Suggested="Yes",'Price List'!AC162,'Price List'!AI162)</f>
        <v>31.05</v>
      </c>
      <c r="V162" s="31" t="s">
        <v>36</v>
      </c>
      <c r="W162" s="5" t="str">
        <f>+Instructions!$B$3</f>
        <v>N</v>
      </c>
      <c r="X162" s="46"/>
      <c r="Y162" s="48">
        <f>+Instructions!$D$22</f>
        <v>0</v>
      </c>
      <c r="Z162" s="16">
        <f t="shared" si="114"/>
        <v>31.05</v>
      </c>
      <c r="AA162" s="46"/>
      <c r="AB162" s="6" t="s">
        <v>993</v>
      </c>
      <c r="AC162" s="33">
        <v>31.05</v>
      </c>
      <c r="AD162" s="52">
        <f t="shared" ref="AD162:AD163" si="119">+Y162</f>
        <v>0</v>
      </c>
      <c r="AE162" s="16">
        <f t="shared" ref="AE162:AE163" si="120">+Z162</f>
        <v>31.05</v>
      </c>
      <c r="AF162" s="12">
        <f t="shared" ref="AF162:AF163" si="121">(AI162-AE162)/AI162</f>
        <v>0</v>
      </c>
      <c r="AG162" s="102"/>
      <c r="AH162" s="109" t="str">
        <f>+C162</f>
        <v>RS</v>
      </c>
      <c r="AI162" s="32">
        <f t="shared" ref="AI162:AI163" si="122">SUM(AL162:AN162)+AG162</f>
        <v>31.05</v>
      </c>
      <c r="AJ162" s="46"/>
      <c r="AL162" s="16">
        <f t="shared" si="115"/>
        <v>31.05</v>
      </c>
      <c r="AM162" s="16">
        <f t="shared" si="116"/>
        <v>0</v>
      </c>
      <c r="AN162" s="16">
        <f t="shared" si="117"/>
        <v>0</v>
      </c>
      <c r="AO162" s="16" t="str">
        <f t="shared" si="118"/>
        <v/>
      </c>
      <c r="AQ162" s="93" t="s">
        <v>45</v>
      </c>
    </row>
    <row r="163" spans="1:43" s="3" customFormat="1" ht="9.9499999999999993" customHeight="1" x14ac:dyDescent="0.2">
      <c r="A163" s="119" t="s">
        <v>767</v>
      </c>
      <c r="C163" s="168" t="s">
        <v>419</v>
      </c>
      <c r="D163" s="169" t="s">
        <v>549</v>
      </c>
      <c r="F163" s="24" t="s">
        <v>925</v>
      </c>
      <c r="H163" s="24"/>
      <c r="I163" s="24" t="s">
        <v>593</v>
      </c>
      <c r="J163" s="120"/>
      <c r="K163" s="24"/>
      <c r="L163" s="136"/>
      <c r="M163" s="136"/>
      <c r="N163" s="136"/>
      <c r="O163" s="136"/>
      <c r="P163" s="136"/>
      <c r="Q163" s="24" t="s">
        <v>550</v>
      </c>
      <c r="R163" s="64"/>
      <c r="S163" s="80"/>
      <c r="T163" s="176"/>
      <c r="U163" s="33">
        <f>IF(Suggested="Yes",'Price List'!AC163,'Price List'!AI163)</f>
        <v>15</v>
      </c>
      <c r="V163" s="31" t="s">
        <v>36</v>
      </c>
      <c r="W163" s="5" t="str">
        <f>+Instructions!$B$3</f>
        <v>N</v>
      </c>
      <c r="X163" s="46"/>
      <c r="Y163" s="48">
        <f>+Instructions!$D$22</f>
        <v>0</v>
      </c>
      <c r="Z163" s="16">
        <f t="shared" si="114"/>
        <v>15</v>
      </c>
      <c r="AA163" s="46"/>
      <c r="AB163" s="6" t="s">
        <v>993</v>
      </c>
      <c r="AC163" s="33">
        <v>15</v>
      </c>
      <c r="AD163" s="52">
        <f t="shared" si="119"/>
        <v>0</v>
      </c>
      <c r="AE163" s="16">
        <f t="shared" si="120"/>
        <v>15</v>
      </c>
      <c r="AF163" s="12">
        <f t="shared" si="121"/>
        <v>0</v>
      </c>
      <c r="AG163" s="102"/>
      <c r="AH163" s="109" t="str">
        <f>+C163</f>
        <v>RS</v>
      </c>
      <c r="AI163" s="32">
        <f t="shared" si="122"/>
        <v>15</v>
      </c>
      <c r="AJ163" s="46"/>
      <c r="AL163" s="16">
        <f t="shared" si="115"/>
        <v>15</v>
      </c>
      <c r="AM163" s="16">
        <f t="shared" si="116"/>
        <v>0</v>
      </c>
      <c r="AN163" s="16">
        <f t="shared" si="117"/>
        <v>0</v>
      </c>
      <c r="AO163" s="16" t="str">
        <f t="shared" si="118"/>
        <v/>
      </c>
      <c r="AQ163" s="93" t="s">
        <v>45</v>
      </c>
    </row>
    <row r="164" spans="1:43" s="154" customFormat="1" ht="3" customHeight="1" x14ac:dyDescent="0.2">
      <c r="A164" s="216"/>
      <c r="D164" s="155"/>
      <c r="H164" s="155"/>
      <c r="I164" s="155"/>
      <c r="J164" s="156"/>
      <c r="K164" s="155"/>
      <c r="L164" s="157"/>
      <c r="N164" s="155"/>
      <c r="O164" s="155"/>
      <c r="P164" s="155"/>
      <c r="Q164" s="155"/>
      <c r="R164" s="158"/>
      <c r="S164" s="159"/>
      <c r="T164" s="182"/>
      <c r="U164" s="160"/>
      <c r="V164" s="161"/>
      <c r="W164" s="161"/>
      <c r="X164" s="162"/>
      <c r="Y164" s="165"/>
      <c r="Z164" s="163"/>
      <c r="AA164" s="162"/>
      <c r="AE164" s="166"/>
      <c r="AF164" s="164"/>
      <c r="AG164" s="163"/>
      <c r="AH164" s="167"/>
      <c r="AI164" s="160"/>
      <c r="AJ164" s="162"/>
      <c r="AQ164" s="93" t="s">
        <v>45</v>
      </c>
    </row>
    <row r="165" spans="1:43" s="3" customFormat="1" ht="9.9499999999999993" customHeight="1" x14ac:dyDescent="0.2">
      <c r="A165" s="119" t="s">
        <v>765</v>
      </c>
      <c r="C165" s="168" t="s">
        <v>419</v>
      </c>
      <c r="D165" s="169" t="s">
        <v>549</v>
      </c>
      <c r="F165" s="24" t="s">
        <v>926</v>
      </c>
      <c r="H165" s="24" t="s">
        <v>728</v>
      </c>
      <c r="I165" s="24"/>
      <c r="J165" s="120"/>
      <c r="K165" s="24"/>
      <c r="L165" s="136"/>
      <c r="M165" s="136"/>
      <c r="N165" s="136"/>
      <c r="O165" s="136"/>
      <c r="P165" s="136"/>
      <c r="Q165" s="24" t="s">
        <v>550</v>
      </c>
      <c r="R165" s="64"/>
      <c r="S165" s="80"/>
      <c r="T165" s="176"/>
      <c r="U165" s="33">
        <f>IF(Suggested="Yes",'Price List'!AC165,'Price List'!AI165)</f>
        <v>129.94999999999999</v>
      </c>
      <c r="V165" s="31" t="s">
        <v>36</v>
      </c>
      <c r="W165" s="5" t="str">
        <f>+Instructions!$B$3</f>
        <v>N</v>
      </c>
      <c r="X165" s="46"/>
      <c r="Y165" s="48">
        <f>+Instructions!$D$22</f>
        <v>0</v>
      </c>
      <c r="Z165" s="16">
        <f t="shared" si="114"/>
        <v>129.94999999999999</v>
      </c>
      <c r="AA165" s="46"/>
      <c r="AB165" s="6" t="s">
        <v>993</v>
      </c>
      <c r="AC165" s="33">
        <v>129.94999999999999</v>
      </c>
      <c r="AD165" s="52">
        <f>+Y165</f>
        <v>0</v>
      </c>
      <c r="AE165" s="16">
        <f>+Z165</f>
        <v>129.94999999999999</v>
      </c>
      <c r="AF165" s="12">
        <f>(AI165-AE165)/AI165</f>
        <v>0</v>
      </c>
      <c r="AG165" s="102"/>
      <c r="AH165" s="109" t="str">
        <f>+C165</f>
        <v>RS</v>
      </c>
      <c r="AI165" s="32">
        <f>SUM(AL165:AN165)+AG165</f>
        <v>129.94999999999999</v>
      </c>
      <c r="AJ165" s="46"/>
      <c r="AL165" s="16">
        <f t="shared" si="115"/>
        <v>129.94999999999999</v>
      </c>
      <c r="AM165" s="16">
        <f t="shared" si="116"/>
        <v>0</v>
      </c>
      <c r="AN165" s="16">
        <f t="shared" si="117"/>
        <v>0</v>
      </c>
      <c r="AO165" s="16" t="str">
        <f t="shared" si="118"/>
        <v/>
      </c>
      <c r="AQ165" s="93" t="s">
        <v>45</v>
      </c>
    </row>
    <row r="166" spans="1:43" s="3" customFormat="1" ht="9.9499999999999993" customHeight="1" x14ac:dyDescent="0.2">
      <c r="A166" s="119" t="s">
        <v>768</v>
      </c>
      <c r="C166" s="168" t="s">
        <v>419</v>
      </c>
      <c r="D166" s="169" t="s">
        <v>549</v>
      </c>
      <c r="F166" s="24" t="s">
        <v>927</v>
      </c>
      <c r="H166" s="24"/>
      <c r="I166" s="24" t="s">
        <v>595</v>
      </c>
      <c r="J166" s="120"/>
      <c r="K166" s="24"/>
      <c r="L166" s="136"/>
      <c r="M166" s="136"/>
      <c r="N166" s="136"/>
      <c r="O166" s="136"/>
      <c r="P166" s="136"/>
      <c r="Q166" s="24" t="s">
        <v>550</v>
      </c>
      <c r="R166" s="64"/>
      <c r="S166" s="80"/>
      <c r="T166" s="176"/>
      <c r="U166" s="33">
        <f>IF(Suggested="Yes",'Price List'!AC166,'Price List'!AI166)</f>
        <v>42.85</v>
      </c>
      <c r="V166" s="31" t="s">
        <v>36</v>
      </c>
      <c r="W166" s="5" t="str">
        <f>+Instructions!$B$3</f>
        <v>N</v>
      </c>
      <c r="X166" s="46"/>
      <c r="Y166" s="48">
        <f>+Instructions!$D$22</f>
        <v>0</v>
      </c>
      <c r="Z166" s="16">
        <f t="shared" si="114"/>
        <v>42.85</v>
      </c>
      <c r="AA166" s="46"/>
      <c r="AB166" s="6" t="s">
        <v>993</v>
      </c>
      <c r="AC166" s="33">
        <v>42.85</v>
      </c>
      <c r="AD166" s="52">
        <f t="shared" ref="AD166:AD167" si="123">+Y166</f>
        <v>0</v>
      </c>
      <c r="AE166" s="16">
        <f t="shared" ref="AE166:AE167" si="124">+Z166</f>
        <v>42.85</v>
      </c>
      <c r="AF166" s="12">
        <f t="shared" ref="AF166:AF167" si="125">(AI166-AE166)/AI166</f>
        <v>0</v>
      </c>
      <c r="AG166" s="102"/>
      <c r="AH166" s="109" t="str">
        <f>+C166</f>
        <v>RS</v>
      </c>
      <c r="AI166" s="32">
        <f t="shared" ref="AI166:AI167" si="126">SUM(AL166:AN166)+AG166</f>
        <v>42.85</v>
      </c>
      <c r="AJ166" s="46"/>
      <c r="AL166" s="16">
        <f t="shared" si="115"/>
        <v>42.85</v>
      </c>
      <c r="AM166" s="16">
        <f t="shared" si="116"/>
        <v>0</v>
      </c>
      <c r="AN166" s="16">
        <f t="shared" si="117"/>
        <v>0</v>
      </c>
      <c r="AO166" s="16" t="str">
        <f t="shared" si="118"/>
        <v/>
      </c>
      <c r="AQ166" s="93" t="s">
        <v>45</v>
      </c>
    </row>
    <row r="167" spans="1:43" s="3" customFormat="1" ht="9.9499999999999993" customHeight="1" x14ac:dyDescent="0.2">
      <c r="A167" s="119" t="s">
        <v>769</v>
      </c>
      <c r="C167" s="168" t="s">
        <v>419</v>
      </c>
      <c r="D167" s="169" t="s">
        <v>549</v>
      </c>
      <c r="F167" s="24" t="s">
        <v>928</v>
      </c>
      <c r="H167" s="24"/>
      <c r="I167" s="24" t="s">
        <v>596</v>
      </c>
      <c r="J167" s="120"/>
      <c r="K167" s="24"/>
      <c r="L167" s="136"/>
      <c r="M167" s="136"/>
      <c r="N167" s="136"/>
      <c r="O167" s="136"/>
      <c r="P167" s="136"/>
      <c r="Q167" s="24" t="s">
        <v>550</v>
      </c>
      <c r="R167" s="64"/>
      <c r="S167" s="80"/>
      <c r="T167" s="176"/>
      <c r="U167" s="33">
        <f>IF(Suggested="Yes",'Price List'!AC167,'Price List'!AI167)</f>
        <v>30</v>
      </c>
      <c r="V167" s="31" t="s">
        <v>36</v>
      </c>
      <c r="W167" s="5" t="str">
        <f>+Instructions!$B$3</f>
        <v>N</v>
      </c>
      <c r="X167" s="46"/>
      <c r="Y167" s="48">
        <f>+Instructions!$D$22</f>
        <v>0</v>
      </c>
      <c r="Z167" s="16">
        <f t="shared" si="114"/>
        <v>30</v>
      </c>
      <c r="AA167" s="46"/>
      <c r="AB167" s="6" t="s">
        <v>993</v>
      </c>
      <c r="AC167" s="33">
        <v>30</v>
      </c>
      <c r="AD167" s="52">
        <f t="shared" si="123"/>
        <v>0</v>
      </c>
      <c r="AE167" s="16">
        <f t="shared" si="124"/>
        <v>30</v>
      </c>
      <c r="AF167" s="12">
        <f t="shared" si="125"/>
        <v>0</v>
      </c>
      <c r="AG167" s="102"/>
      <c r="AH167" s="109" t="str">
        <f>+C167</f>
        <v>RS</v>
      </c>
      <c r="AI167" s="32">
        <f t="shared" si="126"/>
        <v>30</v>
      </c>
      <c r="AJ167" s="46"/>
      <c r="AL167" s="16">
        <f t="shared" si="115"/>
        <v>30</v>
      </c>
      <c r="AM167" s="16">
        <f t="shared" si="116"/>
        <v>0</v>
      </c>
      <c r="AN167" s="16">
        <f t="shared" si="117"/>
        <v>0</v>
      </c>
      <c r="AO167" s="16" t="str">
        <f t="shared" si="118"/>
        <v/>
      </c>
      <c r="AQ167" s="93" t="s">
        <v>45</v>
      </c>
    </row>
    <row r="168" spans="1:43" s="154" customFormat="1" ht="3" customHeight="1" x14ac:dyDescent="0.2">
      <c r="A168" s="216"/>
      <c r="D168" s="155"/>
      <c r="H168" s="155"/>
      <c r="I168" s="155"/>
      <c r="J168" s="156"/>
      <c r="K168" s="155"/>
      <c r="L168" s="157"/>
      <c r="N168" s="155"/>
      <c r="O168" s="155"/>
      <c r="P168" s="155"/>
      <c r="Q168" s="155"/>
      <c r="R168" s="158"/>
      <c r="S168" s="159"/>
      <c r="T168" s="182"/>
      <c r="U168" s="160"/>
      <c r="V168" s="161"/>
      <c r="W168" s="161"/>
      <c r="X168" s="162"/>
      <c r="Y168" s="165"/>
      <c r="Z168" s="163"/>
      <c r="AA168" s="162"/>
      <c r="AE168" s="166"/>
      <c r="AF168" s="164"/>
      <c r="AG168" s="163"/>
      <c r="AH168" s="167"/>
      <c r="AI168" s="160"/>
      <c r="AJ168" s="162"/>
      <c r="AQ168" s="93" t="s">
        <v>45</v>
      </c>
    </row>
    <row r="169" spans="1:43" s="124" customFormat="1" ht="12" customHeight="1" x14ac:dyDescent="0.2">
      <c r="A169" s="215"/>
      <c r="D169" s="24"/>
      <c r="E169" s="125" t="s">
        <v>120</v>
      </c>
      <c r="F169" s="136"/>
      <c r="G169" s="126"/>
      <c r="H169" s="126"/>
      <c r="I169" s="127"/>
      <c r="J169" s="128"/>
      <c r="K169" s="127"/>
      <c r="L169" s="127"/>
      <c r="M169" s="127"/>
      <c r="N169" s="127"/>
      <c r="O169" s="127"/>
      <c r="P169" s="127"/>
      <c r="Q169" s="127"/>
      <c r="S169" s="129"/>
      <c r="T169" s="176"/>
      <c r="V169" s="130"/>
      <c r="W169" s="130"/>
      <c r="X169" s="46"/>
      <c r="Y169" s="133"/>
      <c r="Z169" s="131"/>
      <c r="AA169" s="46"/>
      <c r="AE169" s="134"/>
      <c r="AF169" s="132"/>
      <c r="AG169" s="131"/>
      <c r="AH169" s="135"/>
      <c r="AI169" s="132"/>
      <c r="AJ169" s="46"/>
      <c r="AQ169" s="93" t="s">
        <v>45</v>
      </c>
    </row>
    <row r="170" spans="1:43" s="154" customFormat="1" ht="3" customHeight="1" x14ac:dyDescent="0.2">
      <c r="A170" s="216"/>
      <c r="D170" s="155"/>
      <c r="H170" s="155"/>
      <c r="I170" s="155"/>
      <c r="J170" s="156"/>
      <c r="K170" s="155"/>
      <c r="L170" s="157"/>
      <c r="N170" s="155"/>
      <c r="O170" s="155"/>
      <c r="P170" s="155"/>
      <c r="Q170" s="155"/>
      <c r="R170" s="158"/>
      <c r="S170" s="159"/>
      <c r="T170" s="182"/>
      <c r="U170" s="160"/>
      <c r="V170" s="161"/>
      <c r="W170" s="161"/>
      <c r="X170" s="162"/>
      <c r="Y170" s="165"/>
      <c r="Z170" s="163"/>
      <c r="AA170" s="162"/>
      <c r="AE170" s="166"/>
      <c r="AF170" s="164"/>
      <c r="AG170" s="163"/>
      <c r="AH170" s="167"/>
      <c r="AI170" s="160"/>
      <c r="AJ170" s="162"/>
      <c r="AQ170" s="93" t="s">
        <v>45</v>
      </c>
    </row>
    <row r="171" spans="1:43" s="3" customFormat="1" ht="10.9" customHeight="1" x14ac:dyDescent="0.2">
      <c r="A171" s="119"/>
      <c r="D171" s="24"/>
      <c r="F171" s="149" t="s">
        <v>281</v>
      </c>
      <c r="G171" s="136"/>
      <c r="H171" s="118"/>
      <c r="I171" s="24"/>
      <c r="J171" s="137"/>
      <c r="L171" s="136"/>
      <c r="N171" s="24"/>
      <c r="O171" s="24"/>
      <c r="P171" s="24"/>
      <c r="Q171" s="24"/>
      <c r="R171" s="24"/>
      <c r="S171" s="80"/>
      <c r="T171" s="176"/>
      <c r="U171" s="33"/>
      <c r="V171" s="31"/>
      <c r="W171" s="31"/>
      <c r="X171" s="46"/>
      <c r="Y171" s="48"/>
      <c r="Z171" s="14"/>
      <c r="AA171" s="46"/>
      <c r="AE171" s="47"/>
      <c r="AF171" s="16"/>
      <c r="AG171" s="14"/>
      <c r="AH171" s="57"/>
      <c r="AI171" s="33"/>
      <c r="AJ171" s="46"/>
      <c r="AQ171" s="93" t="s">
        <v>45</v>
      </c>
    </row>
    <row r="172" spans="1:43" s="3" customFormat="1" ht="9.9499999999999993" customHeight="1" x14ac:dyDescent="0.2">
      <c r="A172" s="119" t="s">
        <v>770</v>
      </c>
      <c r="C172" s="168" t="s">
        <v>251</v>
      </c>
      <c r="D172" s="169" t="s">
        <v>243</v>
      </c>
      <c r="F172" s="114" t="s">
        <v>225</v>
      </c>
      <c r="H172" s="114" t="s">
        <v>406</v>
      </c>
      <c r="I172" s="114"/>
      <c r="J172" s="120"/>
      <c r="K172" s="24"/>
      <c r="L172" s="24"/>
      <c r="M172" s="136"/>
      <c r="N172" s="136"/>
      <c r="O172" s="24"/>
      <c r="P172" s="24"/>
      <c r="Q172" s="24" t="s">
        <v>119</v>
      </c>
      <c r="R172" s="64"/>
      <c r="S172" s="80" t="s">
        <v>77</v>
      </c>
      <c r="T172" s="176"/>
      <c r="U172" s="33">
        <f>IF(Suggested="Yes",'Price List'!AC172,'Price List'!AI172)</f>
        <v>3359</v>
      </c>
      <c r="V172" s="31" t="s">
        <v>36</v>
      </c>
      <c r="W172" s="5" t="str">
        <f>+Instructions!$B$3</f>
        <v>N</v>
      </c>
      <c r="X172" s="46"/>
      <c r="Y172" s="48">
        <f>+Instructions!$D$22</f>
        <v>0</v>
      </c>
      <c r="Z172" s="16">
        <f>ROUND($AC172*(1-Y172)+0.004999,2)</f>
        <v>3359</v>
      </c>
      <c r="AA172" s="46"/>
      <c r="AB172" s="6" t="s">
        <v>993</v>
      </c>
      <c r="AC172" s="33">
        <v>3359</v>
      </c>
      <c r="AD172" s="52">
        <f>+Y172</f>
        <v>0</v>
      </c>
      <c r="AE172" s="16">
        <f>+Z172</f>
        <v>3359</v>
      </c>
      <c r="AF172" s="12">
        <f>(AI172-AE172)/AI172</f>
        <v>0</v>
      </c>
      <c r="AG172" s="102"/>
      <c r="AH172" s="109" t="str">
        <f>+C172</f>
        <v>RU1</v>
      </c>
      <c r="AI172" s="32">
        <f>SUM(AL172:AN172)+AG172</f>
        <v>3359</v>
      </c>
      <c r="AJ172" s="46"/>
      <c r="AL172" s="16">
        <f>ROUND(AE172/(1-VLOOKUP(AH172,Group,2,FALSE)),2)</f>
        <v>3359</v>
      </c>
      <c r="AM172" s="16">
        <f>IF(VLOOKUP(AH172,Group,3,FALSE)="YES",VLOOKUP(ROUND(ROUND(AL172,1)-AL172,2),Round,2,FALSE)+VLOOKUP(AH172,Group,4,FALSE),0)</f>
        <v>0</v>
      </c>
      <c r="AN172" s="16">
        <f>IF(VLOOKUP(AH172,Group,5,FALSE)="",0,ROUND(AL172-0.04999,1)-AL172+AO172)</f>
        <v>0</v>
      </c>
      <c r="AO172" s="16" t="str">
        <f>IF(VLOOKUP(AH172,Group,5,FALSE)="","",VLOOKUP(AH172,Group,5,FALSE))</f>
        <v/>
      </c>
      <c r="AQ172" s="93" t="s">
        <v>45</v>
      </c>
    </row>
    <row r="173" spans="1:43" s="3" customFormat="1" ht="9.9499999999999993" customHeight="1" x14ac:dyDescent="0.2">
      <c r="A173" s="119"/>
      <c r="D173" s="24"/>
      <c r="F173" s="114"/>
      <c r="G173" s="136" t="s">
        <v>283</v>
      </c>
      <c r="H173" s="114"/>
      <c r="I173" s="114"/>
      <c r="J173" s="120"/>
      <c r="K173" s="24"/>
      <c r="L173" s="136" t="s">
        <v>279</v>
      </c>
      <c r="M173" s="136"/>
      <c r="N173" s="136"/>
      <c r="O173" s="24"/>
      <c r="P173" s="24"/>
      <c r="Q173" s="24"/>
      <c r="R173" s="64"/>
      <c r="S173" s="80"/>
      <c r="T173" s="176"/>
      <c r="U173" s="33"/>
      <c r="V173" s="31"/>
      <c r="W173" s="5"/>
      <c r="X173" s="46"/>
      <c r="Y173" s="48"/>
      <c r="Z173" s="16"/>
      <c r="AA173" s="46"/>
      <c r="AB173" s="6"/>
      <c r="AC173" s="33"/>
      <c r="AD173" s="52"/>
      <c r="AE173" s="16"/>
      <c r="AF173" s="12"/>
      <c r="AG173" s="102"/>
      <c r="AH173" s="109"/>
      <c r="AI173" s="32"/>
      <c r="AJ173" s="46"/>
      <c r="AL173" s="16"/>
      <c r="AM173" s="16"/>
      <c r="AN173" s="16"/>
      <c r="AO173" s="16"/>
      <c r="AQ173" s="93"/>
    </row>
    <row r="174" spans="1:43" s="3" customFormat="1" ht="9.9499999999999993" customHeight="1" x14ac:dyDescent="0.2">
      <c r="A174" s="119"/>
      <c r="D174" s="24"/>
      <c r="F174" s="11"/>
      <c r="G174" s="136" t="s">
        <v>229</v>
      </c>
      <c r="H174" s="118"/>
      <c r="I174" s="24"/>
      <c r="J174" s="137"/>
      <c r="K174" s="24"/>
      <c r="L174" s="136" t="s">
        <v>528</v>
      </c>
      <c r="M174" s="151"/>
      <c r="N174" s="152"/>
      <c r="O174" s="152"/>
      <c r="P174" s="152"/>
      <c r="Q174" s="152"/>
      <c r="R174" s="24"/>
      <c r="S174" s="80"/>
      <c r="T174" s="176"/>
      <c r="U174" s="33"/>
      <c r="V174" s="31"/>
      <c r="W174" s="31"/>
      <c r="X174" s="46"/>
      <c r="Y174" s="48"/>
      <c r="Z174" s="14"/>
      <c r="AA174" s="46"/>
      <c r="AE174" s="47"/>
      <c r="AF174" s="16"/>
      <c r="AG174" s="14"/>
      <c r="AH174" s="57"/>
      <c r="AI174" s="33"/>
      <c r="AJ174" s="46"/>
      <c r="AQ174" s="93" t="s">
        <v>45</v>
      </c>
    </row>
    <row r="175" spans="1:43" s="3" customFormat="1" ht="9.9499999999999993" customHeight="1" x14ac:dyDescent="0.2">
      <c r="A175" s="119"/>
      <c r="D175" s="24"/>
      <c r="F175" s="136"/>
      <c r="G175" s="136" t="s">
        <v>226</v>
      </c>
      <c r="H175" s="118"/>
      <c r="I175" s="24"/>
      <c r="J175" s="137"/>
      <c r="K175" s="24"/>
      <c r="L175" s="24" t="s">
        <v>121</v>
      </c>
      <c r="M175" s="151"/>
      <c r="N175" s="152"/>
      <c r="O175" s="152"/>
      <c r="P175" s="152"/>
      <c r="Q175" s="152"/>
      <c r="R175" s="24"/>
      <c r="S175" s="80"/>
      <c r="T175" s="176"/>
      <c r="U175" s="33"/>
      <c r="V175" s="31"/>
      <c r="W175" s="31"/>
      <c r="X175" s="46"/>
      <c r="Y175" s="48"/>
      <c r="Z175" s="14"/>
      <c r="AA175" s="46"/>
      <c r="AE175" s="47"/>
      <c r="AF175" s="16"/>
      <c r="AG175" s="14"/>
      <c r="AH175" s="57"/>
      <c r="AI175" s="33"/>
      <c r="AJ175" s="46"/>
      <c r="AQ175" s="93" t="s">
        <v>45</v>
      </c>
    </row>
    <row r="176" spans="1:43" s="3" customFormat="1" ht="9.9499999999999993" customHeight="1" x14ac:dyDescent="0.2">
      <c r="A176" s="119"/>
      <c r="D176" s="24"/>
      <c r="F176" s="136"/>
      <c r="G176" s="136" t="s">
        <v>227</v>
      </c>
      <c r="H176" s="118"/>
      <c r="I176" s="24"/>
      <c r="J176" s="137"/>
      <c r="K176" s="24"/>
      <c r="L176" s="136" t="s">
        <v>231</v>
      </c>
      <c r="M176" s="151"/>
      <c r="N176" s="152"/>
      <c r="O176" s="152"/>
      <c r="P176" s="152"/>
      <c r="Q176" s="152"/>
      <c r="R176" s="24"/>
      <c r="S176" s="80"/>
      <c r="T176" s="176"/>
      <c r="U176" s="33"/>
      <c r="V176" s="31"/>
      <c r="W176" s="31"/>
      <c r="X176" s="46"/>
      <c r="Y176" s="48"/>
      <c r="Z176" s="14"/>
      <c r="AA176" s="46"/>
      <c r="AE176" s="47"/>
      <c r="AF176" s="16"/>
      <c r="AG176" s="14"/>
      <c r="AH176" s="57"/>
      <c r="AI176" s="33"/>
      <c r="AJ176" s="46"/>
      <c r="AQ176" s="93" t="s">
        <v>45</v>
      </c>
    </row>
    <row r="177" spans="1:43" s="154" customFormat="1" ht="3" customHeight="1" x14ac:dyDescent="0.2">
      <c r="A177" s="216"/>
      <c r="D177" s="155"/>
      <c r="H177" s="155"/>
      <c r="I177" s="155"/>
      <c r="J177" s="156"/>
      <c r="K177" s="155"/>
      <c r="L177" s="157"/>
      <c r="N177" s="155"/>
      <c r="O177" s="155"/>
      <c r="P177" s="155"/>
      <c r="Q177" s="155"/>
      <c r="R177" s="158"/>
      <c r="S177" s="159"/>
      <c r="T177" s="182"/>
      <c r="U177" s="160"/>
      <c r="V177" s="161"/>
      <c r="W177" s="161"/>
      <c r="X177" s="162"/>
      <c r="Y177" s="165"/>
      <c r="Z177" s="163"/>
      <c r="AA177" s="162"/>
      <c r="AE177" s="166"/>
      <c r="AF177" s="164"/>
      <c r="AG177" s="163"/>
      <c r="AH177" s="167"/>
      <c r="AI177" s="160"/>
      <c r="AJ177" s="162"/>
      <c r="AQ177" s="93" t="s">
        <v>45</v>
      </c>
    </row>
    <row r="178" spans="1:43" s="3" customFormat="1" ht="9.9499999999999993" customHeight="1" x14ac:dyDescent="0.2">
      <c r="A178" s="119" t="s">
        <v>771</v>
      </c>
      <c r="C178" s="168" t="s">
        <v>251</v>
      </c>
      <c r="D178" s="169" t="s">
        <v>243</v>
      </c>
      <c r="F178" s="114" t="s">
        <v>224</v>
      </c>
      <c r="H178" s="114" t="s">
        <v>407</v>
      </c>
      <c r="I178" s="24"/>
      <c r="J178" s="120"/>
      <c r="K178" s="24"/>
      <c r="L178" s="24"/>
      <c r="N178" s="136"/>
      <c r="O178" s="24"/>
      <c r="P178" s="24"/>
      <c r="Q178" s="24" t="s">
        <v>119</v>
      </c>
      <c r="R178" s="64"/>
      <c r="S178" s="80" t="s">
        <v>77</v>
      </c>
      <c r="T178" s="176"/>
      <c r="U178" s="33">
        <f>IF(Suggested="Yes",'Price List'!AC178,'Price List'!AI178)</f>
        <v>3159</v>
      </c>
      <c r="V178" s="31" t="s">
        <v>36</v>
      </c>
      <c r="W178" s="5" t="str">
        <f>+Instructions!$B$3</f>
        <v>N</v>
      </c>
      <c r="X178" s="46"/>
      <c r="Y178" s="48">
        <f>+Instructions!$D$22</f>
        <v>0</v>
      </c>
      <c r="Z178" s="16">
        <f>ROUND($AC178*(1-Y178)+0.004999,2)</f>
        <v>3159</v>
      </c>
      <c r="AA178" s="46"/>
      <c r="AB178" s="6" t="s">
        <v>993</v>
      </c>
      <c r="AC178" s="33">
        <v>3159</v>
      </c>
      <c r="AD178" s="52">
        <f>+Y178</f>
        <v>0</v>
      </c>
      <c r="AE178" s="16">
        <f>+Z178</f>
        <v>3159</v>
      </c>
      <c r="AF178" s="12">
        <f>(AI178-AE178)/AI178</f>
        <v>0</v>
      </c>
      <c r="AG178" s="102"/>
      <c r="AH178" s="109" t="str">
        <f>+C178</f>
        <v>RU1</v>
      </c>
      <c r="AI178" s="32">
        <f>SUM(AL178:AN178)+AG178</f>
        <v>3159</v>
      </c>
      <c r="AJ178" s="46"/>
      <c r="AL178" s="16">
        <f>ROUND(AE178/(1-VLOOKUP(AH178,Group,2,FALSE)),2)</f>
        <v>3159</v>
      </c>
      <c r="AM178" s="16">
        <f>IF(VLOOKUP(AH178,Group,3,FALSE)="YES",VLOOKUP(ROUND(ROUND(AL178,1)-AL178,2),Round,2,FALSE)+VLOOKUP(AH178,Group,4,FALSE),0)</f>
        <v>0</v>
      </c>
      <c r="AN178" s="16">
        <f>IF(VLOOKUP(AH178,Group,5,FALSE)="",0,ROUND(AL178-0.04999,1)-AL178+AO178)</f>
        <v>0</v>
      </c>
      <c r="AO178" s="16" t="str">
        <f>IF(VLOOKUP(AH178,Group,5,FALSE)="","",VLOOKUP(AH178,Group,5,FALSE))</f>
        <v/>
      </c>
      <c r="AQ178" s="93" t="s">
        <v>45</v>
      </c>
    </row>
    <row r="179" spans="1:43" s="3" customFormat="1" ht="9.9499999999999993" customHeight="1" x14ac:dyDescent="0.2">
      <c r="A179" s="119"/>
      <c r="D179" s="24"/>
      <c r="F179" s="114"/>
      <c r="G179" s="136" t="s">
        <v>286</v>
      </c>
      <c r="H179" s="114"/>
      <c r="I179" s="24"/>
      <c r="J179" s="120"/>
      <c r="K179" s="24"/>
      <c r="L179" s="136" t="s">
        <v>278</v>
      </c>
      <c r="M179" s="136"/>
      <c r="N179" s="136"/>
      <c r="O179" s="24"/>
      <c r="P179" s="24"/>
      <c r="Q179" s="24"/>
      <c r="R179" s="64"/>
      <c r="S179" s="80"/>
      <c r="T179" s="176"/>
      <c r="U179" s="33"/>
      <c r="V179" s="31"/>
      <c r="W179" s="5"/>
      <c r="X179" s="46"/>
      <c r="Y179" s="48"/>
      <c r="Z179" s="16"/>
      <c r="AA179" s="46"/>
      <c r="AB179" s="6"/>
      <c r="AC179" s="33"/>
      <c r="AD179" s="52"/>
      <c r="AE179" s="16"/>
      <c r="AF179" s="12"/>
      <c r="AG179" s="102"/>
      <c r="AH179" s="109"/>
      <c r="AI179" s="32"/>
      <c r="AJ179" s="46"/>
      <c r="AL179" s="16"/>
      <c r="AM179" s="16"/>
      <c r="AN179" s="16"/>
      <c r="AO179" s="16"/>
      <c r="AQ179" s="93"/>
    </row>
    <row r="180" spans="1:43" s="3" customFormat="1" ht="9.9499999999999993" customHeight="1" x14ac:dyDescent="0.2">
      <c r="A180" s="119"/>
      <c r="D180" s="24"/>
      <c r="F180" s="11"/>
      <c r="G180" s="136" t="s">
        <v>230</v>
      </c>
      <c r="H180" s="118"/>
      <c r="I180" s="24"/>
      <c r="J180" s="137"/>
      <c r="K180" s="24"/>
      <c r="L180" s="136" t="s">
        <v>528</v>
      </c>
      <c r="M180" s="151"/>
      <c r="N180" s="152"/>
      <c r="O180" s="152"/>
      <c r="P180" s="152"/>
      <c r="Q180" s="152"/>
      <c r="R180" s="24"/>
      <c r="S180" s="80"/>
      <c r="T180" s="176"/>
      <c r="U180" s="33"/>
      <c r="V180" s="31"/>
      <c r="W180" s="31"/>
      <c r="X180" s="46"/>
      <c r="Y180" s="48"/>
      <c r="Z180" s="14"/>
      <c r="AA180" s="46"/>
      <c r="AE180" s="47"/>
      <c r="AF180" s="16"/>
      <c r="AG180" s="14"/>
      <c r="AH180" s="57"/>
      <c r="AI180" s="33"/>
      <c r="AJ180" s="46"/>
      <c r="AQ180" s="93" t="s">
        <v>45</v>
      </c>
    </row>
    <row r="181" spans="1:43" s="3" customFormat="1" ht="9.9499999999999993" customHeight="1" x14ac:dyDescent="0.2">
      <c r="A181" s="119"/>
      <c r="D181" s="24"/>
      <c r="F181" s="136"/>
      <c r="G181" s="136" t="s">
        <v>226</v>
      </c>
      <c r="H181" s="118"/>
      <c r="I181" s="24"/>
      <c r="J181" s="137"/>
      <c r="K181" s="24"/>
      <c r="L181" s="24" t="s">
        <v>121</v>
      </c>
      <c r="M181" s="151"/>
      <c r="N181" s="152"/>
      <c r="O181" s="152"/>
      <c r="P181" s="152"/>
      <c r="Q181" s="152"/>
      <c r="R181" s="24"/>
      <c r="S181" s="80"/>
      <c r="T181" s="176"/>
      <c r="U181" s="33"/>
      <c r="V181" s="31"/>
      <c r="W181" s="31"/>
      <c r="X181" s="46"/>
      <c r="Y181" s="48"/>
      <c r="Z181" s="14"/>
      <c r="AA181" s="46"/>
      <c r="AE181" s="47"/>
      <c r="AF181" s="16"/>
      <c r="AG181" s="14"/>
      <c r="AH181" s="57"/>
      <c r="AI181" s="33"/>
      <c r="AJ181" s="46"/>
      <c r="AQ181" s="93" t="s">
        <v>45</v>
      </c>
    </row>
    <row r="182" spans="1:43" s="3" customFormat="1" ht="9.9499999999999993" customHeight="1" x14ac:dyDescent="0.2">
      <c r="A182" s="119"/>
      <c r="D182" s="24"/>
      <c r="F182" s="136"/>
      <c r="G182" s="136" t="s">
        <v>227</v>
      </c>
      <c r="H182" s="118"/>
      <c r="I182" s="24"/>
      <c r="J182" s="137"/>
      <c r="K182" s="24"/>
      <c r="L182" s="136" t="s">
        <v>231</v>
      </c>
      <c r="M182" s="151"/>
      <c r="N182" s="152"/>
      <c r="O182" s="152"/>
      <c r="P182" s="152"/>
      <c r="Q182" s="152"/>
      <c r="R182" s="24"/>
      <c r="S182" s="80"/>
      <c r="T182" s="176"/>
      <c r="U182" s="33"/>
      <c r="V182" s="31"/>
      <c r="W182" s="31"/>
      <c r="X182" s="46"/>
      <c r="Y182" s="48"/>
      <c r="Z182" s="14"/>
      <c r="AA182" s="46"/>
      <c r="AE182" s="47"/>
      <c r="AF182" s="16"/>
      <c r="AG182" s="14"/>
      <c r="AH182" s="57"/>
      <c r="AI182" s="33"/>
      <c r="AJ182" s="46"/>
      <c r="AQ182" s="93" t="s">
        <v>45</v>
      </c>
    </row>
    <row r="183" spans="1:43" s="154" customFormat="1" ht="3" customHeight="1" x14ac:dyDescent="0.2">
      <c r="A183" s="216"/>
      <c r="D183" s="155"/>
      <c r="H183" s="155"/>
      <c r="I183" s="155"/>
      <c r="J183" s="156"/>
      <c r="K183" s="155"/>
      <c r="L183" s="157"/>
      <c r="N183" s="155"/>
      <c r="O183" s="155"/>
      <c r="P183" s="155"/>
      <c r="Q183" s="155"/>
      <c r="R183" s="158"/>
      <c r="S183" s="159"/>
      <c r="T183" s="182"/>
      <c r="U183" s="160"/>
      <c r="V183" s="161"/>
      <c r="W183" s="161"/>
      <c r="X183" s="162"/>
      <c r="Y183" s="165"/>
      <c r="Z183" s="163"/>
      <c r="AA183" s="162"/>
      <c r="AE183" s="166"/>
      <c r="AF183" s="164"/>
      <c r="AG183" s="163"/>
      <c r="AH183" s="167"/>
      <c r="AI183" s="160"/>
      <c r="AJ183" s="162"/>
      <c r="AQ183" s="93" t="s">
        <v>45</v>
      </c>
    </row>
    <row r="184" spans="1:43" s="3" customFormat="1" ht="9.9499999999999993" customHeight="1" x14ac:dyDescent="0.2">
      <c r="A184" s="119" t="s">
        <v>772</v>
      </c>
      <c r="C184" s="168" t="s">
        <v>251</v>
      </c>
      <c r="D184" s="169" t="s">
        <v>243</v>
      </c>
      <c r="F184" s="114" t="s">
        <v>446</v>
      </c>
      <c r="H184" s="114" t="s">
        <v>436</v>
      </c>
      <c r="I184" s="114"/>
      <c r="J184" s="120"/>
      <c r="K184" s="24"/>
      <c r="L184" s="24"/>
      <c r="N184" s="136"/>
      <c r="O184" s="24"/>
      <c r="P184" s="24"/>
      <c r="Q184" s="24" t="s">
        <v>119</v>
      </c>
      <c r="R184" s="64"/>
      <c r="S184" s="80" t="s">
        <v>9</v>
      </c>
      <c r="T184" s="176"/>
      <c r="U184" s="33">
        <f>IF(Suggested="Yes",'Price List'!AC184,'Price List'!AI184)</f>
        <v>1699</v>
      </c>
      <c r="V184" s="31" t="s">
        <v>36</v>
      </c>
      <c r="W184" s="5" t="str">
        <f>+Instructions!$B$3</f>
        <v>N</v>
      </c>
      <c r="X184" s="46"/>
      <c r="Y184" s="48">
        <f>+Instructions!$D$22</f>
        <v>0</v>
      </c>
      <c r="Z184" s="16">
        <f>ROUND($AC184*(1-Y184)+0.004999,2)</f>
        <v>1699</v>
      </c>
      <c r="AA184" s="46"/>
      <c r="AB184" s="6" t="s">
        <v>993</v>
      </c>
      <c r="AC184" s="33">
        <v>1699</v>
      </c>
      <c r="AD184" s="52">
        <f>+Y184</f>
        <v>0</v>
      </c>
      <c r="AE184" s="16">
        <f>+Z184</f>
        <v>1699</v>
      </c>
      <c r="AF184" s="12">
        <f>(AI184-AE184)/AI184</f>
        <v>0</v>
      </c>
      <c r="AG184" s="102"/>
      <c r="AH184" s="109" t="str">
        <f>+C184</f>
        <v>RU1</v>
      </c>
      <c r="AI184" s="32">
        <f>SUM(AL184:AN184)+AG184</f>
        <v>1699</v>
      </c>
      <c r="AJ184" s="46"/>
      <c r="AL184" s="16">
        <f>ROUND(AE184/(1-VLOOKUP(AH184,Group,2,FALSE)),2)</f>
        <v>1699</v>
      </c>
      <c r="AM184" s="16">
        <f>IF(VLOOKUP(AH184,Group,3,FALSE)="YES",VLOOKUP(ROUND(ROUND(AL184,1)-AL184,2),Round,2,FALSE)+VLOOKUP(AH184,Group,4,FALSE),0)</f>
        <v>0</v>
      </c>
      <c r="AN184" s="16">
        <f>IF(VLOOKUP(AH184,Group,5,FALSE)="",0,ROUND(AL184-0.04999,1)-AL184+AO184)</f>
        <v>0</v>
      </c>
      <c r="AO184" s="16" t="str">
        <f>IF(VLOOKUP(AH184,Group,5,FALSE)="","",VLOOKUP(AH184,Group,5,FALSE))</f>
        <v/>
      </c>
      <c r="AQ184" s="93" t="s">
        <v>45</v>
      </c>
    </row>
    <row r="185" spans="1:43" s="3" customFormat="1" ht="9.9499999999999993" customHeight="1" x14ac:dyDescent="0.2">
      <c r="A185" s="119"/>
      <c r="D185" s="24"/>
      <c r="F185" s="114"/>
      <c r="G185" s="136" t="s">
        <v>285</v>
      </c>
      <c r="H185" s="114"/>
      <c r="I185" s="114"/>
      <c r="J185" s="120"/>
      <c r="K185" s="24"/>
      <c r="L185" s="136" t="s">
        <v>277</v>
      </c>
      <c r="M185" s="136"/>
      <c r="N185" s="136"/>
      <c r="O185" s="24"/>
      <c r="P185" s="24"/>
      <c r="Q185" s="24"/>
      <c r="R185" s="64"/>
      <c r="S185" s="80"/>
      <c r="T185" s="176"/>
      <c r="U185" s="33"/>
      <c r="V185" s="31"/>
      <c r="W185" s="5"/>
      <c r="X185" s="46"/>
      <c r="Y185" s="48"/>
      <c r="Z185" s="16"/>
      <c r="AA185" s="46"/>
      <c r="AB185" s="6"/>
      <c r="AC185" s="33"/>
      <c r="AD185" s="52"/>
      <c r="AE185" s="16"/>
      <c r="AF185" s="12"/>
      <c r="AG185" s="102"/>
      <c r="AH185" s="109"/>
      <c r="AI185" s="32"/>
      <c r="AJ185" s="46"/>
      <c r="AL185" s="16"/>
      <c r="AM185" s="16"/>
      <c r="AN185" s="16"/>
      <c r="AO185" s="16"/>
      <c r="AQ185" s="93"/>
    </row>
    <row r="186" spans="1:43" s="3" customFormat="1" ht="9.9499999999999993" customHeight="1" x14ac:dyDescent="0.2">
      <c r="A186" s="119"/>
      <c r="D186" s="24"/>
      <c r="F186" s="11"/>
      <c r="G186" s="136" t="s">
        <v>275</v>
      </c>
      <c r="H186" s="118"/>
      <c r="I186" s="24"/>
      <c r="J186" s="137"/>
      <c r="K186" s="24"/>
      <c r="L186" s="136" t="s">
        <v>528</v>
      </c>
      <c r="M186" s="151"/>
      <c r="N186" s="152"/>
      <c r="O186" s="152"/>
      <c r="P186" s="152"/>
      <c r="Q186" s="152"/>
      <c r="R186" s="24"/>
      <c r="S186" s="80"/>
      <c r="T186" s="176"/>
      <c r="U186" s="33"/>
      <c r="V186" s="31"/>
      <c r="W186" s="31"/>
      <c r="X186" s="46"/>
      <c r="Y186" s="48"/>
      <c r="Z186" s="14"/>
      <c r="AA186" s="46"/>
      <c r="AE186" s="47"/>
      <c r="AF186" s="16"/>
      <c r="AG186" s="14"/>
      <c r="AH186" s="57"/>
      <c r="AI186" s="33"/>
      <c r="AJ186" s="46"/>
      <c r="AQ186" s="93" t="s">
        <v>45</v>
      </c>
    </row>
    <row r="187" spans="1:43" s="3" customFormat="1" ht="9.9499999999999993" customHeight="1" x14ac:dyDescent="0.2">
      <c r="A187" s="119"/>
      <c r="D187" s="24"/>
      <c r="F187" s="136"/>
      <c r="G187" s="136" t="s">
        <v>273</v>
      </c>
      <c r="H187" s="118"/>
      <c r="I187" s="24"/>
      <c r="J187" s="137"/>
      <c r="K187" s="24"/>
      <c r="L187" s="24" t="s">
        <v>121</v>
      </c>
      <c r="M187" s="151"/>
      <c r="N187" s="152"/>
      <c r="O187" s="152"/>
      <c r="P187" s="152"/>
      <c r="Q187" s="152"/>
      <c r="R187" s="24"/>
      <c r="S187" s="80"/>
      <c r="T187" s="176"/>
      <c r="U187" s="33"/>
      <c r="V187" s="31"/>
      <c r="W187" s="31"/>
      <c r="X187" s="46"/>
      <c r="Y187" s="48"/>
      <c r="Z187" s="14"/>
      <c r="AA187" s="46"/>
      <c r="AE187" s="47"/>
      <c r="AF187" s="16"/>
      <c r="AG187" s="14"/>
      <c r="AH187" s="57"/>
      <c r="AI187" s="33"/>
      <c r="AJ187" s="46"/>
      <c r="AQ187" s="93" t="s">
        <v>45</v>
      </c>
    </row>
    <row r="188" spans="1:43" s="3" customFormat="1" ht="9.9499999999999993" customHeight="1" x14ac:dyDescent="0.2">
      <c r="A188" s="119"/>
      <c r="D188" s="24"/>
      <c r="F188" s="136"/>
      <c r="G188" s="136" t="s">
        <v>272</v>
      </c>
      <c r="H188" s="118"/>
      <c r="I188" s="24"/>
      <c r="J188" s="137"/>
      <c r="K188" s="24"/>
      <c r="L188" s="136" t="s">
        <v>231</v>
      </c>
      <c r="M188" s="151"/>
      <c r="N188" s="152"/>
      <c r="O188" s="152"/>
      <c r="P188" s="152"/>
      <c r="Q188" s="152"/>
      <c r="R188" s="24"/>
      <c r="S188" s="80"/>
      <c r="T188" s="176"/>
      <c r="U188" s="33"/>
      <c r="V188" s="31"/>
      <c r="W188" s="31"/>
      <c r="X188" s="46"/>
      <c r="Y188" s="48"/>
      <c r="Z188" s="14"/>
      <c r="AA188" s="46"/>
      <c r="AE188" s="47"/>
      <c r="AF188" s="16"/>
      <c r="AG188" s="14"/>
      <c r="AH188" s="57"/>
      <c r="AI188" s="33"/>
      <c r="AJ188" s="46"/>
      <c r="AQ188" s="93" t="s">
        <v>45</v>
      </c>
    </row>
    <row r="189" spans="1:43" s="3" customFormat="1" ht="9.9499999999999993" customHeight="1" x14ac:dyDescent="0.2">
      <c r="A189" s="119"/>
      <c r="D189" s="24"/>
      <c r="F189" s="136"/>
      <c r="G189" s="136" t="s">
        <v>232</v>
      </c>
      <c r="H189" s="118"/>
      <c r="I189" s="24"/>
      <c r="J189" s="137"/>
      <c r="K189" s="24"/>
      <c r="M189" s="151"/>
      <c r="N189" s="152"/>
      <c r="O189" s="152"/>
      <c r="P189" s="152"/>
      <c r="Q189" s="152"/>
      <c r="R189" s="24"/>
      <c r="S189" s="80"/>
      <c r="T189" s="176"/>
      <c r="U189" s="33"/>
      <c r="V189" s="31"/>
      <c r="W189" s="31"/>
      <c r="X189" s="46"/>
      <c r="Y189" s="48"/>
      <c r="Z189" s="14"/>
      <c r="AA189" s="46"/>
      <c r="AE189" s="47"/>
      <c r="AF189" s="16"/>
      <c r="AG189" s="14"/>
      <c r="AH189" s="57"/>
      <c r="AI189" s="33"/>
      <c r="AJ189" s="46"/>
      <c r="AQ189" s="93" t="s">
        <v>45</v>
      </c>
    </row>
    <row r="190" spans="1:43" s="154" customFormat="1" ht="3" customHeight="1" x14ac:dyDescent="0.2">
      <c r="A190" s="216"/>
      <c r="D190" s="155"/>
      <c r="H190" s="155"/>
      <c r="I190" s="155"/>
      <c r="J190" s="156"/>
      <c r="K190" s="155"/>
      <c r="L190" s="157"/>
      <c r="N190" s="155"/>
      <c r="O190" s="155"/>
      <c r="P190" s="155"/>
      <c r="Q190" s="155"/>
      <c r="R190" s="158"/>
      <c r="S190" s="159"/>
      <c r="T190" s="182"/>
      <c r="U190" s="160"/>
      <c r="V190" s="161"/>
      <c r="W190" s="161"/>
      <c r="X190" s="162"/>
      <c r="Y190" s="165"/>
      <c r="Z190" s="163"/>
      <c r="AA190" s="162"/>
      <c r="AE190" s="166"/>
      <c r="AF190" s="164"/>
      <c r="AG190" s="163"/>
      <c r="AH190" s="167"/>
      <c r="AI190" s="160"/>
      <c r="AJ190" s="162"/>
      <c r="AQ190" s="93" t="s">
        <v>45</v>
      </c>
    </row>
    <row r="191" spans="1:43" s="3" customFormat="1" ht="10.9" customHeight="1" x14ac:dyDescent="0.2">
      <c r="A191" s="119"/>
      <c r="D191" s="24"/>
      <c r="F191" s="149" t="s">
        <v>282</v>
      </c>
      <c r="G191" s="136"/>
      <c r="H191" s="118"/>
      <c r="I191" s="24"/>
      <c r="J191" s="137"/>
      <c r="L191" s="136"/>
      <c r="N191" s="24"/>
      <c r="O191" s="24"/>
      <c r="P191" s="24"/>
      <c r="Q191" s="24"/>
      <c r="R191" s="24"/>
      <c r="S191" s="80"/>
      <c r="T191" s="176"/>
      <c r="U191" s="33"/>
      <c r="V191" s="31"/>
      <c r="W191" s="31"/>
      <c r="X191" s="46"/>
      <c r="Y191" s="48"/>
      <c r="Z191" s="14"/>
      <c r="AA191" s="46"/>
      <c r="AE191" s="47"/>
      <c r="AF191" s="16"/>
      <c r="AG191" s="14"/>
      <c r="AH191" s="57"/>
      <c r="AI191" s="33"/>
      <c r="AJ191" s="46"/>
      <c r="AQ191" s="93" t="s">
        <v>45</v>
      </c>
    </row>
    <row r="192" spans="1:43" s="3" customFormat="1" ht="9.9499999999999993" customHeight="1" x14ac:dyDescent="0.2">
      <c r="A192" s="119" t="s">
        <v>773</v>
      </c>
      <c r="C192" s="168" t="s">
        <v>251</v>
      </c>
      <c r="D192" s="169" t="s">
        <v>243</v>
      </c>
      <c r="F192" s="114" t="s">
        <v>435</v>
      </c>
      <c r="H192" s="114" t="s">
        <v>271</v>
      </c>
      <c r="I192" s="24"/>
      <c r="J192" s="120"/>
      <c r="K192" s="24"/>
      <c r="L192" s="24"/>
      <c r="N192" s="136"/>
      <c r="O192" s="24"/>
      <c r="P192" s="24"/>
      <c r="Q192" s="24" t="s">
        <v>119</v>
      </c>
      <c r="R192" s="64"/>
      <c r="S192" s="80" t="s">
        <v>77</v>
      </c>
      <c r="T192" s="176"/>
      <c r="U192" s="33">
        <f>IF(Suggested="Yes",'Price List'!AC192,'Price List'!AI192)</f>
        <v>1359</v>
      </c>
      <c r="V192" s="31" t="s">
        <v>36</v>
      </c>
      <c r="W192" s="5" t="str">
        <f>+Instructions!$B$3</f>
        <v>N</v>
      </c>
      <c r="X192" s="46"/>
      <c r="Y192" s="48">
        <f>+Instructions!$D$22</f>
        <v>0</v>
      </c>
      <c r="Z192" s="16">
        <f>ROUND($AC192*(1-Y192)+0.004999,2)</f>
        <v>1359</v>
      </c>
      <c r="AA192" s="46"/>
      <c r="AB192" s="6" t="s">
        <v>993</v>
      </c>
      <c r="AC192" s="33">
        <v>1359</v>
      </c>
      <c r="AD192" s="52">
        <f>+Y192</f>
        <v>0</v>
      </c>
      <c r="AE192" s="16">
        <f>+Z192</f>
        <v>1359</v>
      </c>
      <c r="AF192" s="12">
        <f>(AI192-AE192)/AI192</f>
        <v>0</v>
      </c>
      <c r="AG192" s="102"/>
      <c r="AH192" s="109" t="str">
        <f>+C192</f>
        <v>RU1</v>
      </c>
      <c r="AI192" s="32">
        <f>SUM(AL192:AN192)+AG192</f>
        <v>1359</v>
      </c>
      <c r="AJ192" s="46"/>
      <c r="AL192" s="16">
        <f>ROUND(AE192/(1-VLOOKUP(AH192,Group,2,FALSE)),2)</f>
        <v>1359</v>
      </c>
      <c r="AM192" s="16">
        <f>IF(VLOOKUP(AH192,Group,3,FALSE)="YES",VLOOKUP(ROUND(ROUND(AL192,1)-AL192,2),Round,2,FALSE)+VLOOKUP(AH192,Group,4,FALSE),0)</f>
        <v>0</v>
      </c>
      <c r="AN192" s="16">
        <f>IF(VLOOKUP(AH192,Group,5,FALSE)="",0,ROUND(AL192-0.04999,1)-AL192+AO192)</f>
        <v>0</v>
      </c>
      <c r="AO192" s="16" t="str">
        <f>IF(VLOOKUP(AH192,Group,5,FALSE)="","",VLOOKUP(AH192,Group,5,FALSE))</f>
        <v/>
      </c>
      <c r="AQ192" s="93" t="s">
        <v>45</v>
      </c>
    </row>
    <row r="193" spans="1:43" s="3" customFormat="1" ht="9.9499999999999993" customHeight="1" x14ac:dyDescent="0.2">
      <c r="A193" s="119"/>
      <c r="D193" s="24"/>
      <c r="F193" s="114"/>
      <c r="G193" s="136" t="s">
        <v>284</v>
      </c>
      <c r="H193" s="114"/>
      <c r="I193" s="24"/>
      <c r="J193" s="120"/>
      <c r="K193" s="24"/>
      <c r="L193" s="136" t="s">
        <v>276</v>
      </c>
      <c r="M193" s="136"/>
      <c r="N193" s="136"/>
      <c r="O193" s="24"/>
      <c r="P193" s="24"/>
      <c r="Q193" s="24"/>
      <c r="R193" s="64"/>
      <c r="S193" s="80"/>
      <c r="T193" s="176"/>
      <c r="U193" s="33"/>
      <c r="V193" s="31"/>
      <c r="W193" s="5"/>
      <c r="X193" s="46"/>
      <c r="Y193" s="48"/>
      <c r="Z193" s="16"/>
      <c r="AA193" s="46"/>
      <c r="AB193" s="6"/>
      <c r="AC193" s="33"/>
      <c r="AD193" s="52"/>
      <c r="AE193" s="16"/>
      <c r="AF193" s="12"/>
      <c r="AG193" s="102"/>
      <c r="AH193" s="109"/>
      <c r="AI193" s="32"/>
      <c r="AJ193" s="46"/>
      <c r="AL193" s="16"/>
      <c r="AM193" s="16"/>
      <c r="AN193" s="16"/>
      <c r="AO193" s="16"/>
      <c r="AQ193" s="93"/>
    </row>
    <row r="194" spans="1:43" s="3" customFormat="1" ht="9.9499999999999993" customHeight="1" x14ac:dyDescent="0.2">
      <c r="A194" s="119"/>
      <c r="D194" s="24"/>
      <c r="F194" s="11"/>
      <c r="G194" s="136" t="s">
        <v>274</v>
      </c>
      <c r="H194" s="118"/>
      <c r="I194" s="24"/>
      <c r="J194" s="137"/>
      <c r="K194" s="24"/>
      <c r="L194" s="136" t="s">
        <v>528</v>
      </c>
      <c r="M194" s="151"/>
      <c r="N194" s="152"/>
      <c r="O194" s="152"/>
      <c r="P194" s="152"/>
      <c r="Q194" s="152"/>
      <c r="R194" s="24"/>
      <c r="S194" s="80"/>
      <c r="T194" s="176"/>
      <c r="U194" s="33"/>
      <c r="V194" s="31"/>
      <c r="W194" s="31"/>
      <c r="X194" s="46"/>
      <c r="Y194" s="48"/>
      <c r="Z194" s="14"/>
      <c r="AA194" s="46"/>
      <c r="AE194" s="47"/>
      <c r="AF194" s="16"/>
      <c r="AG194" s="14"/>
      <c r="AH194" s="57"/>
      <c r="AI194" s="33"/>
      <c r="AJ194" s="46"/>
      <c r="AQ194" s="93" t="s">
        <v>45</v>
      </c>
    </row>
    <row r="195" spans="1:43" s="3" customFormat="1" ht="9.9499999999999993" customHeight="1" x14ac:dyDescent="0.2">
      <c r="A195" s="119"/>
      <c r="D195" s="24"/>
      <c r="F195" s="136"/>
      <c r="G195" s="136" t="s">
        <v>273</v>
      </c>
      <c r="H195" s="118"/>
      <c r="I195" s="24"/>
      <c r="J195" s="137"/>
      <c r="K195" s="24"/>
      <c r="L195" s="24" t="s">
        <v>121</v>
      </c>
      <c r="M195" s="151"/>
      <c r="N195" s="152"/>
      <c r="O195" s="152"/>
      <c r="P195" s="152"/>
      <c r="Q195" s="152"/>
      <c r="R195" s="24"/>
      <c r="S195" s="80"/>
      <c r="T195" s="176"/>
      <c r="U195" s="33"/>
      <c r="V195" s="31"/>
      <c r="W195" s="31"/>
      <c r="X195" s="46"/>
      <c r="Y195" s="48"/>
      <c r="Z195" s="14"/>
      <c r="AA195" s="46"/>
      <c r="AE195" s="47"/>
      <c r="AF195" s="16"/>
      <c r="AG195" s="14"/>
      <c r="AH195" s="57"/>
      <c r="AI195" s="33"/>
      <c r="AJ195" s="46"/>
      <c r="AQ195" s="93" t="s">
        <v>45</v>
      </c>
    </row>
    <row r="196" spans="1:43" s="3" customFormat="1" ht="9.9499999999999993" customHeight="1" x14ac:dyDescent="0.2">
      <c r="A196" s="119"/>
      <c r="D196" s="24"/>
      <c r="F196" s="136"/>
      <c r="G196" s="136" t="s">
        <v>272</v>
      </c>
      <c r="H196" s="118"/>
      <c r="I196" s="24"/>
      <c r="J196" s="137"/>
      <c r="K196" s="24"/>
      <c r="L196" s="136" t="s">
        <v>231</v>
      </c>
      <c r="M196" s="151"/>
      <c r="N196" s="152"/>
      <c r="O196" s="152"/>
      <c r="P196" s="152"/>
      <c r="Q196" s="152"/>
      <c r="R196" s="24"/>
      <c r="S196" s="80"/>
      <c r="T196" s="176"/>
      <c r="U196" s="33"/>
      <c r="V196" s="31"/>
      <c r="W196" s="31"/>
      <c r="X196" s="46"/>
      <c r="Y196" s="48"/>
      <c r="Z196" s="14"/>
      <c r="AA196" s="46"/>
      <c r="AE196" s="47"/>
      <c r="AF196" s="16"/>
      <c r="AG196" s="14"/>
      <c r="AH196" s="57"/>
      <c r="AI196" s="33"/>
      <c r="AJ196" s="46"/>
      <c r="AQ196" s="93" t="s">
        <v>45</v>
      </c>
    </row>
    <row r="197" spans="1:43" s="3" customFormat="1" ht="9.9499999999999993" customHeight="1" x14ac:dyDescent="0.2">
      <c r="A197" s="119"/>
      <c r="D197" s="24"/>
      <c r="F197" s="136"/>
      <c r="G197" s="136" t="s">
        <v>232</v>
      </c>
      <c r="H197" s="118"/>
      <c r="I197" s="24"/>
      <c r="J197" s="137"/>
      <c r="K197" s="24"/>
      <c r="M197" s="151"/>
      <c r="N197" s="152"/>
      <c r="O197" s="152"/>
      <c r="P197" s="152"/>
      <c r="Q197" s="152"/>
      <c r="R197" s="24"/>
      <c r="S197" s="80"/>
      <c r="T197" s="176"/>
      <c r="U197" s="33"/>
      <c r="V197" s="31"/>
      <c r="W197" s="31"/>
      <c r="X197" s="46"/>
      <c r="Y197" s="48"/>
      <c r="Z197" s="14"/>
      <c r="AA197" s="46"/>
      <c r="AE197" s="47"/>
      <c r="AF197" s="16"/>
      <c r="AG197" s="14"/>
      <c r="AH197" s="57"/>
      <c r="AI197" s="33"/>
      <c r="AJ197" s="46"/>
      <c r="AQ197" s="93" t="s">
        <v>45</v>
      </c>
    </row>
    <row r="198" spans="1:43" s="154" customFormat="1" ht="3" customHeight="1" x14ac:dyDescent="0.2">
      <c r="A198" s="216"/>
      <c r="D198" s="155"/>
      <c r="H198" s="155"/>
      <c r="I198" s="155"/>
      <c r="J198" s="156"/>
      <c r="K198" s="155"/>
      <c r="L198" s="157"/>
      <c r="N198" s="155"/>
      <c r="O198" s="155"/>
      <c r="P198" s="155"/>
      <c r="Q198" s="155"/>
      <c r="R198" s="158"/>
      <c r="S198" s="159"/>
      <c r="T198" s="182"/>
      <c r="U198" s="160"/>
      <c r="V198" s="161"/>
      <c r="W198" s="161"/>
      <c r="X198" s="162"/>
      <c r="Y198" s="165"/>
      <c r="Z198" s="163"/>
      <c r="AA198" s="162"/>
      <c r="AE198" s="166"/>
      <c r="AF198" s="164"/>
      <c r="AG198" s="163"/>
      <c r="AH198" s="167"/>
      <c r="AI198" s="160"/>
      <c r="AJ198" s="162"/>
      <c r="AQ198" s="93" t="s">
        <v>45</v>
      </c>
    </row>
    <row r="199" spans="1:43" s="3" customFormat="1" ht="10.5" customHeight="1" x14ac:dyDescent="0.2">
      <c r="A199" s="119"/>
      <c r="D199" s="24"/>
      <c r="F199" s="149" t="s">
        <v>228</v>
      </c>
      <c r="G199" s="136"/>
      <c r="H199" s="118"/>
      <c r="I199" s="24"/>
      <c r="J199" s="137"/>
      <c r="L199" s="136"/>
      <c r="N199" s="24"/>
      <c r="O199" s="24"/>
      <c r="P199" s="24"/>
      <c r="Q199" s="24"/>
      <c r="R199" s="24"/>
      <c r="S199" s="80"/>
      <c r="T199" s="176"/>
      <c r="U199" s="33"/>
      <c r="V199" s="31"/>
      <c r="W199" s="31"/>
      <c r="X199" s="46"/>
      <c r="Y199" s="48"/>
      <c r="Z199" s="14"/>
      <c r="AA199" s="46"/>
      <c r="AE199" s="47"/>
      <c r="AF199" s="16"/>
      <c r="AG199" s="14"/>
      <c r="AH199" s="57"/>
      <c r="AI199" s="33"/>
      <c r="AJ199" s="46"/>
      <c r="AQ199" s="93" t="s">
        <v>45</v>
      </c>
    </row>
    <row r="200" spans="1:43" s="3" customFormat="1" ht="9.9499999999999993" customHeight="1" x14ac:dyDescent="0.2">
      <c r="A200" s="119" t="s">
        <v>774</v>
      </c>
      <c r="C200" s="168" t="s">
        <v>251</v>
      </c>
      <c r="D200" s="169" t="s">
        <v>243</v>
      </c>
      <c r="F200" s="114" t="s">
        <v>439</v>
      </c>
      <c r="H200" s="114" t="s">
        <v>437</v>
      </c>
      <c r="I200" s="24"/>
      <c r="J200" s="120"/>
      <c r="K200" s="24"/>
      <c r="L200" s="24"/>
      <c r="N200" s="136"/>
      <c r="O200" s="24"/>
      <c r="P200" s="24"/>
      <c r="Q200" s="24" t="s">
        <v>119</v>
      </c>
      <c r="R200" s="64"/>
      <c r="S200" s="80" t="s">
        <v>9</v>
      </c>
      <c r="T200" s="176"/>
      <c r="U200" s="33">
        <f>IF(Suggested="Yes",'Price List'!AC200,'Price List'!AI200)</f>
        <v>1099</v>
      </c>
      <c r="V200" s="31" t="s">
        <v>36</v>
      </c>
      <c r="W200" s="5" t="str">
        <f>+Instructions!$B$3</f>
        <v>N</v>
      </c>
      <c r="X200" s="46"/>
      <c r="Y200" s="48">
        <f>+Instructions!$D$22</f>
        <v>0</v>
      </c>
      <c r="Z200" s="16">
        <f>ROUND($AC200*(1-Y200)+0.004999,2)</f>
        <v>1099</v>
      </c>
      <c r="AA200" s="46"/>
      <c r="AB200" s="6" t="s">
        <v>993</v>
      </c>
      <c r="AC200" s="33">
        <v>1099</v>
      </c>
      <c r="AD200" s="52">
        <f>+Y200</f>
        <v>0</v>
      </c>
      <c r="AE200" s="16">
        <f>+Z200</f>
        <v>1099</v>
      </c>
      <c r="AF200" s="12">
        <f>(AI200-AE200)/AI200</f>
        <v>0</v>
      </c>
      <c r="AG200" s="102"/>
      <c r="AH200" s="109" t="str">
        <f>+C200</f>
        <v>RU1</v>
      </c>
      <c r="AI200" s="32">
        <f>SUM(AL200:AN200)+AG200</f>
        <v>1099</v>
      </c>
      <c r="AJ200" s="46"/>
      <c r="AL200" s="16">
        <f>ROUND(AE200/(1-VLOOKUP(AH200,Group,2,FALSE)),2)</f>
        <v>1099</v>
      </c>
      <c r="AM200" s="16">
        <f>IF(VLOOKUP(AH200,Group,3,FALSE)="YES",VLOOKUP(ROUND(ROUND(AL200,1)-AL200,2),Round,2,FALSE)+VLOOKUP(AH200,Group,4,FALSE),0)</f>
        <v>0</v>
      </c>
      <c r="AN200" s="16">
        <f>IF(VLOOKUP(AH200,Group,5,FALSE)="",0,ROUND(AL200-0.04999,1)-AL200+AO200)</f>
        <v>0</v>
      </c>
      <c r="AO200" s="16" t="str">
        <f>IF(VLOOKUP(AH200,Group,5,FALSE)="","",VLOOKUP(AH200,Group,5,FALSE))</f>
        <v/>
      </c>
      <c r="AQ200" s="93" t="s">
        <v>45</v>
      </c>
    </row>
    <row r="201" spans="1:43" s="3" customFormat="1" ht="9.9499999999999993" customHeight="1" x14ac:dyDescent="0.2">
      <c r="A201" s="119"/>
      <c r="D201" s="24"/>
      <c r="F201" s="114"/>
      <c r="G201" s="136" t="s">
        <v>438</v>
      </c>
      <c r="H201" s="114"/>
      <c r="I201" s="24"/>
      <c r="J201" s="120"/>
      <c r="K201" s="24"/>
      <c r="L201" s="136" t="s">
        <v>489</v>
      </c>
      <c r="M201" s="136"/>
      <c r="N201" s="136"/>
      <c r="O201" s="152"/>
      <c r="P201" s="24"/>
      <c r="Q201" s="24"/>
      <c r="R201" s="64"/>
      <c r="S201" s="80"/>
      <c r="T201" s="176"/>
      <c r="U201" s="33"/>
      <c r="V201" s="31"/>
      <c r="W201" s="5"/>
      <c r="X201" s="46"/>
      <c r="Y201" s="48"/>
      <c r="Z201" s="16"/>
      <c r="AA201" s="46"/>
      <c r="AB201" s="6"/>
      <c r="AC201" s="33"/>
      <c r="AD201" s="52"/>
      <c r="AE201" s="16"/>
      <c r="AF201" s="12"/>
      <c r="AG201" s="102"/>
      <c r="AH201" s="109"/>
      <c r="AI201" s="32"/>
      <c r="AJ201" s="46"/>
      <c r="AL201" s="16"/>
      <c r="AM201" s="16"/>
      <c r="AN201" s="16"/>
      <c r="AO201" s="16"/>
      <c r="AQ201" s="93"/>
    </row>
    <row r="202" spans="1:43" s="3" customFormat="1" ht="9.9499999999999993" customHeight="1" x14ac:dyDescent="0.2">
      <c r="A202" s="119"/>
      <c r="D202" s="24"/>
      <c r="F202" s="11"/>
      <c r="G202" s="136" t="s">
        <v>487</v>
      </c>
      <c r="H202" s="118"/>
      <c r="I202" s="24"/>
      <c r="J202" s="137"/>
      <c r="K202" s="24"/>
      <c r="L202" s="136" t="s">
        <v>528</v>
      </c>
      <c r="M202" s="151"/>
      <c r="N202" s="152"/>
      <c r="P202" s="152"/>
      <c r="Q202" s="152"/>
      <c r="R202" s="24"/>
      <c r="S202" s="80"/>
      <c r="T202" s="176"/>
      <c r="U202" s="33"/>
      <c r="V202" s="31"/>
      <c r="W202" s="31"/>
      <c r="X202" s="46"/>
      <c r="Y202" s="48"/>
      <c r="Z202" s="14"/>
      <c r="AA202" s="46"/>
      <c r="AE202" s="47"/>
      <c r="AF202" s="16"/>
      <c r="AG202" s="14"/>
      <c r="AH202" s="57"/>
      <c r="AI202" s="33"/>
      <c r="AJ202" s="46"/>
      <c r="AQ202" s="93" t="s">
        <v>45</v>
      </c>
    </row>
    <row r="203" spans="1:43" s="3" customFormat="1" ht="9.9499999999999993" customHeight="1" x14ac:dyDescent="0.2">
      <c r="A203" s="119"/>
      <c r="D203" s="24"/>
      <c r="F203" s="136"/>
      <c r="G203" s="136" t="s">
        <v>273</v>
      </c>
      <c r="H203" s="118"/>
      <c r="I203" s="24"/>
      <c r="J203" s="137"/>
      <c r="K203" s="24"/>
      <c r="L203" s="24" t="s">
        <v>121</v>
      </c>
      <c r="M203" s="151"/>
      <c r="N203" s="152"/>
      <c r="O203" s="152"/>
      <c r="P203" s="152"/>
      <c r="Q203" s="152"/>
      <c r="R203" s="24"/>
      <c r="S203" s="80"/>
      <c r="T203" s="176"/>
      <c r="U203" s="33"/>
      <c r="V203" s="31"/>
      <c r="W203" s="31"/>
      <c r="X203" s="46"/>
      <c r="Y203" s="48"/>
      <c r="Z203" s="14"/>
      <c r="AA203" s="46"/>
      <c r="AE203" s="47"/>
      <c r="AF203" s="16"/>
      <c r="AG203" s="14"/>
      <c r="AH203" s="57"/>
      <c r="AI203" s="33"/>
      <c r="AJ203" s="46"/>
      <c r="AQ203" s="93" t="s">
        <v>45</v>
      </c>
    </row>
    <row r="204" spans="1:43" s="3" customFormat="1" ht="9.9499999999999993" customHeight="1" x14ac:dyDescent="0.2">
      <c r="A204" s="119"/>
      <c r="D204" s="24"/>
      <c r="F204" s="136"/>
      <c r="G204" s="136" t="s">
        <v>488</v>
      </c>
      <c r="H204" s="118"/>
      <c r="I204" s="24"/>
      <c r="J204" s="137"/>
      <c r="K204" s="24"/>
      <c r="L204" s="136" t="s">
        <v>231</v>
      </c>
      <c r="M204" s="151"/>
      <c r="N204" s="152"/>
      <c r="O204" s="152"/>
      <c r="P204" s="152"/>
      <c r="Q204" s="152"/>
      <c r="R204" s="24"/>
      <c r="S204" s="80"/>
      <c r="T204" s="176"/>
      <c r="U204" s="33"/>
      <c r="V204" s="31"/>
      <c r="W204" s="31"/>
      <c r="X204" s="46"/>
      <c r="Y204" s="48"/>
      <c r="Z204" s="14"/>
      <c r="AA204" s="46"/>
      <c r="AE204" s="47"/>
      <c r="AF204" s="16"/>
      <c r="AG204" s="14"/>
      <c r="AH204" s="57"/>
      <c r="AI204" s="33"/>
      <c r="AJ204" s="46"/>
      <c r="AQ204" s="93" t="s">
        <v>45</v>
      </c>
    </row>
    <row r="205" spans="1:43" s="3" customFormat="1" ht="9.9499999999999993" customHeight="1" x14ac:dyDescent="0.2">
      <c r="A205" s="119"/>
      <c r="D205" s="24"/>
      <c r="F205" s="136"/>
      <c r="G205" s="136" t="s">
        <v>232</v>
      </c>
      <c r="H205" s="118"/>
      <c r="I205" s="24"/>
      <c r="J205" s="137"/>
      <c r="K205" s="24"/>
      <c r="L205" s="136" t="s">
        <v>440</v>
      </c>
      <c r="M205" s="151"/>
      <c r="N205" s="152"/>
      <c r="O205" s="152"/>
      <c r="P205" s="152"/>
      <c r="Q205" s="152"/>
      <c r="R205" s="24"/>
      <c r="S205" s="80"/>
      <c r="T205" s="176"/>
      <c r="U205" s="33"/>
      <c r="V205" s="31"/>
      <c r="W205" s="31"/>
      <c r="X205" s="46"/>
      <c r="Y205" s="48"/>
      <c r="Z205" s="14"/>
      <c r="AA205" s="46"/>
      <c r="AE205" s="47"/>
      <c r="AF205" s="16"/>
      <c r="AG205" s="14"/>
      <c r="AH205" s="57"/>
      <c r="AI205" s="33"/>
      <c r="AJ205" s="46"/>
      <c r="AQ205" s="93" t="s">
        <v>45</v>
      </c>
    </row>
    <row r="206" spans="1:43" s="154" customFormat="1" ht="3" customHeight="1" x14ac:dyDescent="0.2">
      <c r="A206" s="216"/>
      <c r="D206" s="155"/>
      <c r="H206" s="155"/>
      <c r="I206" s="155"/>
      <c r="J206" s="156"/>
      <c r="K206" s="155"/>
      <c r="L206" s="157"/>
      <c r="N206" s="155"/>
      <c r="O206" s="155"/>
      <c r="P206" s="155"/>
      <c r="Q206" s="155"/>
      <c r="R206" s="158"/>
      <c r="S206" s="159"/>
      <c r="T206" s="182"/>
      <c r="U206" s="160"/>
      <c r="V206" s="161"/>
      <c r="W206" s="161"/>
      <c r="X206" s="162"/>
      <c r="Y206" s="165"/>
      <c r="Z206" s="163"/>
      <c r="AA206" s="162"/>
      <c r="AE206" s="166"/>
      <c r="AF206" s="164"/>
      <c r="AG206" s="163"/>
      <c r="AH206" s="167"/>
      <c r="AI206" s="160"/>
      <c r="AJ206" s="162"/>
      <c r="AQ206" s="93" t="s">
        <v>45</v>
      </c>
    </row>
    <row r="207" spans="1:43" s="3" customFormat="1" ht="9.9499999999999993" customHeight="1" x14ac:dyDescent="0.2">
      <c r="A207" s="119" t="s">
        <v>775</v>
      </c>
      <c r="C207" s="168" t="s">
        <v>298</v>
      </c>
      <c r="D207" s="169" t="s">
        <v>300</v>
      </c>
      <c r="F207" s="143" t="s">
        <v>302</v>
      </c>
      <c r="G207" s="11"/>
      <c r="H207" s="141" t="s">
        <v>376</v>
      </c>
      <c r="I207" s="114"/>
      <c r="J207" s="137"/>
      <c r="K207" s="24"/>
      <c r="L207" s="24"/>
      <c r="N207" s="24"/>
      <c r="O207" s="24"/>
      <c r="P207" s="24"/>
      <c r="Q207" s="24" t="s">
        <v>307</v>
      </c>
      <c r="R207" s="64"/>
      <c r="S207" s="80" t="s">
        <v>9</v>
      </c>
      <c r="T207" s="176"/>
      <c r="U207" s="242" t="e">
        <f>+#REF!+#REF!</f>
        <v>#REF!</v>
      </c>
      <c r="V207" s="31" t="s">
        <v>36</v>
      </c>
      <c r="W207" s="5" t="str">
        <f>+Instructions!$B$3</f>
        <v>N</v>
      </c>
      <c r="X207" s="46"/>
      <c r="Y207" s="48">
        <f>+Instructions!$D$22</f>
        <v>0</v>
      </c>
      <c r="Z207" s="16">
        <f>ROUND($AC207*(1-Y207)+0.004999,2)</f>
        <v>1907</v>
      </c>
      <c r="AA207" s="46"/>
      <c r="AB207" s="6" t="s">
        <v>993</v>
      </c>
      <c r="AC207" s="33">
        <v>1907</v>
      </c>
      <c r="AD207" s="52">
        <f t="shared" ref="AD207:AE208" si="127">+Y207</f>
        <v>0</v>
      </c>
      <c r="AE207" s="16">
        <f t="shared" si="127"/>
        <v>1907</v>
      </c>
      <c r="AF207" s="12">
        <f>(AI207-AE207)/AI207</f>
        <v>0</v>
      </c>
      <c r="AG207" s="102"/>
      <c r="AH207" s="109" t="str">
        <f>+C207</f>
        <v>IQ1</v>
      </c>
      <c r="AI207" s="32">
        <f>SUM(AL207:AN207)+AG207</f>
        <v>1907</v>
      </c>
      <c r="AJ207" s="46"/>
      <c r="AL207" s="16">
        <f>ROUND(AE207/(1-VLOOKUP(AH207,Group,2,FALSE)),2)</f>
        <v>1907</v>
      </c>
      <c r="AM207" s="16">
        <f>IF(VLOOKUP(AH207,Group,3,FALSE)="YES",VLOOKUP(ROUND(ROUND(AL207,1)-AL207,2),Round,2,FALSE)+VLOOKUP(AH207,Group,4,FALSE),0)</f>
        <v>0</v>
      </c>
      <c r="AN207" s="16">
        <f>IF(VLOOKUP(AH207,Group,5,FALSE)="",0,ROUND(AL207-0.04999,1)-AL207+AO207)</f>
        <v>0</v>
      </c>
      <c r="AO207" s="16" t="str">
        <f>IF(VLOOKUP(AH207,Group,5,FALSE)="","",VLOOKUP(AH207,Group,5,FALSE))</f>
        <v/>
      </c>
      <c r="AQ207" s="93" t="s">
        <v>45</v>
      </c>
    </row>
    <row r="208" spans="1:43" s="3" customFormat="1" ht="9.9499999999999993" customHeight="1" x14ac:dyDescent="0.2">
      <c r="A208" s="119" t="s">
        <v>776</v>
      </c>
      <c r="C208" s="168" t="s">
        <v>299</v>
      </c>
      <c r="D208" s="169" t="s">
        <v>301</v>
      </c>
      <c r="F208" s="143" t="s">
        <v>312</v>
      </c>
      <c r="H208" s="24"/>
      <c r="I208" s="24" t="s">
        <v>313</v>
      </c>
      <c r="J208" s="120"/>
      <c r="K208" s="24" t="s">
        <v>320</v>
      </c>
      <c r="L208" s="24"/>
      <c r="N208" s="24"/>
      <c r="O208" s="24"/>
      <c r="P208" s="24"/>
      <c r="Q208" s="24" t="s">
        <v>307</v>
      </c>
      <c r="R208" s="64"/>
      <c r="S208" s="80" t="s">
        <v>9</v>
      </c>
      <c r="T208" s="176"/>
      <c r="U208" s="242"/>
      <c r="V208" s="31" t="s">
        <v>36</v>
      </c>
      <c r="W208" s="5" t="str">
        <f>+Instructions!$B$3</f>
        <v>N</v>
      </c>
      <c r="X208" s="46"/>
      <c r="Y208" s="48">
        <f>+Instructions!$D$22</f>
        <v>0</v>
      </c>
      <c r="Z208" s="16">
        <f>ROUND($AC208*(1-Y208)+0.004999,2)</f>
        <v>155</v>
      </c>
      <c r="AA208" s="46"/>
      <c r="AB208" s="6" t="s">
        <v>993</v>
      </c>
      <c r="AC208" s="33">
        <v>155</v>
      </c>
      <c r="AD208" s="52">
        <f t="shared" si="127"/>
        <v>0</v>
      </c>
      <c r="AE208" s="16">
        <f t="shared" si="127"/>
        <v>155</v>
      </c>
      <c r="AF208" s="12">
        <f>(AI208-AE208)/AI208</f>
        <v>0</v>
      </c>
      <c r="AG208" s="102"/>
      <c r="AH208" s="109" t="str">
        <f>+C208</f>
        <v>IQ</v>
      </c>
      <c r="AI208" s="32">
        <f>SUM(AL208:AN208)+AG208</f>
        <v>155</v>
      </c>
      <c r="AJ208" s="46"/>
      <c r="AL208" s="16">
        <f>ROUND(AE208/(1-VLOOKUP(AH208,Group,2,FALSE)),2)</f>
        <v>155</v>
      </c>
      <c r="AM208" s="16">
        <f>IF(VLOOKUP(AH208,Group,3,FALSE)="YES",VLOOKUP(ROUND(ROUND(AL208,1)-AL208,2),Round,2,FALSE)+VLOOKUP(AH208,Group,4,FALSE),0)</f>
        <v>0</v>
      </c>
      <c r="AN208" s="16">
        <f>IF(VLOOKUP(AH208,Group,5,FALSE)="",0,ROUND(AL208-0.04999,1)-AL208+AO208)</f>
        <v>0</v>
      </c>
      <c r="AO208" s="16" t="str">
        <f>IF(VLOOKUP(AH208,Group,5,FALSE)="","",VLOOKUP(AH208,Group,5,FALSE))</f>
        <v/>
      </c>
      <c r="AQ208" s="93" t="s">
        <v>45</v>
      </c>
    </row>
    <row r="209" spans="1:43" s="3" customFormat="1" ht="10.9" customHeight="1" x14ac:dyDescent="0.2">
      <c r="A209" s="119"/>
      <c r="D209" s="24"/>
      <c r="F209" s="149"/>
      <c r="G209" s="136" t="s">
        <v>303</v>
      </c>
      <c r="H209" s="118"/>
      <c r="I209" s="24"/>
      <c r="J209" s="137"/>
      <c r="L209" s="136" t="s">
        <v>305</v>
      </c>
      <c r="N209" s="24"/>
      <c r="O209" s="24"/>
      <c r="P209" s="24"/>
      <c r="Q209" s="24"/>
      <c r="R209" s="24"/>
      <c r="S209" s="80"/>
      <c r="T209" s="176"/>
      <c r="U209" s="33"/>
      <c r="V209" s="31"/>
      <c r="W209" s="31"/>
      <c r="X209" s="46"/>
      <c r="Y209" s="48"/>
      <c r="Z209" s="14"/>
      <c r="AA209" s="46"/>
      <c r="AE209" s="47"/>
      <c r="AF209" s="16"/>
      <c r="AG209" s="14"/>
      <c r="AH209" s="57"/>
      <c r="AI209" s="33"/>
      <c r="AJ209" s="46"/>
      <c r="AQ209" s="93"/>
    </row>
    <row r="210" spans="1:43" s="3" customFormat="1" ht="10.9" customHeight="1" x14ac:dyDescent="0.2">
      <c r="A210" s="119"/>
      <c r="D210" s="24"/>
      <c r="F210" s="149"/>
      <c r="G210" s="136" t="s">
        <v>306</v>
      </c>
      <c r="H210" s="118"/>
      <c r="I210" s="24"/>
      <c r="J210" s="137"/>
      <c r="L210" s="136" t="s">
        <v>309</v>
      </c>
      <c r="Q210" s="24"/>
      <c r="R210" s="24"/>
      <c r="S210" s="80"/>
      <c r="T210" s="176"/>
      <c r="U210" s="33"/>
      <c r="V210" s="31"/>
      <c r="W210" s="31"/>
      <c r="X210" s="46"/>
      <c r="Y210" s="48"/>
      <c r="Z210" s="14"/>
      <c r="AA210" s="46"/>
      <c r="AE210" s="47"/>
      <c r="AF210" s="16"/>
      <c r="AG210" s="14"/>
      <c r="AH210" s="57"/>
      <c r="AI210" s="33"/>
      <c r="AJ210" s="46"/>
      <c r="AQ210" s="93"/>
    </row>
    <row r="211" spans="1:43" s="3" customFormat="1" ht="10.9" customHeight="1" x14ac:dyDescent="0.2">
      <c r="A211" s="119"/>
      <c r="D211" s="24"/>
      <c r="F211" s="149"/>
      <c r="G211" s="136" t="s">
        <v>272</v>
      </c>
      <c r="H211" s="118"/>
      <c r="I211" s="24"/>
      <c r="J211" s="137"/>
      <c r="L211" s="136" t="s">
        <v>310</v>
      </c>
      <c r="Q211" s="24"/>
      <c r="R211" s="24"/>
      <c r="S211" s="80"/>
      <c r="T211" s="176"/>
      <c r="U211" s="33"/>
      <c r="V211" s="31"/>
      <c r="W211" s="31"/>
      <c r="X211" s="46"/>
      <c r="Y211" s="48"/>
      <c r="Z211" s="14"/>
      <c r="AA211" s="46"/>
      <c r="AE211" s="47"/>
      <c r="AF211" s="16"/>
      <c r="AG211" s="14"/>
      <c r="AH211" s="57"/>
      <c r="AI211" s="33"/>
      <c r="AJ211" s="46"/>
      <c r="AQ211" s="93"/>
    </row>
    <row r="212" spans="1:43" s="3" customFormat="1" ht="10.9" customHeight="1" x14ac:dyDescent="0.2">
      <c r="A212" s="119"/>
      <c r="D212" s="24"/>
      <c r="F212" s="149"/>
      <c r="G212" s="136" t="s">
        <v>304</v>
      </c>
      <c r="H212" s="118"/>
      <c r="I212" s="24"/>
      <c r="J212" s="137"/>
      <c r="L212" s="136" t="s">
        <v>122</v>
      </c>
      <c r="N212" s="24"/>
      <c r="O212" s="24"/>
      <c r="P212" s="24"/>
      <c r="Q212" s="24"/>
      <c r="R212" s="24"/>
      <c r="S212" s="80"/>
      <c r="T212" s="176"/>
      <c r="U212" s="33"/>
      <c r="V212" s="31"/>
      <c r="W212" s="31"/>
      <c r="X212" s="46"/>
      <c r="Y212" s="48"/>
      <c r="Z212" s="14"/>
      <c r="AA212" s="46"/>
      <c r="AE212" s="47"/>
      <c r="AF212" s="16"/>
      <c r="AG212" s="14"/>
      <c r="AH212" s="57"/>
      <c r="AI212" s="33"/>
      <c r="AJ212" s="46"/>
      <c r="AQ212" s="93"/>
    </row>
    <row r="213" spans="1:43" s="3" customFormat="1" ht="10.9" customHeight="1" x14ac:dyDescent="0.2">
      <c r="A213" s="119"/>
      <c r="D213" s="24"/>
      <c r="F213" s="149"/>
      <c r="G213" s="136" t="s">
        <v>311</v>
      </c>
      <c r="H213" s="118"/>
      <c r="I213" s="24"/>
      <c r="J213" s="137"/>
      <c r="L213" s="136"/>
      <c r="N213" s="24"/>
      <c r="O213" s="24"/>
      <c r="P213" s="24"/>
      <c r="Q213" s="24"/>
      <c r="R213" s="24"/>
      <c r="S213" s="80"/>
      <c r="T213" s="176"/>
      <c r="U213" s="33"/>
      <c r="V213" s="31"/>
      <c r="W213" s="31"/>
      <c r="X213" s="46"/>
      <c r="Y213" s="48"/>
      <c r="Z213" s="14"/>
      <c r="AA213" s="46"/>
      <c r="AE213" s="47"/>
      <c r="AF213" s="16"/>
      <c r="AG213" s="14"/>
      <c r="AH213" s="57"/>
      <c r="AI213" s="33"/>
      <c r="AJ213" s="46"/>
      <c r="AQ213" s="93"/>
    </row>
    <row r="214" spans="1:43" s="154" customFormat="1" ht="3" customHeight="1" x14ac:dyDescent="0.2">
      <c r="A214" s="216"/>
      <c r="D214" s="155"/>
      <c r="H214" s="155"/>
      <c r="I214" s="155"/>
      <c r="J214" s="156"/>
      <c r="K214" s="155"/>
      <c r="L214" s="157"/>
      <c r="N214" s="155"/>
      <c r="O214" s="155"/>
      <c r="P214" s="155"/>
      <c r="Q214" s="155"/>
      <c r="R214" s="158"/>
      <c r="S214" s="159"/>
      <c r="T214" s="182"/>
      <c r="U214" s="160"/>
      <c r="V214" s="161"/>
      <c r="W214" s="161"/>
      <c r="X214" s="162"/>
      <c r="Y214" s="165"/>
      <c r="Z214" s="163"/>
      <c r="AA214" s="162"/>
      <c r="AE214" s="166"/>
      <c r="AF214" s="164"/>
      <c r="AG214" s="163"/>
      <c r="AH214" s="167"/>
      <c r="AI214" s="160"/>
      <c r="AJ214" s="162"/>
      <c r="AQ214" s="93" t="s">
        <v>45</v>
      </c>
    </row>
    <row r="215" spans="1:43" s="3" customFormat="1" ht="9.9499999999999993" customHeight="1" x14ac:dyDescent="0.2">
      <c r="A215" s="119" t="s">
        <v>777</v>
      </c>
      <c r="C215" s="168" t="s">
        <v>299</v>
      </c>
      <c r="D215" s="169" t="s">
        <v>301</v>
      </c>
      <c r="F215" s="143" t="s">
        <v>393</v>
      </c>
      <c r="G215" s="143"/>
      <c r="H215" s="24"/>
      <c r="I215" s="24" t="s">
        <v>315</v>
      </c>
      <c r="J215" s="120"/>
      <c r="K215" s="24"/>
      <c r="L215" s="24"/>
      <c r="N215" s="24"/>
      <c r="O215" s="24"/>
      <c r="P215" s="24"/>
      <c r="Q215" s="24" t="s">
        <v>307</v>
      </c>
      <c r="R215" s="64"/>
      <c r="S215" s="80" t="s">
        <v>9</v>
      </c>
      <c r="T215" s="176"/>
      <c r="U215" s="33">
        <f>IF(Suggested="Yes",'Price List'!AC215,'Price List'!AI215)</f>
        <v>299</v>
      </c>
      <c r="V215" s="31" t="s">
        <v>36</v>
      </c>
      <c r="W215" s="5" t="str">
        <f>+Instructions!$B$3</f>
        <v>N</v>
      </c>
      <c r="X215" s="46"/>
      <c r="Y215" s="48">
        <f>+Instructions!$D$22</f>
        <v>0</v>
      </c>
      <c r="Z215" s="16">
        <f>ROUND($AC215*(1-Y215)+0.004999,2)</f>
        <v>299</v>
      </c>
      <c r="AA215" s="46"/>
      <c r="AB215" s="6" t="s">
        <v>993</v>
      </c>
      <c r="AC215" s="33">
        <v>299</v>
      </c>
      <c r="AD215" s="52">
        <f t="shared" ref="AD215:AE219" si="128">+Y215</f>
        <v>0</v>
      </c>
      <c r="AE215" s="16">
        <f t="shared" si="128"/>
        <v>299</v>
      </c>
      <c r="AF215" s="12">
        <f>(AI215-AE215)/AI215</f>
        <v>0</v>
      </c>
      <c r="AG215" s="102"/>
      <c r="AH215" s="109" t="str">
        <f>+C215</f>
        <v>IQ</v>
      </c>
      <c r="AI215" s="32">
        <f>SUM(AL215:AN215)+AG215</f>
        <v>299</v>
      </c>
      <c r="AJ215" s="46"/>
      <c r="AL215" s="16">
        <f>ROUND(AE215/(1-VLOOKUP(AH215,Group,2,FALSE)),2)</f>
        <v>299</v>
      </c>
      <c r="AM215" s="16">
        <f>IF(VLOOKUP(AH215,Group,3,FALSE)="YES",VLOOKUP(ROUND(ROUND(AL215,1)-AL215,2),Round,2,FALSE)+VLOOKUP(AH215,Group,4,FALSE),0)</f>
        <v>0</v>
      </c>
      <c r="AN215" s="16">
        <f>IF(VLOOKUP(AH215,Group,5,FALSE)="",0,ROUND(AL215-0.04999,1)-AL215+AO215)</f>
        <v>0</v>
      </c>
      <c r="AO215" s="16" t="str">
        <f>IF(VLOOKUP(AH215,Group,5,FALSE)="","",VLOOKUP(AH215,Group,5,FALSE))</f>
        <v/>
      </c>
      <c r="AQ215" s="93" t="s">
        <v>45</v>
      </c>
    </row>
    <row r="216" spans="1:43" s="3" customFormat="1" ht="9.9499999999999993" customHeight="1" x14ac:dyDescent="0.2">
      <c r="A216" s="119"/>
      <c r="C216" s="168"/>
      <c r="D216" s="169"/>
      <c r="F216" s="143"/>
      <c r="G216" s="143"/>
      <c r="H216" s="24"/>
      <c r="I216" s="136" t="s">
        <v>372</v>
      </c>
      <c r="J216" s="120"/>
      <c r="K216" s="24"/>
      <c r="L216" s="24"/>
      <c r="N216" s="24"/>
      <c r="O216" s="24"/>
      <c r="P216" s="24"/>
      <c r="Q216" s="24"/>
      <c r="R216" s="64"/>
      <c r="S216" s="80"/>
      <c r="T216" s="176"/>
      <c r="U216" s="33"/>
      <c r="V216" s="31"/>
      <c r="W216" s="5"/>
      <c r="X216" s="46"/>
      <c r="Y216" s="48"/>
      <c r="Z216" s="16"/>
      <c r="AA216" s="46"/>
      <c r="AB216" s="6"/>
      <c r="AC216" s="33"/>
      <c r="AD216" s="52"/>
      <c r="AE216" s="16"/>
      <c r="AF216" s="12"/>
      <c r="AG216" s="102"/>
      <c r="AH216" s="109"/>
      <c r="AI216" s="32"/>
      <c r="AJ216" s="46"/>
      <c r="AL216" s="16"/>
      <c r="AM216" s="16"/>
      <c r="AN216" s="16"/>
      <c r="AO216" s="16"/>
      <c r="AQ216" s="93"/>
    </row>
    <row r="217" spans="1:43" s="3" customFormat="1" ht="9.9499999999999993" customHeight="1" x14ac:dyDescent="0.2">
      <c r="A217" s="119" t="s">
        <v>778</v>
      </c>
      <c r="C217" s="168" t="s">
        <v>299</v>
      </c>
      <c r="D217" s="169" t="s">
        <v>301</v>
      </c>
      <c r="F217" s="143" t="s">
        <v>394</v>
      </c>
      <c r="G217" s="143"/>
      <c r="H217" s="24"/>
      <c r="I217" s="24" t="s">
        <v>316</v>
      </c>
      <c r="J217" s="120"/>
      <c r="K217" s="24"/>
      <c r="L217" s="24"/>
      <c r="N217" s="24"/>
      <c r="O217" s="24"/>
      <c r="P217" s="24"/>
      <c r="Q217" s="24" t="s">
        <v>307</v>
      </c>
      <c r="R217" s="64"/>
      <c r="S217" s="80"/>
      <c r="T217" s="176"/>
      <c r="U217" s="33">
        <f>IF(Suggested="Yes",'Price List'!AC217,'Price List'!AI217)</f>
        <v>215</v>
      </c>
      <c r="V217" s="31" t="s">
        <v>36</v>
      </c>
      <c r="W217" s="5" t="str">
        <f>+Instructions!$B$3</f>
        <v>N</v>
      </c>
      <c r="X217" s="46"/>
      <c r="Y217" s="48">
        <f>+Instructions!$D$22</f>
        <v>0</v>
      </c>
      <c r="Z217" s="16">
        <f>ROUND($AC217*(1-Y217)+0.004999,2)</f>
        <v>215</v>
      </c>
      <c r="AA217" s="46"/>
      <c r="AB217" s="6" t="s">
        <v>993</v>
      </c>
      <c r="AC217" s="33">
        <v>215</v>
      </c>
      <c r="AD217" s="52">
        <f t="shared" si="128"/>
        <v>0</v>
      </c>
      <c r="AE217" s="16">
        <f t="shared" si="128"/>
        <v>215</v>
      </c>
      <c r="AF217" s="12">
        <f>(AI217-AE217)/AI217</f>
        <v>0</v>
      </c>
      <c r="AG217" s="102"/>
      <c r="AH217" s="109" t="str">
        <f>+C217</f>
        <v>IQ</v>
      </c>
      <c r="AI217" s="32">
        <f>SUM(AL217:AN217)+AG217</f>
        <v>215</v>
      </c>
      <c r="AJ217" s="46"/>
      <c r="AL217" s="16">
        <f>ROUND(AE217/(1-VLOOKUP(AH217,Group,2,FALSE)),2)</f>
        <v>215</v>
      </c>
      <c r="AM217" s="16">
        <f>IF(VLOOKUP(AH217,Group,3,FALSE)="YES",VLOOKUP(ROUND(ROUND(AL217,1)-AL217,2),Round,2,FALSE)+VLOOKUP(AH217,Group,4,FALSE),0)</f>
        <v>0</v>
      </c>
      <c r="AN217" s="16">
        <f>IF(VLOOKUP(AH217,Group,5,FALSE)="",0,ROUND(AL217-0.04999,1)-AL217+AO217)</f>
        <v>0</v>
      </c>
      <c r="AO217" s="16" t="str">
        <f>IF(VLOOKUP(AH217,Group,5,FALSE)="","",VLOOKUP(AH217,Group,5,FALSE))</f>
        <v/>
      </c>
      <c r="AQ217" s="93" t="s">
        <v>45</v>
      </c>
    </row>
    <row r="218" spans="1:43" s="3" customFormat="1" ht="9.9499999999999993" customHeight="1" x14ac:dyDescent="0.2">
      <c r="A218" s="119" t="s">
        <v>779</v>
      </c>
      <c r="C218" s="168" t="s">
        <v>299</v>
      </c>
      <c r="D218" s="169" t="s">
        <v>301</v>
      </c>
      <c r="F218" s="143" t="s">
        <v>395</v>
      </c>
      <c r="G218" s="143"/>
      <c r="H218" s="24"/>
      <c r="I218" s="24" t="s">
        <v>381</v>
      </c>
      <c r="J218" s="120"/>
      <c r="K218" s="24"/>
      <c r="L218" s="24"/>
      <c r="N218" s="24"/>
      <c r="O218" s="24"/>
      <c r="P218" s="24"/>
      <c r="Q218" s="24" t="s">
        <v>307</v>
      </c>
      <c r="R218" s="64"/>
      <c r="S218" s="80"/>
      <c r="T218" s="176"/>
      <c r="U218" s="33">
        <f>IF(Suggested="Yes",'Price List'!AC218,'Price List'!AI218)</f>
        <v>125.25</v>
      </c>
      <c r="V218" s="31" t="s">
        <v>36</v>
      </c>
      <c r="W218" s="5" t="str">
        <f>+Instructions!$B$3</f>
        <v>N</v>
      </c>
      <c r="X218" s="46"/>
      <c r="Y218" s="48">
        <f>+Instructions!$D$22</f>
        <v>0</v>
      </c>
      <c r="Z218" s="16">
        <f>ROUND($AC218*(1-Y218)+0.004999,2)</f>
        <v>125.25</v>
      </c>
      <c r="AA218" s="46"/>
      <c r="AB218" s="6" t="s">
        <v>993</v>
      </c>
      <c r="AC218" s="33">
        <v>125.25</v>
      </c>
      <c r="AD218" s="52">
        <f>+Y218</f>
        <v>0</v>
      </c>
      <c r="AE218" s="16">
        <f>+Z218</f>
        <v>125.25</v>
      </c>
      <c r="AF218" s="12">
        <f>(AI218-AE218)/AI218</f>
        <v>0</v>
      </c>
      <c r="AG218" s="102"/>
      <c r="AH218" s="109" t="str">
        <f>+C218</f>
        <v>IQ</v>
      </c>
      <c r="AI218" s="32">
        <f>SUM(AL218:AN218)+AG218</f>
        <v>125.25</v>
      </c>
      <c r="AJ218" s="46"/>
      <c r="AL218" s="16">
        <f>ROUND(AE218/(1-VLOOKUP(AH218,Group,2,FALSE)),2)</f>
        <v>125.25</v>
      </c>
      <c r="AM218" s="16">
        <f>IF(VLOOKUP(AH218,Group,3,FALSE)="YES",VLOOKUP(ROUND(ROUND(AL218,1)-AL218,2),Round,2,FALSE)+VLOOKUP(AH218,Group,4,FALSE),0)</f>
        <v>0</v>
      </c>
      <c r="AN218" s="16">
        <f>IF(VLOOKUP(AH218,Group,5,FALSE)="",0,ROUND(AL218-0.04999,1)-AL218+AO218)</f>
        <v>0</v>
      </c>
      <c r="AO218" s="16" t="str">
        <f>IF(VLOOKUP(AH218,Group,5,FALSE)="","",VLOOKUP(AH218,Group,5,FALSE))</f>
        <v/>
      </c>
      <c r="AQ218" s="93" t="s">
        <v>45</v>
      </c>
    </row>
    <row r="219" spans="1:43" s="3" customFormat="1" ht="9.9499999999999993" customHeight="1" x14ac:dyDescent="0.2">
      <c r="A219" s="119" t="s">
        <v>780</v>
      </c>
      <c r="C219" s="168" t="s">
        <v>299</v>
      </c>
      <c r="D219" s="169" t="s">
        <v>301</v>
      </c>
      <c r="F219" s="143" t="s">
        <v>396</v>
      </c>
      <c r="G219" s="143"/>
      <c r="H219" s="24"/>
      <c r="I219" s="24" t="s">
        <v>317</v>
      </c>
      <c r="J219" s="120"/>
      <c r="K219" s="24"/>
      <c r="L219" s="24"/>
      <c r="N219" s="24"/>
      <c r="O219" s="24"/>
      <c r="P219" s="24"/>
      <c r="Q219" s="24" t="s">
        <v>307</v>
      </c>
      <c r="R219" s="64"/>
      <c r="S219" s="80"/>
      <c r="T219" s="176"/>
      <c r="U219" s="33">
        <f>IF(Suggested="Yes",'Price List'!AC219,'Price List'!AI219)</f>
        <v>127.7</v>
      </c>
      <c r="V219" s="31" t="s">
        <v>36</v>
      </c>
      <c r="W219" s="5" t="str">
        <f>+Instructions!$B$3</f>
        <v>N</v>
      </c>
      <c r="X219" s="46"/>
      <c r="Y219" s="48">
        <f>+Instructions!$D$22</f>
        <v>0</v>
      </c>
      <c r="Z219" s="16">
        <f>ROUND($AC219*(1-Y219)+0.004999,2)</f>
        <v>127.7</v>
      </c>
      <c r="AA219" s="46"/>
      <c r="AB219" s="6" t="s">
        <v>993</v>
      </c>
      <c r="AC219" s="33">
        <v>127.7</v>
      </c>
      <c r="AD219" s="52">
        <f t="shared" si="128"/>
        <v>0</v>
      </c>
      <c r="AE219" s="16">
        <f t="shared" si="128"/>
        <v>127.7</v>
      </c>
      <c r="AF219" s="12">
        <f>(AI219-AE219)/AI219</f>
        <v>0</v>
      </c>
      <c r="AG219" s="102"/>
      <c r="AH219" s="109" t="str">
        <f>+C219</f>
        <v>IQ</v>
      </c>
      <c r="AI219" s="32">
        <f>SUM(AL219:AN219)+AG219</f>
        <v>127.7</v>
      </c>
      <c r="AJ219" s="46"/>
      <c r="AL219" s="16">
        <f>ROUND(AE219/(1-VLOOKUP(AH219,Group,2,FALSE)),2)</f>
        <v>127.7</v>
      </c>
      <c r="AM219" s="16">
        <f>IF(VLOOKUP(AH219,Group,3,FALSE)="YES",VLOOKUP(ROUND(ROUND(AL219,1)-AL219,2),Round,2,FALSE)+VLOOKUP(AH219,Group,4,FALSE),0)</f>
        <v>0</v>
      </c>
      <c r="AN219" s="16">
        <f>IF(VLOOKUP(AH219,Group,5,FALSE)="",0,ROUND(AL219-0.04999,1)-AL219+AO219)</f>
        <v>0</v>
      </c>
      <c r="AO219" s="16" t="str">
        <f>IF(VLOOKUP(AH219,Group,5,FALSE)="","",VLOOKUP(AH219,Group,5,FALSE))</f>
        <v/>
      </c>
      <c r="AQ219" s="93" t="s">
        <v>45</v>
      </c>
    </row>
    <row r="220" spans="1:43" s="3" customFormat="1" ht="9.9499999999999993" customHeight="1" x14ac:dyDescent="0.2">
      <c r="A220" s="119" t="s">
        <v>781</v>
      </c>
      <c r="C220" s="168" t="s">
        <v>299</v>
      </c>
      <c r="D220" s="169" t="s">
        <v>301</v>
      </c>
      <c r="F220" s="143" t="s">
        <v>397</v>
      </c>
      <c r="G220" s="143"/>
      <c r="H220" s="24"/>
      <c r="I220" s="24" t="s">
        <v>410</v>
      </c>
      <c r="J220" s="120"/>
      <c r="K220" s="24"/>
      <c r="L220" s="24"/>
      <c r="N220" s="24"/>
      <c r="O220" s="24"/>
      <c r="P220" s="24"/>
      <c r="Q220" s="24" t="s">
        <v>307</v>
      </c>
      <c r="R220" s="64"/>
      <c r="S220" s="80" t="s">
        <v>9</v>
      </c>
      <c r="T220" s="176"/>
      <c r="U220" s="33">
        <f>IF(Suggested="Yes",'Price List'!AC220,'Price List'!AI220)</f>
        <v>16</v>
      </c>
      <c r="V220" s="31" t="s">
        <v>36</v>
      </c>
      <c r="W220" s="5" t="str">
        <f>+Instructions!$B$3</f>
        <v>N</v>
      </c>
      <c r="X220" s="46"/>
      <c r="Y220" s="48">
        <f>+Instructions!$D$22</f>
        <v>0</v>
      </c>
      <c r="Z220" s="16">
        <f>ROUND($AC220*(1-Y220)+0.004999,2)</f>
        <v>16</v>
      </c>
      <c r="AA220" s="46"/>
      <c r="AB220" s="6" t="s">
        <v>993</v>
      </c>
      <c r="AC220" s="33">
        <v>16</v>
      </c>
      <c r="AD220" s="52">
        <f>+Y220</f>
        <v>0</v>
      </c>
      <c r="AE220" s="16">
        <f>+Z220</f>
        <v>16</v>
      </c>
      <c r="AF220" s="12">
        <f>(AI220-AE220)/AI220</f>
        <v>0</v>
      </c>
      <c r="AG220" s="102"/>
      <c r="AH220" s="109" t="str">
        <f>+C220</f>
        <v>IQ</v>
      </c>
      <c r="AI220" s="32">
        <f>SUM(AL220:AN220)+AG220</f>
        <v>16</v>
      </c>
      <c r="AJ220" s="46"/>
      <c r="AL220" s="16">
        <f>ROUND(AE220/(1-VLOOKUP(AH220,Group,2,FALSE)),2)</f>
        <v>16</v>
      </c>
      <c r="AM220" s="16">
        <f>IF(VLOOKUP(AH220,Group,3,FALSE)="YES",VLOOKUP(ROUND(ROUND(AL220,1)-AL220,2),Round,2,FALSE)+VLOOKUP(AH220,Group,4,FALSE),0)</f>
        <v>0</v>
      </c>
      <c r="AN220" s="16">
        <f>IF(VLOOKUP(AH220,Group,5,FALSE)="",0,ROUND(AL220-0.04999,1)-AL220+AO220)</f>
        <v>0</v>
      </c>
      <c r="AO220" s="16" t="str">
        <f>IF(VLOOKUP(AH220,Group,5,FALSE)="","",VLOOKUP(AH220,Group,5,FALSE))</f>
        <v/>
      </c>
      <c r="AQ220" s="93" t="s">
        <v>45</v>
      </c>
    </row>
    <row r="221" spans="1:43" s="154" customFormat="1" ht="3" customHeight="1" x14ac:dyDescent="0.2">
      <c r="A221" s="216"/>
      <c r="D221" s="155"/>
      <c r="H221" s="155"/>
      <c r="I221" s="155"/>
      <c r="J221" s="156"/>
      <c r="K221" s="155"/>
      <c r="L221" s="157"/>
      <c r="N221" s="155"/>
      <c r="O221" s="155"/>
      <c r="P221" s="155"/>
      <c r="Q221" s="155"/>
      <c r="R221" s="158"/>
      <c r="S221" s="159"/>
      <c r="T221" s="182"/>
      <c r="U221" s="160"/>
      <c r="V221" s="161"/>
      <c r="W221" s="161"/>
      <c r="X221" s="162"/>
      <c r="Y221" s="165"/>
      <c r="Z221" s="163"/>
      <c r="AA221" s="162"/>
      <c r="AE221" s="166"/>
      <c r="AF221" s="164"/>
      <c r="AG221" s="163"/>
      <c r="AH221" s="167"/>
      <c r="AI221" s="160"/>
      <c r="AJ221" s="162"/>
      <c r="AQ221" s="93" t="s">
        <v>45</v>
      </c>
    </row>
    <row r="222" spans="1:43" s="3" customFormat="1" ht="9.9499999999999993" customHeight="1" x14ac:dyDescent="0.2">
      <c r="A222" s="119" t="s">
        <v>782</v>
      </c>
      <c r="C222" s="168" t="s">
        <v>251</v>
      </c>
      <c r="D222" s="169" t="s">
        <v>243</v>
      </c>
      <c r="F222" s="114" t="s">
        <v>491</v>
      </c>
      <c r="H222" s="114" t="s">
        <v>492</v>
      </c>
      <c r="I222" s="24"/>
      <c r="J222" s="120"/>
      <c r="K222" s="24"/>
      <c r="L222" s="24"/>
      <c r="N222" s="136"/>
      <c r="O222" s="24"/>
      <c r="P222" s="24"/>
      <c r="Q222" s="24" t="s">
        <v>119</v>
      </c>
      <c r="R222" s="64"/>
      <c r="S222" s="80" t="s">
        <v>9</v>
      </c>
      <c r="T222" s="176"/>
      <c r="U222" s="33">
        <f>IF(Suggested="Yes",'Price List'!AC222,'Price List'!AI222)</f>
        <v>499</v>
      </c>
      <c r="V222" s="31" t="s">
        <v>36</v>
      </c>
      <c r="W222" s="5" t="str">
        <f>+Instructions!$B$3</f>
        <v>N</v>
      </c>
      <c r="X222" s="46"/>
      <c r="Y222" s="48">
        <f>+Instructions!$D$22</f>
        <v>0</v>
      </c>
      <c r="Z222" s="16">
        <f>ROUND($AC222*(1-Y222)+0.004999,2)</f>
        <v>499</v>
      </c>
      <c r="AA222" s="46"/>
      <c r="AB222" s="6" t="s">
        <v>993</v>
      </c>
      <c r="AC222" s="33">
        <v>499</v>
      </c>
      <c r="AD222" s="52">
        <f>+Y222</f>
        <v>0</v>
      </c>
      <c r="AE222" s="16">
        <f>+Z222</f>
        <v>499</v>
      </c>
      <c r="AF222" s="12">
        <f>(AI222-AE222)/AI222</f>
        <v>0</v>
      </c>
      <c r="AG222" s="102"/>
      <c r="AH222" s="109" t="str">
        <f>+C222</f>
        <v>RU1</v>
      </c>
      <c r="AI222" s="32">
        <f>SUM(AL222:AN222)+AG222</f>
        <v>499</v>
      </c>
      <c r="AJ222" s="46"/>
      <c r="AL222" s="16">
        <f>ROUND(AE222/(1-VLOOKUP(AH222,Group,2,FALSE)),2)</f>
        <v>499</v>
      </c>
      <c r="AM222" s="16">
        <f>IF(VLOOKUP(AH222,Group,3,FALSE)="YES",VLOOKUP(ROUND(ROUND(AL222,1)-AL222,2),Round,2,FALSE)+VLOOKUP(AH222,Group,4,FALSE),0)</f>
        <v>0</v>
      </c>
      <c r="AN222" s="16">
        <f>IF(VLOOKUP(AH222,Group,5,FALSE)="",0,ROUND(AL222-0.04999,1)-AL222+AO222)</f>
        <v>0</v>
      </c>
      <c r="AO222" s="16" t="str">
        <f>IF(VLOOKUP(AH222,Group,5,FALSE)="","",VLOOKUP(AH222,Group,5,FALSE))</f>
        <v/>
      </c>
      <c r="AQ222" s="93" t="s">
        <v>45</v>
      </c>
    </row>
    <row r="223" spans="1:43" s="3" customFormat="1" ht="9.9499999999999993" customHeight="1" x14ac:dyDescent="0.2">
      <c r="A223" s="119"/>
      <c r="D223" s="24"/>
      <c r="F223" s="114"/>
      <c r="G223" s="136" t="s">
        <v>495</v>
      </c>
      <c r="H223" s="114"/>
      <c r="I223" s="24"/>
      <c r="J223" s="120"/>
      <c r="K223" s="24"/>
      <c r="L223" s="136" t="s">
        <v>494</v>
      </c>
      <c r="M223" s="136"/>
      <c r="N223" s="136"/>
      <c r="O223" s="152"/>
      <c r="P223" s="24"/>
      <c r="Q223" s="24"/>
      <c r="R223" s="64"/>
      <c r="S223" s="80"/>
      <c r="T223" s="176"/>
      <c r="U223" s="33"/>
      <c r="V223" s="31"/>
      <c r="W223" s="5"/>
      <c r="X223" s="46"/>
      <c r="Y223" s="48"/>
      <c r="Z223" s="16"/>
      <c r="AA223" s="46"/>
      <c r="AB223" s="6"/>
      <c r="AC223" s="33"/>
      <c r="AD223" s="52"/>
      <c r="AE223" s="16"/>
      <c r="AF223" s="12"/>
      <c r="AG223" s="102"/>
      <c r="AH223" s="109"/>
      <c r="AI223" s="32"/>
      <c r="AJ223" s="46"/>
      <c r="AL223" s="16"/>
      <c r="AM223" s="16"/>
      <c r="AN223" s="16"/>
      <c r="AO223" s="16"/>
      <c r="AQ223" s="93"/>
    </row>
    <row r="224" spans="1:43" s="3" customFormat="1" ht="9.9499999999999993" customHeight="1" x14ac:dyDescent="0.2">
      <c r="A224" s="119"/>
      <c r="D224" s="24"/>
      <c r="F224" s="11"/>
      <c r="G224" s="136" t="s">
        <v>496</v>
      </c>
      <c r="H224" s="118"/>
      <c r="I224" s="24"/>
      <c r="J224" s="137"/>
      <c r="K224" s="24"/>
      <c r="L224" s="136" t="s">
        <v>528</v>
      </c>
      <c r="M224" s="151"/>
      <c r="N224" s="152"/>
      <c r="P224" s="152"/>
      <c r="Q224" s="152"/>
      <c r="R224" s="24"/>
      <c r="S224" s="80"/>
      <c r="T224" s="176"/>
      <c r="U224" s="33"/>
      <c r="V224" s="31"/>
      <c r="W224" s="31"/>
      <c r="X224" s="46"/>
      <c r="Y224" s="48"/>
      <c r="Z224" s="14"/>
      <c r="AA224" s="46"/>
      <c r="AE224" s="47"/>
      <c r="AF224" s="16"/>
      <c r="AG224" s="14"/>
      <c r="AH224" s="57"/>
      <c r="AI224" s="33"/>
      <c r="AJ224" s="46"/>
      <c r="AQ224" s="93" t="s">
        <v>45</v>
      </c>
    </row>
    <row r="225" spans="1:179" s="3" customFormat="1" ht="9.9499999999999993" customHeight="1" x14ac:dyDescent="0.2">
      <c r="A225" s="119"/>
      <c r="D225" s="24"/>
      <c r="F225" s="136"/>
      <c r="G225" s="136" t="s">
        <v>493</v>
      </c>
      <c r="H225" s="118"/>
      <c r="I225" s="24"/>
      <c r="J225" s="137"/>
      <c r="K225" s="24"/>
      <c r="L225" s="24" t="s">
        <v>121</v>
      </c>
      <c r="M225" s="151"/>
      <c r="N225" s="152"/>
      <c r="O225" s="152"/>
      <c r="P225" s="152"/>
      <c r="Q225" s="152"/>
      <c r="R225" s="24"/>
      <c r="S225" s="80"/>
      <c r="T225" s="176"/>
      <c r="U225" s="33"/>
      <c r="V225" s="31"/>
      <c r="W225" s="31"/>
      <c r="X225" s="46"/>
      <c r="Y225" s="48"/>
      <c r="Z225" s="14"/>
      <c r="AA225" s="46"/>
      <c r="AE225" s="47"/>
      <c r="AF225" s="16"/>
      <c r="AG225" s="14"/>
      <c r="AH225" s="57"/>
      <c r="AI225" s="33"/>
      <c r="AJ225" s="46"/>
      <c r="AQ225" s="93" t="s">
        <v>45</v>
      </c>
    </row>
    <row r="226" spans="1:179" s="3" customFormat="1" ht="9.9499999999999993" customHeight="1" x14ac:dyDescent="0.2">
      <c r="A226" s="119"/>
      <c r="D226" s="24"/>
      <c r="F226" s="136"/>
      <c r="G226" s="136" t="s">
        <v>272</v>
      </c>
      <c r="H226" s="118"/>
      <c r="I226" s="24"/>
      <c r="J226" s="137"/>
      <c r="K226" s="24"/>
      <c r="L226" s="136" t="s">
        <v>498</v>
      </c>
      <c r="M226" s="151"/>
      <c r="N226" s="152"/>
      <c r="O226" s="152"/>
      <c r="P226" s="152"/>
      <c r="Q226" s="152"/>
      <c r="R226" s="24"/>
      <c r="S226" s="80"/>
      <c r="T226" s="176"/>
      <c r="U226" s="33"/>
      <c r="V226" s="31"/>
      <c r="W226" s="31"/>
      <c r="X226" s="46"/>
      <c r="Y226" s="48"/>
      <c r="Z226" s="14"/>
      <c r="AA226" s="46"/>
      <c r="AE226" s="47"/>
      <c r="AF226" s="16"/>
      <c r="AG226" s="14"/>
      <c r="AH226" s="57"/>
      <c r="AI226" s="33"/>
      <c r="AJ226" s="46"/>
      <c r="AQ226" s="93" t="s">
        <v>45</v>
      </c>
    </row>
    <row r="227" spans="1:179" s="3" customFormat="1" ht="9.9499999999999993" customHeight="1" x14ac:dyDescent="0.2">
      <c r="A227" s="119"/>
      <c r="D227" s="24"/>
      <c r="F227" s="136"/>
      <c r="G227" s="136" t="s">
        <v>232</v>
      </c>
      <c r="H227" s="118"/>
      <c r="I227" s="24"/>
      <c r="J227" s="137"/>
      <c r="K227" s="24"/>
      <c r="L227" s="136" t="s">
        <v>440</v>
      </c>
      <c r="M227" s="151"/>
      <c r="N227" s="152"/>
      <c r="O227" s="152"/>
      <c r="P227" s="152"/>
      <c r="Q227" s="152"/>
      <c r="R227" s="24"/>
      <c r="S227" s="80"/>
      <c r="T227" s="176"/>
      <c r="U227" s="33"/>
      <c r="V227" s="31"/>
      <c r="W227" s="31"/>
      <c r="X227" s="46"/>
      <c r="Y227" s="48"/>
      <c r="Z227" s="14"/>
      <c r="AA227" s="46"/>
      <c r="AE227" s="47"/>
      <c r="AF227" s="16"/>
      <c r="AG227" s="14"/>
      <c r="AH227" s="57"/>
      <c r="AI227" s="33"/>
      <c r="AJ227" s="46"/>
      <c r="AQ227" s="93" t="s">
        <v>45</v>
      </c>
    </row>
    <row r="228" spans="1:179" s="154" customFormat="1" ht="3" customHeight="1" x14ac:dyDescent="0.2">
      <c r="A228" s="216"/>
      <c r="D228" s="155"/>
      <c r="H228" s="155"/>
      <c r="I228" s="155"/>
      <c r="J228" s="156"/>
      <c r="K228" s="155"/>
      <c r="L228" s="157"/>
      <c r="N228" s="155"/>
      <c r="O228" s="155"/>
      <c r="P228" s="155"/>
      <c r="Q228" s="155"/>
      <c r="R228" s="158"/>
      <c r="S228" s="159"/>
      <c r="T228" s="182"/>
      <c r="U228" s="160"/>
      <c r="V228" s="161"/>
      <c r="W228" s="161"/>
      <c r="X228" s="162"/>
      <c r="Y228" s="165"/>
      <c r="Z228" s="163"/>
      <c r="AA228" s="162"/>
      <c r="AE228" s="166"/>
      <c r="AF228" s="164"/>
      <c r="AG228" s="163"/>
      <c r="AH228" s="167"/>
      <c r="AI228" s="160"/>
      <c r="AJ228" s="162"/>
      <c r="AQ228" s="93" t="s">
        <v>45</v>
      </c>
    </row>
    <row r="229" spans="1:179" s="3" customFormat="1" ht="10.5" customHeight="1" x14ac:dyDescent="0.2">
      <c r="A229" s="119"/>
      <c r="D229" s="24"/>
      <c r="F229" s="149" t="s">
        <v>839</v>
      </c>
      <c r="G229" s="136"/>
      <c r="H229" s="118"/>
      <c r="I229" s="24"/>
      <c r="J229" s="137"/>
      <c r="L229" s="136"/>
      <c r="N229" s="24"/>
      <c r="O229" s="24"/>
      <c r="P229" s="24"/>
      <c r="Q229" s="24"/>
      <c r="R229" s="24"/>
      <c r="S229" s="80"/>
      <c r="T229" s="176"/>
      <c r="U229" s="33"/>
      <c r="V229" s="31"/>
      <c r="W229" s="31"/>
      <c r="X229" s="46"/>
      <c r="Y229" s="48"/>
      <c r="Z229" s="14"/>
      <c r="AA229" s="46"/>
      <c r="AE229" s="47"/>
      <c r="AF229" s="16"/>
      <c r="AG229" s="14"/>
      <c r="AH229" s="57"/>
      <c r="AI229" s="33"/>
      <c r="AJ229" s="46"/>
      <c r="AQ229" s="93" t="s">
        <v>45</v>
      </c>
    </row>
    <row r="230" spans="1:179" s="3" customFormat="1" ht="9.9499999999999993" customHeight="1" x14ac:dyDescent="0.2">
      <c r="A230" s="119" t="s">
        <v>783</v>
      </c>
      <c r="C230" s="168" t="s">
        <v>298</v>
      </c>
      <c r="D230" s="169" t="s">
        <v>300</v>
      </c>
      <c r="F230" s="143" t="s">
        <v>382</v>
      </c>
      <c r="G230" s="11"/>
      <c r="H230" s="141" t="s">
        <v>390</v>
      </c>
      <c r="I230" s="114"/>
      <c r="J230" s="137"/>
      <c r="K230" s="24"/>
      <c r="L230" s="24"/>
      <c r="N230" s="24"/>
      <c r="O230" s="24"/>
      <c r="P230" s="24"/>
      <c r="Q230" s="24" t="s">
        <v>307</v>
      </c>
      <c r="R230" s="64"/>
      <c r="S230" s="80" t="s">
        <v>77</v>
      </c>
      <c r="T230" s="176"/>
      <c r="U230" s="33">
        <f>IF(Suggested="Yes",'Price List'!AC230,'Price List'!AI230)</f>
        <v>618.79999999999995</v>
      </c>
      <c r="V230" s="31" t="s">
        <v>36</v>
      </c>
      <c r="W230" s="5" t="str">
        <f>+Instructions!$B$3</f>
        <v>N</v>
      </c>
      <c r="X230" s="46"/>
      <c r="Y230" s="48">
        <f>+Instructions!$D$22</f>
        <v>0</v>
      </c>
      <c r="Z230" s="16">
        <f>ROUND($AC230*(1-Y230)+0.004999,2)</f>
        <v>618.79999999999995</v>
      </c>
      <c r="AA230" s="46"/>
      <c r="AB230" s="6" t="s">
        <v>993</v>
      </c>
      <c r="AC230" s="33">
        <v>618.79999999999995</v>
      </c>
      <c r="AD230" s="52">
        <f t="shared" ref="AD230" si="129">+Y230</f>
        <v>0</v>
      </c>
      <c r="AE230" s="16">
        <f t="shared" ref="AE230" si="130">+Z230</f>
        <v>618.79999999999995</v>
      </c>
      <c r="AF230" s="12">
        <f>(AI230-AE230)/AI230</f>
        <v>0</v>
      </c>
      <c r="AG230" s="102"/>
      <c r="AH230" s="109" t="str">
        <f>+C230</f>
        <v>IQ1</v>
      </c>
      <c r="AI230" s="32">
        <f>SUM(AL230:AN230)+AG230</f>
        <v>618.79999999999995</v>
      </c>
      <c r="AJ230" s="46"/>
      <c r="AL230" s="16">
        <f>ROUND(AE230/(1-VLOOKUP(AH230,Group,2,FALSE)),2)</f>
        <v>618.79999999999995</v>
      </c>
      <c r="AM230" s="16">
        <f>IF(VLOOKUP(AH230,Group,3,FALSE)="YES",VLOOKUP(ROUND(ROUND(AL230,1)-AL230,2),Round,2,FALSE)+VLOOKUP(AH230,Group,4,FALSE),0)</f>
        <v>0</v>
      </c>
      <c r="AN230" s="16">
        <f>IF(VLOOKUP(AH230,Group,5,FALSE)="",0,ROUND(AL230-0.04999,1)-AL230+AO230)</f>
        <v>0</v>
      </c>
      <c r="AO230" s="16" t="str">
        <f>IF(VLOOKUP(AH230,Group,5,FALSE)="","",VLOOKUP(AH230,Group,5,FALSE))</f>
        <v/>
      </c>
      <c r="AQ230" s="93" t="s">
        <v>45</v>
      </c>
    </row>
    <row r="231" spans="1:179" s="3" customFormat="1" ht="10.9" customHeight="1" x14ac:dyDescent="0.2">
      <c r="A231" s="119"/>
      <c r="D231" s="24"/>
      <c r="F231" s="149"/>
      <c r="G231" s="136"/>
      <c r="H231" s="118" t="s">
        <v>383</v>
      </c>
      <c r="I231" s="24"/>
      <c r="J231" s="137"/>
      <c r="L231" s="136"/>
      <c r="Q231" s="24"/>
      <c r="R231" s="24"/>
      <c r="S231" s="80"/>
      <c r="T231" s="176"/>
      <c r="U231" s="33"/>
      <c r="V231" s="31"/>
      <c r="W231" s="31"/>
      <c r="X231" s="46"/>
      <c r="Y231" s="48"/>
      <c r="Z231" s="14"/>
      <c r="AA231" s="46"/>
      <c r="AE231" s="47"/>
      <c r="AF231" s="16"/>
      <c r="AG231" s="14"/>
      <c r="AH231" s="57"/>
      <c r="AI231" s="33"/>
      <c r="AJ231" s="46"/>
      <c r="AQ231" s="93"/>
    </row>
    <row r="232" spans="1:179" s="3" customFormat="1" ht="10.9" customHeight="1" x14ac:dyDescent="0.2">
      <c r="A232" s="119"/>
      <c r="D232" s="24"/>
      <c r="F232" s="149"/>
      <c r="G232" s="136" t="s">
        <v>391</v>
      </c>
      <c r="H232" s="118"/>
      <c r="I232" s="24"/>
      <c r="J232" s="137"/>
      <c r="P232" s="24"/>
      <c r="Q232" s="24"/>
      <c r="R232" s="24"/>
      <c r="S232" s="80"/>
      <c r="T232" s="176"/>
      <c r="U232" s="33"/>
      <c r="V232" s="31"/>
      <c r="W232" s="31"/>
      <c r="X232" s="46"/>
      <c r="Y232" s="48"/>
      <c r="Z232" s="14"/>
      <c r="AA232" s="46"/>
      <c r="AE232" s="47"/>
      <c r="AF232" s="16"/>
      <c r="AG232" s="14"/>
      <c r="AH232" s="57"/>
      <c r="AI232" s="33"/>
      <c r="AJ232" s="46"/>
      <c r="AQ232" s="93"/>
    </row>
    <row r="233" spans="1:179" s="3" customFormat="1" ht="10.9" customHeight="1" x14ac:dyDescent="0.2">
      <c r="A233" s="119"/>
      <c r="D233" s="24"/>
      <c r="F233" s="149"/>
      <c r="G233" s="136" t="s">
        <v>306</v>
      </c>
      <c r="H233" s="118"/>
      <c r="I233" s="24"/>
      <c r="J233" s="137"/>
      <c r="L233" s="136" t="s">
        <v>398</v>
      </c>
      <c r="N233" s="24"/>
      <c r="O233" s="24"/>
      <c r="Q233" s="24"/>
      <c r="R233" s="24"/>
      <c r="S233" s="80"/>
      <c r="T233" s="176"/>
      <c r="U233" s="33"/>
      <c r="V233" s="31"/>
      <c r="W233" s="31"/>
      <c r="X233" s="46"/>
      <c r="Y233" s="48"/>
      <c r="Z233" s="14"/>
      <c r="AA233" s="46"/>
      <c r="AE233" s="47"/>
      <c r="AF233" s="16"/>
      <c r="AG233" s="14"/>
      <c r="AH233" s="57"/>
      <c r="AI233" s="33"/>
      <c r="AJ233" s="46"/>
      <c r="AQ233" s="93"/>
    </row>
    <row r="234" spans="1:179" s="3" customFormat="1" ht="10.9" customHeight="1" x14ac:dyDescent="0.2">
      <c r="A234" s="119"/>
      <c r="D234" s="24"/>
      <c r="F234" s="149"/>
      <c r="G234" s="136" t="s">
        <v>384</v>
      </c>
      <c r="H234" s="118"/>
      <c r="I234" s="24"/>
      <c r="J234" s="137"/>
      <c r="L234" s="136" t="s">
        <v>309</v>
      </c>
      <c r="Q234" s="24"/>
      <c r="R234" s="24"/>
      <c r="S234" s="80"/>
      <c r="T234" s="176"/>
      <c r="U234" s="33"/>
      <c r="V234" s="31"/>
      <c r="W234" s="31"/>
      <c r="X234" s="46"/>
      <c r="Y234" s="48"/>
      <c r="Z234" s="14"/>
      <c r="AA234" s="46"/>
      <c r="AE234" s="47"/>
      <c r="AF234" s="16"/>
      <c r="AG234" s="14"/>
      <c r="AH234" s="57"/>
      <c r="AI234" s="33"/>
      <c r="AJ234" s="46"/>
      <c r="AQ234" s="93"/>
    </row>
    <row r="235" spans="1:179" s="3" customFormat="1" ht="10.9" customHeight="1" x14ac:dyDescent="0.2">
      <c r="A235" s="119"/>
      <c r="D235" s="24"/>
      <c r="F235" s="149"/>
      <c r="G235" s="136" t="s">
        <v>385</v>
      </c>
      <c r="H235" s="118"/>
      <c r="I235" s="24"/>
      <c r="J235" s="137"/>
      <c r="L235" s="136" t="s">
        <v>388</v>
      </c>
      <c r="N235" s="24"/>
      <c r="O235" s="24"/>
      <c r="P235" s="24"/>
      <c r="Q235" s="24"/>
      <c r="R235" s="24"/>
      <c r="S235" s="80"/>
      <c r="T235" s="176"/>
      <c r="U235" s="33"/>
      <c r="V235" s="31"/>
      <c r="W235" s="31"/>
      <c r="X235" s="46"/>
      <c r="Y235" s="48"/>
      <c r="Z235" s="14"/>
      <c r="AA235" s="46"/>
      <c r="AE235" s="47"/>
      <c r="AF235" s="16"/>
      <c r="AG235" s="14"/>
      <c r="AH235" s="57"/>
      <c r="AI235" s="33"/>
      <c r="AJ235" s="46"/>
      <c r="AQ235" s="93"/>
    </row>
    <row r="236" spans="1:179" s="3" customFormat="1" ht="10.9" customHeight="1" x14ac:dyDescent="0.2">
      <c r="A236" s="119"/>
      <c r="D236" s="24"/>
      <c r="F236" s="149"/>
      <c r="G236" s="136" t="s">
        <v>387</v>
      </c>
      <c r="H236" s="118"/>
      <c r="I236" s="24"/>
      <c r="J236" s="137"/>
      <c r="L236" s="136" t="s">
        <v>389</v>
      </c>
      <c r="N236" s="24"/>
      <c r="O236" s="24"/>
      <c r="P236" s="24"/>
      <c r="Q236" s="24"/>
      <c r="R236" s="24"/>
      <c r="S236" s="80"/>
      <c r="T236" s="176"/>
      <c r="U236" s="33"/>
      <c r="V236" s="31"/>
      <c r="W236" s="31"/>
      <c r="X236" s="46"/>
      <c r="Y236" s="48"/>
      <c r="Z236" s="14"/>
      <c r="AA236" s="46"/>
      <c r="AE236" s="47"/>
      <c r="AF236" s="16"/>
      <c r="AG236" s="14"/>
      <c r="AH236" s="57"/>
      <c r="AI236" s="33"/>
      <c r="AJ236" s="46"/>
      <c r="AQ236" s="93"/>
    </row>
    <row r="237" spans="1:179" s="3" customFormat="1" ht="10.9" customHeight="1" x14ac:dyDescent="0.2">
      <c r="A237" s="119"/>
      <c r="D237" s="24"/>
      <c r="F237" s="149"/>
      <c r="G237" s="136" t="s">
        <v>392</v>
      </c>
      <c r="H237" s="118"/>
      <c r="I237" s="24"/>
      <c r="J237" s="137"/>
      <c r="L237" s="136"/>
      <c r="N237" s="24"/>
      <c r="O237" s="24"/>
      <c r="P237" s="24"/>
      <c r="Q237" s="24"/>
      <c r="R237" s="24"/>
      <c r="S237" s="80"/>
      <c r="T237" s="176"/>
      <c r="U237" s="33"/>
      <c r="V237" s="31"/>
      <c r="W237" s="31"/>
      <c r="X237" s="46"/>
      <c r="Y237" s="48"/>
      <c r="Z237" s="14"/>
      <c r="AA237" s="46"/>
      <c r="AE237" s="47"/>
      <c r="AF237" s="16"/>
      <c r="AG237" s="14"/>
      <c r="AH237" s="57"/>
      <c r="AI237" s="33"/>
      <c r="AJ237" s="46"/>
      <c r="AQ237" s="93"/>
    </row>
    <row r="238" spans="1:179" s="3" customFormat="1" ht="10.9" customHeight="1" x14ac:dyDescent="0.2">
      <c r="A238" s="119"/>
      <c r="D238" s="24"/>
      <c r="F238" s="149"/>
      <c r="G238" s="136" t="s">
        <v>386</v>
      </c>
      <c r="H238" s="118"/>
      <c r="I238" s="24"/>
      <c r="J238" s="137"/>
      <c r="L238" s="136"/>
      <c r="N238" s="24"/>
      <c r="O238" s="24"/>
      <c r="P238" s="24"/>
      <c r="Q238" s="24"/>
      <c r="R238" s="24"/>
      <c r="S238" s="80"/>
      <c r="T238" s="176"/>
      <c r="U238" s="33"/>
      <c r="V238" s="31"/>
      <c r="W238" s="31"/>
      <c r="X238" s="46"/>
      <c r="Y238" s="48"/>
      <c r="Z238" s="14"/>
      <c r="AA238" s="46"/>
      <c r="AE238" s="47"/>
      <c r="AF238" s="16"/>
      <c r="AG238" s="14"/>
      <c r="AH238" s="57"/>
      <c r="AI238" s="33"/>
      <c r="AJ238" s="46"/>
      <c r="AQ238" s="93"/>
    </row>
    <row r="239" spans="1:179" s="154" customFormat="1" ht="3" customHeight="1" x14ac:dyDescent="0.2">
      <c r="A239" s="216"/>
      <c r="D239" s="155"/>
      <c r="H239" s="155"/>
      <c r="I239" s="155"/>
      <c r="J239" s="156"/>
      <c r="K239" s="155"/>
      <c r="L239" s="157"/>
      <c r="N239" s="155"/>
      <c r="O239" s="155"/>
      <c r="P239" s="155"/>
      <c r="Q239" s="155"/>
      <c r="R239" s="158"/>
      <c r="S239" s="159"/>
      <c r="T239" s="182"/>
      <c r="U239" s="160"/>
      <c r="V239" s="161"/>
      <c r="W239" s="161"/>
      <c r="X239" s="162"/>
      <c r="Y239" s="165"/>
      <c r="Z239" s="163"/>
      <c r="AA239" s="162"/>
      <c r="AE239" s="166"/>
      <c r="AF239" s="164"/>
      <c r="AG239" s="163"/>
      <c r="AH239" s="167"/>
      <c r="AI239" s="160"/>
      <c r="AJ239" s="162"/>
      <c r="AQ239" s="93" t="s">
        <v>45</v>
      </c>
    </row>
    <row r="240" spans="1:179" s="124" customFormat="1" ht="12.75" customHeight="1" x14ac:dyDescent="0.2">
      <c r="A240" s="215"/>
      <c r="D240" s="24"/>
      <c r="E240" s="125" t="s">
        <v>124</v>
      </c>
      <c r="F240" s="11"/>
      <c r="G240" s="126"/>
      <c r="H240" s="126"/>
      <c r="I240" s="127"/>
      <c r="J240" s="128"/>
      <c r="K240" s="127"/>
      <c r="L240" s="127"/>
      <c r="M240" s="127"/>
      <c r="N240" s="127"/>
      <c r="O240" s="127"/>
      <c r="P240" s="127"/>
      <c r="Q240" s="127"/>
      <c r="S240" s="129"/>
      <c r="T240" s="176"/>
      <c r="V240" s="130"/>
      <c r="W240" s="130"/>
      <c r="X240" s="46"/>
      <c r="Y240" s="48"/>
      <c r="Z240" s="14"/>
      <c r="AA240" s="46"/>
      <c r="AB240" s="3"/>
      <c r="AC240" s="3"/>
      <c r="AD240" s="3"/>
      <c r="AE240" s="47"/>
      <c r="AF240" s="16"/>
      <c r="AG240" s="14"/>
      <c r="AH240" s="57"/>
      <c r="AI240" s="33"/>
      <c r="AJ240" s="46"/>
      <c r="AK240" s="3"/>
      <c r="AL240" s="3"/>
      <c r="AM240" s="3"/>
      <c r="AN240" s="3"/>
      <c r="AO240" s="3"/>
      <c r="AP240" s="3"/>
      <c r="AQ240" s="93" t="s">
        <v>45</v>
      </c>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c r="FL240" s="3"/>
      <c r="FM240" s="3"/>
      <c r="FN240" s="3"/>
      <c r="FO240" s="3"/>
      <c r="FP240" s="3"/>
      <c r="FQ240" s="3"/>
      <c r="FR240" s="3"/>
      <c r="FS240" s="3"/>
      <c r="FT240" s="3"/>
      <c r="FU240" s="3"/>
      <c r="FV240" s="3"/>
      <c r="FW240" s="3"/>
    </row>
    <row r="241" spans="1:43" s="154" customFormat="1" ht="3" customHeight="1" x14ac:dyDescent="0.2">
      <c r="A241" s="216"/>
      <c r="D241" s="155"/>
      <c r="H241" s="155"/>
      <c r="I241" s="155"/>
      <c r="J241" s="156"/>
      <c r="K241" s="155"/>
      <c r="L241" s="157"/>
      <c r="N241" s="155"/>
      <c r="O241" s="155"/>
      <c r="P241" s="155"/>
      <c r="Q241" s="155"/>
      <c r="R241" s="158"/>
      <c r="S241" s="159"/>
      <c r="T241" s="182"/>
      <c r="U241" s="160"/>
      <c r="V241" s="161"/>
      <c r="W241" s="161"/>
      <c r="X241" s="162"/>
      <c r="Y241" s="165"/>
      <c r="Z241" s="163"/>
      <c r="AA241" s="162"/>
      <c r="AE241" s="166"/>
      <c r="AF241" s="164"/>
      <c r="AG241" s="163"/>
      <c r="AH241" s="167"/>
      <c r="AI241" s="160"/>
      <c r="AJ241" s="162"/>
      <c r="AQ241" s="93" t="s">
        <v>45</v>
      </c>
    </row>
    <row r="242" spans="1:43" s="3" customFormat="1" ht="9.9499999999999993" customHeight="1" x14ac:dyDescent="0.2">
      <c r="A242" s="119"/>
      <c r="D242" s="24"/>
      <c r="F242" s="11" t="s">
        <v>290</v>
      </c>
      <c r="G242" s="24"/>
      <c r="H242" s="64"/>
      <c r="I242" s="24"/>
      <c r="J242" s="120"/>
      <c r="K242" s="24"/>
      <c r="L242" s="24"/>
      <c r="M242" s="24"/>
      <c r="N242" s="24"/>
      <c r="O242" s="24"/>
      <c r="P242" s="24"/>
      <c r="Q242" s="24"/>
      <c r="S242" s="80"/>
      <c r="T242" s="176"/>
      <c r="U242" s="33"/>
      <c r="V242" s="31"/>
      <c r="W242" s="31"/>
      <c r="X242" s="46"/>
      <c r="Y242" s="48"/>
      <c r="Z242" s="14"/>
      <c r="AA242" s="46"/>
      <c r="AE242" s="47"/>
      <c r="AF242" s="16"/>
      <c r="AG242" s="14"/>
      <c r="AH242" s="57"/>
      <c r="AI242" s="16"/>
      <c r="AJ242" s="46"/>
      <c r="AQ242" s="93" t="s">
        <v>45</v>
      </c>
    </row>
    <row r="243" spans="1:43" s="3" customFormat="1" ht="9.9499999999999993" customHeight="1" x14ac:dyDescent="0.2">
      <c r="A243" s="119" t="s">
        <v>841</v>
      </c>
      <c r="C243" s="168" t="s">
        <v>419</v>
      </c>
      <c r="D243" s="169" t="s">
        <v>549</v>
      </c>
      <c r="F243" s="24" t="s">
        <v>929</v>
      </c>
      <c r="H243" s="24" t="s">
        <v>125</v>
      </c>
      <c r="I243" s="24"/>
      <c r="J243" s="120" t="s">
        <v>705</v>
      </c>
      <c r="K243" s="24"/>
      <c r="L243" s="136"/>
      <c r="M243" s="136"/>
      <c r="N243" s="136"/>
      <c r="O243" s="136"/>
      <c r="P243" s="136"/>
      <c r="Q243" s="24" t="s">
        <v>550</v>
      </c>
      <c r="R243" s="64"/>
      <c r="S243" s="80" t="s">
        <v>9</v>
      </c>
      <c r="T243" s="176"/>
      <c r="U243" s="33">
        <f>IF(Suggested="Yes",'Price List'!AC243,'Price List'!AI243)</f>
        <v>15.95</v>
      </c>
      <c r="V243" s="31" t="s">
        <v>36</v>
      </c>
      <c r="W243" s="5" t="str">
        <f>+Instructions!$B$3</f>
        <v>N</v>
      </c>
      <c r="X243" s="46"/>
      <c r="Y243" s="48">
        <f>+Instructions!$D$22</f>
        <v>0</v>
      </c>
      <c r="Z243" s="16">
        <f>ROUND($AC243*(1-Y243)+0.004999,2)</f>
        <v>15.95</v>
      </c>
      <c r="AA243" s="46"/>
      <c r="AB243" s="6" t="s">
        <v>993</v>
      </c>
      <c r="AC243" s="33">
        <v>15.95</v>
      </c>
      <c r="AD243" s="52">
        <f t="shared" ref="AD243:AE244" si="131">+Y243</f>
        <v>0</v>
      </c>
      <c r="AE243" s="16">
        <f t="shared" si="131"/>
        <v>15.95</v>
      </c>
      <c r="AF243" s="12">
        <f>(AI243-AE243)/AI243</f>
        <v>0</v>
      </c>
      <c r="AG243" s="102"/>
      <c r="AH243" s="109" t="str">
        <f>+C243</f>
        <v>RS</v>
      </c>
      <c r="AI243" s="32">
        <f>SUM(AL243:AN243)+AG243</f>
        <v>15.95</v>
      </c>
      <c r="AJ243" s="46"/>
      <c r="AL243" s="16">
        <f t="shared" ref="AL243" si="132">ROUND(AE243/(1-VLOOKUP(AH243,Group,2,FALSE)),2)</f>
        <v>15.95</v>
      </c>
      <c r="AM243" s="16">
        <f t="shared" ref="AM243" si="133">IF(VLOOKUP(AH243,Group,3,FALSE)="YES",VLOOKUP(ROUND(ROUND(AL243,1)-AL243,2),Round,2,FALSE)+VLOOKUP(AH243,Group,4,FALSE),0)</f>
        <v>0</v>
      </c>
      <c r="AN243" s="16">
        <f t="shared" ref="AN243" si="134">IF(VLOOKUP(AH243,Group,5,FALSE)="",0,ROUND(AL243-0.04999,1)-AL243+AO243)</f>
        <v>0</v>
      </c>
      <c r="AO243" s="16" t="str">
        <f t="shared" ref="AO243" si="135">IF(VLOOKUP(AH243,Group,5,FALSE)="","",VLOOKUP(AH243,Group,5,FALSE))</f>
        <v/>
      </c>
      <c r="AQ243" s="93" t="s">
        <v>45</v>
      </c>
    </row>
    <row r="244" spans="1:43" s="3" customFormat="1" ht="9.9499999999999993" customHeight="1" x14ac:dyDescent="0.2">
      <c r="A244" s="119">
        <v>31914</v>
      </c>
      <c r="C244" s="168" t="s">
        <v>250</v>
      </c>
      <c r="D244" s="169" t="s">
        <v>244</v>
      </c>
      <c r="F244" s="24" t="s">
        <v>369</v>
      </c>
      <c r="H244" s="24" t="s">
        <v>347</v>
      </c>
      <c r="I244" s="24"/>
      <c r="J244" s="120" t="s">
        <v>374</v>
      </c>
      <c r="K244" s="24"/>
      <c r="L244" s="24"/>
      <c r="N244" s="24"/>
      <c r="O244" s="24"/>
      <c r="P244" s="24"/>
      <c r="Q244" s="24" t="s">
        <v>119</v>
      </c>
      <c r="R244" s="64"/>
      <c r="S244" s="80" t="s">
        <v>9</v>
      </c>
      <c r="T244" s="176"/>
      <c r="U244" s="33">
        <f>IF(Suggested="Yes",'Price List'!AC244,'Price List'!AI244)</f>
        <v>13.95</v>
      </c>
      <c r="V244" s="31" t="s">
        <v>36</v>
      </c>
      <c r="W244" s="5" t="str">
        <f>+Instructions!$B$3</f>
        <v>N</v>
      </c>
      <c r="X244" s="46"/>
      <c r="Y244" s="48">
        <f>+Instructions!$D$22</f>
        <v>0</v>
      </c>
      <c r="Z244" s="16">
        <f>ROUND($AC244*(1-Y244)+0.004999,2)</f>
        <v>13.95</v>
      </c>
      <c r="AA244" s="46"/>
      <c r="AB244" s="6" t="s">
        <v>993</v>
      </c>
      <c r="AC244" s="33">
        <v>13.95</v>
      </c>
      <c r="AD244" s="52">
        <f t="shared" si="131"/>
        <v>0</v>
      </c>
      <c r="AE244" s="16">
        <f t="shared" si="131"/>
        <v>13.95</v>
      </c>
      <c r="AF244" s="12">
        <f>(AI244-AE244)/AI244</f>
        <v>0</v>
      </c>
      <c r="AG244" s="102"/>
      <c r="AH244" s="109" t="str">
        <f>+C244</f>
        <v>RU</v>
      </c>
      <c r="AI244" s="32">
        <f>SUM(AL244:AN244)+AG244</f>
        <v>13.95</v>
      </c>
      <c r="AJ244" s="46"/>
      <c r="AL244" s="16">
        <f>ROUND(AE244/(1-VLOOKUP(AH244,Group,2,FALSE)),2)</f>
        <v>13.95</v>
      </c>
      <c r="AM244" s="16">
        <f>IF(VLOOKUP(AH244,Group,3,FALSE)="YES",VLOOKUP(ROUND(ROUND(AL244,1)-AL244,2),Round,2,FALSE)+VLOOKUP(AH244,Group,4,FALSE),0)</f>
        <v>0</v>
      </c>
      <c r="AN244" s="16">
        <f>IF(VLOOKUP(AH244,Group,5,FALSE)="",0,ROUND(AL244-0.04999,1)-AL244+AO244)</f>
        <v>0</v>
      </c>
      <c r="AO244" s="16" t="str">
        <f>IF(VLOOKUP(AH244,Group,5,FALSE)="","",VLOOKUP(AH244,Group,5,FALSE))</f>
        <v/>
      </c>
      <c r="AQ244" s="93" t="s">
        <v>45</v>
      </c>
    </row>
    <row r="245" spans="1:43" s="3" customFormat="1" ht="9.9499999999999993" customHeight="1" x14ac:dyDescent="0.2">
      <c r="A245" s="119"/>
      <c r="D245" s="24"/>
      <c r="G245" s="136" t="s">
        <v>377</v>
      </c>
      <c r="H245" s="24"/>
      <c r="I245" s="136"/>
      <c r="J245" s="198"/>
      <c r="K245" s="24"/>
      <c r="L245" s="24"/>
      <c r="M245" s="24"/>
      <c r="N245" s="24"/>
      <c r="O245" s="24"/>
      <c r="P245" s="24"/>
      <c r="Q245" s="24"/>
      <c r="S245" s="80"/>
      <c r="T245" s="176"/>
      <c r="U245" s="33"/>
      <c r="V245" s="31"/>
      <c r="W245" s="31"/>
      <c r="X245" s="46"/>
      <c r="Y245" s="48"/>
      <c r="Z245" s="14"/>
      <c r="AA245" s="46"/>
      <c r="AE245" s="47"/>
      <c r="AF245" s="16"/>
      <c r="AG245" s="14"/>
      <c r="AH245" s="57"/>
      <c r="AI245" s="33"/>
      <c r="AJ245" s="46"/>
      <c r="AQ245" s="93" t="s">
        <v>45</v>
      </c>
    </row>
    <row r="246" spans="1:43" s="154" customFormat="1" ht="3" customHeight="1" x14ac:dyDescent="0.2">
      <c r="A246" s="216"/>
      <c r="D246" s="155"/>
      <c r="H246" s="155"/>
      <c r="I246" s="155"/>
      <c r="J246" s="156"/>
      <c r="K246" s="155"/>
      <c r="L246" s="157"/>
      <c r="N246" s="155"/>
      <c r="O246" s="155"/>
      <c r="P246" s="155"/>
      <c r="Q246" s="155"/>
      <c r="R246" s="158"/>
      <c r="S246" s="159"/>
      <c r="T246" s="182"/>
      <c r="U246" s="160"/>
      <c r="V246" s="161"/>
      <c r="W246" s="161"/>
      <c r="X246" s="162"/>
      <c r="Y246" s="165"/>
      <c r="Z246" s="163"/>
      <c r="AA246" s="162"/>
      <c r="AE246" s="166"/>
      <c r="AF246" s="164"/>
      <c r="AG246" s="163"/>
      <c r="AH246" s="167"/>
      <c r="AI246" s="160"/>
      <c r="AJ246" s="162"/>
      <c r="AQ246" s="93" t="s">
        <v>45</v>
      </c>
    </row>
    <row r="247" spans="1:43" s="3" customFormat="1" ht="9.9499999999999993" customHeight="1" x14ac:dyDescent="0.2">
      <c r="A247" s="119"/>
      <c r="D247" s="24"/>
      <c r="F247" s="11" t="s">
        <v>706</v>
      </c>
      <c r="G247" s="24"/>
      <c r="H247" s="64"/>
      <c r="I247" s="24"/>
      <c r="J247" s="120"/>
      <c r="K247" s="24"/>
      <c r="L247" s="24"/>
      <c r="M247" s="24"/>
      <c r="N247" s="24"/>
      <c r="O247" s="24"/>
      <c r="P247" s="24"/>
      <c r="Q247" s="24"/>
      <c r="S247" s="80"/>
      <c r="T247" s="176"/>
      <c r="U247" s="33"/>
      <c r="V247" s="31"/>
      <c r="W247" s="31"/>
      <c r="X247" s="46"/>
      <c r="Y247" s="48"/>
      <c r="Z247" s="14"/>
      <c r="AA247" s="46"/>
      <c r="AE247" s="47"/>
      <c r="AF247" s="16"/>
      <c r="AG247" s="14"/>
      <c r="AH247" s="57"/>
      <c r="AI247" s="16"/>
      <c r="AJ247" s="46"/>
      <c r="AQ247" s="93" t="s">
        <v>45</v>
      </c>
    </row>
    <row r="248" spans="1:43" s="3" customFormat="1" ht="9.9499999999999993" customHeight="1" x14ac:dyDescent="0.2">
      <c r="A248" s="119">
        <v>31926</v>
      </c>
      <c r="C248" s="168" t="s">
        <v>250</v>
      </c>
      <c r="D248" s="169" t="s">
        <v>244</v>
      </c>
      <c r="F248" s="24" t="s">
        <v>297</v>
      </c>
      <c r="H248" s="24" t="s">
        <v>125</v>
      </c>
      <c r="I248" s="24"/>
      <c r="J248" s="120" t="s">
        <v>441</v>
      </c>
      <c r="K248" s="24"/>
      <c r="L248" s="24"/>
      <c r="N248" s="24"/>
      <c r="O248" s="24"/>
      <c r="P248" s="24"/>
      <c r="Q248" s="24" t="s">
        <v>119</v>
      </c>
      <c r="R248" s="64"/>
      <c r="S248" s="80"/>
      <c r="T248" s="176"/>
      <c r="U248" s="33">
        <f>IF(Suggested="Yes",'Price List'!AC248,'Price List'!AI248)</f>
        <v>31.95</v>
      </c>
      <c r="V248" s="31" t="s">
        <v>36</v>
      </c>
      <c r="W248" s="5" t="str">
        <f>+Instructions!$B$3</f>
        <v>N</v>
      </c>
      <c r="X248" s="46"/>
      <c r="Y248" s="48">
        <f>+Instructions!$D$22</f>
        <v>0</v>
      </c>
      <c r="Z248" s="16">
        <f>ROUND($AC248*(1-Y248)+0.004999,2)</f>
        <v>31.95</v>
      </c>
      <c r="AA248" s="46"/>
      <c r="AB248" s="6" t="s">
        <v>993</v>
      </c>
      <c r="AC248" s="33">
        <v>31.95</v>
      </c>
      <c r="AD248" s="52">
        <f t="shared" ref="AD248:AE258" si="136">+Y248</f>
        <v>0</v>
      </c>
      <c r="AE248" s="16">
        <f t="shared" si="136"/>
        <v>31.95</v>
      </c>
      <c r="AF248" s="12">
        <f>(AI248-AE248)/AI248</f>
        <v>0</v>
      </c>
      <c r="AG248" s="102"/>
      <c r="AH248" s="109" t="str">
        <f>+C248</f>
        <v>RU</v>
      </c>
      <c r="AI248" s="32">
        <f>SUM(AL248:AN248)+AG248</f>
        <v>31.95</v>
      </c>
      <c r="AJ248" s="46"/>
      <c r="AL248" s="16">
        <f>ROUND(AE248/(1-VLOOKUP(AH248,Group,2,FALSE)),2)</f>
        <v>31.95</v>
      </c>
      <c r="AM248" s="16">
        <f>IF(VLOOKUP(AH248,Group,3,FALSE)="YES",VLOOKUP(ROUND(ROUND(AL248,1)-AL248,2),Round,2,FALSE)+VLOOKUP(AH248,Group,4,FALSE),0)</f>
        <v>0</v>
      </c>
      <c r="AN248" s="16">
        <f>IF(VLOOKUP(AH248,Group,5,FALSE)="",0,ROUND(AL248-0.04999,1)-AL248+AO248)</f>
        <v>0</v>
      </c>
      <c r="AO248" s="16" t="str">
        <f>IF(VLOOKUP(AH248,Group,5,FALSE)="","",VLOOKUP(AH248,Group,5,FALSE))</f>
        <v/>
      </c>
      <c r="AQ248" s="93" t="s">
        <v>45</v>
      </c>
    </row>
    <row r="249" spans="1:43" s="3" customFormat="1" ht="9.9499999999999993" customHeight="1" x14ac:dyDescent="0.2">
      <c r="A249" s="119">
        <v>31929</v>
      </c>
      <c r="C249" s="168" t="s">
        <v>250</v>
      </c>
      <c r="D249" s="169" t="s">
        <v>244</v>
      </c>
      <c r="F249" s="24" t="s">
        <v>289</v>
      </c>
      <c r="H249" s="24" t="s">
        <v>126</v>
      </c>
      <c r="I249" s="24"/>
      <c r="J249" s="120" t="s">
        <v>442</v>
      </c>
      <c r="K249" s="24"/>
      <c r="L249" s="24"/>
      <c r="N249" s="24"/>
      <c r="O249" s="24"/>
      <c r="P249" s="24"/>
      <c r="Q249" s="24" t="s">
        <v>119</v>
      </c>
      <c r="R249" s="64"/>
      <c r="S249" s="80" t="s">
        <v>9</v>
      </c>
      <c r="T249" s="176"/>
      <c r="U249" s="33">
        <f>IF(Suggested="Yes",'Price List'!AC249,'Price List'!AI249)</f>
        <v>58.95</v>
      </c>
      <c r="V249" s="31" t="s">
        <v>36</v>
      </c>
      <c r="W249" s="5" t="str">
        <f>+Instructions!$B$3</f>
        <v>N</v>
      </c>
      <c r="X249" s="46"/>
      <c r="Y249" s="48">
        <f>+Instructions!$D$22</f>
        <v>0</v>
      </c>
      <c r="Z249" s="16">
        <f>ROUND($AC249*(1-Y249)+0.004999,2)</f>
        <v>58.95</v>
      </c>
      <c r="AA249" s="46"/>
      <c r="AB249" s="6" t="s">
        <v>993</v>
      </c>
      <c r="AC249" s="33">
        <v>58.95</v>
      </c>
      <c r="AD249" s="52">
        <f t="shared" si="136"/>
        <v>0</v>
      </c>
      <c r="AE249" s="16">
        <f t="shared" si="136"/>
        <v>58.95</v>
      </c>
      <c r="AF249" s="12">
        <f>(AI249-AE249)/AI249</f>
        <v>0</v>
      </c>
      <c r="AG249" s="102"/>
      <c r="AH249" s="109" t="str">
        <f>+C249</f>
        <v>RU</v>
      </c>
      <c r="AI249" s="32">
        <f>SUM(AL249:AN249)+AG249</f>
        <v>58.95</v>
      </c>
      <c r="AJ249" s="46"/>
      <c r="AL249" s="16">
        <f>ROUND(AE249/(1-VLOOKUP(AH249,Group,2,FALSE)),2)</f>
        <v>58.95</v>
      </c>
      <c r="AM249" s="16">
        <f>IF(VLOOKUP(AH249,Group,3,FALSE)="YES",VLOOKUP(ROUND(ROUND(AL249,1)-AL249,2),Round,2,FALSE)+VLOOKUP(AH249,Group,4,FALSE),0)</f>
        <v>0</v>
      </c>
      <c r="AN249" s="16">
        <f>IF(VLOOKUP(AH249,Group,5,FALSE)="",0,ROUND(AL249-0.04999,1)-AL249+AO249)</f>
        <v>0</v>
      </c>
      <c r="AO249" s="16" t="str">
        <f>IF(VLOOKUP(AH249,Group,5,FALSE)="","",VLOOKUP(AH249,Group,5,FALSE))</f>
        <v/>
      </c>
      <c r="AQ249" s="93" t="s">
        <v>45</v>
      </c>
    </row>
    <row r="250" spans="1:43" s="3" customFormat="1" ht="9.9499999999999993" customHeight="1" x14ac:dyDescent="0.2">
      <c r="A250" s="119">
        <v>31940</v>
      </c>
      <c r="C250" s="168" t="s">
        <v>250</v>
      </c>
      <c r="D250" s="169" t="s">
        <v>244</v>
      </c>
      <c r="F250" s="24" t="s">
        <v>295</v>
      </c>
      <c r="H250" s="24" t="s">
        <v>146</v>
      </c>
      <c r="I250" s="24"/>
      <c r="J250" s="120" t="s">
        <v>443</v>
      </c>
      <c r="K250" s="24"/>
      <c r="L250" s="24"/>
      <c r="N250" s="24"/>
      <c r="O250" s="24"/>
      <c r="P250" s="24"/>
      <c r="Q250" s="24" t="s">
        <v>119</v>
      </c>
      <c r="R250" s="64"/>
      <c r="S250" s="80"/>
      <c r="T250" s="176"/>
      <c r="U250" s="33">
        <f>IF(Suggested="Yes",'Price List'!AC250,'Price List'!AI250)</f>
        <v>74.95</v>
      </c>
      <c r="V250" s="31" t="s">
        <v>36</v>
      </c>
      <c r="W250" s="5" t="str">
        <f>+Instructions!$B$3</f>
        <v>N</v>
      </c>
      <c r="X250" s="46"/>
      <c r="Y250" s="48">
        <f>+Instructions!$D$22</f>
        <v>0</v>
      </c>
      <c r="Z250" s="16">
        <f>ROUND($AC250*(1-Y250)+0.004999,2)</f>
        <v>74.95</v>
      </c>
      <c r="AA250" s="46"/>
      <c r="AB250" s="6" t="s">
        <v>993</v>
      </c>
      <c r="AC250" s="33">
        <v>74.95</v>
      </c>
      <c r="AD250" s="52">
        <f t="shared" si="136"/>
        <v>0</v>
      </c>
      <c r="AE250" s="16">
        <f t="shared" si="136"/>
        <v>74.95</v>
      </c>
      <c r="AF250" s="12">
        <f>(AI250-AE250)/AI250</f>
        <v>0</v>
      </c>
      <c r="AG250" s="102"/>
      <c r="AH250" s="109" t="str">
        <f>+C250</f>
        <v>RU</v>
      </c>
      <c r="AI250" s="32">
        <f>SUM(AL250:AN250)+AG250</f>
        <v>74.95</v>
      </c>
      <c r="AJ250" s="46"/>
      <c r="AL250" s="16">
        <f>ROUND(AE250/(1-VLOOKUP(AH250,Group,2,FALSE)),2)</f>
        <v>74.95</v>
      </c>
      <c r="AM250" s="16">
        <f>IF(VLOOKUP(AH250,Group,3,FALSE)="YES",VLOOKUP(ROUND(ROUND(AL250,1)-AL250,2),Round,2,FALSE)+VLOOKUP(AH250,Group,4,FALSE),0)</f>
        <v>0</v>
      </c>
      <c r="AN250" s="16">
        <f>IF(VLOOKUP(AH250,Group,5,FALSE)="",0,ROUND(AL250-0.04999,1)-AL250+AO250)</f>
        <v>0</v>
      </c>
      <c r="AO250" s="16" t="str">
        <f>IF(VLOOKUP(AH250,Group,5,FALSE)="","",VLOOKUP(AH250,Group,5,FALSE))</f>
        <v/>
      </c>
      <c r="AQ250" s="93" t="s">
        <v>45</v>
      </c>
    </row>
    <row r="251" spans="1:43" s="3" customFormat="1" ht="9.9499999999999993" customHeight="1" x14ac:dyDescent="0.2">
      <c r="A251" s="119">
        <v>31941</v>
      </c>
      <c r="C251" s="168" t="s">
        <v>250</v>
      </c>
      <c r="D251" s="169" t="s">
        <v>244</v>
      </c>
      <c r="F251" s="24" t="s">
        <v>296</v>
      </c>
      <c r="H251" s="24" t="s">
        <v>127</v>
      </c>
      <c r="I251" s="24"/>
      <c r="J251" s="120" t="s">
        <v>444</v>
      </c>
      <c r="K251" s="24"/>
      <c r="L251" s="24"/>
      <c r="N251" s="24"/>
      <c r="O251" s="24"/>
      <c r="P251" s="24"/>
      <c r="Q251" s="24" t="s">
        <v>119</v>
      </c>
      <c r="R251" s="64"/>
      <c r="S251" s="80" t="s">
        <v>9</v>
      </c>
      <c r="T251" s="176"/>
      <c r="U251" s="33">
        <f>IF(Suggested="Yes",'Price List'!AC251,'Price List'!AI251)</f>
        <v>78.95</v>
      </c>
      <c r="V251" s="31" t="s">
        <v>36</v>
      </c>
      <c r="W251" s="5" t="str">
        <f>+Instructions!$B$3</f>
        <v>N</v>
      </c>
      <c r="X251" s="46"/>
      <c r="Y251" s="48">
        <f>+Instructions!$D$22</f>
        <v>0</v>
      </c>
      <c r="Z251" s="16">
        <f>ROUND($AC251*(1-Y251)+0.004999,2)</f>
        <v>78.95</v>
      </c>
      <c r="AA251" s="46"/>
      <c r="AB251" s="6" t="s">
        <v>993</v>
      </c>
      <c r="AC251" s="33">
        <v>78.95</v>
      </c>
      <c r="AD251" s="52">
        <f t="shared" si="136"/>
        <v>0</v>
      </c>
      <c r="AE251" s="16">
        <f t="shared" si="136"/>
        <v>78.95</v>
      </c>
      <c r="AF251" s="12">
        <f>(AI251-AE251)/AI251</f>
        <v>0</v>
      </c>
      <c r="AG251" s="102"/>
      <c r="AH251" s="109" t="str">
        <f>+C251</f>
        <v>RU</v>
      </c>
      <c r="AI251" s="32">
        <f>SUM(AL251:AN251)+AG251</f>
        <v>78.95</v>
      </c>
      <c r="AJ251" s="46"/>
      <c r="AL251" s="16">
        <f>ROUND(AE251/(1-VLOOKUP(AH251,Group,2,FALSE)),2)</f>
        <v>78.95</v>
      </c>
      <c r="AM251" s="16">
        <f>IF(VLOOKUP(AH251,Group,3,FALSE)="YES",VLOOKUP(ROUND(ROUND(AL251,1)-AL251,2),Round,2,FALSE)+VLOOKUP(AH251,Group,4,FALSE),0)</f>
        <v>0</v>
      </c>
      <c r="AN251" s="16">
        <f>IF(VLOOKUP(AH251,Group,5,FALSE)="",0,ROUND(AL251-0.04999,1)-AL251+AO251)</f>
        <v>0</v>
      </c>
      <c r="AO251" s="16" t="str">
        <f>IF(VLOOKUP(AH251,Group,5,FALSE)="","",VLOOKUP(AH251,Group,5,FALSE))</f>
        <v/>
      </c>
      <c r="AQ251" s="93" t="s">
        <v>45</v>
      </c>
    </row>
    <row r="252" spans="1:43" s="3" customFormat="1" ht="9.9499999999999993" customHeight="1" x14ac:dyDescent="0.2">
      <c r="A252" s="119"/>
      <c r="D252" s="24"/>
      <c r="G252" s="136" t="s">
        <v>287</v>
      </c>
      <c r="H252" s="24"/>
      <c r="J252" s="120"/>
      <c r="K252" s="24"/>
      <c r="L252" s="24"/>
      <c r="M252" s="24"/>
      <c r="N252" s="24"/>
      <c r="O252" s="24"/>
      <c r="P252" s="24"/>
      <c r="Q252" s="24"/>
      <c r="R252" s="64"/>
      <c r="S252" s="80"/>
      <c r="T252" s="176"/>
      <c r="U252" s="33"/>
      <c r="V252" s="31"/>
      <c r="W252" s="31"/>
      <c r="X252" s="46"/>
      <c r="Y252" s="48"/>
      <c r="Z252" s="14"/>
      <c r="AA252" s="46"/>
      <c r="AE252" s="47"/>
      <c r="AF252" s="16"/>
      <c r="AG252" s="14"/>
      <c r="AH252" s="57"/>
      <c r="AI252" s="33"/>
      <c r="AJ252" s="46"/>
      <c r="AQ252" s="93" t="s">
        <v>45</v>
      </c>
    </row>
    <row r="253" spans="1:43" s="3" customFormat="1" ht="9.9499999999999993" customHeight="1" x14ac:dyDescent="0.2">
      <c r="A253" s="119"/>
      <c r="D253" s="24"/>
      <c r="G253" s="136" t="s">
        <v>288</v>
      </c>
      <c r="H253" s="24"/>
      <c r="J253" s="120"/>
      <c r="K253" s="24"/>
      <c r="L253" s="24"/>
      <c r="M253" s="24"/>
      <c r="N253" s="24"/>
      <c r="O253" s="24"/>
      <c r="P253" s="24"/>
      <c r="Q253" s="24"/>
      <c r="R253" s="64"/>
      <c r="S253" s="80"/>
      <c r="T253" s="176"/>
      <c r="U253" s="33"/>
      <c r="V253" s="31"/>
      <c r="W253" s="31"/>
      <c r="X253" s="46"/>
      <c r="Y253" s="48"/>
      <c r="Z253" s="14"/>
      <c r="AA253" s="46"/>
      <c r="AE253" s="47"/>
      <c r="AF253" s="16"/>
      <c r="AG253" s="14"/>
      <c r="AH253" s="57"/>
      <c r="AI253" s="33"/>
      <c r="AJ253" s="46"/>
      <c r="AQ253" s="93" t="s">
        <v>45</v>
      </c>
    </row>
    <row r="254" spans="1:43" s="3" customFormat="1" ht="9.9499999999999993" customHeight="1" x14ac:dyDescent="0.2">
      <c r="A254" s="119"/>
      <c r="D254" s="24"/>
      <c r="G254" s="136" t="s">
        <v>128</v>
      </c>
      <c r="H254" s="24"/>
      <c r="J254" s="120"/>
      <c r="K254" s="24"/>
      <c r="L254" s="24"/>
      <c r="M254" s="24"/>
      <c r="N254" s="24"/>
      <c r="O254" s="24"/>
      <c r="P254" s="24"/>
      <c r="Q254" s="24"/>
      <c r="R254" s="64"/>
      <c r="S254" s="80"/>
      <c r="T254" s="176"/>
      <c r="U254" s="33"/>
      <c r="V254" s="31"/>
      <c r="W254" s="31"/>
      <c r="X254" s="46"/>
      <c r="Y254" s="48"/>
      <c r="Z254" s="14"/>
      <c r="AA254" s="46"/>
      <c r="AE254" s="47"/>
      <c r="AF254" s="16"/>
      <c r="AG254" s="14"/>
      <c r="AH254" s="57"/>
      <c r="AI254" s="33"/>
      <c r="AJ254" s="46"/>
      <c r="AQ254" s="93" t="s">
        <v>45</v>
      </c>
    </row>
    <row r="255" spans="1:43" s="154" customFormat="1" ht="3" customHeight="1" x14ac:dyDescent="0.2">
      <c r="A255" s="216"/>
      <c r="D255" s="155"/>
      <c r="H255" s="155"/>
      <c r="I255" s="155"/>
      <c r="J255" s="156"/>
      <c r="K255" s="155"/>
      <c r="L255" s="157"/>
      <c r="N255" s="155"/>
      <c r="O255" s="155"/>
      <c r="P255" s="155"/>
      <c r="Q255" s="155"/>
      <c r="R255" s="158"/>
      <c r="S255" s="159"/>
      <c r="T255" s="182"/>
      <c r="U255" s="160"/>
      <c r="V255" s="161"/>
      <c r="W255" s="161"/>
      <c r="X255" s="162"/>
      <c r="Y255" s="165"/>
      <c r="Z255" s="163"/>
      <c r="AA255" s="162"/>
      <c r="AE255" s="166"/>
      <c r="AF255" s="164"/>
      <c r="AG255" s="163"/>
      <c r="AH255" s="167"/>
      <c r="AI255" s="160"/>
      <c r="AJ255" s="162"/>
      <c r="AQ255" s="93" t="s">
        <v>45</v>
      </c>
    </row>
    <row r="256" spans="1:43" s="3" customFormat="1" ht="9.9499999999999993" customHeight="1" x14ac:dyDescent="0.2">
      <c r="A256" s="119" t="s">
        <v>784</v>
      </c>
      <c r="C256" s="168" t="s">
        <v>419</v>
      </c>
      <c r="D256" s="169" t="s">
        <v>549</v>
      </c>
      <c r="F256" s="24" t="s">
        <v>930</v>
      </c>
      <c r="H256" s="24" t="s">
        <v>347</v>
      </c>
      <c r="I256" s="24"/>
      <c r="J256" s="120" t="s">
        <v>709</v>
      </c>
      <c r="K256" s="24"/>
      <c r="L256" s="136"/>
      <c r="M256" s="136"/>
      <c r="N256" s="136"/>
      <c r="O256" s="136"/>
      <c r="P256" s="136"/>
      <c r="Q256" s="24" t="s">
        <v>550</v>
      </c>
      <c r="R256" s="64"/>
      <c r="S256" s="80"/>
      <c r="T256" s="176"/>
      <c r="U256" s="33">
        <f>IF(Suggested="Yes",'Price List'!AC256,'Price List'!AI256)</f>
        <v>22.95</v>
      </c>
      <c r="V256" s="31" t="s">
        <v>36</v>
      </c>
      <c r="W256" s="5" t="str">
        <f>+Instructions!$B$3</f>
        <v>N</v>
      </c>
      <c r="X256" s="46"/>
      <c r="Y256" s="48">
        <f>+Instructions!$D$22</f>
        <v>0</v>
      </c>
      <c r="Z256" s="16">
        <f t="shared" ref="Z256:Z258" si="137">ROUND($AC256*(1-Y256)+0.004999,2)</f>
        <v>22.95</v>
      </c>
      <c r="AA256" s="46"/>
      <c r="AB256" s="6" t="s">
        <v>993</v>
      </c>
      <c r="AC256" s="33">
        <v>22.95</v>
      </c>
      <c r="AD256" s="52">
        <f t="shared" si="136"/>
        <v>0</v>
      </c>
      <c r="AE256" s="16">
        <f t="shared" si="136"/>
        <v>22.95</v>
      </c>
      <c r="AF256" s="12">
        <f t="shared" ref="AF256:AF258" si="138">(AI256-AE256)/AI256</f>
        <v>0</v>
      </c>
      <c r="AG256" s="102"/>
      <c r="AH256" s="109" t="str">
        <f>+C256</f>
        <v>RS</v>
      </c>
      <c r="AI256" s="32">
        <f t="shared" ref="AI256:AI258" si="139">SUM(AL256:AN256)+AG256</f>
        <v>22.95</v>
      </c>
      <c r="AJ256" s="46"/>
      <c r="AL256" s="16">
        <f t="shared" ref="AL256:AL258" si="140">ROUND(AE256/(1-VLOOKUP(AH256,Group,2,FALSE)),2)</f>
        <v>22.95</v>
      </c>
      <c r="AM256" s="16">
        <f t="shared" ref="AM256:AM258" si="141">IF(VLOOKUP(AH256,Group,3,FALSE)="YES",VLOOKUP(ROUND(ROUND(AL256,1)-AL256,2),Round,2,FALSE)+VLOOKUP(AH256,Group,4,FALSE),0)</f>
        <v>0</v>
      </c>
      <c r="AN256" s="16">
        <f t="shared" ref="AN256:AN258" si="142">IF(VLOOKUP(AH256,Group,5,FALSE)="",0,ROUND(AL256-0.04999,1)-AL256+AO256)</f>
        <v>0</v>
      </c>
      <c r="AO256" s="16" t="str">
        <f t="shared" ref="AO256:AO258" si="143">IF(VLOOKUP(AH256,Group,5,FALSE)="","",VLOOKUP(AH256,Group,5,FALSE))</f>
        <v/>
      </c>
      <c r="AQ256" s="93" t="s">
        <v>45</v>
      </c>
    </row>
    <row r="257" spans="1:43" s="3" customFormat="1" ht="9.9499999999999993" customHeight="1" x14ac:dyDescent="0.2">
      <c r="A257" s="119" t="s">
        <v>785</v>
      </c>
      <c r="C257" s="168" t="s">
        <v>419</v>
      </c>
      <c r="D257" s="169" t="s">
        <v>549</v>
      </c>
      <c r="F257" s="24" t="s">
        <v>931</v>
      </c>
      <c r="H257" s="24" t="s">
        <v>126</v>
      </c>
      <c r="I257" s="24"/>
      <c r="J257" s="120" t="s">
        <v>707</v>
      </c>
      <c r="K257" s="24"/>
      <c r="L257" s="136"/>
      <c r="M257" s="136"/>
      <c r="N257" s="136"/>
      <c r="O257" s="136"/>
      <c r="P257" s="136"/>
      <c r="Q257" s="24" t="s">
        <v>550</v>
      </c>
      <c r="R257" s="64"/>
      <c r="S257" s="80"/>
      <c r="T257" s="176"/>
      <c r="U257" s="33">
        <f>IF(Suggested="Yes",'Price List'!AC257,'Price List'!AI257)</f>
        <v>52.95</v>
      </c>
      <c r="V257" s="31" t="s">
        <v>36</v>
      </c>
      <c r="W257" s="5" t="str">
        <f>+Instructions!$B$3</f>
        <v>N</v>
      </c>
      <c r="X257" s="46"/>
      <c r="Y257" s="48">
        <f>+Instructions!$D$22</f>
        <v>0</v>
      </c>
      <c r="Z257" s="16">
        <f t="shared" si="137"/>
        <v>52.95</v>
      </c>
      <c r="AA257" s="46"/>
      <c r="AB257" s="6" t="s">
        <v>993</v>
      </c>
      <c r="AC257" s="33">
        <v>52.95</v>
      </c>
      <c r="AD257" s="52">
        <f t="shared" si="136"/>
        <v>0</v>
      </c>
      <c r="AE257" s="16">
        <f t="shared" si="136"/>
        <v>52.95</v>
      </c>
      <c r="AF257" s="12">
        <f t="shared" si="138"/>
        <v>0</v>
      </c>
      <c r="AG257" s="102"/>
      <c r="AH257" s="109" t="str">
        <f>+C257</f>
        <v>RS</v>
      </c>
      <c r="AI257" s="32">
        <f t="shared" si="139"/>
        <v>52.95</v>
      </c>
      <c r="AJ257" s="46"/>
      <c r="AL257" s="16">
        <f t="shared" si="140"/>
        <v>52.95</v>
      </c>
      <c r="AM257" s="16">
        <f t="shared" si="141"/>
        <v>0</v>
      </c>
      <c r="AN257" s="16">
        <f t="shared" si="142"/>
        <v>0</v>
      </c>
      <c r="AO257" s="16" t="str">
        <f t="shared" si="143"/>
        <v/>
      </c>
      <c r="AQ257" s="93" t="s">
        <v>45</v>
      </c>
    </row>
    <row r="258" spans="1:43" s="3" customFormat="1" ht="9.9499999999999993" customHeight="1" x14ac:dyDescent="0.2">
      <c r="A258" s="119" t="s">
        <v>786</v>
      </c>
      <c r="C258" s="168" t="s">
        <v>419</v>
      </c>
      <c r="D258" s="169" t="s">
        <v>549</v>
      </c>
      <c r="F258" s="24" t="s">
        <v>932</v>
      </c>
      <c r="H258" s="24" t="s">
        <v>127</v>
      </c>
      <c r="I258" s="24"/>
      <c r="J258" s="120" t="s">
        <v>708</v>
      </c>
      <c r="K258" s="24"/>
      <c r="L258" s="136"/>
      <c r="M258" s="136"/>
      <c r="N258" s="136"/>
      <c r="O258" s="136"/>
      <c r="P258" s="136"/>
      <c r="Q258" s="24" t="s">
        <v>550</v>
      </c>
      <c r="R258" s="64"/>
      <c r="S258" s="80" t="s">
        <v>9</v>
      </c>
      <c r="T258" s="176"/>
      <c r="U258" s="33">
        <f>IF(Suggested="Yes",'Price List'!AC258,'Price List'!AI258)</f>
        <v>95.95</v>
      </c>
      <c r="V258" s="31" t="s">
        <v>36</v>
      </c>
      <c r="W258" s="5" t="str">
        <f>+Instructions!$B$3</f>
        <v>N</v>
      </c>
      <c r="X258" s="46"/>
      <c r="Y258" s="48">
        <f>+Instructions!$D$22</f>
        <v>0</v>
      </c>
      <c r="Z258" s="16">
        <f t="shared" si="137"/>
        <v>95.95</v>
      </c>
      <c r="AA258" s="46"/>
      <c r="AB258" s="6" t="s">
        <v>993</v>
      </c>
      <c r="AC258" s="33">
        <v>95.95</v>
      </c>
      <c r="AD258" s="52">
        <f t="shared" si="136"/>
        <v>0</v>
      </c>
      <c r="AE258" s="16">
        <f t="shared" si="136"/>
        <v>95.95</v>
      </c>
      <c r="AF258" s="12">
        <f t="shared" si="138"/>
        <v>0</v>
      </c>
      <c r="AG258" s="102"/>
      <c r="AH258" s="109" t="str">
        <f>+C258</f>
        <v>RS</v>
      </c>
      <c r="AI258" s="32">
        <f t="shared" si="139"/>
        <v>95.95</v>
      </c>
      <c r="AJ258" s="46"/>
      <c r="AL258" s="16">
        <f t="shared" si="140"/>
        <v>95.95</v>
      </c>
      <c r="AM258" s="16">
        <f t="shared" si="141"/>
        <v>0</v>
      </c>
      <c r="AN258" s="16">
        <f t="shared" si="142"/>
        <v>0</v>
      </c>
      <c r="AO258" s="16" t="str">
        <f t="shared" si="143"/>
        <v/>
      </c>
      <c r="AQ258" s="93" t="s">
        <v>45</v>
      </c>
    </row>
    <row r="259" spans="1:43" s="3" customFormat="1" ht="9.9499999999999993" customHeight="1" x14ac:dyDescent="0.2">
      <c r="A259" s="119"/>
      <c r="D259" s="24"/>
      <c r="G259" s="136" t="s">
        <v>972</v>
      </c>
      <c r="H259" s="24"/>
      <c r="J259" s="120"/>
      <c r="K259" s="24"/>
      <c r="L259" s="24"/>
      <c r="M259" s="24"/>
      <c r="N259" s="24"/>
      <c r="O259" s="24"/>
      <c r="P259" s="24"/>
      <c r="Q259" s="24"/>
      <c r="R259" s="64"/>
      <c r="S259" s="80"/>
      <c r="T259" s="176"/>
      <c r="U259" s="33"/>
      <c r="V259" s="31"/>
      <c r="W259" s="31"/>
      <c r="X259" s="46"/>
      <c r="Y259" s="48"/>
      <c r="Z259" s="14"/>
      <c r="AA259" s="46"/>
      <c r="AE259" s="47"/>
      <c r="AF259" s="16"/>
      <c r="AG259" s="14"/>
      <c r="AH259" s="57"/>
      <c r="AI259" s="33"/>
      <c r="AJ259" s="46"/>
      <c r="AQ259" s="93" t="s">
        <v>45</v>
      </c>
    </row>
    <row r="260" spans="1:43" s="3" customFormat="1" ht="9.9499999999999993" customHeight="1" x14ac:dyDescent="0.2">
      <c r="A260" s="119"/>
      <c r="D260" s="24"/>
      <c r="G260" s="136" t="s">
        <v>710</v>
      </c>
      <c r="H260" s="24"/>
      <c r="J260" s="120"/>
      <c r="K260" s="24"/>
      <c r="L260" s="24"/>
      <c r="M260" s="24"/>
      <c r="N260" s="24"/>
      <c r="O260" s="24"/>
      <c r="P260" s="24"/>
      <c r="Q260" s="24"/>
      <c r="R260" s="64"/>
      <c r="S260" s="80"/>
      <c r="T260" s="176"/>
      <c r="U260" s="33"/>
      <c r="V260" s="31"/>
      <c r="W260" s="31"/>
      <c r="X260" s="46"/>
      <c r="Y260" s="48"/>
      <c r="Z260" s="14"/>
      <c r="AA260" s="46"/>
      <c r="AE260" s="47"/>
      <c r="AF260" s="16"/>
      <c r="AG260" s="14"/>
      <c r="AH260" s="57"/>
      <c r="AI260" s="33"/>
      <c r="AJ260" s="46"/>
      <c r="AQ260" s="93" t="s">
        <v>45</v>
      </c>
    </row>
    <row r="261" spans="1:43" s="154" customFormat="1" ht="3" customHeight="1" x14ac:dyDescent="0.2">
      <c r="A261" s="216"/>
      <c r="D261" s="155"/>
      <c r="H261" s="155"/>
      <c r="I261" s="155"/>
      <c r="J261" s="156"/>
      <c r="K261" s="155"/>
      <c r="L261" s="157"/>
      <c r="N261" s="155"/>
      <c r="O261" s="155"/>
      <c r="P261" s="155"/>
      <c r="Q261" s="155"/>
      <c r="R261" s="158"/>
      <c r="S261" s="159"/>
      <c r="T261" s="182"/>
      <c r="U261" s="160"/>
      <c r="V261" s="161"/>
      <c r="W261" s="161"/>
      <c r="X261" s="162"/>
      <c r="Y261" s="165"/>
      <c r="Z261" s="163"/>
      <c r="AA261" s="162"/>
      <c r="AE261" s="166"/>
      <c r="AF261" s="164"/>
      <c r="AG261" s="163"/>
      <c r="AH261" s="167"/>
      <c r="AI261" s="160"/>
      <c r="AJ261" s="162"/>
      <c r="AQ261" s="93" t="s">
        <v>45</v>
      </c>
    </row>
    <row r="262" spans="1:43" s="3" customFormat="1" ht="9.9499999999999993" customHeight="1" x14ac:dyDescent="0.2">
      <c r="A262" s="119"/>
      <c r="D262" s="24"/>
      <c r="F262" s="11" t="s">
        <v>451</v>
      </c>
      <c r="G262" s="24"/>
      <c r="H262" s="64"/>
      <c r="I262" s="24"/>
      <c r="J262" s="120"/>
      <c r="K262" s="24"/>
      <c r="L262" s="24"/>
      <c r="M262" s="24"/>
      <c r="N262" s="24"/>
      <c r="O262" s="24"/>
      <c r="P262" s="24"/>
      <c r="Q262" s="24"/>
      <c r="S262" s="80"/>
      <c r="T262" s="176"/>
      <c r="U262" s="33"/>
      <c r="V262" s="31"/>
      <c r="W262" s="31"/>
      <c r="X262" s="46"/>
      <c r="Y262" s="48"/>
      <c r="Z262" s="14"/>
      <c r="AA262" s="46"/>
      <c r="AE262" s="47"/>
      <c r="AF262" s="16"/>
      <c r="AG262" s="14"/>
      <c r="AH262" s="57"/>
      <c r="AI262" s="16"/>
      <c r="AJ262" s="46"/>
      <c r="AQ262" s="93" t="s">
        <v>45</v>
      </c>
    </row>
    <row r="263" spans="1:43" s="3" customFormat="1" ht="9.9499999999999993" customHeight="1" x14ac:dyDescent="0.2">
      <c r="A263" s="119">
        <v>32962</v>
      </c>
      <c r="C263" s="168" t="s">
        <v>250</v>
      </c>
      <c r="D263" s="169" t="s">
        <v>244</v>
      </c>
      <c r="F263" s="24" t="s">
        <v>448</v>
      </c>
      <c r="H263" s="24" t="s">
        <v>127</v>
      </c>
      <c r="I263" s="24"/>
      <c r="J263" s="120" t="s">
        <v>449</v>
      </c>
      <c r="K263" s="24"/>
      <c r="L263" s="24"/>
      <c r="N263" s="24"/>
      <c r="O263" s="24"/>
      <c r="P263" s="24"/>
      <c r="Q263" s="24" t="s">
        <v>119</v>
      </c>
      <c r="R263" s="64"/>
      <c r="S263" s="80"/>
      <c r="T263" s="176"/>
      <c r="U263" s="33">
        <f>IF(Suggested="Yes",'Price List'!AC263,'Price List'!AI263)</f>
        <v>289</v>
      </c>
      <c r="V263" s="31" t="s">
        <v>36</v>
      </c>
      <c r="W263" s="5" t="str">
        <f>+Instructions!$B$3</f>
        <v>N</v>
      </c>
      <c r="X263" s="46"/>
      <c r="Y263" s="48">
        <f>+Instructions!$D$22</f>
        <v>0</v>
      </c>
      <c r="Z263" s="16">
        <f>ROUND($AC263*(1-Y263)+0.004999,2)</f>
        <v>289</v>
      </c>
      <c r="AA263" s="46"/>
      <c r="AB263" s="6" t="s">
        <v>993</v>
      </c>
      <c r="AC263" s="33">
        <v>289</v>
      </c>
      <c r="AD263" s="52">
        <f>+Y263</f>
        <v>0</v>
      </c>
      <c r="AE263" s="16">
        <f>+Z263</f>
        <v>289</v>
      </c>
      <c r="AF263" s="12">
        <f>(AI263-AE263)/AI263</f>
        <v>0</v>
      </c>
      <c r="AG263" s="102"/>
      <c r="AH263" s="109" t="str">
        <f>+C263</f>
        <v>RU</v>
      </c>
      <c r="AI263" s="32">
        <f>SUM(AL263:AN263)+AG263</f>
        <v>289</v>
      </c>
      <c r="AJ263" s="46"/>
      <c r="AL263" s="16">
        <f>ROUND(AE263/(1-VLOOKUP(AH263,Group,2,FALSE)),2)</f>
        <v>289</v>
      </c>
      <c r="AM263" s="16">
        <f>IF(VLOOKUP(AH263,Group,3,FALSE)="YES",VLOOKUP(ROUND(ROUND(AL263,1)-AL263,2),Round,2,FALSE)+VLOOKUP(AH263,Group,4,FALSE),0)</f>
        <v>0</v>
      </c>
      <c r="AN263" s="16">
        <f>IF(VLOOKUP(AH263,Group,5,FALSE)="",0,ROUND(AL263-0.04999,1)-AL263+AO263)</f>
        <v>0</v>
      </c>
      <c r="AO263" s="16" t="str">
        <f>IF(VLOOKUP(AH263,Group,5,FALSE)="","",VLOOKUP(AH263,Group,5,FALSE))</f>
        <v/>
      </c>
      <c r="AQ263" s="93" t="s">
        <v>45</v>
      </c>
    </row>
    <row r="264" spans="1:43" s="154" customFormat="1" ht="3" customHeight="1" x14ac:dyDescent="0.2">
      <c r="A264" s="216"/>
      <c r="D264" s="155"/>
      <c r="H264" s="155"/>
      <c r="I264" s="155"/>
      <c r="J264" s="156"/>
      <c r="K264" s="155"/>
      <c r="L264" s="157"/>
      <c r="N264" s="155"/>
      <c r="O264" s="155"/>
      <c r="P264" s="155"/>
      <c r="Q264" s="155"/>
      <c r="R264" s="158"/>
      <c r="S264" s="159"/>
      <c r="T264" s="182"/>
      <c r="U264" s="160"/>
      <c r="V264" s="161"/>
      <c r="W264" s="161"/>
      <c r="X264" s="162"/>
      <c r="Y264" s="165"/>
      <c r="Z264" s="163"/>
      <c r="AA264" s="162"/>
      <c r="AE264" s="166"/>
      <c r="AF264" s="164"/>
      <c r="AG264" s="163"/>
      <c r="AH264" s="167"/>
      <c r="AI264" s="160"/>
      <c r="AJ264" s="162"/>
      <c r="AQ264" s="93" t="s">
        <v>45</v>
      </c>
    </row>
    <row r="265" spans="1:43" s="3" customFormat="1" ht="9.9499999999999993" customHeight="1" x14ac:dyDescent="0.2">
      <c r="A265" s="119"/>
      <c r="D265" s="24"/>
      <c r="F265" s="11" t="s">
        <v>308</v>
      </c>
      <c r="G265" s="24"/>
      <c r="H265" s="64"/>
      <c r="I265" s="24"/>
      <c r="J265" s="120"/>
      <c r="K265" s="24"/>
      <c r="L265" s="24"/>
      <c r="M265" s="24"/>
      <c r="N265" s="24"/>
      <c r="O265" s="24"/>
      <c r="P265" s="24"/>
      <c r="Q265" s="24"/>
      <c r="S265" s="80"/>
      <c r="T265" s="176"/>
      <c r="U265" s="33"/>
      <c r="V265" s="31"/>
      <c r="W265" s="31"/>
      <c r="X265" s="46"/>
      <c r="Y265" s="48"/>
      <c r="Z265" s="14"/>
      <c r="AA265" s="46"/>
      <c r="AE265" s="47"/>
      <c r="AF265" s="16"/>
      <c r="AG265" s="14"/>
      <c r="AH265" s="57"/>
      <c r="AI265" s="16"/>
      <c r="AJ265" s="46"/>
      <c r="AQ265" s="93" t="s">
        <v>45</v>
      </c>
    </row>
    <row r="266" spans="1:43" s="3" customFormat="1" ht="9.9499999999999993" customHeight="1" x14ac:dyDescent="0.2">
      <c r="A266" s="119" t="s">
        <v>787</v>
      </c>
      <c r="C266" s="168" t="s">
        <v>299</v>
      </c>
      <c r="D266" s="169" t="s">
        <v>301</v>
      </c>
      <c r="F266" s="24" t="s">
        <v>402</v>
      </c>
      <c r="H266" s="24" t="s">
        <v>126</v>
      </c>
      <c r="I266" s="24"/>
      <c r="J266" s="120" t="s">
        <v>399</v>
      </c>
      <c r="K266" s="24"/>
      <c r="L266" s="24"/>
      <c r="N266" s="24"/>
      <c r="O266" s="24"/>
      <c r="P266" s="24"/>
      <c r="Q266" s="24" t="s">
        <v>307</v>
      </c>
      <c r="R266" s="64"/>
      <c r="S266" s="80"/>
      <c r="T266" s="176"/>
      <c r="U266" s="33">
        <f>IF(Suggested="Yes",'Price List'!AC266,'Price List'!AI266)</f>
        <v>68</v>
      </c>
      <c r="V266" s="31" t="s">
        <v>36</v>
      </c>
      <c r="W266" s="5" t="str">
        <f>+Instructions!$B$3</f>
        <v>N</v>
      </c>
      <c r="X266" s="46"/>
      <c r="Y266" s="48">
        <f>+Instructions!$D$22</f>
        <v>0</v>
      </c>
      <c r="Z266" s="16">
        <f>ROUND($AC266*(1-Y266)+0.004999,2)</f>
        <v>68</v>
      </c>
      <c r="AA266" s="46"/>
      <c r="AB266" s="6" t="s">
        <v>993</v>
      </c>
      <c r="AC266" s="33">
        <v>68</v>
      </c>
      <c r="AD266" s="52">
        <f>+Y266</f>
        <v>0</v>
      </c>
      <c r="AE266" s="16">
        <f>+Z266</f>
        <v>68</v>
      </c>
      <c r="AF266" s="12">
        <f>(AI266-AE266)/AI266</f>
        <v>0</v>
      </c>
      <c r="AG266" s="102"/>
      <c r="AH266" s="109" t="str">
        <f>+C266</f>
        <v>IQ</v>
      </c>
      <c r="AI266" s="32">
        <f>SUM(AL266:AN266)+AG266</f>
        <v>68</v>
      </c>
      <c r="AJ266" s="46"/>
      <c r="AL266" s="16">
        <f>ROUND(AE266/(1-VLOOKUP(AH266,Group,2,FALSE)),2)</f>
        <v>68</v>
      </c>
      <c r="AM266" s="16">
        <f>IF(VLOOKUP(AH266,Group,3,FALSE)="YES",VLOOKUP(ROUND(ROUND(AL266,1)-AL266,2),Round,2,FALSE)+VLOOKUP(AH266,Group,4,FALSE),0)</f>
        <v>0</v>
      </c>
      <c r="AN266" s="16">
        <f>IF(VLOOKUP(AH266,Group,5,FALSE)="",0,ROUND(AL266-0.04999,1)-AL266+AO266)</f>
        <v>0</v>
      </c>
      <c r="AO266" s="16" t="str">
        <f>IF(VLOOKUP(AH266,Group,5,FALSE)="","",VLOOKUP(AH266,Group,5,FALSE))</f>
        <v/>
      </c>
      <c r="AQ266" s="93" t="s">
        <v>45</v>
      </c>
    </row>
    <row r="267" spans="1:43" s="3" customFormat="1" ht="9.9499999999999993" customHeight="1" x14ac:dyDescent="0.2">
      <c r="A267" s="119" t="s">
        <v>788</v>
      </c>
      <c r="C267" s="168" t="s">
        <v>299</v>
      </c>
      <c r="D267" s="169" t="s">
        <v>301</v>
      </c>
      <c r="F267" s="24" t="s">
        <v>403</v>
      </c>
      <c r="H267" s="24" t="s">
        <v>127</v>
      </c>
      <c r="I267" s="24"/>
      <c r="J267" s="120" t="s">
        <v>314</v>
      </c>
      <c r="K267" s="24"/>
      <c r="L267" s="24"/>
      <c r="N267" s="24"/>
      <c r="O267" s="24"/>
      <c r="P267" s="24"/>
      <c r="Q267" s="24" t="s">
        <v>307</v>
      </c>
      <c r="R267" s="64"/>
      <c r="S267" s="80" t="s">
        <v>9</v>
      </c>
      <c r="T267" s="176"/>
      <c r="U267" s="33">
        <f>IF(Suggested="Yes",'Price List'!AC267,'Price List'!AI267)</f>
        <v>109</v>
      </c>
      <c r="V267" s="31" t="s">
        <v>36</v>
      </c>
      <c r="W267" s="5" t="str">
        <f>+Instructions!$B$3</f>
        <v>N</v>
      </c>
      <c r="X267" s="46"/>
      <c r="Y267" s="48">
        <f>+Instructions!$D$22</f>
        <v>0</v>
      </c>
      <c r="Z267" s="16">
        <f>ROUND($AC267*(1-Y267)+0.004999,2)</f>
        <v>109</v>
      </c>
      <c r="AA267" s="46"/>
      <c r="AB267" s="6" t="s">
        <v>993</v>
      </c>
      <c r="AC267" s="33">
        <v>109</v>
      </c>
      <c r="AD267" s="52">
        <f>+Y267</f>
        <v>0</v>
      </c>
      <c r="AE267" s="16">
        <f>+Z267</f>
        <v>109</v>
      </c>
      <c r="AF267" s="12">
        <f>(AI267-AE267)/AI267</f>
        <v>0</v>
      </c>
      <c r="AG267" s="102"/>
      <c r="AH267" s="109" t="str">
        <f>+C267</f>
        <v>IQ</v>
      </c>
      <c r="AI267" s="32">
        <f>SUM(AL267:AN267)+AG267</f>
        <v>109</v>
      </c>
      <c r="AJ267" s="46"/>
      <c r="AL267" s="16">
        <f>ROUND(AE267/(1-VLOOKUP(AH267,Group,2,FALSE)),2)</f>
        <v>109</v>
      </c>
      <c r="AM267" s="16">
        <f>IF(VLOOKUP(AH267,Group,3,FALSE)="YES",VLOOKUP(ROUND(ROUND(AL267,1)-AL267,2),Round,2,FALSE)+VLOOKUP(AH267,Group,4,FALSE),0)</f>
        <v>0</v>
      </c>
      <c r="AN267" s="16">
        <f>IF(VLOOKUP(AH267,Group,5,FALSE)="",0,ROUND(AL267-0.04999,1)-AL267+AO267)</f>
        <v>0</v>
      </c>
      <c r="AO267" s="16" t="str">
        <f>IF(VLOOKUP(AH267,Group,5,FALSE)="","",VLOOKUP(AH267,Group,5,FALSE))</f>
        <v/>
      </c>
      <c r="AQ267" s="93" t="s">
        <v>45</v>
      </c>
    </row>
    <row r="268" spans="1:43" s="154" customFormat="1" ht="3" customHeight="1" x14ac:dyDescent="0.2">
      <c r="A268" s="216"/>
      <c r="D268" s="155"/>
      <c r="H268" s="155"/>
      <c r="I268" s="155"/>
      <c r="J268" s="156"/>
      <c r="K268" s="155"/>
      <c r="L268" s="157"/>
      <c r="N268" s="155"/>
      <c r="O268" s="155"/>
      <c r="P268" s="155"/>
      <c r="Q268" s="155"/>
      <c r="R268" s="158"/>
      <c r="S268" s="159"/>
      <c r="T268" s="182"/>
      <c r="U268" s="160"/>
      <c r="V268" s="161"/>
      <c r="W268" s="161"/>
      <c r="X268" s="162"/>
      <c r="Y268" s="165"/>
      <c r="Z268" s="163"/>
      <c r="AA268" s="162"/>
      <c r="AE268" s="166"/>
      <c r="AF268" s="164"/>
      <c r="AG268" s="163"/>
      <c r="AH268" s="167"/>
      <c r="AI268" s="160"/>
      <c r="AJ268" s="162"/>
      <c r="AQ268" s="93" t="s">
        <v>45</v>
      </c>
    </row>
    <row r="269" spans="1:43" s="3" customFormat="1" ht="9.9499999999999993" customHeight="1" x14ac:dyDescent="0.2">
      <c r="A269" s="119" t="s">
        <v>789</v>
      </c>
      <c r="C269" s="168" t="s">
        <v>299</v>
      </c>
      <c r="D269" s="169" t="s">
        <v>301</v>
      </c>
      <c r="F269" s="24" t="s">
        <v>400</v>
      </c>
      <c r="H269" s="24" t="s">
        <v>126</v>
      </c>
      <c r="I269" s="24"/>
      <c r="J269" s="120" t="s">
        <v>450</v>
      </c>
      <c r="K269" s="24"/>
      <c r="L269" s="24"/>
      <c r="N269" s="24"/>
      <c r="O269" s="24"/>
      <c r="P269" s="24"/>
      <c r="Q269" s="24" t="s">
        <v>307</v>
      </c>
      <c r="R269" s="64"/>
      <c r="S269" s="80"/>
      <c r="T269" s="176"/>
      <c r="U269" s="33">
        <f>IF(Suggested="Yes",'Price List'!AC269,'Price List'!AI269)</f>
        <v>68</v>
      </c>
      <c r="V269" s="31" t="s">
        <v>36</v>
      </c>
      <c r="W269" s="5" t="str">
        <f>+Instructions!$B$3</f>
        <v>N</v>
      </c>
      <c r="X269" s="46"/>
      <c r="Y269" s="48">
        <f>+Instructions!$D$22</f>
        <v>0</v>
      </c>
      <c r="Z269" s="16">
        <f t="shared" ref="Z269:Z270" si="144">ROUND($AC269*(1-Y269)+0.004999,2)</f>
        <v>68</v>
      </c>
      <c r="AA269" s="46"/>
      <c r="AB269" s="6" t="s">
        <v>993</v>
      </c>
      <c r="AC269" s="33">
        <v>68</v>
      </c>
      <c r="AD269" s="52">
        <f t="shared" ref="AD269:AD270" si="145">+Y269</f>
        <v>0</v>
      </c>
      <c r="AE269" s="16">
        <f t="shared" ref="AE269:AE270" si="146">+Z269</f>
        <v>68</v>
      </c>
      <c r="AF269" s="12">
        <f t="shared" ref="AF269:AF270" si="147">(AI269-AE269)/AI269</f>
        <v>0</v>
      </c>
      <c r="AG269" s="102"/>
      <c r="AH269" s="109" t="str">
        <f>+C269</f>
        <v>IQ</v>
      </c>
      <c r="AI269" s="32">
        <f t="shared" ref="AI269:AI270" si="148">SUM(AL269:AN269)+AG269</f>
        <v>68</v>
      </c>
      <c r="AJ269" s="46"/>
      <c r="AL269" s="16">
        <f>ROUND(AE269/(1-VLOOKUP(AH269,Group,2,FALSE)),2)</f>
        <v>68</v>
      </c>
      <c r="AM269" s="16">
        <f>IF(VLOOKUP(AH269,Group,3,FALSE)="YES",VLOOKUP(ROUND(ROUND(AL269,1)-AL269,2),Round,2,FALSE)+VLOOKUP(AH269,Group,4,FALSE),0)</f>
        <v>0</v>
      </c>
      <c r="AN269" s="16">
        <f>IF(VLOOKUP(AH269,Group,5,FALSE)="",0,ROUND(AL269-0.04999,1)-AL269+AO269)</f>
        <v>0</v>
      </c>
      <c r="AO269" s="16" t="str">
        <f>IF(VLOOKUP(AH269,Group,5,FALSE)="","",VLOOKUP(AH269,Group,5,FALSE))</f>
        <v/>
      </c>
      <c r="AQ269" s="93" t="s">
        <v>45</v>
      </c>
    </row>
    <row r="270" spans="1:43" s="3" customFormat="1" ht="9.9499999999999993" customHeight="1" x14ac:dyDescent="0.2">
      <c r="A270" s="119" t="s">
        <v>790</v>
      </c>
      <c r="C270" s="168" t="s">
        <v>299</v>
      </c>
      <c r="D270" s="169" t="s">
        <v>301</v>
      </c>
      <c r="F270" s="24" t="s">
        <v>401</v>
      </c>
      <c r="H270" s="24" t="s">
        <v>127</v>
      </c>
      <c r="I270" s="24"/>
      <c r="J270" s="120" t="s">
        <v>450</v>
      </c>
      <c r="K270" s="24"/>
      <c r="L270" s="24"/>
      <c r="N270" s="24"/>
      <c r="O270" s="24"/>
      <c r="P270" s="24"/>
      <c r="Q270" s="24" t="s">
        <v>307</v>
      </c>
      <c r="R270" s="64"/>
      <c r="S270" s="80" t="s">
        <v>9</v>
      </c>
      <c r="T270" s="176"/>
      <c r="U270" s="33">
        <f>IF(Suggested="Yes",'Price List'!AC270,'Price List'!AI270)</f>
        <v>109</v>
      </c>
      <c r="V270" s="31" t="s">
        <v>36</v>
      </c>
      <c r="W270" s="5" t="str">
        <f>+Instructions!$B$3</f>
        <v>N</v>
      </c>
      <c r="X270" s="46"/>
      <c r="Y270" s="48">
        <f>+Instructions!$D$22</f>
        <v>0</v>
      </c>
      <c r="Z270" s="16">
        <f t="shared" si="144"/>
        <v>109</v>
      </c>
      <c r="AA270" s="46"/>
      <c r="AB270" s="6" t="s">
        <v>993</v>
      </c>
      <c r="AC270" s="33">
        <v>109</v>
      </c>
      <c r="AD270" s="52">
        <f t="shared" si="145"/>
        <v>0</v>
      </c>
      <c r="AE270" s="16">
        <f t="shared" si="146"/>
        <v>109</v>
      </c>
      <c r="AF270" s="12">
        <f t="shared" si="147"/>
        <v>0</v>
      </c>
      <c r="AG270" s="102"/>
      <c r="AH270" s="109" t="str">
        <f>+C270</f>
        <v>IQ</v>
      </c>
      <c r="AI270" s="32">
        <f t="shared" si="148"/>
        <v>109</v>
      </c>
      <c r="AJ270" s="46"/>
      <c r="AL270" s="16">
        <f>ROUND(AE270/(1-VLOOKUP(AH270,Group,2,FALSE)),2)</f>
        <v>109</v>
      </c>
      <c r="AM270" s="16">
        <f>IF(VLOOKUP(AH270,Group,3,FALSE)="YES",VLOOKUP(ROUND(ROUND(AL270,1)-AL270,2),Round,2,FALSE)+VLOOKUP(AH270,Group,4,FALSE),0)</f>
        <v>0</v>
      </c>
      <c r="AN270" s="16">
        <f>IF(VLOOKUP(AH270,Group,5,FALSE)="",0,ROUND(AL270-0.04999,1)-AL270+AO270)</f>
        <v>0</v>
      </c>
      <c r="AO270" s="16" t="str">
        <f>IF(VLOOKUP(AH270,Group,5,FALSE)="","",VLOOKUP(AH270,Group,5,FALSE))</f>
        <v/>
      </c>
      <c r="AQ270" s="93" t="s">
        <v>45</v>
      </c>
    </row>
    <row r="271" spans="1:43" s="154" customFormat="1" ht="3" customHeight="1" x14ac:dyDescent="0.2">
      <c r="A271" s="216"/>
      <c r="D271" s="155"/>
      <c r="H271" s="155"/>
      <c r="I271" s="155"/>
      <c r="J271" s="156"/>
      <c r="K271" s="155"/>
      <c r="L271" s="157"/>
      <c r="N271" s="155"/>
      <c r="O271" s="155"/>
      <c r="P271" s="155"/>
      <c r="Q271" s="155"/>
      <c r="R271" s="158"/>
      <c r="S271" s="159"/>
      <c r="T271" s="182"/>
      <c r="U271" s="160"/>
      <c r="V271" s="161"/>
      <c r="W271" s="161"/>
      <c r="X271" s="162"/>
      <c r="Y271" s="165"/>
      <c r="Z271" s="163"/>
      <c r="AA271" s="162"/>
      <c r="AE271" s="166"/>
      <c r="AF271" s="164"/>
      <c r="AG271" s="163"/>
      <c r="AH271" s="167"/>
      <c r="AI271" s="160"/>
      <c r="AJ271" s="162"/>
      <c r="AQ271" s="93" t="s">
        <v>45</v>
      </c>
    </row>
    <row r="272" spans="1:43" s="3" customFormat="1" ht="9.9499999999999993" customHeight="1" x14ac:dyDescent="0.2">
      <c r="A272" s="119"/>
      <c r="D272" s="24"/>
      <c r="F272" s="11" t="s">
        <v>129</v>
      </c>
      <c r="G272" s="24"/>
      <c r="H272" s="64"/>
      <c r="I272" s="24"/>
      <c r="J272" s="120"/>
      <c r="K272" s="24"/>
      <c r="L272" s="24"/>
      <c r="M272" s="24"/>
      <c r="N272" s="24"/>
      <c r="O272" s="24"/>
      <c r="P272" s="24"/>
      <c r="Q272" s="24"/>
      <c r="S272" s="80"/>
      <c r="T272" s="176"/>
      <c r="U272" s="33"/>
      <c r="V272" s="31"/>
      <c r="W272" s="31"/>
      <c r="X272" s="46"/>
      <c r="Y272" s="48"/>
      <c r="Z272" s="14"/>
      <c r="AA272" s="46"/>
      <c r="AE272" s="47"/>
      <c r="AF272" s="16"/>
      <c r="AG272" s="14"/>
      <c r="AH272" s="57"/>
      <c r="AI272" s="16"/>
      <c r="AJ272" s="46"/>
      <c r="AQ272" s="93" t="s">
        <v>45</v>
      </c>
    </row>
    <row r="273" spans="1:43" s="3" customFormat="1" ht="9.9499999999999993" customHeight="1" x14ac:dyDescent="0.2">
      <c r="A273" s="119">
        <v>31920</v>
      </c>
      <c r="C273" s="168" t="s">
        <v>250</v>
      </c>
      <c r="D273" s="169" t="s">
        <v>244</v>
      </c>
      <c r="F273" s="24" t="s">
        <v>293</v>
      </c>
      <c r="H273" s="24" t="s">
        <v>126</v>
      </c>
      <c r="I273" s="24"/>
      <c r="J273" s="120" t="s">
        <v>291</v>
      </c>
      <c r="K273" s="24"/>
      <c r="L273" s="24"/>
      <c r="N273" s="24"/>
      <c r="O273" s="24"/>
      <c r="P273" s="24"/>
      <c r="Q273" s="24" t="s">
        <v>119</v>
      </c>
      <c r="R273" s="64"/>
      <c r="S273" s="80"/>
      <c r="T273" s="176"/>
      <c r="U273" s="33">
        <f>IF(Suggested="Yes",'Price List'!AC273,'Price List'!AI273)</f>
        <v>53</v>
      </c>
      <c r="V273" s="31" t="s">
        <v>36</v>
      </c>
      <c r="W273" s="5" t="str">
        <f>+Instructions!$B$3</f>
        <v>N</v>
      </c>
      <c r="X273" s="46"/>
      <c r="Y273" s="48">
        <f>+Instructions!$D$22</f>
        <v>0</v>
      </c>
      <c r="Z273" s="16">
        <f>ROUND($AC273*(1-Y273)+0.004999,2)</f>
        <v>53</v>
      </c>
      <c r="AA273" s="46"/>
      <c r="AB273" s="6" t="s">
        <v>993</v>
      </c>
      <c r="AC273" s="33">
        <v>53</v>
      </c>
      <c r="AD273" s="52">
        <f>+Y273</f>
        <v>0</v>
      </c>
      <c r="AE273" s="16">
        <f>+Z273</f>
        <v>53</v>
      </c>
      <c r="AF273" s="12">
        <f>(AI273-AE273)/AI273</f>
        <v>0</v>
      </c>
      <c r="AG273" s="102"/>
      <c r="AH273" s="109" t="str">
        <f>+C273</f>
        <v>RU</v>
      </c>
      <c r="AI273" s="32">
        <f>SUM(AL273:AN273)+AG273</f>
        <v>53</v>
      </c>
      <c r="AJ273" s="46"/>
      <c r="AL273" s="16">
        <f>ROUND(AE273/(1-VLOOKUP(AH273,Group,2,FALSE)),2)</f>
        <v>53</v>
      </c>
      <c r="AM273" s="16">
        <f>IF(VLOOKUP(AH273,Group,3,FALSE)="YES",VLOOKUP(ROUND(ROUND(AL273,1)-AL273,2),Round,2,FALSE)+VLOOKUP(AH273,Group,4,FALSE),0)</f>
        <v>0</v>
      </c>
      <c r="AN273" s="16">
        <f>IF(VLOOKUP(AH273,Group,5,FALSE)="",0,ROUND(AL273-0.04999,1)-AL273+AO273)</f>
        <v>0</v>
      </c>
      <c r="AO273" s="16" t="str">
        <f>IF(VLOOKUP(AH273,Group,5,FALSE)="","",VLOOKUP(AH273,Group,5,FALSE))</f>
        <v/>
      </c>
      <c r="AQ273" s="93" t="s">
        <v>45</v>
      </c>
    </row>
    <row r="274" spans="1:43" s="3" customFormat="1" ht="9.9499999999999993" customHeight="1" x14ac:dyDescent="0.2">
      <c r="A274" s="119">
        <v>31919</v>
      </c>
      <c r="C274" s="168" t="s">
        <v>250</v>
      </c>
      <c r="D274" s="169" t="s">
        <v>244</v>
      </c>
      <c r="F274" s="24" t="s">
        <v>294</v>
      </c>
      <c r="H274" s="24" t="s">
        <v>127</v>
      </c>
      <c r="I274" s="24"/>
      <c r="J274" s="120" t="s">
        <v>292</v>
      </c>
      <c r="K274" s="24"/>
      <c r="L274" s="24"/>
      <c r="N274" s="24"/>
      <c r="O274" s="24"/>
      <c r="P274" s="24"/>
      <c r="Q274" s="24" t="s">
        <v>119</v>
      </c>
      <c r="R274" s="64"/>
      <c r="S274" s="80" t="s">
        <v>9</v>
      </c>
      <c r="T274" s="176"/>
      <c r="U274" s="33">
        <f>IF(Suggested="Yes",'Price List'!AC274,'Price List'!AI274)</f>
        <v>92</v>
      </c>
      <c r="V274" s="31" t="s">
        <v>36</v>
      </c>
      <c r="W274" s="5" t="str">
        <f>+Instructions!$B$3</f>
        <v>N</v>
      </c>
      <c r="X274" s="46"/>
      <c r="Y274" s="48">
        <f>+Instructions!$D$22</f>
        <v>0</v>
      </c>
      <c r="Z274" s="16">
        <f>ROUND($AC274*(1-Y274)+0.004999,2)</f>
        <v>92</v>
      </c>
      <c r="AA274" s="46"/>
      <c r="AB274" s="6" t="s">
        <v>993</v>
      </c>
      <c r="AC274" s="33">
        <v>92</v>
      </c>
      <c r="AD274" s="52">
        <f>+Y274</f>
        <v>0</v>
      </c>
      <c r="AE274" s="16">
        <f>+Z274</f>
        <v>92</v>
      </c>
      <c r="AF274" s="12">
        <f>(AI274-AE274)/AI274</f>
        <v>0</v>
      </c>
      <c r="AG274" s="102"/>
      <c r="AH274" s="109" t="str">
        <f>+C274</f>
        <v>RU</v>
      </c>
      <c r="AI274" s="32">
        <f>SUM(AL274:AN274)+AG274</f>
        <v>92</v>
      </c>
      <c r="AJ274" s="46"/>
      <c r="AL274" s="16">
        <f>ROUND(AE274/(1-VLOOKUP(AH274,Group,2,FALSE)),2)</f>
        <v>92</v>
      </c>
      <c r="AM274" s="16">
        <f>IF(VLOOKUP(AH274,Group,3,FALSE)="YES",VLOOKUP(ROUND(ROUND(AL274,1)-AL274,2),Round,2,FALSE)+VLOOKUP(AH274,Group,4,FALSE),0)</f>
        <v>0</v>
      </c>
      <c r="AN274" s="16">
        <f>IF(VLOOKUP(AH274,Group,5,FALSE)="",0,ROUND(AL274-0.04999,1)-AL274+AO274)</f>
        <v>0</v>
      </c>
      <c r="AO274" s="16" t="str">
        <f>IF(VLOOKUP(AH274,Group,5,FALSE)="","",VLOOKUP(AH274,Group,5,FALSE))</f>
        <v/>
      </c>
      <c r="AQ274" s="93" t="s">
        <v>45</v>
      </c>
    </row>
    <row r="275" spans="1:43" s="3" customFormat="1" ht="9.9499999999999993" customHeight="1" x14ac:dyDescent="0.2">
      <c r="A275" s="119"/>
      <c r="D275" s="24"/>
      <c r="G275" s="136" t="s">
        <v>130</v>
      </c>
      <c r="H275" s="24"/>
      <c r="I275" s="136"/>
      <c r="J275" s="120"/>
      <c r="K275" s="24"/>
      <c r="L275" s="24"/>
      <c r="M275" s="24"/>
      <c r="N275" s="24"/>
      <c r="O275" s="24"/>
      <c r="P275" s="24"/>
      <c r="Q275" s="24"/>
      <c r="R275" s="64"/>
      <c r="S275" s="80"/>
      <c r="T275" s="176"/>
      <c r="U275" s="33"/>
      <c r="V275" s="31"/>
      <c r="W275" s="31"/>
      <c r="X275" s="46"/>
      <c r="Y275" s="48"/>
      <c r="Z275" s="14"/>
      <c r="AA275" s="46"/>
      <c r="AE275" s="47"/>
      <c r="AF275" s="16"/>
      <c r="AG275" s="14"/>
      <c r="AH275" s="57"/>
      <c r="AI275" s="33"/>
      <c r="AJ275" s="46"/>
      <c r="AQ275" s="93" t="s">
        <v>45</v>
      </c>
    </row>
    <row r="276" spans="1:43" s="3" customFormat="1" ht="9.9499999999999993" customHeight="1" x14ac:dyDescent="0.2">
      <c r="A276" s="119"/>
      <c r="D276" s="24"/>
      <c r="G276" s="136" t="s">
        <v>131</v>
      </c>
      <c r="H276" s="24"/>
      <c r="I276" s="136"/>
      <c r="J276" s="120"/>
      <c r="K276" s="24"/>
      <c r="L276" s="24"/>
      <c r="M276" s="24"/>
      <c r="N276" s="24"/>
      <c r="O276" s="24"/>
      <c r="P276" s="24"/>
      <c r="Q276" s="24"/>
      <c r="R276" s="64"/>
      <c r="S276" s="80"/>
      <c r="T276" s="176"/>
      <c r="U276" s="33"/>
      <c r="V276" s="31"/>
      <c r="W276" s="31"/>
      <c r="X276" s="46"/>
      <c r="Y276" s="48"/>
      <c r="Z276" s="14"/>
      <c r="AA276" s="46"/>
      <c r="AE276" s="47"/>
      <c r="AF276" s="16"/>
      <c r="AG276" s="14"/>
      <c r="AH276" s="57"/>
      <c r="AI276" s="33"/>
      <c r="AJ276" s="46"/>
      <c r="AQ276" s="93" t="s">
        <v>45</v>
      </c>
    </row>
    <row r="277" spans="1:43" s="154" customFormat="1" ht="3" customHeight="1" x14ac:dyDescent="0.2">
      <c r="A277" s="216"/>
      <c r="D277" s="155"/>
      <c r="H277" s="155"/>
      <c r="I277" s="155"/>
      <c r="J277" s="156"/>
      <c r="K277" s="155"/>
      <c r="L277" s="157"/>
      <c r="N277" s="155"/>
      <c r="O277" s="155"/>
      <c r="P277" s="155"/>
      <c r="Q277" s="155"/>
      <c r="R277" s="158"/>
      <c r="S277" s="159"/>
      <c r="T277" s="182"/>
      <c r="U277" s="160"/>
      <c r="V277" s="161"/>
      <c r="W277" s="161"/>
      <c r="X277" s="162"/>
      <c r="Y277" s="165"/>
      <c r="Z277" s="163"/>
      <c r="AA277" s="162"/>
      <c r="AE277" s="166"/>
      <c r="AF277" s="164"/>
      <c r="AG277" s="163"/>
      <c r="AH277" s="167"/>
      <c r="AI277" s="160"/>
      <c r="AJ277" s="162"/>
      <c r="AQ277" s="93" t="s">
        <v>45</v>
      </c>
    </row>
    <row r="278" spans="1:43" s="3" customFormat="1" ht="9.9499999999999993" customHeight="1" x14ac:dyDescent="0.2">
      <c r="A278" s="119"/>
      <c r="D278" s="24"/>
      <c r="F278" s="11" t="s">
        <v>319</v>
      </c>
      <c r="G278" s="24"/>
      <c r="H278" s="64"/>
      <c r="I278" s="24"/>
      <c r="J278" s="120"/>
      <c r="K278" s="24"/>
      <c r="L278" s="24"/>
      <c r="M278" s="24"/>
      <c r="N278" s="24"/>
      <c r="O278" s="24"/>
      <c r="P278" s="24"/>
      <c r="Q278" s="24"/>
      <c r="S278" s="80"/>
      <c r="T278" s="176"/>
      <c r="U278" s="33"/>
      <c r="V278" s="31"/>
      <c r="W278" s="31"/>
      <c r="X278" s="46"/>
      <c r="Y278" s="48"/>
      <c r="Z278" s="14"/>
      <c r="AA278" s="46"/>
      <c r="AE278" s="47"/>
      <c r="AF278" s="16"/>
      <c r="AG278" s="14"/>
      <c r="AH278" s="57"/>
      <c r="AI278" s="16"/>
      <c r="AJ278" s="46"/>
      <c r="AQ278" s="93" t="s">
        <v>45</v>
      </c>
    </row>
    <row r="279" spans="1:43" s="3" customFormat="1" ht="9.9499999999999993" customHeight="1" x14ac:dyDescent="0.2">
      <c r="A279" s="119" t="s">
        <v>781</v>
      </c>
      <c r="C279" s="168" t="s">
        <v>299</v>
      </c>
      <c r="D279" s="169" t="s">
        <v>301</v>
      </c>
      <c r="F279" s="136" t="s">
        <v>346</v>
      </c>
      <c r="H279" s="24"/>
      <c r="I279" s="24" t="s">
        <v>345</v>
      </c>
      <c r="J279" s="120"/>
      <c r="K279" s="24"/>
      <c r="L279" s="24"/>
      <c r="N279" s="24"/>
      <c r="O279" s="24"/>
      <c r="P279" s="24"/>
      <c r="Q279" s="24" t="s">
        <v>307</v>
      </c>
      <c r="R279" s="64"/>
      <c r="S279" s="80" t="s">
        <v>9</v>
      </c>
      <c r="T279" s="176"/>
      <c r="U279" s="33">
        <f>IF(Suggested="Yes",'Price List'!AC279,'Price List'!AI279)</f>
        <v>16</v>
      </c>
      <c r="V279" s="31" t="s">
        <v>36</v>
      </c>
      <c r="W279" s="5" t="str">
        <f>+Instructions!$B$3</f>
        <v>N</v>
      </c>
      <c r="X279" s="46"/>
      <c r="Y279" s="48">
        <f>+Instructions!$D$22</f>
        <v>0</v>
      </c>
      <c r="Z279" s="16">
        <f>ROUND($AC279*(1-Y279)+0.004999,2)</f>
        <v>16</v>
      </c>
      <c r="AA279" s="46"/>
      <c r="AB279" s="6" t="s">
        <v>993</v>
      </c>
      <c r="AC279" s="33">
        <v>16</v>
      </c>
      <c r="AD279" s="52">
        <f>+Y279</f>
        <v>0</v>
      </c>
      <c r="AE279" s="16">
        <f>+Z279</f>
        <v>16</v>
      </c>
      <c r="AF279" s="12">
        <f>(AI279-AE279)/AI279</f>
        <v>0</v>
      </c>
      <c r="AG279" s="102"/>
      <c r="AH279" s="109" t="str">
        <f>+C279</f>
        <v>IQ</v>
      </c>
      <c r="AI279" s="32">
        <f>SUM(AL279:AN279)+AG279</f>
        <v>16</v>
      </c>
      <c r="AJ279" s="46"/>
      <c r="AL279" s="16">
        <f>ROUND(AE279/(1-VLOOKUP(AH279,Group,2,FALSE)),2)</f>
        <v>16</v>
      </c>
      <c r="AM279" s="16">
        <f>IF(VLOOKUP(AH279,Group,3,FALSE)="YES",VLOOKUP(ROUND(ROUND(AL279,1)-AL279,2),Round,2,FALSE)+VLOOKUP(AH279,Group,4,FALSE),0)</f>
        <v>0</v>
      </c>
      <c r="AN279" s="16">
        <f>IF(VLOOKUP(AH279,Group,5,FALSE)="",0,ROUND(AL279-0.04999,1)-AL279+AO279)</f>
        <v>0</v>
      </c>
      <c r="AO279" s="16" t="str">
        <f>IF(VLOOKUP(AH279,Group,5,FALSE)="","",VLOOKUP(AH279,Group,5,FALSE))</f>
        <v/>
      </c>
      <c r="AQ279" s="93" t="s">
        <v>45</v>
      </c>
    </row>
    <row r="280" spans="1:43" s="154" customFormat="1" ht="3" customHeight="1" x14ac:dyDescent="0.2">
      <c r="A280" s="216"/>
      <c r="D280" s="155"/>
      <c r="H280" s="155"/>
      <c r="I280" s="155"/>
      <c r="J280" s="156"/>
      <c r="K280" s="155"/>
      <c r="L280" s="157"/>
      <c r="N280" s="155"/>
      <c r="O280" s="155"/>
      <c r="P280" s="155"/>
      <c r="Q280" s="155"/>
      <c r="R280" s="158"/>
      <c r="S280" s="159"/>
      <c r="T280" s="182"/>
      <c r="U280" s="160"/>
      <c r="V280" s="161"/>
      <c r="W280" s="161"/>
      <c r="X280" s="162"/>
      <c r="Y280" s="165"/>
      <c r="Z280" s="163"/>
      <c r="AA280" s="162"/>
      <c r="AE280" s="166"/>
      <c r="AF280" s="164"/>
      <c r="AG280" s="163"/>
      <c r="AH280" s="167"/>
      <c r="AI280" s="160"/>
      <c r="AJ280" s="162"/>
      <c r="AQ280" s="93" t="s">
        <v>45</v>
      </c>
    </row>
    <row r="281" spans="1:43" s="124" customFormat="1" ht="12" customHeight="1" x14ac:dyDescent="0.2">
      <c r="A281" s="215"/>
      <c r="D281" s="24"/>
      <c r="E281" s="125" t="s">
        <v>118</v>
      </c>
      <c r="F281" s="11"/>
      <c r="G281" s="126"/>
      <c r="H281" s="24"/>
      <c r="I281" s="24"/>
      <c r="J281" s="120"/>
      <c r="K281" s="24"/>
      <c r="L281" s="136"/>
      <c r="M281" s="3"/>
      <c r="N281" s="24"/>
      <c r="O281" s="24"/>
      <c r="P281" s="24"/>
      <c r="Q281" s="24"/>
      <c r="R281" s="64"/>
      <c r="S281" s="80"/>
      <c r="T281" s="176"/>
      <c r="U281" s="33"/>
      <c r="V281" s="31"/>
      <c r="W281" s="130"/>
      <c r="X281" s="46"/>
      <c r="Y281" s="133"/>
      <c r="Z281" s="131"/>
      <c r="AA281" s="46"/>
      <c r="AE281" s="134"/>
      <c r="AF281" s="132"/>
      <c r="AG281" s="131"/>
      <c r="AH281" s="135"/>
      <c r="AI281" s="132"/>
      <c r="AJ281" s="46"/>
      <c r="AQ281" s="93"/>
    </row>
    <row r="282" spans="1:43" s="3" customFormat="1" ht="3" customHeight="1" x14ac:dyDescent="0.2">
      <c r="A282" s="119"/>
      <c r="D282" s="24"/>
      <c r="H282" s="24"/>
      <c r="I282" s="24"/>
      <c r="J282" s="120"/>
      <c r="K282" s="24"/>
      <c r="L282" s="136"/>
      <c r="N282" s="24"/>
      <c r="O282" s="24"/>
      <c r="P282" s="24"/>
      <c r="Q282" s="24"/>
      <c r="R282" s="64"/>
      <c r="S282" s="80"/>
      <c r="T282" s="176"/>
      <c r="U282" s="33"/>
      <c r="V282" s="31"/>
      <c r="W282" s="31"/>
      <c r="X282" s="46"/>
      <c r="Y282" s="48"/>
      <c r="Z282" s="14"/>
      <c r="AA282" s="46"/>
      <c r="AE282" s="47"/>
      <c r="AF282" s="16"/>
      <c r="AG282" s="14"/>
      <c r="AH282" s="57"/>
      <c r="AI282" s="33"/>
      <c r="AJ282" s="46"/>
      <c r="AQ282" s="93" t="s">
        <v>45</v>
      </c>
    </row>
    <row r="283" spans="1:43" s="124" customFormat="1" ht="12.75" customHeight="1" x14ac:dyDescent="0.2">
      <c r="A283" s="215"/>
      <c r="D283" s="24"/>
      <c r="E283" s="125"/>
      <c r="F283" s="11" t="s">
        <v>834</v>
      </c>
      <c r="G283" s="126"/>
      <c r="H283" s="126"/>
      <c r="I283" s="127"/>
      <c r="J283" s="128"/>
      <c r="K283" s="127"/>
      <c r="L283" s="127"/>
      <c r="M283" s="24"/>
      <c r="N283" s="24"/>
      <c r="O283" s="24"/>
      <c r="P283" s="24"/>
      <c r="Q283" s="24"/>
      <c r="S283" s="129"/>
      <c r="T283" s="176"/>
      <c r="V283" s="130"/>
      <c r="W283" s="130"/>
      <c r="X283" s="46"/>
      <c r="Y283" s="133"/>
      <c r="Z283" s="131"/>
      <c r="AA283" s="46"/>
      <c r="AE283" s="134"/>
      <c r="AF283" s="132"/>
      <c r="AG283" s="131"/>
      <c r="AH283" s="135"/>
      <c r="AI283" s="132"/>
      <c r="AJ283" s="46"/>
      <c r="AQ283" s="93"/>
    </row>
    <row r="284" spans="1:43" s="3" customFormat="1" ht="9.9499999999999993" customHeight="1" x14ac:dyDescent="0.2">
      <c r="A284" s="119" t="s">
        <v>791</v>
      </c>
      <c r="C284" s="168" t="s">
        <v>418</v>
      </c>
      <c r="D284" s="169" t="s">
        <v>548</v>
      </c>
      <c r="F284" s="24" t="s">
        <v>422</v>
      </c>
      <c r="H284" s="24" t="s">
        <v>420</v>
      </c>
      <c r="I284" s="24"/>
      <c r="J284" s="120"/>
      <c r="K284" s="24"/>
      <c r="L284" s="24"/>
      <c r="M284" s="136" t="s">
        <v>421</v>
      </c>
      <c r="N284" s="24"/>
      <c r="O284" s="24"/>
      <c r="P284" s="24"/>
      <c r="Q284" s="24" t="s">
        <v>416</v>
      </c>
      <c r="R284" s="64"/>
      <c r="S284" s="80" t="s">
        <v>9</v>
      </c>
      <c r="T284" s="176"/>
      <c r="U284" s="33">
        <f>IF(Suggested="Yes",'Price List'!AC284,'Price List'!AI284)</f>
        <v>245</v>
      </c>
      <c r="V284" s="31" t="s">
        <v>36</v>
      </c>
      <c r="W284" s="5" t="str">
        <f>+Instructions!$B$3</f>
        <v>N</v>
      </c>
      <c r="X284" s="46"/>
      <c r="Y284" s="48">
        <f>+Instructions!$D$22</f>
        <v>0</v>
      </c>
      <c r="Z284" s="16">
        <f>ROUND($AC284*(1-Y284)+0.004999,2)</f>
        <v>245</v>
      </c>
      <c r="AA284" s="46"/>
      <c r="AB284" s="6" t="s">
        <v>993</v>
      </c>
      <c r="AC284" s="33">
        <v>245</v>
      </c>
      <c r="AD284" s="52">
        <f t="shared" ref="AD284" si="149">+Y284</f>
        <v>0</v>
      </c>
      <c r="AE284" s="16">
        <f t="shared" ref="AE284" si="150">+Z284</f>
        <v>245</v>
      </c>
      <c r="AF284" s="12">
        <f t="shared" ref="AF284" si="151">(AI284-AE284)/AI284</f>
        <v>0</v>
      </c>
      <c r="AG284" s="102"/>
      <c r="AH284" s="109" t="str">
        <f>+C284</f>
        <v>RS1</v>
      </c>
      <c r="AI284" s="32">
        <f t="shared" ref="AI284" si="152">SUM(AL284:AN284)+AG284</f>
        <v>245</v>
      </c>
      <c r="AJ284" s="46"/>
      <c r="AL284" s="16">
        <f t="shared" ref="AL284" si="153">ROUND(AE284/(1-VLOOKUP(AH284,Group,2,FALSE)),2)</f>
        <v>245</v>
      </c>
      <c r="AM284" s="16">
        <f t="shared" ref="AM284" si="154">IF(VLOOKUP(AH284,Group,3,FALSE)="YES",VLOOKUP(ROUND(ROUND(AL284,1)-AL284,2),Round,2,FALSE)+VLOOKUP(AH284,Group,4,FALSE),0)</f>
        <v>0</v>
      </c>
      <c r="AN284" s="16">
        <f t="shared" ref="AN284" si="155">IF(VLOOKUP(AH284,Group,5,FALSE)="",0,ROUND(AL284-0.04999,1)-AL284+AO284)</f>
        <v>0</v>
      </c>
      <c r="AO284" s="16" t="str">
        <f t="shared" ref="AO284" si="156">IF(VLOOKUP(AH284,Group,5,FALSE)="","",VLOOKUP(AH284,Group,5,FALSE))</f>
        <v/>
      </c>
      <c r="AQ284" s="93" t="s">
        <v>45</v>
      </c>
    </row>
    <row r="285" spans="1:43" s="3" customFormat="1" ht="9.9499999999999993" customHeight="1" x14ac:dyDescent="0.2">
      <c r="A285" s="119" t="s">
        <v>792</v>
      </c>
      <c r="C285" s="168" t="s">
        <v>419</v>
      </c>
      <c r="D285" s="169" t="s">
        <v>549</v>
      </c>
      <c r="F285" s="24" t="s">
        <v>423</v>
      </c>
      <c r="H285" s="24"/>
      <c r="I285" s="24" t="s">
        <v>835</v>
      </c>
      <c r="J285" s="120"/>
      <c r="K285" s="24"/>
      <c r="L285" s="24"/>
      <c r="N285" s="24"/>
      <c r="O285" s="24"/>
      <c r="P285" s="24"/>
      <c r="Q285" s="24" t="s">
        <v>416</v>
      </c>
      <c r="R285" s="64"/>
      <c r="S285" s="80" t="s">
        <v>9</v>
      </c>
      <c r="T285" s="176"/>
      <c r="U285" s="33">
        <f>IF(Suggested="Yes",'Price List'!AC285,'Price List'!AI285)</f>
        <v>27.85</v>
      </c>
      <c r="V285" s="31" t="s">
        <v>36</v>
      </c>
      <c r="W285" s="5" t="str">
        <f>+Instructions!$B$3</f>
        <v>N</v>
      </c>
      <c r="X285" s="46"/>
      <c r="Y285" s="48">
        <f>+Instructions!$D$22</f>
        <v>0</v>
      </c>
      <c r="Z285" s="16">
        <f>ROUND($AC285*(1-Y285)+0.004999,2)</f>
        <v>27.85</v>
      </c>
      <c r="AA285" s="46"/>
      <c r="AB285" s="6" t="s">
        <v>993</v>
      </c>
      <c r="AC285" s="33">
        <v>27.85</v>
      </c>
      <c r="AD285" s="52">
        <f>+Y285</f>
        <v>0</v>
      </c>
      <c r="AE285" s="16">
        <f>+Z285</f>
        <v>27.85</v>
      </c>
      <c r="AF285" s="12">
        <f>(AI285-AE285)/AI285</f>
        <v>0</v>
      </c>
      <c r="AG285" s="102"/>
      <c r="AH285" s="109" t="str">
        <f>+C285</f>
        <v>RS</v>
      </c>
      <c r="AI285" s="32">
        <f>SUM(AL285:AN285)+AG285</f>
        <v>27.85</v>
      </c>
      <c r="AJ285" s="46"/>
      <c r="AL285" s="16">
        <f>ROUND(AE285/(1-VLOOKUP(AH285,Group,2,FALSE)),2)</f>
        <v>27.85</v>
      </c>
      <c r="AM285" s="16">
        <f>IF(VLOOKUP(AH285,Group,3,FALSE)="YES",VLOOKUP(ROUND(ROUND(AL285,1)-AL285,2),Round,2,FALSE)+VLOOKUP(AH285,Group,4,FALSE),0)</f>
        <v>0</v>
      </c>
      <c r="AN285" s="16">
        <f>IF(VLOOKUP(AH285,Group,5,FALSE)="",0,ROUND(AL285-0.04999,1)-AL285+AO285)</f>
        <v>0</v>
      </c>
      <c r="AO285" s="16" t="str">
        <f>IF(VLOOKUP(AH285,Group,5,FALSE)="","",VLOOKUP(AH285,Group,5,FALSE))</f>
        <v/>
      </c>
      <c r="AQ285" s="93" t="s">
        <v>45</v>
      </c>
    </row>
    <row r="286" spans="1:43" s="3" customFormat="1" ht="2.1" customHeight="1" x14ac:dyDescent="0.2">
      <c r="A286" s="119"/>
      <c r="D286" s="24"/>
      <c r="H286" s="24"/>
      <c r="I286" s="24"/>
      <c r="J286" s="120"/>
      <c r="K286" s="24"/>
      <c r="L286" s="136"/>
      <c r="N286" s="24"/>
      <c r="O286" s="24"/>
      <c r="P286" s="24"/>
      <c r="Q286" s="24"/>
      <c r="R286" s="64"/>
      <c r="S286" s="80"/>
      <c r="T286" s="176"/>
      <c r="U286" s="33"/>
      <c r="V286" s="31"/>
      <c r="W286" s="31"/>
      <c r="X286" s="46"/>
      <c r="Y286" s="48"/>
      <c r="Z286" s="14"/>
      <c r="AA286" s="46"/>
      <c r="AE286" s="47"/>
      <c r="AF286" s="16"/>
      <c r="AG286" s="14"/>
      <c r="AH286" s="57"/>
      <c r="AI286" s="33"/>
      <c r="AJ286" s="46"/>
      <c r="AQ286" s="93" t="s">
        <v>45</v>
      </c>
    </row>
    <row r="287" spans="1:43" s="124" customFormat="1" ht="12.75" customHeight="1" x14ac:dyDescent="0.2">
      <c r="A287" s="215"/>
      <c r="D287" s="24"/>
      <c r="E287" s="125"/>
      <c r="F287" s="11" t="s">
        <v>825</v>
      </c>
      <c r="G287" s="126"/>
      <c r="H287" s="126"/>
      <c r="I287" s="127"/>
      <c r="J287" s="128"/>
      <c r="K287" s="127"/>
      <c r="L287" s="127"/>
      <c r="M287" s="24"/>
      <c r="N287" s="24"/>
      <c r="O287" s="24"/>
      <c r="P287" s="24"/>
      <c r="Q287" s="24"/>
      <c r="S287" s="129"/>
      <c r="T287" s="176"/>
      <c r="V287" s="130"/>
      <c r="W287" s="130"/>
      <c r="X287" s="46"/>
      <c r="Y287" s="133"/>
      <c r="Z287" s="131"/>
      <c r="AA287" s="46"/>
      <c r="AE287" s="134"/>
      <c r="AF287" s="132"/>
      <c r="AG287" s="131"/>
      <c r="AH287" s="135"/>
      <c r="AI287" s="132"/>
      <c r="AJ287" s="46"/>
      <c r="AQ287" s="93"/>
    </row>
    <row r="288" spans="1:43" s="3" customFormat="1" ht="9.9499999999999993" customHeight="1" x14ac:dyDescent="0.2">
      <c r="A288" s="119" t="s">
        <v>793</v>
      </c>
      <c r="C288" s="168" t="s">
        <v>418</v>
      </c>
      <c r="D288" s="169" t="s">
        <v>548</v>
      </c>
      <c r="F288" s="24" t="s">
        <v>933</v>
      </c>
      <c r="H288" s="24" t="s">
        <v>735</v>
      </c>
      <c r="I288" s="24"/>
      <c r="J288" s="120"/>
      <c r="K288" s="24"/>
      <c r="L288" s="24"/>
      <c r="M288" s="136" t="s">
        <v>736</v>
      </c>
      <c r="N288" s="24"/>
      <c r="O288" s="24"/>
      <c r="P288" s="24"/>
      <c r="Q288" s="24" t="s">
        <v>416</v>
      </c>
      <c r="R288" s="64"/>
      <c r="S288" s="80" t="s">
        <v>9</v>
      </c>
      <c r="T288" s="176"/>
      <c r="U288" s="33">
        <f>IF(Suggested="Yes",'Price List'!AC288,'Price List'!AI288)</f>
        <v>549</v>
      </c>
      <c r="V288" s="31" t="s">
        <v>36</v>
      </c>
      <c r="W288" s="5" t="str">
        <f>+Instructions!$B$3</f>
        <v>N</v>
      </c>
      <c r="X288" s="46"/>
      <c r="Y288" s="48">
        <f>+Instructions!$D$22</f>
        <v>0</v>
      </c>
      <c r="Z288" s="16">
        <f>ROUND($AC288*(1-Y288)+0.004999,2)</f>
        <v>549</v>
      </c>
      <c r="AA288" s="46"/>
      <c r="AB288" s="6" t="s">
        <v>993</v>
      </c>
      <c r="AC288" s="33">
        <v>549</v>
      </c>
      <c r="AD288" s="52">
        <f t="shared" ref="AD288:AD291" si="157">+Y288</f>
        <v>0</v>
      </c>
      <c r="AE288" s="16">
        <f t="shared" ref="AE288:AE291" si="158">+Z288</f>
        <v>549</v>
      </c>
      <c r="AF288" s="12">
        <f t="shared" ref="AF288:AF291" si="159">(AI288-AE288)/AI288</f>
        <v>0</v>
      </c>
      <c r="AG288" s="102"/>
      <c r="AH288" s="109" t="str">
        <f>+C288</f>
        <v>RS1</v>
      </c>
      <c r="AI288" s="32">
        <f t="shared" ref="AI288:AI291" si="160">SUM(AL288:AN288)+AG288</f>
        <v>549</v>
      </c>
      <c r="AJ288" s="46"/>
      <c r="AL288" s="16">
        <f>ROUND(AE288/(1-VLOOKUP(AH288,Group,2,FALSE)),2)</f>
        <v>549</v>
      </c>
      <c r="AM288" s="16">
        <f>IF(VLOOKUP(AH288,Group,3,FALSE)="YES",VLOOKUP(ROUND(ROUND(AL288,1)-AL288,2),Round,2,FALSE)+VLOOKUP(AH288,Group,4,FALSE),0)</f>
        <v>0</v>
      </c>
      <c r="AN288" s="16">
        <f>IF(VLOOKUP(AH288,Group,5,FALSE)="",0,ROUND(AL288-0.04999,1)-AL288+AO288)</f>
        <v>0</v>
      </c>
      <c r="AO288" s="16" t="str">
        <f>IF(VLOOKUP(AH288,Group,5,FALSE)="","",VLOOKUP(AH288,Group,5,FALSE))</f>
        <v/>
      </c>
      <c r="AQ288" s="93" t="s">
        <v>45</v>
      </c>
    </row>
    <row r="289" spans="1:43" s="3" customFormat="1" ht="9.9499999999999993" customHeight="1" x14ac:dyDescent="0.2">
      <c r="A289" s="119" t="s">
        <v>826</v>
      </c>
      <c r="C289" s="168" t="s">
        <v>418</v>
      </c>
      <c r="D289" s="169" t="s">
        <v>548</v>
      </c>
      <c r="F289" s="24" t="s">
        <v>934</v>
      </c>
      <c r="H289" s="24" t="s">
        <v>830</v>
      </c>
      <c r="I289" s="24"/>
      <c r="J289" s="120"/>
      <c r="K289" s="24"/>
      <c r="L289" s="24"/>
      <c r="M289" s="136" t="s">
        <v>833</v>
      </c>
      <c r="N289" s="24"/>
      <c r="O289" s="24"/>
      <c r="P289" s="24"/>
      <c r="Q289" s="24" t="s">
        <v>416</v>
      </c>
      <c r="R289" s="64"/>
      <c r="S289" s="80"/>
      <c r="T289" s="176"/>
      <c r="U289" s="33">
        <f>IF(Suggested="Yes",'Price List'!AC289,'Price List'!AI289)</f>
        <v>679</v>
      </c>
      <c r="V289" s="31" t="s">
        <v>36</v>
      </c>
      <c r="W289" s="5" t="str">
        <f>+Instructions!$B$3</f>
        <v>N</v>
      </c>
      <c r="X289" s="46"/>
      <c r="Y289" s="48">
        <f>+Instructions!$D$22</f>
        <v>0</v>
      </c>
      <c r="Z289" s="16">
        <f t="shared" ref="Z289:Z290" si="161">ROUND($AC289*(1-Y289)+0.004999,2)</f>
        <v>679</v>
      </c>
      <c r="AA289" s="46"/>
      <c r="AB289" s="6" t="s">
        <v>993</v>
      </c>
      <c r="AC289" s="33">
        <v>679</v>
      </c>
      <c r="AD289" s="52">
        <f t="shared" ref="AD289:AD290" si="162">+Y289</f>
        <v>0</v>
      </c>
      <c r="AE289" s="16">
        <f t="shared" ref="AE289:AE290" si="163">+Z289</f>
        <v>679</v>
      </c>
      <c r="AF289" s="12">
        <f t="shared" ref="AF289:AF290" si="164">(AI289-AE289)/AI289</f>
        <v>0</v>
      </c>
      <c r="AG289" s="102"/>
      <c r="AH289" s="109" t="str">
        <f>+C289</f>
        <v>RS1</v>
      </c>
      <c r="AI289" s="32">
        <f t="shared" ref="AI289:AI290" si="165">SUM(AL289:AN289)+AG289</f>
        <v>679</v>
      </c>
      <c r="AJ289" s="46"/>
      <c r="AL289" s="16">
        <f>ROUND(AE289/(1-VLOOKUP(AH289,Group,2,FALSE)),2)</f>
        <v>679</v>
      </c>
      <c r="AM289" s="16">
        <f>IF(VLOOKUP(AH289,Group,3,FALSE)="YES",VLOOKUP(ROUND(ROUND(AL289,1)-AL289,2),Round,2,FALSE)+VLOOKUP(AH289,Group,4,FALSE),0)</f>
        <v>0</v>
      </c>
      <c r="AN289" s="16">
        <f>IF(VLOOKUP(AH289,Group,5,FALSE)="",0,ROUND(AL289-0.04999,1)-AL289+AO289)</f>
        <v>0</v>
      </c>
      <c r="AO289" s="16" t="str">
        <f>IF(VLOOKUP(AH289,Group,5,FALSE)="","",VLOOKUP(AH289,Group,5,FALSE))</f>
        <v/>
      </c>
      <c r="AQ289" s="93" t="s">
        <v>45</v>
      </c>
    </row>
    <row r="290" spans="1:43" s="3" customFormat="1" ht="9.9499999999999993" customHeight="1" x14ac:dyDescent="0.2">
      <c r="A290" s="119" t="s">
        <v>827</v>
      </c>
      <c r="C290" s="168" t="s">
        <v>418</v>
      </c>
      <c r="D290" s="169" t="s">
        <v>548</v>
      </c>
      <c r="F290" s="24" t="s">
        <v>935</v>
      </c>
      <c r="H290" s="24" t="s">
        <v>831</v>
      </c>
      <c r="I290" s="24"/>
      <c r="J290" s="120"/>
      <c r="K290" s="24"/>
      <c r="L290" s="24"/>
      <c r="M290" s="136" t="s">
        <v>832</v>
      </c>
      <c r="N290" s="24"/>
      <c r="O290" s="24"/>
      <c r="P290" s="24"/>
      <c r="Q290" s="24" t="s">
        <v>416</v>
      </c>
      <c r="R290" s="64"/>
      <c r="S290" s="80"/>
      <c r="T290" s="176"/>
      <c r="U290" s="33">
        <f>IF(Suggested="Yes",'Price List'!AC290,'Price List'!AI290)</f>
        <v>829</v>
      </c>
      <c r="V290" s="31" t="s">
        <v>36</v>
      </c>
      <c r="W290" s="5" t="str">
        <f>+Instructions!$B$3</f>
        <v>N</v>
      </c>
      <c r="X290" s="46"/>
      <c r="Y290" s="48">
        <f>+Instructions!$D$22</f>
        <v>0</v>
      </c>
      <c r="Z290" s="16">
        <f t="shared" si="161"/>
        <v>829</v>
      </c>
      <c r="AA290" s="46"/>
      <c r="AB290" s="6" t="s">
        <v>993</v>
      </c>
      <c r="AC290" s="33">
        <v>829</v>
      </c>
      <c r="AD290" s="52">
        <f t="shared" si="162"/>
        <v>0</v>
      </c>
      <c r="AE290" s="16">
        <f t="shared" si="163"/>
        <v>829</v>
      </c>
      <c r="AF290" s="12">
        <f t="shared" si="164"/>
        <v>0</v>
      </c>
      <c r="AG290" s="102"/>
      <c r="AH290" s="109" t="str">
        <f>+C290</f>
        <v>RS1</v>
      </c>
      <c r="AI290" s="32">
        <f t="shared" si="165"/>
        <v>829</v>
      </c>
      <c r="AJ290" s="46"/>
      <c r="AL290" s="16">
        <f>ROUND(AE290/(1-VLOOKUP(AH290,Group,2,FALSE)),2)</f>
        <v>829</v>
      </c>
      <c r="AM290" s="16">
        <f>IF(VLOOKUP(AH290,Group,3,FALSE)="YES",VLOOKUP(ROUND(ROUND(AL290,1)-AL290,2),Round,2,FALSE)+VLOOKUP(AH290,Group,4,FALSE),0)</f>
        <v>0</v>
      </c>
      <c r="AN290" s="16">
        <f>IF(VLOOKUP(AH290,Group,5,FALSE)="",0,ROUND(AL290-0.04999,1)-AL290+AO290)</f>
        <v>0</v>
      </c>
      <c r="AO290" s="16" t="str">
        <f>IF(VLOOKUP(AH290,Group,5,FALSE)="","",VLOOKUP(AH290,Group,5,FALSE))</f>
        <v/>
      </c>
      <c r="AQ290" s="93" t="s">
        <v>45</v>
      </c>
    </row>
    <row r="291" spans="1:43" s="3" customFormat="1" ht="9.9499999999999993" customHeight="1" x14ac:dyDescent="0.2">
      <c r="A291" s="119" t="s">
        <v>794</v>
      </c>
      <c r="C291" s="168" t="s">
        <v>419</v>
      </c>
      <c r="D291" s="169" t="s">
        <v>549</v>
      </c>
      <c r="F291" s="24" t="s">
        <v>936</v>
      </c>
      <c r="G291" s="11"/>
      <c r="H291" s="118"/>
      <c r="I291" s="118" t="s">
        <v>734</v>
      </c>
      <c r="J291" s="137"/>
      <c r="K291" s="24"/>
      <c r="L291" s="24"/>
      <c r="M291" s="24"/>
      <c r="N291" s="24"/>
      <c r="O291" s="24"/>
      <c r="P291" s="24"/>
      <c r="Q291" s="24" t="s">
        <v>416</v>
      </c>
      <c r="R291" s="24"/>
      <c r="S291" s="80" t="s">
        <v>9</v>
      </c>
      <c r="T291" s="176"/>
      <c r="U291" s="33">
        <f>IF(Suggested="Yes",'Price List'!AC291,'Price List'!AI291)</f>
        <v>26.75</v>
      </c>
      <c r="V291" s="31" t="s">
        <v>36</v>
      </c>
      <c r="W291" s="5" t="str">
        <f>+Instructions!$B$3</f>
        <v>N</v>
      </c>
      <c r="X291" s="46"/>
      <c r="Y291" s="48">
        <f>+Instructions!$D$22</f>
        <v>0</v>
      </c>
      <c r="Z291" s="16">
        <f>ROUND($AC291*(1-Y291)+0.004999,2)</f>
        <v>26.75</v>
      </c>
      <c r="AA291" s="46"/>
      <c r="AB291" s="6" t="s">
        <v>993</v>
      </c>
      <c r="AC291" s="33">
        <v>26.75</v>
      </c>
      <c r="AD291" s="52">
        <f t="shared" si="157"/>
        <v>0</v>
      </c>
      <c r="AE291" s="16">
        <f t="shared" si="158"/>
        <v>26.75</v>
      </c>
      <c r="AF291" s="12">
        <f t="shared" si="159"/>
        <v>0</v>
      </c>
      <c r="AG291" s="102"/>
      <c r="AH291" s="109" t="str">
        <f>+C291</f>
        <v>RS</v>
      </c>
      <c r="AI291" s="32">
        <f t="shared" si="160"/>
        <v>26.75</v>
      </c>
      <c r="AJ291" s="46"/>
      <c r="AL291" s="16">
        <f>ROUND(AE291/(1-VLOOKUP(AH291,Group,2,FALSE)),2)</f>
        <v>26.75</v>
      </c>
      <c r="AM291" s="16">
        <f>IF(VLOOKUP(AH291,Group,3,FALSE)="YES",VLOOKUP(ROUND(ROUND(AL291,1)-AL291,2),Round,2,FALSE)+VLOOKUP(AH291,Group,4,FALSE),0)</f>
        <v>0</v>
      </c>
      <c r="AN291" s="16">
        <f>IF(VLOOKUP(AH291,Group,5,FALSE)="",0,ROUND(AL291-0.04999,1)-AL291+AO291)</f>
        <v>0</v>
      </c>
      <c r="AO291" s="16" t="str">
        <f>IF(VLOOKUP(AH291,Group,5,FALSE)="","",VLOOKUP(AH291,Group,5,FALSE))</f>
        <v/>
      </c>
      <c r="AQ291" s="93" t="s">
        <v>45</v>
      </c>
    </row>
    <row r="292" spans="1:43" s="3" customFormat="1" ht="9.9499999999999993" customHeight="1" x14ac:dyDescent="0.2">
      <c r="A292" s="119" t="s">
        <v>828</v>
      </c>
      <c r="C292" s="168" t="s">
        <v>419</v>
      </c>
      <c r="D292" s="169" t="s">
        <v>549</v>
      </c>
      <c r="F292" s="24" t="s">
        <v>937</v>
      </c>
      <c r="G292" s="11"/>
      <c r="H292" s="118"/>
      <c r="I292" s="118" t="s">
        <v>829</v>
      </c>
      <c r="J292" s="137"/>
      <c r="K292" s="24"/>
      <c r="L292" s="24"/>
      <c r="M292" s="24"/>
      <c r="N292" s="24"/>
      <c r="O292" s="24"/>
      <c r="P292" s="24"/>
      <c r="Q292" s="24" t="s">
        <v>416</v>
      </c>
      <c r="R292" s="24"/>
      <c r="S292" s="80"/>
      <c r="T292" s="176"/>
      <c r="U292" s="33">
        <f>IF(Suggested="Yes",'Price List'!AC292,'Price List'!AI292)</f>
        <v>32.1</v>
      </c>
      <c r="V292" s="31" t="s">
        <v>36</v>
      </c>
      <c r="W292" s="5" t="str">
        <f>+Instructions!$B$3</f>
        <v>N</v>
      </c>
      <c r="X292" s="46"/>
      <c r="Y292" s="48">
        <f>+Instructions!$D$22</f>
        <v>0</v>
      </c>
      <c r="Z292" s="16">
        <f>ROUND($AC292*(1-Y292)+0.004999,2)</f>
        <v>32.1</v>
      </c>
      <c r="AA292" s="46"/>
      <c r="AB292" s="6" t="s">
        <v>993</v>
      </c>
      <c r="AC292" s="33">
        <v>32.1</v>
      </c>
      <c r="AD292" s="52">
        <f t="shared" ref="AD292" si="166">+Y292</f>
        <v>0</v>
      </c>
      <c r="AE292" s="16">
        <f t="shared" ref="AE292" si="167">+Z292</f>
        <v>32.1</v>
      </c>
      <c r="AF292" s="12">
        <f t="shared" ref="AF292" si="168">(AI292-AE292)/AI292</f>
        <v>0</v>
      </c>
      <c r="AG292" s="102"/>
      <c r="AH292" s="109" t="str">
        <f>+C292</f>
        <v>RS</v>
      </c>
      <c r="AI292" s="32">
        <f t="shared" ref="AI292" si="169">SUM(AL292:AN292)+AG292</f>
        <v>32.1</v>
      </c>
      <c r="AJ292" s="46"/>
      <c r="AL292" s="16">
        <f>ROUND(AE292/(1-VLOOKUP(AH292,Group,2,FALSE)),2)</f>
        <v>32.1</v>
      </c>
      <c r="AM292" s="16">
        <f>IF(VLOOKUP(AH292,Group,3,FALSE)="YES",VLOOKUP(ROUND(ROUND(AL292,1)-AL292,2),Round,2,FALSE)+VLOOKUP(AH292,Group,4,FALSE),0)</f>
        <v>0</v>
      </c>
      <c r="AN292" s="16">
        <f>IF(VLOOKUP(AH292,Group,5,FALSE)="",0,ROUND(AL292-0.04999,1)-AL292+AO292)</f>
        <v>0</v>
      </c>
      <c r="AO292" s="16" t="str">
        <f>IF(VLOOKUP(AH292,Group,5,FALSE)="","",VLOOKUP(AH292,Group,5,FALSE))</f>
        <v/>
      </c>
      <c r="AQ292" s="93" t="s">
        <v>45</v>
      </c>
    </row>
    <row r="293" spans="1:43" s="3" customFormat="1" ht="2.1" customHeight="1" x14ac:dyDescent="0.2">
      <c r="A293" s="119"/>
      <c r="D293" s="24"/>
      <c r="H293" s="24"/>
      <c r="I293" s="24"/>
      <c r="J293" s="120"/>
      <c r="K293" s="24"/>
      <c r="L293" s="136"/>
      <c r="N293" s="24"/>
      <c r="O293" s="24"/>
      <c r="P293" s="24"/>
      <c r="Q293" s="24"/>
      <c r="R293" s="64"/>
      <c r="S293" s="80"/>
      <c r="T293" s="176"/>
      <c r="U293" s="33"/>
      <c r="V293" s="31"/>
      <c r="W293" s="31"/>
      <c r="X293" s="46"/>
      <c r="Y293" s="48"/>
      <c r="Z293" s="14"/>
      <c r="AA293" s="46"/>
      <c r="AE293" s="47"/>
      <c r="AF293" s="16"/>
      <c r="AG293" s="14"/>
      <c r="AH293" s="57"/>
      <c r="AI293" s="33"/>
      <c r="AJ293" s="46"/>
      <c r="AQ293" s="93" t="s">
        <v>45</v>
      </c>
    </row>
    <row r="294" spans="1:43" s="124" customFormat="1" ht="12.75" customHeight="1" x14ac:dyDescent="0.2">
      <c r="A294" s="215"/>
      <c r="D294" s="24"/>
      <c r="E294" s="125"/>
      <c r="F294" s="11" t="s">
        <v>836</v>
      </c>
      <c r="G294" s="126"/>
      <c r="H294" s="126"/>
      <c r="I294" s="127"/>
      <c r="J294" s="128"/>
      <c r="K294" s="127"/>
      <c r="L294" s="127"/>
      <c r="M294" s="24"/>
      <c r="N294" s="24"/>
      <c r="O294" s="24"/>
      <c r="P294" s="24"/>
      <c r="Q294" s="24"/>
      <c r="S294" s="129"/>
      <c r="T294" s="176"/>
      <c r="V294" s="130"/>
      <c r="W294" s="130"/>
      <c r="X294" s="46"/>
      <c r="Y294" s="133"/>
      <c r="Z294" s="131"/>
      <c r="AA294" s="46"/>
      <c r="AE294" s="134"/>
      <c r="AF294" s="132"/>
      <c r="AG294" s="131"/>
      <c r="AH294" s="135"/>
      <c r="AI294" s="132"/>
      <c r="AJ294" s="46"/>
      <c r="AQ294" s="93"/>
    </row>
    <row r="295" spans="1:43" s="3" customFormat="1" ht="9.9499999999999993" customHeight="1" x14ac:dyDescent="0.2">
      <c r="A295" s="119" t="s">
        <v>795</v>
      </c>
      <c r="C295" s="168" t="s">
        <v>418</v>
      </c>
      <c r="D295" s="169" t="s">
        <v>548</v>
      </c>
      <c r="F295" s="24" t="s">
        <v>938</v>
      </c>
      <c r="H295" s="24" t="s">
        <v>534</v>
      </c>
      <c r="I295" s="24"/>
      <c r="J295" s="120"/>
      <c r="K295" s="24"/>
      <c r="L295" s="24"/>
      <c r="M295" s="136" t="s">
        <v>318</v>
      </c>
      <c r="N295" s="24"/>
      <c r="O295" s="24"/>
      <c r="P295" s="24"/>
      <c r="Q295" s="24" t="s">
        <v>416</v>
      </c>
      <c r="R295" s="64"/>
      <c r="S295" s="80"/>
      <c r="T295" s="176"/>
      <c r="U295" s="33">
        <f>IF(Suggested="Yes",'Price List'!AC295,'Price List'!AI295)</f>
        <v>639</v>
      </c>
      <c r="V295" s="31" t="s">
        <v>36</v>
      </c>
      <c r="W295" s="5" t="str">
        <f>+Instructions!$B$3</f>
        <v>N</v>
      </c>
      <c r="X295" s="46"/>
      <c r="Y295" s="48">
        <f>+Instructions!$D$22</f>
        <v>0</v>
      </c>
      <c r="Z295" s="16">
        <f t="shared" ref="Z295:Z300" si="170">ROUND($AC295*(1-Y295)+0.004999,2)</f>
        <v>639</v>
      </c>
      <c r="AA295" s="46"/>
      <c r="AB295" s="6" t="s">
        <v>993</v>
      </c>
      <c r="AC295" s="33">
        <v>639</v>
      </c>
      <c r="AD295" s="52">
        <f t="shared" ref="AD295:AE299" si="171">+Y295</f>
        <v>0</v>
      </c>
      <c r="AE295" s="16">
        <f t="shared" si="171"/>
        <v>639</v>
      </c>
      <c r="AF295" s="12">
        <f>(AI295-AE295)/AI295</f>
        <v>0</v>
      </c>
      <c r="AG295" s="102"/>
      <c r="AH295" s="109" t="str">
        <f>+C295</f>
        <v>RS1</v>
      </c>
      <c r="AI295" s="32">
        <f>SUM(AL295:AN295)+AG295</f>
        <v>639</v>
      </c>
      <c r="AJ295" s="46"/>
      <c r="AL295" s="16">
        <f>ROUND(AE295/(1-VLOOKUP(AH295,Group,2,FALSE)),2)</f>
        <v>639</v>
      </c>
      <c r="AM295" s="16">
        <f>IF(VLOOKUP(AH295,Group,3,FALSE)="YES",VLOOKUP(ROUND(ROUND(AL295,1)-AL295,2),Round,2,FALSE)+VLOOKUP(AH295,Group,4,FALSE),0)</f>
        <v>0</v>
      </c>
      <c r="AN295" s="16">
        <f>IF(VLOOKUP(AH295,Group,5,FALSE)="",0,ROUND(AL295-0.04999,1)-AL295+AO295)</f>
        <v>0</v>
      </c>
      <c r="AO295" s="16" t="str">
        <f>IF(VLOOKUP(AH295,Group,5,FALSE)="","",VLOOKUP(AH295,Group,5,FALSE))</f>
        <v/>
      </c>
      <c r="AQ295" s="93" t="s">
        <v>45</v>
      </c>
    </row>
    <row r="296" spans="1:43" s="3" customFormat="1" ht="9.9499999999999993" customHeight="1" x14ac:dyDescent="0.2">
      <c r="A296" s="119" t="s">
        <v>796</v>
      </c>
      <c r="C296" s="168" t="s">
        <v>418</v>
      </c>
      <c r="D296" s="169" t="s">
        <v>548</v>
      </c>
      <c r="F296" s="24" t="s">
        <v>939</v>
      </c>
      <c r="H296" s="24" t="s">
        <v>539</v>
      </c>
      <c r="I296" s="24"/>
      <c r="J296" s="120"/>
      <c r="K296" s="24"/>
      <c r="L296" s="24"/>
      <c r="M296" s="136" t="s">
        <v>535</v>
      </c>
      <c r="N296" s="24"/>
      <c r="O296" s="24"/>
      <c r="P296" s="24"/>
      <c r="Q296" s="24" t="s">
        <v>416</v>
      </c>
      <c r="R296" s="64"/>
      <c r="S296" s="80"/>
      <c r="T296" s="176"/>
      <c r="U296" s="33">
        <f>IF(Suggested="Yes",'Price List'!AC296,'Price List'!AI296)</f>
        <v>725</v>
      </c>
      <c r="V296" s="31" t="s">
        <v>36</v>
      </c>
      <c r="W296" s="5" t="str">
        <f>+Instructions!$B$3</f>
        <v>N</v>
      </c>
      <c r="X296" s="46"/>
      <c r="Y296" s="48">
        <f>+Instructions!$D$22</f>
        <v>0</v>
      </c>
      <c r="Z296" s="16">
        <f t="shared" si="170"/>
        <v>725</v>
      </c>
      <c r="AA296" s="46"/>
      <c r="AB296" s="6" t="s">
        <v>993</v>
      </c>
      <c r="AC296" s="33">
        <v>725</v>
      </c>
      <c r="AD296" s="52">
        <f t="shared" si="171"/>
        <v>0</v>
      </c>
      <c r="AE296" s="16">
        <f t="shared" si="171"/>
        <v>725</v>
      </c>
      <c r="AF296" s="12">
        <f>(AI296-AE296)/AI296</f>
        <v>0</v>
      </c>
      <c r="AG296" s="102"/>
      <c r="AH296" s="109" t="str">
        <f>+C296</f>
        <v>RS1</v>
      </c>
      <c r="AI296" s="32">
        <f>SUM(AL296:AN296)+AG296</f>
        <v>725</v>
      </c>
      <c r="AJ296" s="46"/>
      <c r="AL296" s="16">
        <f>ROUND(AE296/(1-VLOOKUP(AH296,Group,2,FALSE)),2)</f>
        <v>725</v>
      </c>
      <c r="AM296" s="16">
        <f>IF(VLOOKUP(AH296,Group,3,FALSE)="YES",VLOOKUP(ROUND(ROUND(AL296,1)-AL296,2),Round,2,FALSE)+VLOOKUP(AH296,Group,4,FALSE),0)</f>
        <v>0</v>
      </c>
      <c r="AN296" s="16">
        <f>IF(VLOOKUP(AH296,Group,5,FALSE)="",0,ROUND(AL296-0.04999,1)-AL296+AO296)</f>
        <v>0</v>
      </c>
      <c r="AO296" s="16" t="str">
        <f>IF(VLOOKUP(AH296,Group,5,FALSE)="","",VLOOKUP(AH296,Group,5,FALSE))</f>
        <v/>
      </c>
      <c r="AQ296" s="93" t="s">
        <v>45</v>
      </c>
    </row>
    <row r="297" spans="1:43" s="3" customFormat="1" ht="9.9499999999999993" customHeight="1" x14ac:dyDescent="0.2">
      <c r="A297" s="119" t="s">
        <v>797</v>
      </c>
      <c r="C297" s="168" t="s">
        <v>418</v>
      </c>
      <c r="D297" s="169" t="s">
        <v>548</v>
      </c>
      <c r="F297" s="24" t="s">
        <v>940</v>
      </c>
      <c r="H297" s="24" t="s">
        <v>542</v>
      </c>
      <c r="I297" s="24"/>
      <c r="J297" s="120"/>
      <c r="K297" s="24"/>
      <c r="L297" s="24"/>
      <c r="M297" s="136" t="s">
        <v>536</v>
      </c>
      <c r="N297" s="24"/>
      <c r="O297" s="24"/>
      <c r="P297" s="24"/>
      <c r="Q297" s="24" t="s">
        <v>416</v>
      </c>
      <c r="R297" s="64"/>
      <c r="S297" s="80"/>
      <c r="T297" s="176"/>
      <c r="U297" s="33">
        <f>IF(Suggested="Yes",'Price List'!AC297,'Price List'!AI297)</f>
        <v>885</v>
      </c>
      <c r="V297" s="31" t="s">
        <v>36</v>
      </c>
      <c r="W297" s="5" t="str">
        <f>+Instructions!$B$3</f>
        <v>N</v>
      </c>
      <c r="X297" s="46"/>
      <c r="Y297" s="48">
        <f>+Instructions!$D$22</f>
        <v>0</v>
      </c>
      <c r="Z297" s="16">
        <f t="shared" si="170"/>
        <v>885</v>
      </c>
      <c r="AA297" s="46"/>
      <c r="AB297" s="6" t="s">
        <v>993</v>
      </c>
      <c r="AC297" s="33">
        <v>885</v>
      </c>
      <c r="AD297" s="52">
        <f t="shared" si="171"/>
        <v>0</v>
      </c>
      <c r="AE297" s="16">
        <f t="shared" si="171"/>
        <v>885</v>
      </c>
      <c r="AF297" s="12">
        <f>(AI297-AE297)/AI297</f>
        <v>0</v>
      </c>
      <c r="AG297" s="102"/>
      <c r="AH297" s="109" t="str">
        <f>+C297</f>
        <v>RS1</v>
      </c>
      <c r="AI297" s="32">
        <f>SUM(AL297:AN297)+AG297</f>
        <v>885</v>
      </c>
      <c r="AJ297" s="46"/>
      <c r="AL297" s="16">
        <f>ROUND(AE297/(1-VLOOKUP(AH297,Group,2,FALSE)),2)</f>
        <v>885</v>
      </c>
      <c r="AM297" s="16">
        <f>IF(VLOOKUP(AH297,Group,3,FALSE)="YES",VLOOKUP(ROUND(ROUND(AL297,1)-AL297,2),Round,2,FALSE)+VLOOKUP(AH297,Group,4,FALSE),0)</f>
        <v>0</v>
      </c>
      <c r="AN297" s="16">
        <f>IF(VLOOKUP(AH297,Group,5,FALSE)="",0,ROUND(AL297-0.04999,1)-AL297+AO297)</f>
        <v>0</v>
      </c>
      <c r="AO297" s="16" t="str">
        <f>IF(VLOOKUP(AH297,Group,5,FALSE)="","",VLOOKUP(AH297,Group,5,FALSE))</f>
        <v/>
      </c>
      <c r="AQ297" s="93" t="s">
        <v>45</v>
      </c>
    </row>
    <row r="298" spans="1:43" s="3" customFormat="1" ht="9.9499999999999993" customHeight="1" x14ac:dyDescent="0.2">
      <c r="A298" s="119" t="s">
        <v>798</v>
      </c>
      <c r="C298" s="168" t="s">
        <v>418</v>
      </c>
      <c r="D298" s="169" t="s">
        <v>548</v>
      </c>
      <c r="F298" s="24" t="s">
        <v>941</v>
      </c>
      <c r="H298" s="24" t="s">
        <v>540</v>
      </c>
      <c r="I298" s="24"/>
      <c r="J298" s="120"/>
      <c r="K298" s="24"/>
      <c r="L298" s="24"/>
      <c r="M298" s="136" t="s">
        <v>537</v>
      </c>
      <c r="N298" s="24"/>
      <c r="O298" s="24"/>
      <c r="P298" s="24"/>
      <c r="Q298" s="24" t="s">
        <v>416</v>
      </c>
      <c r="R298" s="64"/>
      <c r="S298" s="80" t="s">
        <v>9</v>
      </c>
      <c r="T298" s="176"/>
      <c r="U298" s="33">
        <f>IF(Suggested="Yes",'Price List'!AC298,'Price List'!AI298)</f>
        <v>1145</v>
      </c>
      <c r="V298" s="31" t="s">
        <v>36</v>
      </c>
      <c r="W298" s="5" t="str">
        <f>+Instructions!$B$3</f>
        <v>N</v>
      </c>
      <c r="X298" s="46"/>
      <c r="Y298" s="48">
        <f>+Instructions!$D$22</f>
        <v>0</v>
      </c>
      <c r="Z298" s="16">
        <f t="shared" si="170"/>
        <v>1145</v>
      </c>
      <c r="AA298" s="46"/>
      <c r="AB298" s="6" t="s">
        <v>993</v>
      </c>
      <c r="AC298" s="33">
        <v>1145</v>
      </c>
      <c r="AD298" s="52">
        <f t="shared" si="171"/>
        <v>0</v>
      </c>
      <c r="AE298" s="16">
        <f t="shared" si="171"/>
        <v>1145</v>
      </c>
      <c r="AF298" s="12">
        <f>(AI298-AE298)/AI298</f>
        <v>0</v>
      </c>
      <c r="AG298" s="102"/>
      <c r="AH298" s="109" t="str">
        <f>+C298</f>
        <v>RS1</v>
      </c>
      <c r="AI298" s="32">
        <f>SUM(AL298:AN298)+AG298</f>
        <v>1145</v>
      </c>
      <c r="AJ298" s="46"/>
      <c r="AL298" s="16">
        <f>ROUND(AE298/(1-VLOOKUP(AH298,Group,2,FALSE)),2)</f>
        <v>1145</v>
      </c>
      <c r="AM298" s="16">
        <f>IF(VLOOKUP(AH298,Group,3,FALSE)="YES",VLOOKUP(ROUND(ROUND(AL298,1)-AL298,2),Round,2,FALSE)+VLOOKUP(AH298,Group,4,FALSE),0)</f>
        <v>0</v>
      </c>
      <c r="AN298" s="16">
        <f>IF(VLOOKUP(AH298,Group,5,FALSE)="",0,ROUND(AL298-0.04999,1)-AL298+AO298)</f>
        <v>0</v>
      </c>
      <c r="AO298" s="16" t="str">
        <f>IF(VLOOKUP(AH298,Group,5,FALSE)="","",VLOOKUP(AH298,Group,5,FALSE))</f>
        <v/>
      </c>
      <c r="AQ298" s="93" t="s">
        <v>45</v>
      </c>
    </row>
    <row r="299" spans="1:43" s="3" customFormat="1" ht="9.9499999999999993" customHeight="1" x14ac:dyDescent="0.2">
      <c r="A299" s="119" t="s">
        <v>799</v>
      </c>
      <c r="C299" s="168" t="s">
        <v>418</v>
      </c>
      <c r="D299" s="169" t="s">
        <v>548</v>
      </c>
      <c r="F299" s="24" t="s">
        <v>942</v>
      </c>
      <c r="H299" s="24" t="s">
        <v>541</v>
      </c>
      <c r="I299" s="24"/>
      <c r="J299" s="120"/>
      <c r="K299" s="24"/>
      <c r="L299" s="24"/>
      <c r="M299" s="136" t="s">
        <v>538</v>
      </c>
      <c r="N299" s="24"/>
      <c r="O299" s="24"/>
      <c r="P299" s="24"/>
      <c r="Q299" s="24" t="s">
        <v>416</v>
      </c>
      <c r="R299" s="64"/>
      <c r="S299" s="80"/>
      <c r="T299" s="176"/>
      <c r="U299" s="33">
        <f>IF(Suggested="Yes",'Price List'!AC299,'Price List'!AI299)</f>
        <v>1585</v>
      </c>
      <c r="V299" s="31" t="s">
        <v>36</v>
      </c>
      <c r="W299" s="5" t="str">
        <f>+Instructions!$B$3</f>
        <v>N</v>
      </c>
      <c r="X299" s="46"/>
      <c r="Y299" s="48">
        <f>+Instructions!$D$22</f>
        <v>0</v>
      </c>
      <c r="Z299" s="16">
        <f t="shared" si="170"/>
        <v>1585</v>
      </c>
      <c r="AA299" s="46"/>
      <c r="AB299" s="6" t="s">
        <v>993</v>
      </c>
      <c r="AC299" s="33">
        <v>1585</v>
      </c>
      <c r="AD299" s="52">
        <f t="shared" si="171"/>
        <v>0</v>
      </c>
      <c r="AE299" s="16">
        <f t="shared" si="171"/>
        <v>1585</v>
      </c>
      <c r="AF299" s="12">
        <f>(AI299-AE299)/AI299</f>
        <v>0</v>
      </c>
      <c r="AG299" s="102"/>
      <c r="AH299" s="109" t="str">
        <f>+C299</f>
        <v>RS1</v>
      </c>
      <c r="AI299" s="32">
        <f>SUM(AL299:AN299)+AG299</f>
        <v>1585</v>
      </c>
      <c r="AJ299" s="46"/>
      <c r="AL299" s="16">
        <f>ROUND(AE299/(1-VLOOKUP(AH299,Group,2,FALSE)),2)</f>
        <v>1585</v>
      </c>
      <c r="AM299" s="16">
        <f>IF(VLOOKUP(AH299,Group,3,FALSE)="YES",VLOOKUP(ROUND(ROUND(AL299,1)-AL299,2),Round,2,FALSE)+VLOOKUP(AH299,Group,4,FALSE),0)</f>
        <v>0</v>
      </c>
      <c r="AN299" s="16">
        <f>IF(VLOOKUP(AH299,Group,5,FALSE)="",0,ROUND(AL299-0.04999,1)-AL299+AO299)</f>
        <v>0</v>
      </c>
      <c r="AO299" s="16" t="str">
        <f>IF(VLOOKUP(AH299,Group,5,FALSE)="","",VLOOKUP(AH299,Group,5,FALSE))</f>
        <v/>
      </c>
      <c r="AQ299" s="93" t="s">
        <v>45</v>
      </c>
    </row>
    <row r="300" spans="1:43" s="3" customFormat="1" ht="9.9499999999999993" customHeight="1" x14ac:dyDescent="0.2">
      <c r="A300" s="119" t="s">
        <v>800</v>
      </c>
      <c r="C300" s="168" t="s">
        <v>419</v>
      </c>
      <c r="D300" s="169" t="s">
        <v>549</v>
      </c>
      <c r="F300" s="24" t="s">
        <v>943</v>
      </c>
      <c r="G300" s="11"/>
      <c r="H300" s="118"/>
      <c r="I300" s="118" t="s">
        <v>714</v>
      </c>
      <c r="J300" s="137"/>
      <c r="K300" s="24"/>
      <c r="L300" s="24"/>
      <c r="M300" s="24"/>
      <c r="N300" s="24"/>
      <c r="O300" s="24"/>
      <c r="P300" s="24"/>
      <c r="Q300" s="24" t="s">
        <v>416</v>
      </c>
      <c r="R300" s="24"/>
      <c r="S300" s="80" t="s">
        <v>9</v>
      </c>
      <c r="T300" s="176"/>
      <c r="U300" s="33">
        <f>IF(Suggested="Yes",'Price List'!AC300,'Price List'!AI300)</f>
        <v>28.9</v>
      </c>
      <c r="V300" s="31" t="s">
        <v>36</v>
      </c>
      <c r="W300" s="5" t="str">
        <f>+Instructions!$B$3</f>
        <v>N</v>
      </c>
      <c r="X300" s="46"/>
      <c r="Y300" s="48">
        <f>+Instructions!$D$22</f>
        <v>0</v>
      </c>
      <c r="Z300" s="16">
        <f t="shared" si="170"/>
        <v>28.9</v>
      </c>
      <c r="AA300" s="46"/>
      <c r="AB300" s="6" t="s">
        <v>993</v>
      </c>
      <c r="AC300" s="33">
        <v>28.9</v>
      </c>
      <c r="AD300" s="52">
        <f t="shared" ref="AD300" si="172">+Y300</f>
        <v>0</v>
      </c>
      <c r="AE300" s="16">
        <f t="shared" ref="AE300" si="173">+Z300</f>
        <v>28.9</v>
      </c>
      <c r="AF300" s="12">
        <f t="shared" ref="AF300" si="174">(AI300-AE300)/AI300</f>
        <v>0</v>
      </c>
      <c r="AG300" s="102"/>
      <c r="AH300" s="109" t="str">
        <f>+C300</f>
        <v>RS</v>
      </c>
      <c r="AI300" s="32">
        <f t="shared" ref="AI300" si="175">SUM(AL300:AN300)+AG300</f>
        <v>28.9</v>
      </c>
      <c r="AJ300" s="46"/>
      <c r="AL300" s="16">
        <f t="shared" ref="AL300" si="176">ROUND(AE300/(1-VLOOKUP(AH300,Group,2,FALSE)),2)</f>
        <v>28.9</v>
      </c>
      <c r="AM300" s="16">
        <f t="shared" ref="AM300" si="177">IF(VLOOKUP(AH300,Group,3,FALSE)="YES",VLOOKUP(ROUND(ROUND(AL300,1)-AL300,2),Round,2,FALSE)+VLOOKUP(AH300,Group,4,FALSE),0)</f>
        <v>0</v>
      </c>
      <c r="AN300" s="16">
        <f t="shared" ref="AN300" si="178">IF(VLOOKUP(AH300,Group,5,FALSE)="",0,ROUND(AL300-0.04999,1)-AL300+AO300)</f>
        <v>0</v>
      </c>
      <c r="AO300" s="16" t="str">
        <f t="shared" ref="AO300" si="179">IF(VLOOKUP(AH300,Group,5,FALSE)="","",VLOOKUP(AH300,Group,5,FALSE))</f>
        <v/>
      </c>
      <c r="AQ300" s="93" t="s">
        <v>45</v>
      </c>
    </row>
    <row r="301" spans="1:43" s="3" customFormat="1" ht="2.1" customHeight="1" x14ac:dyDescent="0.2">
      <c r="A301" s="119"/>
      <c r="D301" s="24"/>
      <c r="H301" s="24"/>
      <c r="I301" s="24"/>
      <c r="J301" s="120"/>
      <c r="K301" s="24"/>
      <c r="L301" s="136"/>
      <c r="N301" s="24"/>
      <c r="O301" s="24"/>
      <c r="P301" s="24"/>
      <c r="Q301" s="24"/>
      <c r="R301" s="64"/>
      <c r="S301" s="80"/>
      <c r="T301" s="176"/>
      <c r="U301" s="33"/>
      <c r="V301" s="31"/>
      <c r="W301" s="31"/>
      <c r="X301" s="46"/>
      <c r="Y301" s="48"/>
      <c r="Z301" s="14"/>
      <c r="AA301" s="46"/>
      <c r="AE301" s="47"/>
      <c r="AF301" s="16"/>
      <c r="AG301" s="14"/>
      <c r="AH301" s="57"/>
      <c r="AI301" s="33"/>
      <c r="AJ301" s="46"/>
      <c r="AQ301" s="93" t="s">
        <v>45</v>
      </c>
    </row>
    <row r="302" spans="1:43" s="124" customFormat="1" ht="12.75" customHeight="1" x14ac:dyDescent="0.2">
      <c r="A302" s="215"/>
      <c r="D302" s="24"/>
      <c r="E302" s="125"/>
      <c r="F302" s="11" t="s">
        <v>823</v>
      </c>
      <c r="G302" s="126"/>
      <c r="H302" s="126"/>
      <c r="I302" s="127"/>
      <c r="J302" s="128"/>
      <c r="K302" s="127"/>
      <c r="L302" s="127"/>
      <c r="M302" s="24"/>
      <c r="N302" s="24"/>
      <c r="O302" s="24"/>
      <c r="P302" s="24"/>
      <c r="Q302" s="24"/>
      <c r="S302" s="129"/>
      <c r="T302" s="176"/>
      <c r="V302" s="130"/>
      <c r="W302" s="130"/>
      <c r="X302" s="46"/>
      <c r="Y302" s="133"/>
      <c r="Z302" s="131"/>
      <c r="AA302" s="46"/>
      <c r="AE302" s="134"/>
      <c r="AF302" s="132"/>
      <c r="AG302" s="131"/>
      <c r="AH302" s="135"/>
      <c r="AI302" s="132"/>
      <c r="AJ302" s="46"/>
      <c r="AQ302" s="93"/>
    </row>
    <row r="303" spans="1:43" s="3" customFormat="1" ht="9.9499999999999993" customHeight="1" x14ac:dyDescent="0.2">
      <c r="A303" s="119" t="s">
        <v>801</v>
      </c>
      <c r="C303" s="168" t="s">
        <v>251</v>
      </c>
      <c r="D303" s="169" t="s">
        <v>243</v>
      </c>
      <c r="F303" s="24" t="s">
        <v>366</v>
      </c>
      <c r="H303" s="24" t="s">
        <v>354</v>
      </c>
      <c r="I303" s="24"/>
      <c r="J303" s="120"/>
      <c r="K303" s="24"/>
      <c r="L303" s="24"/>
      <c r="M303" s="136" t="s">
        <v>356</v>
      </c>
      <c r="N303" s="24"/>
      <c r="O303" s="24"/>
      <c r="P303" s="24"/>
      <c r="Q303" s="24" t="s">
        <v>119</v>
      </c>
      <c r="R303" s="64"/>
      <c r="S303" s="80"/>
      <c r="T303" s="176"/>
      <c r="U303" s="33">
        <f>IF(Suggested="Yes",'Price List'!AC303,'Price List'!AI303)</f>
        <v>739</v>
      </c>
      <c r="V303" s="31" t="s">
        <v>36</v>
      </c>
      <c r="W303" s="5" t="str">
        <f>+Instructions!$B$3</f>
        <v>N</v>
      </c>
      <c r="X303" s="46"/>
      <c r="Y303" s="48">
        <f>+Instructions!$D$22</f>
        <v>0</v>
      </c>
      <c r="Z303" s="16">
        <f>ROUND($AC303*(1-Y303)+0.004999,2)</f>
        <v>739</v>
      </c>
      <c r="AA303" s="46"/>
      <c r="AB303" s="6" t="s">
        <v>993</v>
      </c>
      <c r="AC303" s="33">
        <v>739</v>
      </c>
      <c r="AD303" s="52">
        <f t="shared" ref="AD303:AE305" si="180">+Y303</f>
        <v>0</v>
      </c>
      <c r="AE303" s="16">
        <f t="shared" si="180"/>
        <v>739</v>
      </c>
      <c r="AF303" s="12">
        <f>(AI303-AE303)/AI303</f>
        <v>0</v>
      </c>
      <c r="AG303" s="102"/>
      <c r="AH303" s="109" t="str">
        <f>+C303</f>
        <v>RU1</v>
      </c>
      <c r="AI303" s="32">
        <f>SUM(AL303:AN303)+AG303</f>
        <v>739</v>
      </c>
      <c r="AJ303" s="46"/>
      <c r="AL303" s="16">
        <f>ROUND(AE303/(1-VLOOKUP(AH303,Group,2,FALSE)),2)</f>
        <v>739</v>
      </c>
      <c r="AM303" s="16">
        <f>IF(VLOOKUP(AH303,Group,3,FALSE)="YES",VLOOKUP(ROUND(ROUND(AL303,1)-AL303,2),Round,2,FALSE)+VLOOKUP(AH303,Group,4,FALSE),0)</f>
        <v>0</v>
      </c>
      <c r="AN303" s="16">
        <f>IF(VLOOKUP(AH303,Group,5,FALSE)="",0,ROUND(AL303-0.04999,1)-AL303+AO303)</f>
        <v>0</v>
      </c>
      <c r="AO303" s="16" t="str">
        <f>IF(VLOOKUP(AH303,Group,5,FALSE)="","",VLOOKUP(AH303,Group,5,FALSE))</f>
        <v/>
      </c>
      <c r="AQ303" s="93" t="s">
        <v>45</v>
      </c>
    </row>
    <row r="304" spans="1:43" s="3" customFormat="1" ht="9.9499999999999993" customHeight="1" x14ac:dyDescent="0.2">
      <c r="A304" s="119" t="s">
        <v>802</v>
      </c>
      <c r="C304" s="168" t="s">
        <v>251</v>
      </c>
      <c r="D304" s="169" t="s">
        <v>243</v>
      </c>
      <c r="F304" s="24" t="s">
        <v>367</v>
      </c>
      <c r="H304" s="24" t="s">
        <v>378</v>
      </c>
      <c r="I304" s="24"/>
      <c r="J304" s="120"/>
      <c r="K304" s="24"/>
      <c r="L304" s="24"/>
      <c r="M304" s="136" t="s">
        <v>327</v>
      </c>
      <c r="N304" s="24"/>
      <c r="O304" s="24"/>
      <c r="P304" s="24"/>
      <c r="Q304" s="24" t="s">
        <v>119</v>
      </c>
      <c r="R304" s="64"/>
      <c r="S304" s="80"/>
      <c r="T304" s="176"/>
      <c r="U304" s="33">
        <f>IF(Suggested="Yes",'Price List'!AC304,'Price List'!AI304)</f>
        <v>819</v>
      </c>
      <c r="V304" s="31" t="s">
        <v>36</v>
      </c>
      <c r="W304" s="5" t="str">
        <f>+Instructions!$B$3</f>
        <v>N</v>
      </c>
      <c r="X304" s="46"/>
      <c r="Y304" s="48">
        <f>+Instructions!$D$22</f>
        <v>0</v>
      </c>
      <c r="Z304" s="16">
        <f>ROUND($AC304*(1-Y304)+0.004999,2)</f>
        <v>819</v>
      </c>
      <c r="AA304" s="46"/>
      <c r="AB304" s="6" t="s">
        <v>993</v>
      </c>
      <c r="AC304" s="33">
        <v>819</v>
      </c>
      <c r="AD304" s="52">
        <f t="shared" si="180"/>
        <v>0</v>
      </c>
      <c r="AE304" s="16">
        <f t="shared" si="180"/>
        <v>819</v>
      </c>
      <c r="AF304" s="12">
        <f>(AI304-AE304)/AI304</f>
        <v>0</v>
      </c>
      <c r="AG304" s="102"/>
      <c r="AH304" s="109" t="str">
        <f>+C304</f>
        <v>RU1</v>
      </c>
      <c r="AI304" s="32">
        <f>SUM(AL304:AN304)+AG304</f>
        <v>819</v>
      </c>
      <c r="AJ304" s="46"/>
      <c r="AL304" s="16">
        <f>ROUND(AE304/(1-VLOOKUP(AH304,Group,2,FALSE)),2)</f>
        <v>819</v>
      </c>
      <c r="AM304" s="16">
        <f>IF(VLOOKUP(AH304,Group,3,FALSE)="YES",VLOOKUP(ROUND(ROUND(AL304,1)-AL304,2),Round,2,FALSE)+VLOOKUP(AH304,Group,4,FALSE),0)</f>
        <v>0</v>
      </c>
      <c r="AN304" s="16">
        <f>IF(VLOOKUP(AH304,Group,5,FALSE)="",0,ROUND(AL304-0.04999,1)-AL304+AO304)</f>
        <v>0</v>
      </c>
      <c r="AO304" s="16" t="str">
        <f>IF(VLOOKUP(AH304,Group,5,FALSE)="","",VLOOKUP(AH304,Group,5,FALSE))</f>
        <v/>
      </c>
      <c r="AQ304" s="93" t="s">
        <v>45</v>
      </c>
    </row>
    <row r="305" spans="1:43" s="3" customFormat="1" ht="9.9499999999999993" customHeight="1" x14ac:dyDescent="0.2">
      <c r="A305" s="119" t="s">
        <v>803</v>
      </c>
      <c r="C305" s="168" t="s">
        <v>251</v>
      </c>
      <c r="D305" s="169" t="s">
        <v>243</v>
      </c>
      <c r="F305" s="24" t="s">
        <v>368</v>
      </c>
      <c r="H305" s="24" t="s">
        <v>355</v>
      </c>
      <c r="I305" s="24"/>
      <c r="J305" s="120"/>
      <c r="K305" s="24"/>
      <c r="L305" s="24"/>
      <c r="M305" s="136" t="s">
        <v>357</v>
      </c>
      <c r="N305" s="24"/>
      <c r="O305" s="24"/>
      <c r="P305" s="24"/>
      <c r="Q305" s="24" t="s">
        <v>119</v>
      </c>
      <c r="R305" s="64"/>
      <c r="S305" s="80"/>
      <c r="T305" s="176"/>
      <c r="U305" s="33">
        <f>IF(Suggested="Yes",'Price List'!AC305,'Price List'!AI305)</f>
        <v>1345</v>
      </c>
      <c r="V305" s="31" t="s">
        <v>36</v>
      </c>
      <c r="W305" s="5" t="str">
        <f>+Instructions!$B$3</f>
        <v>N</v>
      </c>
      <c r="X305" s="46"/>
      <c r="Y305" s="48">
        <f>+Instructions!$D$22</f>
        <v>0</v>
      </c>
      <c r="Z305" s="16">
        <f>ROUND($AC305*(1-Y305)+0.004999,2)</f>
        <v>1345</v>
      </c>
      <c r="AA305" s="46"/>
      <c r="AB305" s="6" t="s">
        <v>993</v>
      </c>
      <c r="AC305" s="33">
        <v>1345</v>
      </c>
      <c r="AD305" s="52">
        <f t="shared" si="180"/>
        <v>0</v>
      </c>
      <c r="AE305" s="16">
        <f t="shared" si="180"/>
        <v>1345</v>
      </c>
      <c r="AF305" s="12">
        <f>(AI305-AE305)/AI305</f>
        <v>0</v>
      </c>
      <c r="AG305" s="102"/>
      <c r="AH305" s="109" t="str">
        <f>+C305</f>
        <v>RU1</v>
      </c>
      <c r="AI305" s="32">
        <f>SUM(AL305:AN305)+AG305</f>
        <v>1345</v>
      </c>
      <c r="AJ305" s="46"/>
      <c r="AL305" s="16">
        <f>ROUND(AE305/(1-VLOOKUP(AH305,Group,2,FALSE)),2)</f>
        <v>1345</v>
      </c>
      <c r="AM305" s="16">
        <f>IF(VLOOKUP(AH305,Group,3,FALSE)="YES",VLOOKUP(ROUND(ROUND(AL305,1)-AL305,2),Round,2,FALSE)+VLOOKUP(AH305,Group,4,FALSE),0)</f>
        <v>0</v>
      </c>
      <c r="AN305" s="16">
        <f>IF(VLOOKUP(AH305,Group,5,FALSE)="",0,ROUND(AL305-0.04999,1)-AL305+AO305)</f>
        <v>0</v>
      </c>
      <c r="AO305" s="16" t="str">
        <f>IF(VLOOKUP(AH305,Group,5,FALSE)="","",VLOOKUP(AH305,Group,5,FALSE))</f>
        <v/>
      </c>
      <c r="AQ305" s="93" t="s">
        <v>45</v>
      </c>
    </row>
    <row r="306" spans="1:43" s="3" customFormat="1" ht="2.1" customHeight="1" x14ac:dyDescent="0.2">
      <c r="A306" s="119"/>
      <c r="D306" s="24"/>
      <c r="H306" s="24"/>
      <c r="I306" s="24"/>
      <c r="J306" s="120"/>
      <c r="K306" s="24"/>
      <c r="L306" s="136"/>
      <c r="N306" s="24"/>
      <c r="O306" s="24"/>
      <c r="P306" s="24"/>
      <c r="Q306" s="24"/>
      <c r="R306" s="64"/>
      <c r="S306" s="80"/>
      <c r="T306" s="176"/>
      <c r="U306" s="33"/>
      <c r="V306" s="31"/>
      <c r="W306" s="31"/>
      <c r="X306" s="46"/>
      <c r="Y306" s="48"/>
      <c r="Z306" s="14"/>
      <c r="AA306" s="46"/>
      <c r="AE306" s="47"/>
      <c r="AF306" s="16"/>
      <c r="AG306" s="14"/>
      <c r="AH306" s="57"/>
      <c r="AI306" s="33"/>
      <c r="AJ306" s="46"/>
      <c r="AQ306" s="93" t="s">
        <v>45</v>
      </c>
    </row>
    <row r="307" spans="1:43" s="124" customFormat="1" ht="12.75" customHeight="1" x14ac:dyDescent="0.2">
      <c r="A307" s="215"/>
      <c r="D307" s="24"/>
      <c r="E307" s="125"/>
      <c r="F307" s="11" t="s">
        <v>824</v>
      </c>
      <c r="G307" s="126"/>
      <c r="H307" s="126"/>
      <c r="I307" s="127"/>
      <c r="J307" s="128"/>
      <c r="K307" s="127"/>
      <c r="L307" s="127"/>
      <c r="M307" s="24"/>
      <c r="N307" s="24"/>
      <c r="O307" s="24"/>
      <c r="P307" s="24"/>
      <c r="Q307" s="24"/>
      <c r="S307" s="129"/>
      <c r="T307" s="176"/>
      <c r="V307" s="130"/>
      <c r="W307" s="130"/>
      <c r="X307" s="46"/>
      <c r="Y307" s="133"/>
      <c r="Z307" s="131"/>
      <c r="AA307" s="46"/>
      <c r="AE307" s="134"/>
      <c r="AF307" s="132"/>
      <c r="AG307" s="131"/>
      <c r="AH307" s="135"/>
      <c r="AI307" s="132"/>
      <c r="AJ307" s="46"/>
      <c r="AQ307" s="93"/>
    </row>
    <row r="308" spans="1:43" s="3" customFormat="1" ht="9.9499999999999993" customHeight="1" x14ac:dyDescent="0.2">
      <c r="A308" s="119" t="s">
        <v>804</v>
      </c>
      <c r="C308" s="168" t="s">
        <v>251</v>
      </c>
      <c r="D308" s="169" t="s">
        <v>243</v>
      </c>
      <c r="F308" s="24" t="s">
        <v>328</v>
      </c>
      <c r="H308" s="24" t="s">
        <v>321</v>
      </c>
      <c r="I308" s="24"/>
      <c r="J308" s="120"/>
      <c r="K308" s="24"/>
      <c r="L308" s="24"/>
      <c r="M308" s="136" t="s">
        <v>325</v>
      </c>
      <c r="N308" s="24"/>
      <c r="O308" s="24"/>
      <c r="P308" s="24"/>
      <c r="Q308" s="24" t="s">
        <v>119</v>
      </c>
      <c r="R308" s="64"/>
      <c r="S308" s="80"/>
      <c r="T308" s="176"/>
      <c r="U308" s="33">
        <f>IF(Suggested="Yes",'Price List'!AC308,'Price List'!AI308)</f>
        <v>925</v>
      </c>
      <c r="V308" s="31" t="s">
        <v>36</v>
      </c>
      <c r="W308" s="5" t="str">
        <f>+Instructions!$B$3</f>
        <v>N</v>
      </c>
      <c r="X308" s="46"/>
      <c r="Y308" s="48">
        <f>+Instructions!$D$22</f>
        <v>0</v>
      </c>
      <c r="Z308" s="16">
        <f t="shared" ref="Z308:Z312" si="181">ROUND($AC308*(1-Y308)+0.004999,2)</f>
        <v>925</v>
      </c>
      <c r="AA308" s="46"/>
      <c r="AB308" s="6" t="s">
        <v>993</v>
      </c>
      <c r="AC308" s="33">
        <v>925</v>
      </c>
      <c r="AD308" s="52">
        <f t="shared" ref="AD308:AE311" si="182">+Y308</f>
        <v>0</v>
      </c>
      <c r="AE308" s="16">
        <f t="shared" si="182"/>
        <v>925</v>
      </c>
      <c r="AF308" s="12">
        <f t="shared" ref="AF308:AF311" si="183">(AI308-AE308)/AI308</f>
        <v>0</v>
      </c>
      <c r="AG308" s="102"/>
      <c r="AH308" s="109" t="str">
        <f>+C308</f>
        <v>RU1</v>
      </c>
      <c r="AI308" s="32">
        <f t="shared" ref="AI308:AI311" si="184">SUM(AL308:AN308)+AG308</f>
        <v>925</v>
      </c>
      <c r="AJ308" s="46"/>
      <c r="AL308" s="16">
        <f t="shared" ref="AL308:AL311" si="185">ROUND(AE308/(1-VLOOKUP(AH308,Group,2,FALSE)),2)</f>
        <v>925</v>
      </c>
      <c r="AM308" s="16">
        <f t="shared" ref="AM308:AM311" si="186">IF(VLOOKUP(AH308,Group,3,FALSE)="YES",VLOOKUP(ROUND(ROUND(AL308,1)-AL308,2),Round,2,FALSE)+VLOOKUP(AH308,Group,4,FALSE),0)</f>
        <v>0</v>
      </c>
      <c r="AN308" s="16">
        <f t="shared" ref="AN308:AN311" si="187">IF(VLOOKUP(AH308,Group,5,FALSE)="",0,ROUND(AL308-0.04999,1)-AL308+AO308)</f>
        <v>0</v>
      </c>
      <c r="AO308" s="16" t="str">
        <f t="shared" ref="AO308:AO311" si="188">IF(VLOOKUP(AH308,Group,5,FALSE)="","",VLOOKUP(AH308,Group,5,FALSE))</f>
        <v/>
      </c>
      <c r="AQ308" s="93" t="s">
        <v>45</v>
      </c>
    </row>
    <row r="309" spans="1:43" s="3" customFormat="1" ht="9.9499999999999993" customHeight="1" x14ac:dyDescent="0.2">
      <c r="A309" s="119" t="s">
        <v>805</v>
      </c>
      <c r="C309" s="168" t="s">
        <v>251</v>
      </c>
      <c r="D309" s="169" t="s">
        <v>243</v>
      </c>
      <c r="F309" s="24" t="s">
        <v>329</v>
      </c>
      <c r="H309" s="24" t="s">
        <v>323</v>
      </c>
      <c r="I309" s="24"/>
      <c r="J309" s="120"/>
      <c r="K309" s="24"/>
      <c r="L309" s="24"/>
      <c r="M309" s="136" t="s">
        <v>327</v>
      </c>
      <c r="N309" s="24"/>
      <c r="O309" s="24"/>
      <c r="P309" s="24"/>
      <c r="Q309" s="24" t="s">
        <v>119</v>
      </c>
      <c r="R309" s="64"/>
      <c r="S309" s="80"/>
      <c r="T309" s="176"/>
      <c r="U309" s="33">
        <f>IF(Suggested="Yes",'Price List'!AC309,'Price List'!AI309)</f>
        <v>965</v>
      </c>
      <c r="V309" s="31" t="s">
        <v>36</v>
      </c>
      <c r="W309" s="5" t="str">
        <f>+Instructions!$B$3</f>
        <v>N</v>
      </c>
      <c r="X309" s="46"/>
      <c r="Y309" s="48">
        <f>+Instructions!$D$22</f>
        <v>0</v>
      </c>
      <c r="Z309" s="16">
        <f t="shared" si="181"/>
        <v>965</v>
      </c>
      <c r="AA309" s="46"/>
      <c r="AB309" s="6" t="s">
        <v>993</v>
      </c>
      <c r="AC309" s="33">
        <v>965</v>
      </c>
      <c r="AD309" s="52">
        <f t="shared" si="182"/>
        <v>0</v>
      </c>
      <c r="AE309" s="16">
        <f t="shared" si="182"/>
        <v>965</v>
      </c>
      <c r="AF309" s="12">
        <f t="shared" si="183"/>
        <v>0</v>
      </c>
      <c r="AG309" s="102"/>
      <c r="AH309" s="109" t="str">
        <f>+C309</f>
        <v>RU1</v>
      </c>
      <c r="AI309" s="32">
        <f t="shared" si="184"/>
        <v>965</v>
      </c>
      <c r="AJ309" s="46"/>
      <c r="AL309" s="16">
        <f t="shared" si="185"/>
        <v>965</v>
      </c>
      <c r="AM309" s="16">
        <f t="shared" si="186"/>
        <v>0</v>
      </c>
      <c r="AN309" s="16">
        <f t="shared" si="187"/>
        <v>0</v>
      </c>
      <c r="AO309" s="16" t="str">
        <f t="shared" si="188"/>
        <v/>
      </c>
      <c r="AQ309" s="93" t="s">
        <v>45</v>
      </c>
    </row>
    <row r="310" spans="1:43" s="3" customFormat="1" ht="9.9499999999999993" customHeight="1" x14ac:dyDescent="0.2">
      <c r="A310" s="119" t="s">
        <v>806</v>
      </c>
      <c r="C310" s="168" t="s">
        <v>251</v>
      </c>
      <c r="D310" s="169" t="s">
        <v>243</v>
      </c>
      <c r="F310" s="24" t="s">
        <v>330</v>
      </c>
      <c r="H310" s="24" t="s">
        <v>324</v>
      </c>
      <c r="I310" s="24"/>
      <c r="J310" s="120"/>
      <c r="K310" s="24"/>
      <c r="L310" s="24"/>
      <c r="M310" s="136" t="s">
        <v>240</v>
      </c>
      <c r="N310" s="24"/>
      <c r="O310" s="24"/>
      <c r="P310" s="24"/>
      <c r="Q310" s="24" t="s">
        <v>119</v>
      </c>
      <c r="R310" s="64"/>
      <c r="S310" s="80"/>
      <c r="T310" s="176"/>
      <c r="U310" s="33">
        <f>IF(Suggested="Yes",'Price List'!AC310,'Price List'!AI310)</f>
        <v>1335</v>
      </c>
      <c r="V310" s="31" t="s">
        <v>36</v>
      </c>
      <c r="W310" s="5" t="str">
        <f>+Instructions!$B$3</f>
        <v>N</v>
      </c>
      <c r="X310" s="46"/>
      <c r="Y310" s="48">
        <f>+Instructions!$D$22</f>
        <v>0</v>
      </c>
      <c r="Z310" s="16">
        <f t="shared" si="181"/>
        <v>1335</v>
      </c>
      <c r="AA310" s="46"/>
      <c r="AB310" s="6" t="s">
        <v>993</v>
      </c>
      <c r="AC310" s="33">
        <v>1335</v>
      </c>
      <c r="AD310" s="52">
        <f t="shared" si="182"/>
        <v>0</v>
      </c>
      <c r="AE310" s="16">
        <f t="shared" si="182"/>
        <v>1335</v>
      </c>
      <c r="AF310" s="12">
        <f t="shared" si="183"/>
        <v>0</v>
      </c>
      <c r="AG310" s="102"/>
      <c r="AH310" s="109" t="str">
        <f>+C310</f>
        <v>RU1</v>
      </c>
      <c r="AI310" s="32">
        <f t="shared" si="184"/>
        <v>1335</v>
      </c>
      <c r="AJ310" s="46"/>
      <c r="AL310" s="16">
        <f t="shared" si="185"/>
        <v>1335</v>
      </c>
      <c r="AM310" s="16">
        <f t="shared" si="186"/>
        <v>0</v>
      </c>
      <c r="AN310" s="16">
        <f t="shared" si="187"/>
        <v>0</v>
      </c>
      <c r="AO310" s="16" t="str">
        <f t="shared" si="188"/>
        <v/>
      </c>
      <c r="AQ310" s="93" t="s">
        <v>45</v>
      </c>
    </row>
    <row r="311" spans="1:43" s="3" customFormat="1" ht="9.9499999999999993" customHeight="1" x14ac:dyDescent="0.2">
      <c r="A311" s="119" t="s">
        <v>807</v>
      </c>
      <c r="C311" s="168" t="s">
        <v>251</v>
      </c>
      <c r="D311" s="169" t="s">
        <v>243</v>
      </c>
      <c r="F311" s="24" t="s">
        <v>331</v>
      </c>
      <c r="H311" s="24" t="s">
        <v>322</v>
      </c>
      <c r="I311" s="24"/>
      <c r="J311" s="120"/>
      <c r="K311" s="24"/>
      <c r="L311" s="24"/>
      <c r="M311" s="136" t="s">
        <v>326</v>
      </c>
      <c r="N311" s="24"/>
      <c r="O311" s="24"/>
      <c r="P311" s="24"/>
      <c r="Q311" s="24" t="s">
        <v>119</v>
      </c>
      <c r="R311" s="64"/>
      <c r="S311" s="80"/>
      <c r="T311" s="176"/>
      <c r="U311" s="33">
        <f>IF(Suggested="Yes",'Price List'!AC311,'Price List'!AI311)</f>
        <v>1495</v>
      </c>
      <c r="V311" s="31" t="s">
        <v>36</v>
      </c>
      <c r="W311" s="5" t="str">
        <f>+Instructions!$B$3</f>
        <v>N</v>
      </c>
      <c r="X311" s="46"/>
      <c r="Y311" s="48">
        <f>+Instructions!$D$22</f>
        <v>0</v>
      </c>
      <c r="Z311" s="16">
        <f t="shared" si="181"/>
        <v>1495</v>
      </c>
      <c r="AA311" s="46"/>
      <c r="AB311" s="6" t="s">
        <v>993</v>
      </c>
      <c r="AC311" s="33">
        <v>1495</v>
      </c>
      <c r="AD311" s="52">
        <f t="shared" si="182"/>
        <v>0</v>
      </c>
      <c r="AE311" s="16">
        <f t="shared" si="182"/>
        <v>1495</v>
      </c>
      <c r="AF311" s="12">
        <f t="shared" si="183"/>
        <v>0</v>
      </c>
      <c r="AG311" s="102"/>
      <c r="AH311" s="109" t="str">
        <f>+C311</f>
        <v>RU1</v>
      </c>
      <c r="AI311" s="32">
        <f t="shared" si="184"/>
        <v>1495</v>
      </c>
      <c r="AJ311" s="46"/>
      <c r="AL311" s="16">
        <f t="shared" si="185"/>
        <v>1495</v>
      </c>
      <c r="AM311" s="16">
        <f t="shared" si="186"/>
        <v>0</v>
      </c>
      <c r="AN311" s="16">
        <f t="shared" si="187"/>
        <v>0</v>
      </c>
      <c r="AO311" s="16" t="str">
        <f t="shared" si="188"/>
        <v/>
      </c>
      <c r="AQ311" s="93" t="s">
        <v>45</v>
      </c>
    </row>
    <row r="312" spans="1:43" s="3" customFormat="1" ht="9.9499999999999993" customHeight="1" x14ac:dyDescent="0.2">
      <c r="A312" s="217" t="s">
        <v>808</v>
      </c>
      <c r="C312" s="168" t="s">
        <v>250</v>
      </c>
      <c r="D312" s="169" t="s">
        <v>244</v>
      </c>
      <c r="F312" s="136" t="s">
        <v>409</v>
      </c>
      <c r="G312" s="11"/>
      <c r="H312" s="118"/>
      <c r="I312" s="118" t="s">
        <v>408</v>
      </c>
      <c r="J312" s="137"/>
      <c r="K312" s="24"/>
      <c r="L312" s="24"/>
      <c r="M312" s="24"/>
      <c r="N312" s="24"/>
      <c r="O312" s="24"/>
      <c r="P312" s="24"/>
      <c r="Q312" s="24" t="s">
        <v>119</v>
      </c>
      <c r="R312" s="24"/>
      <c r="S312" s="80"/>
      <c r="T312" s="176"/>
      <c r="U312" s="33">
        <f>IF(Suggested="Yes",'Price List'!AC312,'Price List'!AI312)</f>
        <v>76.55</v>
      </c>
      <c r="V312" s="31" t="s">
        <v>36</v>
      </c>
      <c r="W312" s="5" t="str">
        <f>+Instructions!$B$3</f>
        <v>N</v>
      </c>
      <c r="X312" s="46"/>
      <c r="Y312" s="48">
        <f>+Instructions!$D$22</f>
        <v>0</v>
      </c>
      <c r="Z312" s="16">
        <f t="shared" si="181"/>
        <v>76.55</v>
      </c>
      <c r="AA312" s="46"/>
      <c r="AB312" s="6" t="s">
        <v>993</v>
      </c>
      <c r="AC312" s="33">
        <v>76.55</v>
      </c>
      <c r="AD312" s="52">
        <f t="shared" ref="AD312:AE312" si="189">+Y312</f>
        <v>0</v>
      </c>
      <c r="AE312" s="16">
        <f t="shared" si="189"/>
        <v>76.55</v>
      </c>
      <c r="AF312" s="12">
        <f>(AI312-AE312)/AI312</f>
        <v>0</v>
      </c>
      <c r="AG312" s="102"/>
      <c r="AH312" s="109" t="str">
        <f>+C312</f>
        <v>RU</v>
      </c>
      <c r="AI312" s="32">
        <f>SUM(AL312:AN312)+AG312</f>
        <v>76.55</v>
      </c>
      <c r="AJ312" s="46"/>
      <c r="AL312" s="16">
        <f>ROUND(AE312/(1-VLOOKUP(AH312,Group,2,FALSE)),2)</f>
        <v>76.55</v>
      </c>
      <c r="AM312" s="16">
        <f>IF(VLOOKUP(AH312,Group,3,FALSE)="YES",VLOOKUP(ROUND(ROUND(AL312,1)-AL312,2),Round,2,FALSE)+VLOOKUP(AH312,Group,4,FALSE),0)</f>
        <v>0</v>
      </c>
      <c r="AN312" s="16">
        <f>IF(VLOOKUP(AH312,Group,5,FALSE)="",0,ROUND(AL312-0.04999,1)-AL312+AO312)</f>
        <v>0</v>
      </c>
      <c r="AO312" s="16" t="str">
        <f>IF(VLOOKUP(AH312,Group,5,FALSE)="","",VLOOKUP(AH312,Group,5,FALSE))</f>
        <v/>
      </c>
      <c r="AQ312" s="93" t="s">
        <v>45</v>
      </c>
    </row>
    <row r="313" spans="1:43" s="3" customFormat="1" ht="3" customHeight="1" x14ac:dyDescent="0.2">
      <c r="A313" s="119"/>
      <c r="D313" s="24"/>
      <c r="H313" s="24"/>
      <c r="I313" s="24"/>
      <c r="J313" s="120"/>
      <c r="K313" s="24"/>
      <c r="L313" s="136"/>
      <c r="N313" s="24"/>
      <c r="O313" s="24"/>
      <c r="P313" s="24"/>
      <c r="Q313" s="24"/>
      <c r="R313" s="64"/>
      <c r="S313" s="80"/>
      <c r="T313" s="176"/>
      <c r="U313" s="33"/>
      <c r="V313" s="31"/>
      <c r="W313" s="31"/>
      <c r="X313" s="46"/>
      <c r="Y313" s="48"/>
      <c r="Z313" s="14"/>
      <c r="AA313" s="46"/>
      <c r="AE313" s="47"/>
      <c r="AF313" s="16"/>
      <c r="AG313" s="14"/>
      <c r="AH313" s="57"/>
      <c r="AI313" s="33"/>
      <c r="AJ313" s="46"/>
      <c r="AQ313" s="93" t="s">
        <v>45</v>
      </c>
    </row>
    <row r="314" spans="1:43" s="124" customFormat="1" ht="12.75" customHeight="1" x14ac:dyDescent="0.2">
      <c r="A314" s="215"/>
      <c r="D314" s="24"/>
      <c r="E314" s="125" t="s">
        <v>132</v>
      </c>
      <c r="F314" s="136"/>
      <c r="G314" s="126"/>
      <c r="H314" s="126"/>
      <c r="I314" s="127"/>
      <c r="J314" s="128"/>
      <c r="K314" s="128"/>
      <c r="L314" s="128"/>
      <c r="M314" s="128"/>
      <c r="N314" s="128"/>
      <c r="O314" s="128"/>
      <c r="P314" s="127"/>
      <c r="Q314" s="127"/>
      <c r="S314" s="129"/>
      <c r="T314" s="115"/>
      <c r="V314" s="130"/>
      <c r="W314" s="130"/>
      <c r="X314" s="46"/>
      <c r="Y314" s="133"/>
      <c r="Z314" s="131"/>
      <c r="AA314" s="46"/>
      <c r="AE314" s="134"/>
      <c r="AF314" s="132"/>
      <c r="AG314" s="131"/>
      <c r="AH314" s="135"/>
      <c r="AI314" s="132"/>
      <c r="AJ314" s="46"/>
      <c r="AQ314" s="93" t="s">
        <v>45</v>
      </c>
    </row>
    <row r="315" spans="1:43" s="3" customFormat="1" ht="3" customHeight="1" x14ac:dyDescent="0.2">
      <c r="A315" s="119"/>
      <c r="D315" s="24"/>
      <c r="H315" s="24"/>
      <c r="I315" s="24"/>
      <c r="J315" s="120"/>
      <c r="K315" s="24"/>
      <c r="L315" s="136"/>
      <c r="N315" s="24"/>
      <c r="O315" s="24"/>
      <c r="P315" s="24"/>
      <c r="Q315" s="24"/>
      <c r="R315" s="64"/>
      <c r="S315" s="80"/>
      <c r="T315" s="176"/>
      <c r="U315" s="33"/>
      <c r="V315" s="31"/>
      <c r="W315" s="31"/>
      <c r="X315" s="46"/>
      <c r="Y315" s="48"/>
      <c r="Z315" s="14"/>
      <c r="AA315" s="46"/>
      <c r="AE315" s="47"/>
      <c r="AF315" s="16"/>
      <c r="AG315" s="14"/>
      <c r="AH315" s="57"/>
      <c r="AI315" s="33"/>
      <c r="AJ315" s="46"/>
      <c r="AQ315" s="93" t="s">
        <v>45</v>
      </c>
    </row>
    <row r="316" spans="1:43" s="3" customFormat="1" ht="9.9499999999999993" customHeight="1" x14ac:dyDescent="0.2">
      <c r="A316" s="119" t="s">
        <v>689</v>
      </c>
      <c r="C316" s="168" t="s">
        <v>419</v>
      </c>
      <c r="D316" s="169" t="s">
        <v>549</v>
      </c>
      <c r="F316" s="24" t="s">
        <v>944</v>
      </c>
      <c r="H316" s="24" t="s">
        <v>689</v>
      </c>
      <c r="I316" s="24"/>
      <c r="J316" s="120" t="s">
        <v>737</v>
      </c>
      <c r="K316" s="24"/>
      <c r="L316" s="24"/>
      <c r="M316" s="136"/>
      <c r="N316" s="24"/>
      <c r="O316" s="24"/>
      <c r="P316" s="24"/>
      <c r="Q316" s="24" t="s">
        <v>550</v>
      </c>
      <c r="R316" s="64"/>
      <c r="S316" s="80"/>
      <c r="T316" s="176"/>
      <c r="U316" s="33">
        <f>IF(Suggested="Yes",'Price List'!AC316,'Price List'!AI316)</f>
        <v>26.8</v>
      </c>
      <c r="V316" s="31" t="s">
        <v>36</v>
      </c>
      <c r="W316" s="5" t="str">
        <f>+Instructions!$B$3</f>
        <v>N</v>
      </c>
      <c r="X316" s="46"/>
      <c r="Y316" s="48">
        <f>+Instructions!$D$22</f>
        <v>0</v>
      </c>
      <c r="Z316" s="16">
        <f t="shared" ref="Z316:Z318" si="190">ROUND($AC316*(1-Y316)+0.004999,2)</f>
        <v>26.8</v>
      </c>
      <c r="AA316" s="46"/>
      <c r="AB316" s="6" t="s">
        <v>993</v>
      </c>
      <c r="AC316" s="33">
        <v>26.8</v>
      </c>
      <c r="AD316" s="52">
        <f t="shared" ref="AD316:AD318" si="191">+Y316</f>
        <v>0</v>
      </c>
      <c r="AE316" s="16">
        <f t="shared" ref="AE316:AE318" si="192">+Z316</f>
        <v>26.8</v>
      </c>
      <c r="AF316" s="12">
        <f t="shared" ref="AF316:AF318" si="193">(AI316-AE316)/AI316</f>
        <v>0</v>
      </c>
      <c r="AG316" s="102"/>
      <c r="AH316" s="109" t="str">
        <f>+C316</f>
        <v>RS</v>
      </c>
      <c r="AI316" s="32">
        <f t="shared" ref="AI316:AI318" si="194">SUM(AL316:AN316)+AG316</f>
        <v>26.8</v>
      </c>
      <c r="AJ316" s="46"/>
      <c r="AL316" s="16">
        <f t="shared" ref="AL316:AL318" si="195">ROUND(AE316/(1-VLOOKUP(AH316,Group,2,FALSE)),2)</f>
        <v>26.8</v>
      </c>
      <c r="AM316" s="16">
        <f t="shared" ref="AM316:AM318" si="196">IF(VLOOKUP(AH316,Group,3,FALSE)="YES",VLOOKUP(ROUND(ROUND(AL316,1)-AL316,2),Round,2,FALSE)+VLOOKUP(AH316,Group,4,FALSE),0)</f>
        <v>0</v>
      </c>
      <c r="AN316" s="16">
        <f t="shared" ref="AN316:AN318" si="197">IF(VLOOKUP(AH316,Group,5,FALSE)="",0,ROUND(AL316-0.04999,1)-AL316+AO316)</f>
        <v>0</v>
      </c>
      <c r="AO316" s="16" t="str">
        <f t="shared" ref="AO316:AO318" si="198">IF(VLOOKUP(AH316,Group,5,FALSE)="","",VLOOKUP(AH316,Group,5,FALSE))</f>
        <v/>
      </c>
      <c r="AQ316" s="93" t="s">
        <v>45</v>
      </c>
    </row>
    <row r="317" spans="1:43" s="3" customFormat="1" ht="9.9499999999999993" customHeight="1" x14ac:dyDescent="0.2">
      <c r="A317" s="119" t="s">
        <v>690</v>
      </c>
      <c r="C317" s="168" t="s">
        <v>419</v>
      </c>
      <c r="D317" s="169" t="s">
        <v>549</v>
      </c>
      <c r="F317" s="24" t="s">
        <v>945</v>
      </c>
      <c r="H317" s="24" t="s">
        <v>690</v>
      </c>
      <c r="I317" s="24"/>
      <c r="J317" s="120" t="s">
        <v>692</v>
      </c>
      <c r="K317" s="24"/>
      <c r="L317" s="24"/>
      <c r="M317" s="136"/>
      <c r="N317" s="24"/>
      <c r="O317" s="24"/>
      <c r="P317" s="24"/>
      <c r="Q317" s="24" t="s">
        <v>550</v>
      </c>
      <c r="R317" s="64"/>
      <c r="S317" s="80" t="s">
        <v>9</v>
      </c>
      <c r="T317" s="176"/>
      <c r="U317" s="33">
        <f>IF(Suggested="Yes",'Price List'!AC317,'Price List'!AI317)</f>
        <v>21.45</v>
      </c>
      <c r="V317" s="31" t="s">
        <v>36</v>
      </c>
      <c r="W317" s="5" t="str">
        <f>+Instructions!$B$3</f>
        <v>N</v>
      </c>
      <c r="X317" s="46"/>
      <c r="Y317" s="48">
        <f>+Instructions!$D$22</f>
        <v>0</v>
      </c>
      <c r="Z317" s="16">
        <f t="shared" si="190"/>
        <v>21.45</v>
      </c>
      <c r="AA317" s="46"/>
      <c r="AB317" s="6" t="s">
        <v>993</v>
      </c>
      <c r="AC317" s="33">
        <v>21.45</v>
      </c>
      <c r="AD317" s="52">
        <f t="shared" si="191"/>
        <v>0</v>
      </c>
      <c r="AE317" s="16">
        <f t="shared" si="192"/>
        <v>21.45</v>
      </c>
      <c r="AF317" s="12">
        <f t="shared" si="193"/>
        <v>0</v>
      </c>
      <c r="AG317" s="102"/>
      <c r="AH317" s="109" t="str">
        <f>+C317</f>
        <v>RS</v>
      </c>
      <c r="AI317" s="32">
        <f t="shared" si="194"/>
        <v>21.45</v>
      </c>
      <c r="AJ317" s="46"/>
      <c r="AL317" s="16">
        <f t="shared" si="195"/>
        <v>21.45</v>
      </c>
      <c r="AM317" s="16">
        <f t="shared" si="196"/>
        <v>0</v>
      </c>
      <c r="AN317" s="16">
        <f t="shared" si="197"/>
        <v>0</v>
      </c>
      <c r="AO317" s="16" t="str">
        <f t="shared" si="198"/>
        <v/>
      </c>
      <c r="AQ317" s="93" t="s">
        <v>45</v>
      </c>
    </row>
    <row r="318" spans="1:43" s="3" customFormat="1" ht="9.9499999999999993" customHeight="1" x14ac:dyDescent="0.2">
      <c r="A318" s="119" t="s">
        <v>691</v>
      </c>
      <c r="C318" s="168" t="s">
        <v>419</v>
      </c>
      <c r="D318" s="169" t="s">
        <v>549</v>
      </c>
      <c r="F318" s="24" t="s">
        <v>946</v>
      </c>
      <c r="H318" s="24" t="s">
        <v>691</v>
      </c>
      <c r="I318" s="24"/>
      <c r="J318" s="120" t="s">
        <v>693</v>
      </c>
      <c r="K318" s="24"/>
      <c r="L318" s="24"/>
      <c r="M318" s="136"/>
      <c r="N318" s="24"/>
      <c r="O318" s="24"/>
      <c r="P318" s="24"/>
      <c r="Q318" s="24" t="s">
        <v>550</v>
      </c>
      <c r="R318" s="64"/>
      <c r="S318" s="80"/>
      <c r="T318" s="176"/>
      <c r="U318" s="33">
        <f>IF(Suggested="Yes",'Price List'!AC318,'Price List'!AI318)</f>
        <v>21.45</v>
      </c>
      <c r="V318" s="31" t="s">
        <v>36</v>
      </c>
      <c r="W318" s="5" t="str">
        <f>+Instructions!$B$3</f>
        <v>N</v>
      </c>
      <c r="X318" s="46"/>
      <c r="Y318" s="48">
        <f>+Instructions!$D$22</f>
        <v>0</v>
      </c>
      <c r="Z318" s="16">
        <f t="shared" si="190"/>
        <v>21.45</v>
      </c>
      <c r="AA318" s="46"/>
      <c r="AB318" s="6" t="s">
        <v>993</v>
      </c>
      <c r="AC318" s="33">
        <v>21.45</v>
      </c>
      <c r="AD318" s="52">
        <f t="shared" si="191"/>
        <v>0</v>
      </c>
      <c r="AE318" s="16">
        <f t="shared" si="192"/>
        <v>21.45</v>
      </c>
      <c r="AF318" s="12">
        <f t="shared" si="193"/>
        <v>0</v>
      </c>
      <c r="AG318" s="102"/>
      <c r="AH318" s="109" t="str">
        <f>+C318</f>
        <v>RS</v>
      </c>
      <c r="AI318" s="32">
        <f t="shared" si="194"/>
        <v>21.45</v>
      </c>
      <c r="AJ318" s="46"/>
      <c r="AL318" s="16">
        <f t="shared" si="195"/>
        <v>21.45</v>
      </c>
      <c r="AM318" s="16">
        <f t="shared" si="196"/>
        <v>0</v>
      </c>
      <c r="AN318" s="16">
        <f t="shared" si="197"/>
        <v>0</v>
      </c>
      <c r="AO318" s="16" t="str">
        <f t="shared" si="198"/>
        <v/>
      </c>
      <c r="AQ318" s="93" t="s">
        <v>45</v>
      </c>
    </row>
    <row r="319" spans="1:43" s="3" customFormat="1" ht="3" customHeight="1" x14ac:dyDescent="0.2">
      <c r="A319" s="119"/>
      <c r="D319" s="24"/>
      <c r="H319" s="24"/>
      <c r="I319" s="24"/>
      <c r="J319" s="120"/>
      <c r="K319" s="24"/>
      <c r="L319" s="136"/>
      <c r="N319" s="24"/>
      <c r="O319" s="24"/>
      <c r="P319" s="24"/>
      <c r="Q319" s="24"/>
      <c r="R319" s="64"/>
      <c r="S319" s="80"/>
      <c r="T319" s="176"/>
      <c r="U319" s="33"/>
      <c r="V319" s="31"/>
      <c r="W319" s="31"/>
      <c r="X319" s="46"/>
      <c r="Y319" s="48"/>
      <c r="Z319" s="14"/>
      <c r="AA319" s="46"/>
      <c r="AE319" s="47"/>
      <c r="AF319" s="16"/>
      <c r="AG319" s="14"/>
      <c r="AH319" s="57"/>
      <c r="AI319" s="33"/>
      <c r="AJ319" s="46"/>
      <c r="AQ319" s="93" t="s">
        <v>45</v>
      </c>
    </row>
    <row r="320" spans="1:43" s="3" customFormat="1" ht="9.9499999999999993" customHeight="1" x14ac:dyDescent="0.2">
      <c r="A320" s="119" t="s">
        <v>701</v>
      </c>
      <c r="C320" s="168" t="s">
        <v>419</v>
      </c>
      <c r="D320" s="169" t="s">
        <v>549</v>
      </c>
      <c r="F320" s="24" t="s">
        <v>947</v>
      </c>
      <c r="H320" s="24" t="s">
        <v>701</v>
      </c>
      <c r="I320" s="24"/>
      <c r="J320" s="120" t="s">
        <v>715</v>
      </c>
      <c r="K320" s="120"/>
      <c r="L320" s="120" t="s">
        <v>723</v>
      </c>
      <c r="M320" s="136"/>
      <c r="N320" s="24"/>
      <c r="O320" s="24"/>
      <c r="P320" s="24"/>
      <c r="Q320" s="24" t="s">
        <v>550</v>
      </c>
      <c r="R320" s="64"/>
      <c r="S320" s="80"/>
      <c r="T320" s="176"/>
      <c r="U320" s="33">
        <f>IF(Suggested="Yes",'Price List'!AC320,'Price List'!AI320)</f>
        <v>13.9</v>
      </c>
      <c r="V320" s="31" t="s">
        <v>36</v>
      </c>
      <c r="W320" s="5" t="str">
        <f>+Instructions!$B$3</f>
        <v>N</v>
      </c>
      <c r="X320" s="46"/>
      <c r="Y320" s="48">
        <f>+Instructions!$D$22</f>
        <v>0</v>
      </c>
      <c r="Z320" s="16">
        <f>ROUND($AC320*(1-Y320)+0.004999,2)</f>
        <v>13.9</v>
      </c>
      <c r="AA320" s="46"/>
      <c r="AB320" s="6" t="s">
        <v>993</v>
      </c>
      <c r="AC320" s="33">
        <v>13.9</v>
      </c>
      <c r="AD320" s="52">
        <f>+Y320</f>
        <v>0</v>
      </c>
      <c r="AE320" s="16">
        <f>+Z320</f>
        <v>13.9</v>
      </c>
      <c r="AF320" s="12">
        <f>(AI320-AE320)/AI320</f>
        <v>0</v>
      </c>
      <c r="AG320" s="102"/>
      <c r="AH320" s="109" t="str">
        <f>+C320</f>
        <v>RS</v>
      </c>
      <c r="AI320" s="32">
        <f>SUM(AL320:AN320)+AG320</f>
        <v>13.9</v>
      </c>
      <c r="AJ320" s="46"/>
      <c r="AL320" s="16">
        <f>ROUND(AE320/(1-VLOOKUP(AH320,Group,2,FALSE)),2)</f>
        <v>13.9</v>
      </c>
      <c r="AM320" s="16">
        <f>IF(VLOOKUP(AH320,Group,3,FALSE)="YES",VLOOKUP(ROUND(ROUND(AL320,1)-AL320,2),Round,2,FALSE)+VLOOKUP(AH320,Group,4,FALSE),0)</f>
        <v>0</v>
      </c>
      <c r="AN320" s="16">
        <f>IF(VLOOKUP(AH320,Group,5,FALSE)="",0,ROUND(AL320-0.04999,1)-AL320+AO320)</f>
        <v>0</v>
      </c>
      <c r="AO320" s="16" t="str">
        <f>IF(VLOOKUP(AH320,Group,5,FALSE)="","",VLOOKUP(AH320,Group,5,FALSE))</f>
        <v/>
      </c>
      <c r="AQ320" s="93" t="s">
        <v>45</v>
      </c>
    </row>
    <row r="321" spans="1:43" s="3" customFormat="1" ht="9.9499999999999993" customHeight="1" x14ac:dyDescent="0.2">
      <c r="A321" s="119" t="s">
        <v>696</v>
      </c>
      <c r="C321" s="168" t="s">
        <v>419</v>
      </c>
      <c r="D321" s="169" t="s">
        <v>549</v>
      </c>
      <c r="F321" s="24" t="s">
        <v>948</v>
      </c>
      <c r="H321" s="24" t="s">
        <v>696</v>
      </c>
      <c r="I321" s="24"/>
      <c r="J321" s="120" t="s">
        <v>716</v>
      </c>
      <c r="K321" s="120"/>
      <c r="L321" s="120" t="s">
        <v>723</v>
      </c>
      <c r="M321" s="136"/>
      <c r="N321" s="24"/>
      <c r="O321" s="24"/>
      <c r="P321" s="24"/>
      <c r="Q321" s="24" t="s">
        <v>550</v>
      </c>
      <c r="R321" s="64"/>
      <c r="S321" s="80" t="s">
        <v>9</v>
      </c>
      <c r="T321" s="176"/>
      <c r="U321" s="33">
        <f>IF(Suggested="Yes",'Price List'!AC321,'Price List'!AI321)</f>
        <v>13.9</v>
      </c>
      <c r="V321" s="31" t="s">
        <v>36</v>
      </c>
      <c r="W321" s="5" t="str">
        <f>+Instructions!$B$3</f>
        <v>N</v>
      </c>
      <c r="X321" s="46"/>
      <c r="Y321" s="48">
        <f>+Instructions!$D$22</f>
        <v>0</v>
      </c>
      <c r="Z321" s="16">
        <f t="shared" ref="Z321:Z326" si="199">ROUND($AC321*(1-Y321)+0.004999,2)</f>
        <v>13.9</v>
      </c>
      <c r="AA321" s="46"/>
      <c r="AB321" s="6" t="s">
        <v>993</v>
      </c>
      <c r="AC321" s="33">
        <v>13.9</v>
      </c>
      <c r="AD321" s="52">
        <f t="shared" ref="AD321:AD326" si="200">+Y321</f>
        <v>0</v>
      </c>
      <c r="AE321" s="16">
        <f t="shared" ref="AE321:AE326" si="201">+Z321</f>
        <v>13.9</v>
      </c>
      <c r="AF321" s="12">
        <f t="shared" ref="AF321:AF326" si="202">(AI321-AE321)/AI321</f>
        <v>0</v>
      </c>
      <c r="AG321" s="102"/>
      <c r="AH321" s="109" t="str">
        <f>+C321</f>
        <v>RS</v>
      </c>
      <c r="AI321" s="32">
        <f t="shared" ref="AI321:AI326" si="203">SUM(AL321:AN321)+AG321</f>
        <v>13.9</v>
      </c>
      <c r="AJ321" s="46"/>
      <c r="AL321" s="16">
        <f t="shared" ref="AL321:AL326" si="204">ROUND(AE321/(1-VLOOKUP(AH321,Group,2,FALSE)),2)</f>
        <v>13.9</v>
      </c>
      <c r="AM321" s="16">
        <f t="shared" ref="AM321:AM326" si="205">IF(VLOOKUP(AH321,Group,3,FALSE)="YES",VLOOKUP(ROUND(ROUND(AL321,1)-AL321,2),Round,2,FALSE)+VLOOKUP(AH321,Group,4,FALSE),0)</f>
        <v>0</v>
      </c>
      <c r="AN321" s="16">
        <f t="shared" ref="AN321:AN326" si="206">IF(VLOOKUP(AH321,Group,5,FALSE)="",0,ROUND(AL321-0.04999,1)-AL321+AO321)</f>
        <v>0</v>
      </c>
      <c r="AO321" s="16" t="str">
        <f t="shared" ref="AO321:AO326" si="207">IF(VLOOKUP(AH321,Group,5,FALSE)="","",VLOOKUP(AH321,Group,5,FALSE))</f>
        <v/>
      </c>
      <c r="AQ321" s="93" t="s">
        <v>45</v>
      </c>
    </row>
    <row r="322" spans="1:43" s="3" customFormat="1" ht="9.9499999999999993" customHeight="1" x14ac:dyDescent="0.2">
      <c r="A322" s="119" t="s">
        <v>698</v>
      </c>
      <c r="C322" s="168" t="s">
        <v>419</v>
      </c>
      <c r="D322" s="169" t="s">
        <v>549</v>
      </c>
      <c r="F322" s="24" t="s">
        <v>949</v>
      </c>
      <c r="H322" s="24" t="s">
        <v>698</v>
      </c>
      <c r="I322" s="24"/>
      <c r="J322" s="120" t="s">
        <v>718</v>
      </c>
      <c r="K322" s="120"/>
      <c r="L322" s="120" t="s">
        <v>723</v>
      </c>
      <c r="M322" s="136"/>
      <c r="N322" s="24"/>
      <c r="O322" s="24"/>
      <c r="P322" s="24"/>
      <c r="Q322" s="24" t="s">
        <v>550</v>
      </c>
      <c r="R322" s="64"/>
      <c r="S322" s="80" t="s">
        <v>9</v>
      </c>
      <c r="T322" s="176"/>
      <c r="U322" s="33">
        <f>IF(Suggested="Yes",'Price List'!AC322,'Price List'!AI322)</f>
        <v>13.9</v>
      </c>
      <c r="V322" s="31" t="s">
        <v>36</v>
      </c>
      <c r="W322" s="5" t="str">
        <f>+Instructions!$B$3</f>
        <v>N</v>
      </c>
      <c r="X322" s="46"/>
      <c r="Y322" s="48">
        <f>+Instructions!$D$22</f>
        <v>0</v>
      </c>
      <c r="Z322" s="16">
        <f>ROUND($AC322*(1-Y322)+0.004999,2)</f>
        <v>13.9</v>
      </c>
      <c r="AA322" s="46"/>
      <c r="AB322" s="6" t="s">
        <v>993</v>
      </c>
      <c r="AC322" s="33">
        <v>13.9</v>
      </c>
      <c r="AD322" s="52">
        <f t="shared" ref="AD322:AE324" si="208">+Y322</f>
        <v>0</v>
      </c>
      <c r="AE322" s="16">
        <f t="shared" si="208"/>
        <v>13.9</v>
      </c>
      <c r="AF322" s="12">
        <f>(AI322-AE322)/AI322</f>
        <v>0</v>
      </c>
      <c r="AG322" s="102"/>
      <c r="AH322" s="109" t="str">
        <f>+C322</f>
        <v>RS</v>
      </c>
      <c r="AI322" s="32">
        <f>SUM(AL322:AN322)+AG322</f>
        <v>13.9</v>
      </c>
      <c r="AJ322" s="46"/>
      <c r="AL322" s="16">
        <f>ROUND(AE322/(1-VLOOKUP(AH322,Group,2,FALSE)),2)</f>
        <v>13.9</v>
      </c>
      <c r="AM322" s="16">
        <f>IF(VLOOKUP(AH322,Group,3,FALSE)="YES",VLOOKUP(ROUND(ROUND(AL322,1)-AL322,2),Round,2,FALSE)+VLOOKUP(AH322,Group,4,FALSE),0)</f>
        <v>0</v>
      </c>
      <c r="AN322" s="16">
        <f>IF(VLOOKUP(AH322,Group,5,FALSE)="",0,ROUND(AL322-0.04999,1)-AL322+AO322)</f>
        <v>0</v>
      </c>
      <c r="AO322" s="16" t="str">
        <f>IF(VLOOKUP(AH322,Group,5,FALSE)="","",VLOOKUP(AH322,Group,5,FALSE))</f>
        <v/>
      </c>
      <c r="AQ322" s="93" t="s">
        <v>45</v>
      </c>
    </row>
    <row r="323" spans="1:43" s="3" customFormat="1" ht="9.9499999999999993" customHeight="1" x14ac:dyDescent="0.2">
      <c r="A323" s="119" t="s">
        <v>700</v>
      </c>
      <c r="C323" s="168" t="s">
        <v>419</v>
      </c>
      <c r="D323" s="169" t="s">
        <v>549</v>
      </c>
      <c r="F323" s="24" t="s">
        <v>950</v>
      </c>
      <c r="H323" s="24" t="s">
        <v>700</v>
      </c>
      <c r="I323" s="24"/>
      <c r="J323" s="120" t="s">
        <v>719</v>
      </c>
      <c r="K323" s="120"/>
      <c r="L323" s="120" t="s">
        <v>723</v>
      </c>
      <c r="M323" s="136"/>
      <c r="N323" s="24"/>
      <c r="O323" s="24"/>
      <c r="P323" s="24"/>
      <c r="Q323" s="24" t="s">
        <v>550</v>
      </c>
      <c r="R323" s="64"/>
      <c r="S323" s="80" t="s">
        <v>9</v>
      </c>
      <c r="T323" s="176"/>
      <c r="U323" s="33">
        <f>IF(Suggested="Yes",'Price List'!AC323,'Price List'!AI323)</f>
        <v>13.9</v>
      </c>
      <c r="V323" s="31" t="s">
        <v>36</v>
      </c>
      <c r="W323" s="5" t="str">
        <f>+Instructions!$B$3</f>
        <v>N</v>
      </c>
      <c r="X323" s="46"/>
      <c r="Y323" s="48">
        <f>+Instructions!$D$22</f>
        <v>0</v>
      </c>
      <c r="Z323" s="16">
        <f>ROUND($AC323*(1-Y323)+0.004999,2)</f>
        <v>13.9</v>
      </c>
      <c r="AA323" s="46"/>
      <c r="AB323" s="6" t="s">
        <v>993</v>
      </c>
      <c r="AC323" s="33">
        <v>13.9</v>
      </c>
      <c r="AD323" s="52">
        <f t="shared" si="208"/>
        <v>0</v>
      </c>
      <c r="AE323" s="16">
        <f t="shared" si="208"/>
        <v>13.9</v>
      </c>
      <c r="AF323" s="12">
        <f>(AI323-AE323)/AI323</f>
        <v>0</v>
      </c>
      <c r="AG323" s="102"/>
      <c r="AH323" s="109" t="str">
        <f>+C323</f>
        <v>RS</v>
      </c>
      <c r="AI323" s="32">
        <f>SUM(AL323:AN323)+AG323</f>
        <v>13.9</v>
      </c>
      <c r="AJ323" s="46"/>
      <c r="AL323" s="16">
        <f>ROUND(AE323/(1-VLOOKUP(AH323,Group,2,FALSE)),2)</f>
        <v>13.9</v>
      </c>
      <c r="AM323" s="16">
        <f>IF(VLOOKUP(AH323,Group,3,FALSE)="YES",VLOOKUP(ROUND(ROUND(AL323,1)-AL323,2),Round,2,FALSE)+VLOOKUP(AH323,Group,4,FALSE),0)</f>
        <v>0</v>
      </c>
      <c r="AN323" s="16">
        <f>IF(VLOOKUP(AH323,Group,5,FALSE)="",0,ROUND(AL323-0.04999,1)-AL323+AO323)</f>
        <v>0</v>
      </c>
      <c r="AO323" s="16" t="str">
        <f>IF(VLOOKUP(AH323,Group,5,FALSE)="","",VLOOKUP(AH323,Group,5,FALSE))</f>
        <v/>
      </c>
      <c r="AQ323" s="93" t="s">
        <v>45</v>
      </c>
    </row>
    <row r="324" spans="1:43" s="3" customFormat="1" ht="9.9499999999999993" customHeight="1" x14ac:dyDescent="0.2">
      <c r="A324" s="119" t="s">
        <v>702</v>
      </c>
      <c r="C324" s="168" t="s">
        <v>419</v>
      </c>
      <c r="D324" s="169" t="s">
        <v>549</v>
      </c>
      <c r="F324" s="24" t="s">
        <v>951</v>
      </c>
      <c r="H324" s="24" t="s">
        <v>702</v>
      </c>
      <c r="I324" s="24"/>
      <c r="J324" s="120" t="s">
        <v>720</v>
      </c>
      <c r="K324" s="120"/>
      <c r="L324" s="120" t="s">
        <v>723</v>
      </c>
      <c r="M324" s="136"/>
      <c r="N324" s="24"/>
      <c r="O324" s="24"/>
      <c r="P324" s="24"/>
      <c r="Q324" s="24" t="s">
        <v>550</v>
      </c>
      <c r="R324" s="64"/>
      <c r="S324" s="80" t="s">
        <v>9</v>
      </c>
      <c r="T324" s="176"/>
      <c r="U324" s="33">
        <f>IF(Suggested="Yes",'Price List'!AC324,'Price List'!AI324)</f>
        <v>13.9</v>
      </c>
      <c r="V324" s="31" t="s">
        <v>36</v>
      </c>
      <c r="W324" s="5" t="str">
        <f>+Instructions!$B$3</f>
        <v>N</v>
      </c>
      <c r="X324" s="46"/>
      <c r="Y324" s="48">
        <f>+Instructions!$D$22</f>
        <v>0</v>
      </c>
      <c r="Z324" s="16">
        <f>ROUND($AC324*(1-Y324)+0.004999,2)</f>
        <v>13.9</v>
      </c>
      <c r="AA324" s="46"/>
      <c r="AB324" s="6" t="s">
        <v>993</v>
      </c>
      <c r="AC324" s="33">
        <v>13.9</v>
      </c>
      <c r="AD324" s="52">
        <f t="shared" si="208"/>
        <v>0</v>
      </c>
      <c r="AE324" s="16">
        <f t="shared" si="208"/>
        <v>13.9</v>
      </c>
      <c r="AF324" s="12">
        <f>(AI324-AE324)/AI324</f>
        <v>0</v>
      </c>
      <c r="AG324" s="102"/>
      <c r="AH324" s="109" t="str">
        <f>+C324</f>
        <v>RS</v>
      </c>
      <c r="AI324" s="32">
        <f>SUM(AL324:AN324)+AG324</f>
        <v>13.9</v>
      </c>
      <c r="AJ324" s="46"/>
      <c r="AL324" s="16">
        <f>ROUND(AE324/(1-VLOOKUP(AH324,Group,2,FALSE)),2)</f>
        <v>13.9</v>
      </c>
      <c r="AM324" s="16">
        <f>IF(VLOOKUP(AH324,Group,3,FALSE)="YES",VLOOKUP(ROUND(ROUND(AL324,1)-AL324,2),Round,2,FALSE)+VLOOKUP(AH324,Group,4,FALSE),0)</f>
        <v>0</v>
      </c>
      <c r="AN324" s="16">
        <f>IF(VLOOKUP(AH324,Group,5,FALSE)="",0,ROUND(AL324-0.04999,1)-AL324+AO324)</f>
        <v>0</v>
      </c>
      <c r="AO324" s="16" t="str">
        <f>IF(VLOOKUP(AH324,Group,5,FALSE)="","",VLOOKUP(AH324,Group,5,FALSE))</f>
        <v/>
      </c>
      <c r="AQ324" s="93" t="s">
        <v>45</v>
      </c>
    </row>
    <row r="325" spans="1:43" s="3" customFormat="1" ht="9.9499999999999993" customHeight="1" x14ac:dyDescent="0.2">
      <c r="A325" s="119" t="s">
        <v>697</v>
      </c>
      <c r="C325" s="168" t="s">
        <v>419</v>
      </c>
      <c r="D325" s="169" t="s">
        <v>549</v>
      </c>
      <c r="F325" s="24" t="s">
        <v>952</v>
      </c>
      <c r="H325" s="24" t="s">
        <v>697</v>
      </c>
      <c r="I325" s="24"/>
      <c r="J325" s="120" t="s">
        <v>721</v>
      </c>
      <c r="K325" s="120"/>
      <c r="L325" s="120" t="s">
        <v>723</v>
      </c>
      <c r="M325" s="136"/>
      <c r="N325" s="24"/>
      <c r="O325" s="24"/>
      <c r="P325" s="24"/>
      <c r="Q325" s="24" t="s">
        <v>550</v>
      </c>
      <c r="R325" s="64"/>
      <c r="S325" s="80"/>
      <c r="T325" s="176"/>
      <c r="U325" s="33">
        <f>IF(Suggested="Yes",'Price List'!AC325,'Price List'!AI325)</f>
        <v>13.9</v>
      </c>
      <c r="V325" s="31" t="s">
        <v>36</v>
      </c>
      <c r="W325" s="5" t="str">
        <f>+Instructions!$B$3</f>
        <v>N</v>
      </c>
      <c r="X325" s="46"/>
      <c r="Y325" s="48">
        <f>+Instructions!$D$22</f>
        <v>0</v>
      </c>
      <c r="Z325" s="16">
        <f t="shared" si="199"/>
        <v>13.9</v>
      </c>
      <c r="AA325" s="46"/>
      <c r="AB325" s="6" t="s">
        <v>993</v>
      </c>
      <c r="AC325" s="33">
        <v>13.9</v>
      </c>
      <c r="AD325" s="52">
        <f t="shared" si="200"/>
        <v>0</v>
      </c>
      <c r="AE325" s="16">
        <f t="shared" si="201"/>
        <v>13.9</v>
      </c>
      <c r="AF325" s="12">
        <f t="shared" si="202"/>
        <v>0</v>
      </c>
      <c r="AG325" s="102"/>
      <c r="AH325" s="109" t="str">
        <f>+C325</f>
        <v>RS</v>
      </c>
      <c r="AI325" s="32">
        <f t="shared" si="203"/>
        <v>13.9</v>
      </c>
      <c r="AJ325" s="46"/>
      <c r="AL325" s="16">
        <f t="shared" si="204"/>
        <v>13.9</v>
      </c>
      <c r="AM325" s="16">
        <f t="shared" si="205"/>
        <v>0</v>
      </c>
      <c r="AN325" s="16">
        <f t="shared" si="206"/>
        <v>0</v>
      </c>
      <c r="AO325" s="16" t="str">
        <f t="shared" si="207"/>
        <v/>
      </c>
      <c r="AQ325" s="93" t="s">
        <v>45</v>
      </c>
    </row>
    <row r="326" spans="1:43" s="3" customFormat="1" ht="9.9499999999999993" customHeight="1" x14ac:dyDescent="0.2">
      <c r="A326" s="119" t="s">
        <v>699</v>
      </c>
      <c r="C326" s="168" t="s">
        <v>419</v>
      </c>
      <c r="D326" s="169" t="s">
        <v>549</v>
      </c>
      <c r="F326" s="24" t="s">
        <v>953</v>
      </c>
      <c r="H326" s="24" t="s">
        <v>699</v>
      </c>
      <c r="I326" s="24"/>
      <c r="J326" s="120" t="s">
        <v>717</v>
      </c>
      <c r="K326" s="120"/>
      <c r="L326" s="120" t="s">
        <v>723</v>
      </c>
      <c r="M326" s="136"/>
      <c r="N326" s="24"/>
      <c r="O326" s="24"/>
      <c r="P326" s="24"/>
      <c r="Q326" s="24" t="s">
        <v>550</v>
      </c>
      <c r="R326" s="64"/>
      <c r="S326" s="80"/>
      <c r="T326" s="176"/>
      <c r="U326" s="33">
        <f>IF(Suggested="Yes",'Price List'!AC326,'Price List'!AI326)</f>
        <v>13.9</v>
      </c>
      <c r="V326" s="31" t="s">
        <v>36</v>
      </c>
      <c r="W326" s="5" t="str">
        <f>+Instructions!$B$3</f>
        <v>N</v>
      </c>
      <c r="X326" s="46"/>
      <c r="Y326" s="48">
        <f>+Instructions!$D$22</f>
        <v>0</v>
      </c>
      <c r="Z326" s="16">
        <f t="shared" si="199"/>
        <v>13.9</v>
      </c>
      <c r="AA326" s="46"/>
      <c r="AB326" s="6" t="s">
        <v>993</v>
      </c>
      <c r="AC326" s="33">
        <v>13.9</v>
      </c>
      <c r="AD326" s="52">
        <f t="shared" si="200"/>
        <v>0</v>
      </c>
      <c r="AE326" s="16">
        <f t="shared" si="201"/>
        <v>13.9</v>
      </c>
      <c r="AF326" s="12">
        <f t="shared" si="202"/>
        <v>0</v>
      </c>
      <c r="AG326" s="102"/>
      <c r="AH326" s="109" t="str">
        <f>+C326</f>
        <v>RS</v>
      </c>
      <c r="AI326" s="32">
        <f t="shared" si="203"/>
        <v>13.9</v>
      </c>
      <c r="AJ326" s="46"/>
      <c r="AL326" s="16">
        <f t="shared" si="204"/>
        <v>13.9</v>
      </c>
      <c r="AM326" s="16">
        <f t="shared" si="205"/>
        <v>0</v>
      </c>
      <c r="AN326" s="16">
        <f t="shared" si="206"/>
        <v>0</v>
      </c>
      <c r="AO326" s="16" t="str">
        <f t="shared" si="207"/>
        <v/>
      </c>
      <c r="AQ326" s="93" t="s">
        <v>45</v>
      </c>
    </row>
    <row r="327" spans="1:43" s="3" customFormat="1" ht="9.9499999999999993" customHeight="1" x14ac:dyDescent="0.2">
      <c r="A327" s="119" t="s">
        <v>694</v>
      </c>
      <c r="C327" s="168" t="s">
        <v>419</v>
      </c>
      <c r="D327" s="169" t="s">
        <v>549</v>
      </c>
      <c r="F327" s="24" t="s">
        <v>954</v>
      </c>
      <c r="H327" s="24" t="s">
        <v>694</v>
      </c>
      <c r="I327" s="24"/>
      <c r="J327" s="120" t="s">
        <v>722</v>
      </c>
      <c r="K327" s="120"/>
      <c r="L327" s="120" t="s">
        <v>703</v>
      </c>
      <c r="M327" s="136"/>
      <c r="N327" s="24"/>
      <c r="O327" s="24"/>
      <c r="P327" s="24"/>
      <c r="Q327" s="24" t="s">
        <v>550</v>
      </c>
      <c r="R327" s="64"/>
      <c r="S327" s="80"/>
      <c r="T327" s="176"/>
      <c r="U327" s="33">
        <f>IF(Suggested="Yes",'Price List'!AC327,'Price List'!AI327)</f>
        <v>13.9</v>
      </c>
      <c r="V327" s="31" t="s">
        <v>36</v>
      </c>
      <c r="W327" s="5" t="str">
        <f>+Instructions!$B$3</f>
        <v>N</v>
      </c>
      <c r="X327" s="46"/>
      <c r="Y327" s="48">
        <f>+Instructions!$D$22</f>
        <v>0</v>
      </c>
      <c r="Z327" s="16">
        <f>ROUND($AC327*(1-Y327)+0.004999,2)</f>
        <v>13.9</v>
      </c>
      <c r="AA327" s="46"/>
      <c r="AB327" s="6" t="s">
        <v>993</v>
      </c>
      <c r="AC327" s="33">
        <v>13.9</v>
      </c>
      <c r="AD327" s="52">
        <f t="shared" ref="AD327" si="209">+Y327</f>
        <v>0</v>
      </c>
      <c r="AE327" s="16">
        <f t="shared" ref="AE327" si="210">+Z327</f>
        <v>13.9</v>
      </c>
      <c r="AF327" s="12">
        <f t="shared" ref="AF327" si="211">(AI327-AE327)/AI327</f>
        <v>0</v>
      </c>
      <c r="AG327" s="102"/>
      <c r="AH327" s="109" t="str">
        <f>+C327</f>
        <v>RS</v>
      </c>
      <c r="AI327" s="32">
        <f t="shared" ref="AI327" si="212">SUM(AL327:AN327)+AG327</f>
        <v>13.9</v>
      </c>
      <c r="AJ327" s="46"/>
      <c r="AL327" s="16">
        <f t="shared" ref="AL327" si="213">ROUND(AE327/(1-VLOOKUP(AH327,Group,2,FALSE)),2)</f>
        <v>13.9</v>
      </c>
      <c r="AM327" s="16">
        <f t="shared" ref="AM327" si="214">IF(VLOOKUP(AH327,Group,3,FALSE)="YES",VLOOKUP(ROUND(ROUND(AL327,1)-AL327,2),Round,2,FALSE)+VLOOKUP(AH327,Group,4,FALSE),0)</f>
        <v>0</v>
      </c>
      <c r="AN327" s="16">
        <f t="shared" ref="AN327" si="215">IF(VLOOKUP(AH327,Group,5,FALSE)="",0,ROUND(AL327-0.04999,1)-AL327+AO327)</f>
        <v>0</v>
      </c>
      <c r="AO327" s="16" t="str">
        <f t="shared" ref="AO327" si="216">IF(VLOOKUP(AH327,Group,5,FALSE)="","",VLOOKUP(AH327,Group,5,FALSE))</f>
        <v/>
      </c>
      <c r="AQ327" s="93" t="s">
        <v>45</v>
      </c>
    </row>
    <row r="328" spans="1:43" s="3" customFormat="1" ht="9.9499999999999993" customHeight="1" x14ac:dyDescent="0.2">
      <c r="A328" s="119" t="s">
        <v>695</v>
      </c>
      <c r="C328" s="168" t="s">
        <v>419</v>
      </c>
      <c r="D328" s="169" t="s">
        <v>549</v>
      </c>
      <c r="F328" s="24" t="s">
        <v>955</v>
      </c>
      <c r="H328" s="24" t="s">
        <v>695</v>
      </c>
      <c r="I328" s="24"/>
      <c r="J328" s="120" t="s">
        <v>722</v>
      </c>
      <c r="K328" s="120"/>
      <c r="L328" s="120" t="s">
        <v>704</v>
      </c>
      <c r="M328" s="136"/>
      <c r="N328" s="24"/>
      <c r="O328" s="24"/>
      <c r="P328" s="24"/>
      <c r="Q328" s="24" t="s">
        <v>550</v>
      </c>
      <c r="R328" s="64"/>
      <c r="S328" s="80"/>
      <c r="T328" s="176"/>
      <c r="U328" s="33">
        <f>IF(Suggested="Yes",'Price List'!AC328,'Price List'!AI328)</f>
        <v>13.9</v>
      </c>
      <c r="V328" s="31" t="s">
        <v>36</v>
      </c>
      <c r="W328" s="5" t="str">
        <f>+Instructions!$B$3</f>
        <v>N</v>
      </c>
      <c r="X328" s="46"/>
      <c r="Y328" s="48">
        <f>+Instructions!$D$22</f>
        <v>0</v>
      </c>
      <c r="Z328" s="16">
        <f>ROUND($AC328*(1-Y328)+0.004999,2)</f>
        <v>13.9</v>
      </c>
      <c r="AA328" s="46"/>
      <c r="AB328" s="6" t="s">
        <v>993</v>
      </c>
      <c r="AC328" s="33">
        <v>13.9</v>
      </c>
      <c r="AD328" s="52">
        <f>+Y328</f>
        <v>0</v>
      </c>
      <c r="AE328" s="16">
        <f>+Z328</f>
        <v>13.9</v>
      </c>
      <c r="AF328" s="12">
        <f>(AI328-AE328)/AI328</f>
        <v>0</v>
      </c>
      <c r="AG328" s="102"/>
      <c r="AH328" s="109" t="str">
        <f>+C328</f>
        <v>RS</v>
      </c>
      <c r="AI328" s="32">
        <f>SUM(AL328:AN328)+AG328</f>
        <v>13.9</v>
      </c>
      <c r="AJ328" s="46"/>
      <c r="AL328" s="16">
        <f>ROUND(AE328/(1-VLOOKUP(AH328,Group,2,FALSE)),2)</f>
        <v>13.9</v>
      </c>
      <c r="AM328" s="16">
        <f>IF(VLOOKUP(AH328,Group,3,FALSE)="YES",VLOOKUP(ROUND(ROUND(AL328,1)-AL328,2),Round,2,FALSE)+VLOOKUP(AH328,Group,4,FALSE),0)</f>
        <v>0</v>
      </c>
      <c r="AN328" s="16">
        <f>IF(VLOOKUP(AH328,Group,5,FALSE)="",0,ROUND(AL328-0.04999,1)-AL328+AO328)</f>
        <v>0</v>
      </c>
      <c r="AO328" s="16" t="str">
        <f>IF(VLOOKUP(AH328,Group,5,FALSE)="","",VLOOKUP(AH328,Group,5,FALSE))</f>
        <v/>
      </c>
      <c r="AQ328" s="93" t="s">
        <v>45</v>
      </c>
    </row>
    <row r="329" spans="1:43" s="3" customFormat="1" ht="3" customHeight="1" x14ac:dyDescent="0.2">
      <c r="A329" s="119"/>
      <c r="D329" s="24"/>
      <c r="H329" s="24"/>
      <c r="I329" s="24"/>
      <c r="J329" s="120"/>
      <c r="K329" s="24"/>
      <c r="L329" s="136"/>
      <c r="N329" s="24"/>
      <c r="O329" s="24"/>
      <c r="P329" s="24"/>
      <c r="Q329" s="24"/>
      <c r="R329" s="64"/>
      <c r="S329" s="80"/>
      <c r="T329" s="176"/>
      <c r="U329" s="33"/>
      <c r="V329" s="31"/>
      <c r="W329" s="31"/>
      <c r="X329" s="46"/>
      <c r="Y329" s="48"/>
      <c r="Z329" s="14"/>
      <c r="AA329" s="46"/>
      <c r="AE329" s="47"/>
      <c r="AF329" s="16"/>
      <c r="AG329" s="14"/>
      <c r="AH329" s="57"/>
      <c r="AI329" s="33"/>
      <c r="AJ329" s="46"/>
      <c r="AQ329" s="93" t="s">
        <v>45</v>
      </c>
    </row>
    <row r="330" spans="1:43" s="3" customFormat="1" ht="9.9499999999999993" customHeight="1" x14ac:dyDescent="0.2">
      <c r="A330" s="119"/>
      <c r="B330" s="124"/>
      <c r="C330" s="24"/>
      <c r="D330" s="124"/>
      <c r="F330" s="11" t="s">
        <v>267</v>
      </c>
      <c r="G330" s="24"/>
      <c r="H330" s="64"/>
      <c r="I330" s="24"/>
      <c r="J330" s="120"/>
      <c r="K330" s="24"/>
      <c r="L330" s="24"/>
      <c r="M330" s="24"/>
      <c r="N330" s="24"/>
      <c r="O330" s="24"/>
      <c r="Q330" s="24"/>
      <c r="S330" s="80"/>
      <c r="T330" s="176"/>
      <c r="U330" s="33"/>
      <c r="V330" s="6"/>
      <c r="W330" s="5"/>
      <c r="X330" s="46"/>
      <c r="Y330" s="48"/>
      <c r="Z330" s="14"/>
      <c r="AA330" s="46"/>
      <c r="AB330" s="33"/>
      <c r="AC330" s="33"/>
      <c r="AD330" s="47"/>
      <c r="AE330" s="16"/>
      <c r="AF330" s="14"/>
      <c r="AG330" s="57"/>
      <c r="AH330" s="105"/>
      <c r="AI330" s="33"/>
      <c r="AJ330" s="46"/>
      <c r="AL330" s="16"/>
      <c r="AM330" s="16"/>
      <c r="AN330" s="16"/>
      <c r="AO330" s="16"/>
      <c r="AQ330" s="93" t="s">
        <v>45</v>
      </c>
    </row>
    <row r="331" spans="1:43" s="3" customFormat="1" ht="9.9499999999999993" customHeight="1" x14ac:dyDescent="0.2">
      <c r="A331" s="119" t="s">
        <v>634</v>
      </c>
      <c r="C331" s="168" t="s">
        <v>419</v>
      </c>
      <c r="D331" s="169" t="s">
        <v>549</v>
      </c>
      <c r="F331" s="24" t="s">
        <v>842</v>
      </c>
      <c r="H331" s="24" t="s">
        <v>634</v>
      </c>
      <c r="I331" s="24"/>
      <c r="J331" s="120" t="s">
        <v>482</v>
      </c>
      <c r="K331" s="24"/>
      <c r="L331" s="24"/>
      <c r="M331" s="120" t="s">
        <v>481</v>
      </c>
      <c r="N331" s="24"/>
      <c r="O331" s="24"/>
      <c r="P331" s="24"/>
      <c r="Q331" s="24" t="s">
        <v>550</v>
      </c>
      <c r="R331" s="64"/>
      <c r="S331" s="80"/>
      <c r="T331" s="176"/>
      <c r="U331" s="33">
        <f>IF(Suggested="Yes",'Price List'!AC331,'Price List'!AI331)</f>
        <v>25.7</v>
      </c>
      <c r="V331" s="31" t="s">
        <v>36</v>
      </c>
      <c r="W331" s="5" t="str">
        <f>+Instructions!$B$3</f>
        <v>N</v>
      </c>
      <c r="X331" s="46"/>
      <c r="Y331" s="48">
        <f>+Instructions!$D$22</f>
        <v>0</v>
      </c>
      <c r="Z331" s="16">
        <f t="shared" ref="Z331:Z334" si="217">ROUND($AC331*(1-Y331)+0.004999,2)</f>
        <v>25.7</v>
      </c>
      <c r="AA331" s="46"/>
      <c r="AB331" s="6" t="s">
        <v>993</v>
      </c>
      <c r="AC331" s="33">
        <v>25.7</v>
      </c>
      <c r="AD331" s="52">
        <f t="shared" ref="AD331:AD334" si="218">+Y331</f>
        <v>0</v>
      </c>
      <c r="AE331" s="16">
        <f t="shared" ref="AE331:AE334" si="219">+Z331</f>
        <v>25.7</v>
      </c>
      <c r="AF331" s="12">
        <f t="shared" ref="AF331:AF334" si="220">(AI331-AE331)/AI331</f>
        <v>0</v>
      </c>
      <c r="AG331" s="102"/>
      <c r="AH331" s="109" t="str">
        <f>+C331</f>
        <v>RS</v>
      </c>
      <c r="AI331" s="32">
        <f t="shared" ref="AI331:AI334" si="221">SUM(AL331:AN331)+AG331</f>
        <v>25.7</v>
      </c>
      <c r="AJ331" s="46"/>
      <c r="AL331" s="16">
        <f t="shared" ref="AL331:AL334" si="222">ROUND(AE331/(1-VLOOKUP(AH331,Group,2,FALSE)),2)</f>
        <v>25.7</v>
      </c>
      <c r="AM331" s="16">
        <f t="shared" ref="AM331:AM334" si="223">IF(VLOOKUP(AH331,Group,3,FALSE)="YES",VLOOKUP(ROUND(ROUND(AL331,1)-AL331,2),Round,2,FALSE)+VLOOKUP(AH331,Group,4,FALSE),0)</f>
        <v>0</v>
      </c>
      <c r="AN331" s="16">
        <f t="shared" ref="AN331:AN334" si="224">IF(VLOOKUP(AH331,Group,5,FALSE)="",0,ROUND(AL331-0.04999,1)-AL331+AO331)</f>
        <v>0</v>
      </c>
      <c r="AO331" s="16" t="str">
        <f t="shared" ref="AO331:AO334" si="225">IF(VLOOKUP(AH331,Group,5,FALSE)="","",VLOOKUP(AH331,Group,5,FALSE))</f>
        <v/>
      </c>
      <c r="AQ331" s="93" t="s">
        <v>45</v>
      </c>
    </row>
    <row r="332" spans="1:43" s="3" customFormat="1" ht="9.9499999999999993" customHeight="1" x14ac:dyDescent="0.2">
      <c r="A332" s="119" t="s">
        <v>635</v>
      </c>
      <c r="C332" s="168" t="s">
        <v>419</v>
      </c>
      <c r="D332" s="169" t="s">
        <v>549</v>
      </c>
      <c r="F332" s="24" t="s">
        <v>956</v>
      </c>
      <c r="H332" s="24" t="s">
        <v>635</v>
      </c>
      <c r="I332" s="24"/>
      <c r="J332" s="120" t="s">
        <v>482</v>
      </c>
      <c r="K332" s="24"/>
      <c r="L332" s="24"/>
      <c r="M332" s="120" t="s">
        <v>483</v>
      </c>
      <c r="N332" s="24"/>
      <c r="O332" s="24"/>
      <c r="P332" s="24"/>
      <c r="Q332" s="24" t="s">
        <v>550</v>
      </c>
      <c r="R332" s="64"/>
      <c r="S332" s="80" t="s">
        <v>9</v>
      </c>
      <c r="T332" s="176"/>
      <c r="U332" s="33">
        <f>IF(Suggested="Yes",'Price List'!AC332,'Price List'!AI332)</f>
        <v>25.7</v>
      </c>
      <c r="V332" s="31" t="s">
        <v>36</v>
      </c>
      <c r="W332" s="5" t="str">
        <f>+Instructions!$B$3</f>
        <v>N</v>
      </c>
      <c r="X332" s="46"/>
      <c r="Y332" s="48">
        <f>+Instructions!$D$22</f>
        <v>0</v>
      </c>
      <c r="Z332" s="16">
        <f t="shared" si="217"/>
        <v>25.7</v>
      </c>
      <c r="AA332" s="46"/>
      <c r="AB332" s="6" t="s">
        <v>993</v>
      </c>
      <c r="AC332" s="33">
        <v>25.7</v>
      </c>
      <c r="AD332" s="52">
        <f t="shared" si="218"/>
        <v>0</v>
      </c>
      <c r="AE332" s="16">
        <f t="shared" si="219"/>
        <v>25.7</v>
      </c>
      <c r="AF332" s="12">
        <f t="shared" si="220"/>
        <v>0</v>
      </c>
      <c r="AG332" s="102"/>
      <c r="AH332" s="109" t="str">
        <f>+C332</f>
        <v>RS</v>
      </c>
      <c r="AI332" s="32">
        <f t="shared" si="221"/>
        <v>25.7</v>
      </c>
      <c r="AJ332" s="46"/>
      <c r="AL332" s="16">
        <f t="shared" si="222"/>
        <v>25.7</v>
      </c>
      <c r="AM332" s="16">
        <f t="shared" si="223"/>
        <v>0</v>
      </c>
      <c r="AN332" s="16">
        <f t="shared" si="224"/>
        <v>0</v>
      </c>
      <c r="AO332" s="16" t="str">
        <f t="shared" si="225"/>
        <v/>
      </c>
      <c r="AQ332" s="93" t="s">
        <v>45</v>
      </c>
    </row>
    <row r="333" spans="1:43" s="3" customFormat="1" ht="9.9499999999999993" customHeight="1" x14ac:dyDescent="0.2">
      <c r="A333" s="119" t="s">
        <v>636</v>
      </c>
      <c r="C333" s="168" t="s">
        <v>419</v>
      </c>
      <c r="D333" s="169" t="s">
        <v>549</v>
      </c>
      <c r="F333" s="24" t="s">
        <v>957</v>
      </c>
      <c r="H333" s="24" t="s">
        <v>636</v>
      </c>
      <c r="I333" s="24"/>
      <c r="J333" s="120" t="s">
        <v>482</v>
      </c>
      <c r="K333" s="24"/>
      <c r="L333" s="24"/>
      <c r="M333" s="120" t="s">
        <v>484</v>
      </c>
      <c r="N333" s="24"/>
      <c r="O333" s="24"/>
      <c r="P333" s="24"/>
      <c r="Q333" s="24" t="s">
        <v>550</v>
      </c>
      <c r="R333" s="64"/>
      <c r="S333" s="80" t="s">
        <v>9</v>
      </c>
      <c r="T333" s="176"/>
      <c r="U333" s="33">
        <f>IF(Suggested="Yes",'Price List'!AC333,'Price List'!AI333)</f>
        <v>25.7</v>
      </c>
      <c r="V333" s="31" t="s">
        <v>36</v>
      </c>
      <c r="W333" s="5" t="str">
        <f>+Instructions!$B$3</f>
        <v>N</v>
      </c>
      <c r="X333" s="46"/>
      <c r="Y333" s="48">
        <f>+Instructions!$D$22</f>
        <v>0</v>
      </c>
      <c r="Z333" s="16">
        <f t="shared" si="217"/>
        <v>25.7</v>
      </c>
      <c r="AA333" s="46"/>
      <c r="AB333" s="6" t="s">
        <v>993</v>
      </c>
      <c r="AC333" s="33">
        <v>25.7</v>
      </c>
      <c r="AD333" s="52">
        <f t="shared" si="218"/>
        <v>0</v>
      </c>
      <c r="AE333" s="16">
        <f t="shared" si="219"/>
        <v>25.7</v>
      </c>
      <c r="AF333" s="12">
        <f t="shared" si="220"/>
        <v>0</v>
      </c>
      <c r="AG333" s="102"/>
      <c r="AH333" s="109" t="str">
        <f>+C333</f>
        <v>RS</v>
      </c>
      <c r="AI333" s="32">
        <f t="shared" si="221"/>
        <v>25.7</v>
      </c>
      <c r="AJ333" s="46"/>
      <c r="AL333" s="16">
        <f t="shared" si="222"/>
        <v>25.7</v>
      </c>
      <c r="AM333" s="16">
        <f t="shared" si="223"/>
        <v>0</v>
      </c>
      <c r="AN333" s="16">
        <f t="shared" si="224"/>
        <v>0</v>
      </c>
      <c r="AO333" s="16" t="str">
        <f t="shared" si="225"/>
        <v/>
      </c>
      <c r="AQ333" s="93" t="s">
        <v>45</v>
      </c>
    </row>
    <row r="334" spans="1:43" s="3" customFormat="1" ht="9.9499999999999993" customHeight="1" x14ac:dyDescent="0.2">
      <c r="A334" s="119" t="s">
        <v>637</v>
      </c>
      <c r="C334" s="168" t="s">
        <v>419</v>
      </c>
      <c r="D334" s="169" t="s">
        <v>549</v>
      </c>
      <c r="F334" s="24" t="s">
        <v>958</v>
      </c>
      <c r="H334" s="24" t="s">
        <v>637</v>
      </c>
      <c r="I334" s="24"/>
      <c r="J334" s="120" t="s">
        <v>482</v>
      </c>
      <c r="K334" s="24"/>
      <c r="L334" s="24"/>
      <c r="M334" s="120" t="s">
        <v>485</v>
      </c>
      <c r="N334" s="24"/>
      <c r="O334" s="24"/>
      <c r="P334" s="24"/>
      <c r="Q334" s="24" t="s">
        <v>550</v>
      </c>
      <c r="R334" s="64"/>
      <c r="S334" s="80"/>
      <c r="T334" s="176"/>
      <c r="U334" s="33">
        <f>IF(Suggested="Yes",'Price List'!AC334,'Price List'!AI334)</f>
        <v>25.7</v>
      </c>
      <c r="V334" s="31" t="s">
        <v>36</v>
      </c>
      <c r="W334" s="5" t="str">
        <f>+Instructions!$B$3</f>
        <v>N</v>
      </c>
      <c r="X334" s="46"/>
      <c r="Y334" s="48">
        <f>+Instructions!$D$22</f>
        <v>0</v>
      </c>
      <c r="Z334" s="16">
        <f t="shared" si="217"/>
        <v>25.7</v>
      </c>
      <c r="AA334" s="46"/>
      <c r="AB334" s="6" t="s">
        <v>993</v>
      </c>
      <c r="AC334" s="33">
        <v>25.7</v>
      </c>
      <c r="AD334" s="52">
        <f t="shared" si="218"/>
        <v>0</v>
      </c>
      <c r="AE334" s="16">
        <f t="shared" si="219"/>
        <v>25.7</v>
      </c>
      <c r="AF334" s="12">
        <f t="shared" si="220"/>
        <v>0</v>
      </c>
      <c r="AG334" s="102"/>
      <c r="AH334" s="109" t="str">
        <f>+C334</f>
        <v>RS</v>
      </c>
      <c r="AI334" s="32">
        <f t="shared" si="221"/>
        <v>25.7</v>
      </c>
      <c r="AJ334" s="46"/>
      <c r="AL334" s="16">
        <f t="shared" si="222"/>
        <v>25.7</v>
      </c>
      <c r="AM334" s="16">
        <f t="shared" si="223"/>
        <v>0</v>
      </c>
      <c r="AN334" s="16">
        <f t="shared" si="224"/>
        <v>0</v>
      </c>
      <c r="AO334" s="16" t="str">
        <f t="shared" si="225"/>
        <v/>
      </c>
      <c r="AQ334" s="93" t="s">
        <v>45</v>
      </c>
    </row>
    <row r="335" spans="1:43" s="3" customFormat="1" ht="3" customHeight="1" x14ac:dyDescent="0.2">
      <c r="A335" s="119"/>
      <c r="D335" s="24"/>
      <c r="H335" s="24"/>
      <c r="I335" s="24"/>
      <c r="J335" s="120"/>
      <c r="K335" s="24"/>
      <c r="L335" s="136"/>
      <c r="N335" s="24"/>
      <c r="O335" s="24"/>
      <c r="P335" s="24"/>
      <c r="Q335" s="24"/>
      <c r="R335" s="64"/>
      <c r="S335" s="80"/>
      <c r="T335" s="176"/>
      <c r="U335" s="33"/>
      <c r="V335" s="31"/>
      <c r="W335" s="31"/>
      <c r="X335" s="46"/>
      <c r="Y335" s="48"/>
      <c r="Z335" s="14"/>
      <c r="AA335" s="46"/>
      <c r="AE335" s="47"/>
      <c r="AF335" s="16"/>
      <c r="AG335" s="14"/>
      <c r="AH335" s="57"/>
      <c r="AI335" s="33"/>
      <c r="AJ335" s="46"/>
      <c r="AQ335" s="93" t="s">
        <v>45</v>
      </c>
    </row>
    <row r="336" spans="1:43" s="124" customFormat="1" ht="12.75" customHeight="1" x14ac:dyDescent="0.2">
      <c r="A336" s="215"/>
      <c r="D336" s="24"/>
      <c r="E336" s="125" t="s">
        <v>133</v>
      </c>
      <c r="F336" s="11"/>
      <c r="G336" s="126"/>
      <c r="H336" s="126"/>
      <c r="I336" s="127"/>
      <c r="J336" s="128"/>
      <c r="K336" s="127"/>
      <c r="L336" s="127"/>
      <c r="M336" s="24"/>
      <c r="N336" s="24"/>
      <c r="O336" s="24"/>
      <c r="P336" s="24"/>
      <c r="Q336" s="24"/>
      <c r="S336" s="129"/>
      <c r="T336" s="176"/>
      <c r="V336" s="130"/>
      <c r="W336" s="130"/>
      <c r="X336" s="46"/>
      <c r="Y336" s="133"/>
      <c r="Z336" s="131"/>
      <c r="AA336" s="46"/>
      <c r="AE336" s="134"/>
      <c r="AF336" s="132"/>
      <c r="AG336" s="131"/>
      <c r="AH336" s="135"/>
      <c r="AI336" s="132"/>
      <c r="AJ336" s="46"/>
      <c r="AQ336" s="93"/>
    </row>
    <row r="337" spans="1:43" s="3" customFormat="1" ht="3" customHeight="1" x14ac:dyDescent="0.2">
      <c r="A337" s="119"/>
      <c r="D337" s="24"/>
      <c r="H337" s="24"/>
      <c r="I337" s="24"/>
      <c r="J337" s="120"/>
      <c r="K337" s="24"/>
      <c r="L337" s="136"/>
      <c r="N337" s="24"/>
      <c r="O337" s="24"/>
      <c r="P337" s="24"/>
      <c r="Q337" s="24"/>
      <c r="R337" s="64"/>
      <c r="S337" s="80"/>
      <c r="T337" s="176"/>
      <c r="U337" s="33"/>
      <c r="V337" s="31"/>
      <c r="W337" s="31"/>
      <c r="X337" s="46"/>
      <c r="Y337" s="48"/>
      <c r="Z337" s="14"/>
      <c r="AA337" s="46"/>
      <c r="AE337" s="47"/>
      <c r="AF337" s="16"/>
      <c r="AG337" s="14"/>
      <c r="AH337" s="57"/>
      <c r="AI337" s="33"/>
      <c r="AJ337" s="46"/>
      <c r="AQ337" s="93" t="s">
        <v>45</v>
      </c>
    </row>
    <row r="338" spans="1:43" s="3" customFormat="1" ht="9.9499999999999993" customHeight="1" x14ac:dyDescent="0.2">
      <c r="A338" s="119"/>
      <c r="D338" s="24"/>
      <c r="F338" s="11" t="s">
        <v>135</v>
      </c>
      <c r="G338" s="24"/>
      <c r="H338" s="64"/>
      <c r="I338" s="24"/>
      <c r="J338" s="120"/>
      <c r="K338" s="24"/>
      <c r="L338" s="24"/>
      <c r="M338" s="24"/>
      <c r="N338" s="24"/>
      <c r="O338" s="24"/>
      <c r="P338" s="24"/>
      <c r="Q338" s="24"/>
      <c r="S338" s="80"/>
      <c r="T338" s="176"/>
      <c r="U338" s="33"/>
      <c r="V338" s="31"/>
      <c r="W338" s="31"/>
      <c r="X338" s="46"/>
      <c r="Y338" s="48"/>
      <c r="Z338" s="14"/>
      <c r="AA338" s="46"/>
      <c r="AE338" s="47"/>
      <c r="AF338" s="16"/>
      <c r="AG338" s="14"/>
      <c r="AH338" s="57"/>
      <c r="AI338" s="16"/>
      <c r="AJ338" s="46"/>
      <c r="AQ338" s="93" t="s">
        <v>45</v>
      </c>
    </row>
    <row r="339" spans="1:43" s="3" customFormat="1" ht="9.9499999999999993" customHeight="1" x14ac:dyDescent="0.2">
      <c r="A339" s="119" t="s">
        <v>659</v>
      </c>
      <c r="C339" s="168" t="s">
        <v>419</v>
      </c>
      <c r="D339" s="169" t="s">
        <v>549</v>
      </c>
      <c r="F339" s="24" t="s">
        <v>843</v>
      </c>
      <c r="H339" s="24" t="s">
        <v>659</v>
      </c>
      <c r="I339" s="24"/>
      <c r="J339" s="120" t="s">
        <v>169</v>
      </c>
      <c r="K339" s="24" t="s">
        <v>681</v>
      </c>
      <c r="L339" s="136"/>
      <c r="M339" s="136"/>
      <c r="N339" s="136"/>
      <c r="O339" s="136"/>
      <c r="P339" s="136"/>
      <c r="Q339" s="24" t="s">
        <v>550</v>
      </c>
      <c r="R339" s="64"/>
      <c r="S339" s="80"/>
      <c r="T339" s="176"/>
      <c r="U339" s="33">
        <f>IF(Suggested="Yes",'Price List'!AC339,'Price List'!AI339)</f>
        <v>26.75</v>
      </c>
      <c r="V339" s="31" t="s">
        <v>36</v>
      </c>
      <c r="W339" s="5" t="str">
        <f>+Instructions!$B$3</f>
        <v>N</v>
      </c>
      <c r="X339" s="46"/>
      <c r="Y339" s="48">
        <f>+Instructions!$D$22</f>
        <v>0</v>
      </c>
      <c r="Z339" s="16">
        <f t="shared" ref="Z339:Z368" si="226">ROUND($AC339*(1-Y339)+0.004999,2)</f>
        <v>26.75</v>
      </c>
      <c r="AA339" s="46"/>
      <c r="AB339" s="6" t="s">
        <v>993</v>
      </c>
      <c r="AC339" s="33">
        <v>26.75</v>
      </c>
      <c r="AD339" s="52">
        <f t="shared" ref="AD339:AD353" si="227">+Y339</f>
        <v>0</v>
      </c>
      <c r="AE339" s="16">
        <f t="shared" ref="AE339:AE353" si="228">+Z339</f>
        <v>26.75</v>
      </c>
      <c r="AF339" s="12">
        <f t="shared" ref="AF339:AF353" si="229">(AI339-AE339)/AI339</f>
        <v>0</v>
      </c>
      <c r="AG339" s="102"/>
      <c r="AH339" s="109" t="str">
        <f>+C339</f>
        <v>RS</v>
      </c>
      <c r="AI339" s="32">
        <f t="shared" ref="AI339:AI353" si="230">SUM(AL339:AN339)+AG339</f>
        <v>26.75</v>
      </c>
      <c r="AJ339" s="46"/>
      <c r="AL339" s="16">
        <f t="shared" ref="AL339:AL353" si="231">ROUND(AE339/(1-VLOOKUP(AH339,Group,2,FALSE)),2)</f>
        <v>26.75</v>
      </c>
      <c r="AM339" s="16">
        <f t="shared" ref="AM339:AM353" si="232">IF(VLOOKUP(AH339,Group,3,FALSE)="YES",VLOOKUP(ROUND(ROUND(AL339,1)-AL339,2),Round,2,FALSE)+VLOOKUP(AH339,Group,4,FALSE),0)</f>
        <v>0</v>
      </c>
      <c r="AN339" s="16">
        <f t="shared" ref="AN339:AN353" si="233">IF(VLOOKUP(AH339,Group,5,FALSE)="",0,ROUND(AL339-0.04999,1)-AL339+AO339)</f>
        <v>0</v>
      </c>
      <c r="AO339" s="16" t="str">
        <f t="shared" ref="AO339:AO353" si="234">IF(VLOOKUP(AH339,Group,5,FALSE)="","",VLOOKUP(AH339,Group,5,FALSE))</f>
        <v/>
      </c>
      <c r="AQ339" s="93" t="s">
        <v>45</v>
      </c>
    </row>
    <row r="340" spans="1:43" s="3" customFormat="1" ht="9.9499999999999993" customHeight="1" x14ac:dyDescent="0.2">
      <c r="A340" s="119" t="s">
        <v>660</v>
      </c>
      <c r="C340" s="168" t="s">
        <v>419</v>
      </c>
      <c r="D340" s="169" t="s">
        <v>549</v>
      </c>
      <c r="F340" s="24" t="s">
        <v>844</v>
      </c>
      <c r="H340" s="24" t="s">
        <v>660</v>
      </c>
      <c r="I340" s="24"/>
      <c r="J340" s="120" t="s">
        <v>170</v>
      </c>
      <c r="K340" s="24" t="s">
        <v>681</v>
      </c>
      <c r="L340" s="136"/>
      <c r="M340" s="136"/>
      <c r="N340" s="136"/>
      <c r="O340" s="136"/>
      <c r="P340" s="136"/>
      <c r="Q340" s="24" t="s">
        <v>550</v>
      </c>
      <c r="R340" s="64"/>
      <c r="S340" s="80"/>
      <c r="T340" s="176"/>
      <c r="U340" s="33">
        <f>IF(Suggested="Yes",'Price List'!AC340,'Price List'!AI340)</f>
        <v>27.8</v>
      </c>
      <c r="V340" s="31" t="s">
        <v>36</v>
      </c>
      <c r="W340" s="5" t="str">
        <f>+Instructions!$B$3</f>
        <v>N</v>
      </c>
      <c r="X340" s="46"/>
      <c r="Y340" s="48">
        <f>+Instructions!$D$22</f>
        <v>0</v>
      </c>
      <c r="Z340" s="16">
        <f t="shared" si="226"/>
        <v>27.8</v>
      </c>
      <c r="AA340" s="46"/>
      <c r="AB340" s="6" t="s">
        <v>993</v>
      </c>
      <c r="AC340" s="33">
        <v>27.8</v>
      </c>
      <c r="AD340" s="52">
        <f t="shared" si="227"/>
        <v>0</v>
      </c>
      <c r="AE340" s="16">
        <f t="shared" si="228"/>
        <v>27.8</v>
      </c>
      <c r="AF340" s="12">
        <f t="shared" si="229"/>
        <v>0</v>
      </c>
      <c r="AG340" s="102"/>
      <c r="AH340" s="109" t="str">
        <f>+C340</f>
        <v>RS</v>
      </c>
      <c r="AI340" s="32">
        <f t="shared" si="230"/>
        <v>27.8</v>
      </c>
      <c r="AJ340" s="46"/>
      <c r="AL340" s="16">
        <f t="shared" si="231"/>
        <v>27.8</v>
      </c>
      <c r="AM340" s="16">
        <f t="shared" si="232"/>
        <v>0</v>
      </c>
      <c r="AN340" s="16">
        <f t="shared" si="233"/>
        <v>0</v>
      </c>
      <c r="AO340" s="16" t="str">
        <f t="shared" si="234"/>
        <v/>
      </c>
      <c r="AQ340" s="93" t="s">
        <v>45</v>
      </c>
    </row>
    <row r="341" spans="1:43" s="3" customFormat="1" ht="9.9499999999999993" customHeight="1" x14ac:dyDescent="0.2">
      <c r="A341" s="119" t="s">
        <v>661</v>
      </c>
      <c r="C341" s="168" t="s">
        <v>419</v>
      </c>
      <c r="D341" s="169" t="s">
        <v>549</v>
      </c>
      <c r="F341" s="24" t="s">
        <v>845</v>
      </c>
      <c r="H341" s="24" t="s">
        <v>661</v>
      </c>
      <c r="I341" s="24"/>
      <c r="J341" s="24" t="s">
        <v>156</v>
      </c>
      <c r="K341" s="24" t="s">
        <v>681</v>
      </c>
      <c r="L341" s="136"/>
      <c r="M341" s="136"/>
      <c r="N341" s="136"/>
      <c r="O341" s="136"/>
      <c r="P341" s="136"/>
      <c r="Q341" s="24" t="s">
        <v>550</v>
      </c>
      <c r="R341" s="64"/>
      <c r="S341" s="80" t="s">
        <v>9</v>
      </c>
      <c r="T341" s="176"/>
      <c r="U341" s="33">
        <f>IF(Suggested="Yes",'Price List'!AC341,'Price List'!AI341)</f>
        <v>28.9</v>
      </c>
      <c r="V341" s="31" t="s">
        <v>36</v>
      </c>
      <c r="W341" s="5" t="str">
        <f>+Instructions!$B$3</f>
        <v>N</v>
      </c>
      <c r="X341" s="46"/>
      <c r="Y341" s="48">
        <f>+Instructions!$D$22</f>
        <v>0</v>
      </c>
      <c r="Z341" s="16">
        <f t="shared" si="226"/>
        <v>28.9</v>
      </c>
      <c r="AA341" s="46"/>
      <c r="AB341" s="6" t="s">
        <v>993</v>
      </c>
      <c r="AC341" s="33">
        <v>28.9</v>
      </c>
      <c r="AD341" s="52">
        <f t="shared" si="227"/>
        <v>0</v>
      </c>
      <c r="AE341" s="16">
        <f t="shared" si="228"/>
        <v>28.9</v>
      </c>
      <c r="AF341" s="12">
        <f t="shared" si="229"/>
        <v>0</v>
      </c>
      <c r="AG341" s="102"/>
      <c r="AH341" s="109" t="str">
        <f>+C341</f>
        <v>RS</v>
      </c>
      <c r="AI341" s="32">
        <f t="shared" si="230"/>
        <v>28.9</v>
      </c>
      <c r="AJ341" s="46"/>
      <c r="AL341" s="16">
        <f t="shared" si="231"/>
        <v>28.9</v>
      </c>
      <c r="AM341" s="16">
        <f t="shared" si="232"/>
        <v>0</v>
      </c>
      <c r="AN341" s="16">
        <f t="shared" si="233"/>
        <v>0</v>
      </c>
      <c r="AO341" s="16" t="str">
        <f t="shared" si="234"/>
        <v/>
      </c>
      <c r="AQ341" s="93" t="s">
        <v>45</v>
      </c>
    </row>
    <row r="342" spans="1:43" s="3" customFormat="1" ht="9.9499999999999993" customHeight="1" x14ac:dyDescent="0.2">
      <c r="A342" s="119" t="s">
        <v>662</v>
      </c>
      <c r="C342" s="168" t="s">
        <v>419</v>
      </c>
      <c r="D342" s="169" t="s">
        <v>549</v>
      </c>
      <c r="F342" s="24" t="s">
        <v>846</v>
      </c>
      <c r="H342" s="24" t="s">
        <v>662</v>
      </c>
      <c r="I342" s="24"/>
      <c r="J342" s="24" t="s">
        <v>157</v>
      </c>
      <c r="K342" s="24" t="s">
        <v>681</v>
      </c>
      <c r="L342" s="136"/>
      <c r="M342" s="136"/>
      <c r="N342" s="136"/>
      <c r="O342" s="136"/>
      <c r="P342" s="136"/>
      <c r="Q342" s="24" t="s">
        <v>550</v>
      </c>
      <c r="R342" s="64"/>
      <c r="S342" s="80"/>
      <c r="T342" s="176"/>
      <c r="U342" s="33">
        <f>IF(Suggested="Yes",'Price List'!AC342,'Price List'!AI342)</f>
        <v>32.1</v>
      </c>
      <c r="V342" s="31" t="s">
        <v>36</v>
      </c>
      <c r="W342" s="5" t="str">
        <f>+Instructions!$B$3</f>
        <v>N</v>
      </c>
      <c r="X342" s="46"/>
      <c r="Y342" s="48">
        <f>+Instructions!$D$22</f>
        <v>0</v>
      </c>
      <c r="Z342" s="16">
        <f t="shared" si="226"/>
        <v>32.1</v>
      </c>
      <c r="AA342" s="46"/>
      <c r="AB342" s="6" t="s">
        <v>993</v>
      </c>
      <c r="AC342" s="33">
        <v>32.1</v>
      </c>
      <c r="AD342" s="52">
        <f t="shared" si="227"/>
        <v>0</v>
      </c>
      <c r="AE342" s="16">
        <f t="shared" si="228"/>
        <v>32.1</v>
      </c>
      <c r="AF342" s="12">
        <f t="shared" si="229"/>
        <v>0</v>
      </c>
      <c r="AG342" s="102"/>
      <c r="AH342" s="109" t="str">
        <f>+C342</f>
        <v>RS</v>
      </c>
      <c r="AI342" s="32">
        <f t="shared" si="230"/>
        <v>32.1</v>
      </c>
      <c r="AJ342" s="46"/>
      <c r="AL342" s="16">
        <f t="shared" si="231"/>
        <v>32.1</v>
      </c>
      <c r="AM342" s="16">
        <f t="shared" si="232"/>
        <v>0</v>
      </c>
      <c r="AN342" s="16">
        <f t="shared" si="233"/>
        <v>0</v>
      </c>
      <c r="AO342" s="16" t="str">
        <f t="shared" si="234"/>
        <v/>
      </c>
      <c r="AQ342" s="93" t="s">
        <v>45</v>
      </c>
    </row>
    <row r="343" spans="1:43" s="3" customFormat="1" ht="9.9499999999999993" customHeight="1" x14ac:dyDescent="0.2">
      <c r="A343" s="119" t="s">
        <v>663</v>
      </c>
      <c r="C343" s="168" t="s">
        <v>419</v>
      </c>
      <c r="D343" s="169" t="s">
        <v>549</v>
      </c>
      <c r="F343" s="24" t="s">
        <v>847</v>
      </c>
      <c r="H343" s="24" t="s">
        <v>663</v>
      </c>
      <c r="I343" s="24"/>
      <c r="J343" s="24" t="s">
        <v>158</v>
      </c>
      <c r="K343" s="24" t="s">
        <v>681</v>
      </c>
      <c r="L343" s="136"/>
      <c r="M343" s="136"/>
      <c r="N343" s="136"/>
      <c r="O343" s="136"/>
      <c r="P343" s="136"/>
      <c r="Q343" s="24" t="s">
        <v>550</v>
      </c>
      <c r="R343" s="64"/>
      <c r="S343" s="80"/>
      <c r="T343" s="176"/>
      <c r="U343" s="33">
        <f>IF(Suggested="Yes",'Price List'!AC343,'Price List'!AI343)</f>
        <v>34.25</v>
      </c>
      <c r="V343" s="31" t="s">
        <v>36</v>
      </c>
      <c r="W343" s="5" t="str">
        <f>+Instructions!$B$3</f>
        <v>N</v>
      </c>
      <c r="X343" s="46"/>
      <c r="Y343" s="48">
        <f>+Instructions!$D$22</f>
        <v>0</v>
      </c>
      <c r="Z343" s="16">
        <f t="shared" si="226"/>
        <v>34.25</v>
      </c>
      <c r="AA343" s="46"/>
      <c r="AB343" s="6" t="s">
        <v>993</v>
      </c>
      <c r="AC343" s="33">
        <v>34.25</v>
      </c>
      <c r="AD343" s="52">
        <f t="shared" si="227"/>
        <v>0</v>
      </c>
      <c r="AE343" s="16">
        <f t="shared" si="228"/>
        <v>34.25</v>
      </c>
      <c r="AF343" s="12">
        <f t="shared" si="229"/>
        <v>0</v>
      </c>
      <c r="AG343" s="102"/>
      <c r="AH343" s="109" t="str">
        <f>+C343</f>
        <v>RS</v>
      </c>
      <c r="AI343" s="32">
        <f t="shared" si="230"/>
        <v>34.25</v>
      </c>
      <c r="AJ343" s="46"/>
      <c r="AL343" s="16">
        <f t="shared" si="231"/>
        <v>34.25</v>
      </c>
      <c r="AM343" s="16">
        <f t="shared" si="232"/>
        <v>0</v>
      </c>
      <c r="AN343" s="16">
        <f t="shared" si="233"/>
        <v>0</v>
      </c>
      <c r="AO343" s="16" t="str">
        <f t="shared" si="234"/>
        <v/>
      </c>
      <c r="AQ343" s="93" t="s">
        <v>45</v>
      </c>
    </row>
    <row r="344" spans="1:43" s="3" customFormat="1" ht="9.9499999999999993" customHeight="1" x14ac:dyDescent="0.2">
      <c r="A344" s="119" t="s">
        <v>664</v>
      </c>
      <c r="C344" s="168" t="s">
        <v>419</v>
      </c>
      <c r="D344" s="169" t="s">
        <v>549</v>
      </c>
      <c r="F344" s="24" t="s">
        <v>848</v>
      </c>
      <c r="H344" s="24" t="s">
        <v>664</v>
      </c>
      <c r="I344" s="24"/>
      <c r="J344" s="24" t="s">
        <v>159</v>
      </c>
      <c r="K344" s="24" t="s">
        <v>681</v>
      </c>
      <c r="L344" s="136"/>
      <c r="M344" s="136"/>
      <c r="N344" s="136"/>
      <c r="O344" s="136"/>
      <c r="P344" s="136"/>
      <c r="Q344" s="24" t="s">
        <v>550</v>
      </c>
      <c r="R344" s="64"/>
      <c r="S344" s="80"/>
      <c r="T344" s="176"/>
      <c r="U344" s="33">
        <f>IF(Suggested="Yes",'Price List'!AC344,'Price List'!AI344)</f>
        <v>50.3</v>
      </c>
      <c r="V344" s="31" t="s">
        <v>36</v>
      </c>
      <c r="W344" s="5" t="str">
        <f>+Instructions!$B$3</f>
        <v>N</v>
      </c>
      <c r="X344" s="46"/>
      <c r="Y344" s="48">
        <f>+Instructions!$D$22</f>
        <v>0</v>
      </c>
      <c r="Z344" s="16">
        <f t="shared" si="226"/>
        <v>50.3</v>
      </c>
      <c r="AA344" s="46"/>
      <c r="AB344" s="6" t="s">
        <v>993</v>
      </c>
      <c r="AC344" s="33">
        <v>50.3</v>
      </c>
      <c r="AD344" s="52">
        <f t="shared" si="227"/>
        <v>0</v>
      </c>
      <c r="AE344" s="16">
        <f t="shared" si="228"/>
        <v>50.3</v>
      </c>
      <c r="AF344" s="12">
        <f t="shared" si="229"/>
        <v>0</v>
      </c>
      <c r="AG344" s="102"/>
      <c r="AH344" s="109" t="str">
        <f>+C344</f>
        <v>RS</v>
      </c>
      <c r="AI344" s="32">
        <f t="shared" si="230"/>
        <v>50.3</v>
      </c>
      <c r="AJ344" s="46"/>
      <c r="AL344" s="16">
        <f t="shared" si="231"/>
        <v>50.3</v>
      </c>
      <c r="AM344" s="16">
        <f t="shared" si="232"/>
        <v>0</v>
      </c>
      <c r="AN344" s="16">
        <f t="shared" si="233"/>
        <v>0</v>
      </c>
      <c r="AO344" s="16" t="str">
        <f t="shared" si="234"/>
        <v/>
      </c>
      <c r="AQ344" s="93" t="s">
        <v>45</v>
      </c>
    </row>
    <row r="345" spans="1:43" s="3" customFormat="1" ht="9.9499999999999993" customHeight="1" x14ac:dyDescent="0.2">
      <c r="A345" s="119" t="s">
        <v>665</v>
      </c>
      <c r="C345" s="168" t="s">
        <v>419</v>
      </c>
      <c r="D345" s="169" t="s">
        <v>549</v>
      </c>
      <c r="F345" s="24" t="s">
        <v>849</v>
      </c>
      <c r="H345" s="24" t="s">
        <v>665</v>
      </c>
      <c r="I345" s="24"/>
      <c r="J345" s="24" t="s">
        <v>160</v>
      </c>
      <c r="K345" s="24" t="s">
        <v>681</v>
      </c>
      <c r="L345" s="136"/>
      <c r="M345" s="136"/>
      <c r="N345" s="136"/>
      <c r="O345" s="136"/>
      <c r="P345" s="136"/>
      <c r="Q345" s="24" t="s">
        <v>550</v>
      </c>
      <c r="R345" s="64"/>
      <c r="S345" s="80"/>
      <c r="T345" s="176"/>
      <c r="U345" s="33">
        <f>IF(Suggested="Yes",'Price List'!AC345,'Price List'!AI345)</f>
        <v>55.65</v>
      </c>
      <c r="V345" s="31" t="s">
        <v>36</v>
      </c>
      <c r="W345" s="5" t="str">
        <f>+Instructions!$B$3</f>
        <v>N</v>
      </c>
      <c r="X345" s="46"/>
      <c r="Y345" s="48">
        <f>+Instructions!$D$22</f>
        <v>0</v>
      </c>
      <c r="Z345" s="16">
        <f t="shared" si="226"/>
        <v>55.65</v>
      </c>
      <c r="AA345" s="46"/>
      <c r="AB345" s="6" t="s">
        <v>993</v>
      </c>
      <c r="AC345" s="33">
        <v>55.65</v>
      </c>
      <c r="AD345" s="52">
        <f t="shared" si="227"/>
        <v>0</v>
      </c>
      <c r="AE345" s="16">
        <f t="shared" si="228"/>
        <v>55.65</v>
      </c>
      <c r="AF345" s="12">
        <f t="shared" si="229"/>
        <v>0</v>
      </c>
      <c r="AG345" s="102"/>
      <c r="AH345" s="109" t="str">
        <f>+C345</f>
        <v>RS</v>
      </c>
      <c r="AI345" s="32">
        <f t="shared" si="230"/>
        <v>55.65</v>
      </c>
      <c r="AJ345" s="46"/>
      <c r="AL345" s="16">
        <f t="shared" si="231"/>
        <v>55.65</v>
      </c>
      <c r="AM345" s="16">
        <f t="shared" si="232"/>
        <v>0</v>
      </c>
      <c r="AN345" s="16">
        <f t="shared" si="233"/>
        <v>0</v>
      </c>
      <c r="AO345" s="16" t="str">
        <f t="shared" si="234"/>
        <v/>
      </c>
      <c r="AQ345" s="93" t="s">
        <v>45</v>
      </c>
    </row>
    <row r="346" spans="1:43" s="3" customFormat="1" ht="3" customHeight="1" x14ac:dyDescent="0.2">
      <c r="A346" s="119"/>
      <c r="D346" s="24"/>
      <c r="H346" s="24"/>
      <c r="I346" s="24"/>
      <c r="J346" s="120"/>
      <c r="K346" s="24"/>
      <c r="L346" s="136"/>
      <c r="N346" s="24"/>
      <c r="O346" s="24"/>
      <c r="P346" s="24"/>
      <c r="Q346" s="24"/>
      <c r="R346" s="64"/>
      <c r="S346" s="80"/>
      <c r="T346" s="176"/>
      <c r="U346" s="33"/>
      <c r="V346" s="31"/>
      <c r="W346" s="31"/>
      <c r="X346" s="46"/>
      <c r="Y346" s="48"/>
      <c r="Z346" s="14"/>
      <c r="AA346" s="46"/>
      <c r="AE346" s="47"/>
      <c r="AF346" s="16"/>
      <c r="AG346" s="14"/>
      <c r="AH346" s="57"/>
      <c r="AI346" s="33"/>
      <c r="AJ346" s="46"/>
      <c r="AQ346" s="93" t="s">
        <v>45</v>
      </c>
    </row>
    <row r="347" spans="1:43" s="3" customFormat="1" ht="9.9499999999999993" customHeight="1" x14ac:dyDescent="0.2">
      <c r="A347" s="119" t="s">
        <v>666</v>
      </c>
      <c r="C347" s="168" t="s">
        <v>419</v>
      </c>
      <c r="D347" s="169" t="s">
        <v>549</v>
      </c>
      <c r="F347" s="24" t="s">
        <v>850</v>
      </c>
      <c r="H347" s="24" t="s">
        <v>666</v>
      </c>
      <c r="I347" s="24"/>
      <c r="J347" s="24" t="s">
        <v>161</v>
      </c>
      <c r="K347" s="24" t="s">
        <v>681</v>
      </c>
      <c r="L347" s="136"/>
      <c r="M347" s="136"/>
      <c r="N347" s="136"/>
      <c r="O347" s="136"/>
      <c r="P347" s="136"/>
      <c r="Q347" s="24" t="s">
        <v>550</v>
      </c>
      <c r="R347" s="64"/>
      <c r="S347" s="80" t="s">
        <v>9</v>
      </c>
      <c r="T347" s="176"/>
      <c r="U347" s="33">
        <f>IF(Suggested="Yes",'Price List'!AC347,'Price List'!AI347)</f>
        <v>61</v>
      </c>
      <c r="V347" s="31" t="s">
        <v>36</v>
      </c>
      <c r="W347" s="5" t="str">
        <f>+Instructions!$B$3</f>
        <v>N</v>
      </c>
      <c r="X347" s="46"/>
      <c r="Y347" s="48">
        <f>+Instructions!$D$22</f>
        <v>0</v>
      </c>
      <c r="Z347" s="16">
        <f t="shared" si="226"/>
        <v>61</v>
      </c>
      <c r="AA347" s="46"/>
      <c r="AB347" s="6" t="s">
        <v>993</v>
      </c>
      <c r="AC347" s="33">
        <v>61</v>
      </c>
      <c r="AD347" s="52">
        <f t="shared" si="227"/>
        <v>0</v>
      </c>
      <c r="AE347" s="16">
        <f t="shared" si="228"/>
        <v>61</v>
      </c>
      <c r="AF347" s="12">
        <f t="shared" si="229"/>
        <v>0</v>
      </c>
      <c r="AG347" s="102"/>
      <c r="AH347" s="109" t="str">
        <f>+C347</f>
        <v>RS</v>
      </c>
      <c r="AI347" s="32">
        <f t="shared" si="230"/>
        <v>61</v>
      </c>
      <c r="AJ347" s="46"/>
      <c r="AL347" s="16">
        <f t="shared" si="231"/>
        <v>61</v>
      </c>
      <c r="AM347" s="16">
        <f t="shared" si="232"/>
        <v>0</v>
      </c>
      <c r="AN347" s="16">
        <f t="shared" si="233"/>
        <v>0</v>
      </c>
      <c r="AO347" s="16" t="str">
        <f t="shared" si="234"/>
        <v/>
      </c>
      <c r="AQ347" s="93" t="s">
        <v>45</v>
      </c>
    </row>
    <row r="348" spans="1:43" s="3" customFormat="1" ht="9.9499999999999993" customHeight="1" x14ac:dyDescent="0.2">
      <c r="A348" s="119" t="s">
        <v>667</v>
      </c>
      <c r="C348" s="168" t="s">
        <v>419</v>
      </c>
      <c r="D348" s="169" t="s">
        <v>549</v>
      </c>
      <c r="F348" s="24" t="s">
        <v>851</v>
      </c>
      <c r="H348" s="24" t="s">
        <v>667</v>
      </c>
      <c r="I348" s="24"/>
      <c r="J348" s="24" t="s">
        <v>162</v>
      </c>
      <c r="K348" s="24" t="s">
        <v>681</v>
      </c>
      <c r="L348" s="136"/>
      <c r="M348" s="136"/>
      <c r="N348" s="136"/>
      <c r="O348" s="136"/>
      <c r="P348" s="136"/>
      <c r="Q348" s="24" t="s">
        <v>550</v>
      </c>
      <c r="R348" s="64"/>
      <c r="S348" s="80"/>
      <c r="T348" s="176"/>
      <c r="U348" s="33">
        <f>IF(Suggested="Yes",'Price List'!AC348,'Price List'!AI348)</f>
        <v>69.599999999999994</v>
      </c>
      <c r="V348" s="31" t="s">
        <v>36</v>
      </c>
      <c r="W348" s="5" t="str">
        <f>+Instructions!$B$3</f>
        <v>N</v>
      </c>
      <c r="X348" s="46"/>
      <c r="Y348" s="48">
        <f>+Instructions!$D$22</f>
        <v>0</v>
      </c>
      <c r="Z348" s="16">
        <f t="shared" si="226"/>
        <v>69.599999999999994</v>
      </c>
      <c r="AA348" s="46"/>
      <c r="AB348" s="6" t="s">
        <v>993</v>
      </c>
      <c r="AC348" s="33">
        <v>69.599999999999994</v>
      </c>
      <c r="AD348" s="52">
        <f t="shared" si="227"/>
        <v>0</v>
      </c>
      <c r="AE348" s="16">
        <f t="shared" si="228"/>
        <v>69.599999999999994</v>
      </c>
      <c r="AF348" s="12">
        <f t="shared" si="229"/>
        <v>0</v>
      </c>
      <c r="AG348" s="102"/>
      <c r="AH348" s="109" t="str">
        <f>+C348</f>
        <v>RS</v>
      </c>
      <c r="AI348" s="32">
        <f t="shared" si="230"/>
        <v>69.599999999999994</v>
      </c>
      <c r="AJ348" s="46"/>
      <c r="AL348" s="16">
        <f t="shared" si="231"/>
        <v>69.599999999999994</v>
      </c>
      <c r="AM348" s="16">
        <f t="shared" si="232"/>
        <v>0</v>
      </c>
      <c r="AN348" s="16">
        <f t="shared" si="233"/>
        <v>0</v>
      </c>
      <c r="AO348" s="16" t="str">
        <f t="shared" si="234"/>
        <v/>
      </c>
      <c r="AQ348" s="93" t="s">
        <v>45</v>
      </c>
    </row>
    <row r="349" spans="1:43" s="3" customFormat="1" ht="9.9499999999999993" customHeight="1" x14ac:dyDescent="0.2">
      <c r="A349" s="119" t="s">
        <v>668</v>
      </c>
      <c r="C349" s="168" t="s">
        <v>419</v>
      </c>
      <c r="D349" s="169" t="s">
        <v>549</v>
      </c>
      <c r="F349" s="24" t="s">
        <v>852</v>
      </c>
      <c r="H349" s="24" t="s">
        <v>668</v>
      </c>
      <c r="I349" s="24"/>
      <c r="J349" s="24" t="s">
        <v>163</v>
      </c>
      <c r="K349" s="24" t="s">
        <v>681</v>
      </c>
      <c r="L349" s="136"/>
      <c r="M349" s="136"/>
      <c r="N349" s="136"/>
      <c r="O349" s="136"/>
      <c r="P349" s="136"/>
      <c r="Q349" s="24" t="s">
        <v>550</v>
      </c>
      <c r="R349" s="64"/>
      <c r="S349" s="80" t="s">
        <v>9</v>
      </c>
      <c r="T349" s="176"/>
      <c r="U349" s="33">
        <f>IF(Suggested="Yes",'Price List'!AC349,'Price List'!AI349)</f>
        <v>71.75</v>
      </c>
      <c r="V349" s="31" t="s">
        <v>36</v>
      </c>
      <c r="W349" s="5" t="str">
        <f>+Instructions!$B$3</f>
        <v>N</v>
      </c>
      <c r="X349" s="46"/>
      <c r="Y349" s="48">
        <f>+Instructions!$D$22</f>
        <v>0</v>
      </c>
      <c r="Z349" s="16">
        <f t="shared" si="226"/>
        <v>71.75</v>
      </c>
      <c r="AA349" s="46"/>
      <c r="AB349" s="6" t="s">
        <v>993</v>
      </c>
      <c r="AC349" s="33">
        <v>71.75</v>
      </c>
      <c r="AD349" s="52">
        <f t="shared" si="227"/>
        <v>0</v>
      </c>
      <c r="AE349" s="16">
        <f t="shared" si="228"/>
        <v>71.75</v>
      </c>
      <c r="AF349" s="12">
        <f t="shared" si="229"/>
        <v>0</v>
      </c>
      <c r="AG349" s="102"/>
      <c r="AH349" s="109" t="str">
        <f>+C349</f>
        <v>RS</v>
      </c>
      <c r="AI349" s="32">
        <f t="shared" si="230"/>
        <v>71.75</v>
      </c>
      <c r="AJ349" s="46"/>
      <c r="AL349" s="16">
        <f t="shared" si="231"/>
        <v>71.75</v>
      </c>
      <c r="AM349" s="16">
        <f t="shared" si="232"/>
        <v>0</v>
      </c>
      <c r="AN349" s="16">
        <f t="shared" si="233"/>
        <v>0</v>
      </c>
      <c r="AO349" s="16" t="str">
        <f t="shared" si="234"/>
        <v/>
      </c>
      <c r="AQ349" s="93" t="s">
        <v>45</v>
      </c>
    </row>
    <row r="350" spans="1:43" s="3" customFormat="1" ht="9.9499999999999993" customHeight="1" x14ac:dyDescent="0.2">
      <c r="A350" s="119" t="s">
        <v>669</v>
      </c>
      <c r="C350" s="168" t="s">
        <v>419</v>
      </c>
      <c r="D350" s="169" t="s">
        <v>549</v>
      </c>
      <c r="F350" s="24" t="s">
        <v>853</v>
      </c>
      <c r="H350" s="24" t="s">
        <v>669</v>
      </c>
      <c r="I350" s="24"/>
      <c r="J350" s="24" t="s">
        <v>639</v>
      </c>
      <c r="K350" s="24" t="s">
        <v>681</v>
      </c>
      <c r="L350" s="136"/>
      <c r="M350" s="136"/>
      <c r="N350" s="136"/>
      <c r="O350" s="136"/>
      <c r="P350" s="136"/>
      <c r="Q350" s="24" t="s">
        <v>550</v>
      </c>
      <c r="R350" s="64"/>
      <c r="S350" s="80"/>
      <c r="T350" s="176"/>
      <c r="U350" s="33">
        <f>IF(Suggested="Yes",'Price List'!AC350,'Price List'!AI350)</f>
        <v>73.849999999999994</v>
      </c>
      <c r="V350" s="31" t="s">
        <v>36</v>
      </c>
      <c r="W350" s="5" t="str">
        <f>+Instructions!$B$3</f>
        <v>N</v>
      </c>
      <c r="X350" s="46"/>
      <c r="Y350" s="48">
        <f>+Instructions!$D$22</f>
        <v>0</v>
      </c>
      <c r="Z350" s="16">
        <f t="shared" si="226"/>
        <v>73.849999999999994</v>
      </c>
      <c r="AA350" s="46"/>
      <c r="AB350" s="6" t="s">
        <v>993</v>
      </c>
      <c r="AC350" s="33">
        <v>73.849999999999994</v>
      </c>
      <c r="AD350" s="52">
        <f t="shared" si="227"/>
        <v>0</v>
      </c>
      <c r="AE350" s="16">
        <f t="shared" si="228"/>
        <v>73.849999999999994</v>
      </c>
      <c r="AF350" s="12">
        <f t="shared" si="229"/>
        <v>0</v>
      </c>
      <c r="AG350" s="102"/>
      <c r="AH350" s="109" t="str">
        <f>+C350</f>
        <v>RS</v>
      </c>
      <c r="AI350" s="32">
        <f t="shared" si="230"/>
        <v>73.849999999999994</v>
      </c>
      <c r="AJ350" s="46"/>
      <c r="AL350" s="16">
        <f t="shared" si="231"/>
        <v>73.849999999999994</v>
      </c>
      <c r="AM350" s="16">
        <f t="shared" si="232"/>
        <v>0</v>
      </c>
      <c r="AN350" s="16">
        <f t="shared" si="233"/>
        <v>0</v>
      </c>
      <c r="AO350" s="16" t="str">
        <f t="shared" si="234"/>
        <v/>
      </c>
      <c r="AQ350" s="93" t="s">
        <v>45</v>
      </c>
    </row>
    <row r="351" spans="1:43" s="3" customFormat="1" ht="9.9499999999999993" customHeight="1" x14ac:dyDescent="0.2">
      <c r="A351" s="119" t="s">
        <v>670</v>
      </c>
      <c r="C351" s="168" t="s">
        <v>419</v>
      </c>
      <c r="D351" s="169" t="s">
        <v>549</v>
      </c>
      <c r="F351" s="24" t="s">
        <v>854</v>
      </c>
      <c r="H351" s="24" t="s">
        <v>670</v>
      </c>
      <c r="I351" s="24"/>
      <c r="J351" s="24" t="s">
        <v>164</v>
      </c>
      <c r="K351" s="24" t="s">
        <v>681</v>
      </c>
      <c r="L351" s="136"/>
      <c r="M351" s="136"/>
      <c r="N351" s="136"/>
      <c r="O351" s="136"/>
      <c r="P351" s="136"/>
      <c r="Q351" s="24" t="s">
        <v>550</v>
      </c>
      <c r="R351" s="64"/>
      <c r="S351" s="80"/>
      <c r="T351" s="176"/>
      <c r="U351" s="33">
        <f>IF(Suggested="Yes",'Price List'!AC351,'Price List'!AI351)</f>
        <v>83.5</v>
      </c>
      <c r="V351" s="31" t="s">
        <v>36</v>
      </c>
      <c r="W351" s="5" t="str">
        <f>+Instructions!$B$3</f>
        <v>N</v>
      </c>
      <c r="X351" s="46"/>
      <c r="Y351" s="48">
        <f>+Instructions!$D$22</f>
        <v>0</v>
      </c>
      <c r="Z351" s="16">
        <f t="shared" si="226"/>
        <v>83.5</v>
      </c>
      <c r="AA351" s="46"/>
      <c r="AB351" s="6" t="s">
        <v>993</v>
      </c>
      <c r="AC351" s="33">
        <v>83.5</v>
      </c>
      <c r="AD351" s="52">
        <f t="shared" si="227"/>
        <v>0</v>
      </c>
      <c r="AE351" s="16">
        <f t="shared" si="228"/>
        <v>83.5</v>
      </c>
      <c r="AF351" s="12">
        <f t="shared" si="229"/>
        <v>0</v>
      </c>
      <c r="AG351" s="102"/>
      <c r="AH351" s="109" t="str">
        <f>+C351</f>
        <v>RS</v>
      </c>
      <c r="AI351" s="32">
        <f t="shared" si="230"/>
        <v>83.5</v>
      </c>
      <c r="AJ351" s="46"/>
      <c r="AL351" s="16">
        <f t="shared" si="231"/>
        <v>83.5</v>
      </c>
      <c r="AM351" s="16">
        <f t="shared" si="232"/>
        <v>0</v>
      </c>
      <c r="AN351" s="16">
        <f t="shared" si="233"/>
        <v>0</v>
      </c>
      <c r="AO351" s="16" t="str">
        <f t="shared" si="234"/>
        <v/>
      </c>
      <c r="AQ351" s="93" t="s">
        <v>45</v>
      </c>
    </row>
    <row r="352" spans="1:43" s="3" customFormat="1" ht="3" customHeight="1" x14ac:dyDescent="0.2">
      <c r="A352" s="119"/>
      <c r="D352" s="24"/>
      <c r="H352" s="24"/>
      <c r="I352" s="24"/>
      <c r="J352" s="120"/>
      <c r="K352" s="24"/>
      <c r="L352" s="136"/>
      <c r="N352" s="24"/>
      <c r="O352" s="24"/>
      <c r="P352" s="24"/>
      <c r="Q352" s="24"/>
      <c r="R352" s="64"/>
      <c r="S352" s="80"/>
      <c r="T352" s="176"/>
      <c r="U352" s="33"/>
      <c r="V352" s="31"/>
      <c r="W352" s="31"/>
      <c r="X352" s="46"/>
      <c r="Y352" s="48"/>
      <c r="Z352" s="14"/>
      <c r="AA352" s="46"/>
      <c r="AE352" s="47"/>
      <c r="AF352" s="16"/>
      <c r="AG352" s="14"/>
      <c r="AH352" s="57"/>
      <c r="AI352" s="33"/>
      <c r="AJ352" s="46"/>
      <c r="AQ352" s="93" t="s">
        <v>45</v>
      </c>
    </row>
    <row r="353" spans="1:43" s="3" customFormat="1" ht="9.9499999999999993" customHeight="1" x14ac:dyDescent="0.2">
      <c r="A353" s="119" t="s">
        <v>671</v>
      </c>
      <c r="C353" s="168" t="s">
        <v>419</v>
      </c>
      <c r="D353" s="169" t="s">
        <v>549</v>
      </c>
      <c r="F353" s="24" t="s">
        <v>855</v>
      </c>
      <c r="H353" s="24" t="s">
        <v>671</v>
      </c>
      <c r="I353" s="24"/>
      <c r="J353" s="24" t="s">
        <v>165</v>
      </c>
      <c r="K353" s="24" t="s">
        <v>681</v>
      </c>
      <c r="L353" s="136"/>
      <c r="M353" s="136"/>
      <c r="N353" s="136"/>
      <c r="O353" s="136"/>
      <c r="P353" s="136"/>
      <c r="Q353" s="24" t="s">
        <v>550</v>
      </c>
      <c r="R353" s="64"/>
      <c r="S353" s="80" t="s">
        <v>9</v>
      </c>
      <c r="T353" s="176"/>
      <c r="U353" s="33">
        <f>IF(Suggested="Yes",'Price List'!AC353,'Price List'!AI353)</f>
        <v>92.1</v>
      </c>
      <c r="V353" s="31" t="s">
        <v>36</v>
      </c>
      <c r="W353" s="5" t="str">
        <f>+Instructions!$B$3</f>
        <v>N</v>
      </c>
      <c r="X353" s="46"/>
      <c r="Y353" s="48">
        <f>+Instructions!$D$22</f>
        <v>0</v>
      </c>
      <c r="Z353" s="16">
        <f t="shared" si="226"/>
        <v>92.1</v>
      </c>
      <c r="AA353" s="46"/>
      <c r="AB353" s="6" t="s">
        <v>993</v>
      </c>
      <c r="AC353" s="33">
        <v>92.1</v>
      </c>
      <c r="AD353" s="52">
        <f t="shared" si="227"/>
        <v>0</v>
      </c>
      <c r="AE353" s="16">
        <f t="shared" si="228"/>
        <v>92.1</v>
      </c>
      <c r="AF353" s="12">
        <f t="shared" si="229"/>
        <v>0</v>
      </c>
      <c r="AG353" s="102"/>
      <c r="AH353" s="109" t="str">
        <f>+C353</f>
        <v>RS</v>
      </c>
      <c r="AI353" s="32">
        <f t="shared" si="230"/>
        <v>92.1</v>
      </c>
      <c r="AJ353" s="46"/>
      <c r="AL353" s="16">
        <f t="shared" si="231"/>
        <v>92.1</v>
      </c>
      <c r="AM353" s="16">
        <f t="shared" si="232"/>
        <v>0</v>
      </c>
      <c r="AN353" s="16">
        <f t="shared" si="233"/>
        <v>0</v>
      </c>
      <c r="AO353" s="16" t="str">
        <f t="shared" si="234"/>
        <v/>
      </c>
      <c r="AQ353" s="93" t="s">
        <v>45</v>
      </c>
    </row>
    <row r="354" spans="1:43" s="3" customFormat="1" ht="9.9499999999999993" customHeight="1" x14ac:dyDescent="0.2">
      <c r="A354" s="119" t="s">
        <v>672</v>
      </c>
      <c r="C354" s="168" t="s">
        <v>419</v>
      </c>
      <c r="D354" s="169" t="s">
        <v>549</v>
      </c>
      <c r="F354" s="24" t="s">
        <v>856</v>
      </c>
      <c r="H354" s="24" t="s">
        <v>672</v>
      </c>
      <c r="I354" s="24"/>
      <c r="J354" s="24" t="s">
        <v>166</v>
      </c>
      <c r="K354" s="24" t="s">
        <v>681</v>
      </c>
      <c r="L354" s="136"/>
      <c r="M354" s="136"/>
      <c r="N354" s="136"/>
      <c r="O354" s="136"/>
      <c r="P354" s="136"/>
      <c r="Q354" s="24" t="s">
        <v>550</v>
      </c>
      <c r="R354" s="64"/>
      <c r="S354" s="80"/>
      <c r="T354" s="176"/>
      <c r="U354" s="33">
        <f>IF(Suggested="Yes",'Price List'!AC354,'Price List'!AI354)</f>
        <v>98.5</v>
      </c>
      <c r="V354" s="31" t="s">
        <v>36</v>
      </c>
      <c r="W354" s="5" t="str">
        <f>+Instructions!$B$3</f>
        <v>N</v>
      </c>
      <c r="X354" s="46"/>
      <c r="Y354" s="48">
        <f>+Instructions!$D$22</f>
        <v>0</v>
      </c>
      <c r="Z354" s="16">
        <f t="shared" si="226"/>
        <v>98.5</v>
      </c>
      <c r="AA354" s="46"/>
      <c r="AB354" s="6" t="s">
        <v>993</v>
      </c>
      <c r="AC354" s="33">
        <v>98.5</v>
      </c>
      <c r="AD354" s="52">
        <f t="shared" ref="AD354:AD368" si="235">+Y354</f>
        <v>0</v>
      </c>
      <c r="AE354" s="16">
        <f t="shared" ref="AE354:AE368" si="236">+Z354</f>
        <v>98.5</v>
      </c>
      <c r="AF354" s="12">
        <f t="shared" ref="AF354:AF368" si="237">(AI354-AE354)/AI354</f>
        <v>0</v>
      </c>
      <c r="AG354" s="102"/>
      <c r="AH354" s="109" t="str">
        <f>+C354</f>
        <v>RS</v>
      </c>
      <c r="AI354" s="32">
        <f t="shared" ref="AI354:AI368" si="238">SUM(AL354:AN354)+AG354</f>
        <v>98.5</v>
      </c>
      <c r="AJ354" s="46"/>
      <c r="AL354" s="16">
        <f t="shared" ref="AL354:AL368" si="239">ROUND(AE354/(1-VLOOKUP(AH354,Group,2,FALSE)),2)</f>
        <v>98.5</v>
      </c>
      <c r="AM354" s="16">
        <f t="shared" ref="AM354:AM368" si="240">IF(VLOOKUP(AH354,Group,3,FALSE)="YES",VLOOKUP(ROUND(ROUND(AL354,1)-AL354,2),Round,2,FALSE)+VLOOKUP(AH354,Group,4,FALSE),0)</f>
        <v>0</v>
      </c>
      <c r="AN354" s="16">
        <f t="shared" ref="AN354:AN368" si="241">IF(VLOOKUP(AH354,Group,5,FALSE)="",0,ROUND(AL354-0.04999,1)-AL354+AO354)</f>
        <v>0</v>
      </c>
      <c r="AO354" s="16" t="str">
        <f t="shared" ref="AO354:AO368" si="242">IF(VLOOKUP(AH354,Group,5,FALSE)="","",VLOOKUP(AH354,Group,5,FALSE))</f>
        <v/>
      </c>
      <c r="AQ354" s="93" t="s">
        <v>45</v>
      </c>
    </row>
    <row r="355" spans="1:43" s="3" customFormat="1" ht="9.9499999999999993" customHeight="1" x14ac:dyDescent="0.2">
      <c r="A355" s="119" t="s">
        <v>673</v>
      </c>
      <c r="C355" s="168" t="s">
        <v>419</v>
      </c>
      <c r="D355" s="169" t="s">
        <v>549</v>
      </c>
      <c r="F355" s="24" t="s">
        <v>857</v>
      </c>
      <c r="H355" s="24" t="s">
        <v>976</v>
      </c>
      <c r="I355" s="24"/>
      <c r="J355" s="24" t="s">
        <v>977</v>
      </c>
      <c r="K355" s="24" t="s">
        <v>681</v>
      </c>
      <c r="L355" s="136"/>
      <c r="M355" s="136"/>
      <c r="N355" s="136"/>
      <c r="O355" s="136"/>
      <c r="P355" s="136"/>
      <c r="Q355" s="24" t="s">
        <v>550</v>
      </c>
      <c r="R355" s="64"/>
      <c r="S355" s="80"/>
      <c r="T355" s="176"/>
      <c r="U355" s="33">
        <f>IF(Suggested="Yes",'Price List'!AC355,'Price List'!AI355)</f>
        <v>106</v>
      </c>
      <c r="V355" s="31" t="s">
        <v>36</v>
      </c>
      <c r="W355" s="5" t="str">
        <f>+Instructions!$B$3</f>
        <v>N</v>
      </c>
      <c r="X355" s="46"/>
      <c r="Y355" s="48">
        <f>+Instructions!$D$22</f>
        <v>0</v>
      </c>
      <c r="Z355" s="16">
        <f t="shared" si="226"/>
        <v>106</v>
      </c>
      <c r="AA355" s="46"/>
      <c r="AB355" s="6" t="s">
        <v>993</v>
      </c>
      <c r="AC355" s="33">
        <v>106</v>
      </c>
      <c r="AD355" s="52">
        <f t="shared" si="235"/>
        <v>0</v>
      </c>
      <c r="AE355" s="16">
        <f t="shared" si="236"/>
        <v>106</v>
      </c>
      <c r="AF355" s="12">
        <f t="shared" si="237"/>
        <v>0</v>
      </c>
      <c r="AG355" s="102"/>
      <c r="AH355" s="109" t="str">
        <f>+C355</f>
        <v>RS</v>
      </c>
      <c r="AI355" s="32">
        <f t="shared" si="238"/>
        <v>106</v>
      </c>
      <c r="AJ355" s="46"/>
      <c r="AL355" s="16">
        <f t="shared" si="239"/>
        <v>106</v>
      </c>
      <c r="AM355" s="16">
        <f t="shared" si="240"/>
        <v>0</v>
      </c>
      <c r="AN355" s="16">
        <f t="shared" si="241"/>
        <v>0</v>
      </c>
      <c r="AO355" s="16" t="str">
        <f t="shared" si="242"/>
        <v/>
      </c>
      <c r="AQ355" s="93" t="s">
        <v>45</v>
      </c>
    </row>
    <row r="356" spans="1:43" s="3" customFormat="1" ht="3" customHeight="1" x14ac:dyDescent="0.2">
      <c r="A356" s="119"/>
      <c r="D356" s="24"/>
      <c r="H356" s="24"/>
      <c r="I356" s="24"/>
      <c r="J356" s="120"/>
      <c r="K356" s="24"/>
      <c r="L356" s="136"/>
      <c r="N356" s="24"/>
      <c r="O356" s="24"/>
      <c r="P356" s="24"/>
      <c r="Q356" s="24"/>
      <c r="R356" s="64"/>
      <c r="S356" s="80"/>
      <c r="T356" s="176"/>
      <c r="U356" s="33"/>
      <c r="V356" s="31"/>
      <c r="W356" s="31"/>
      <c r="X356" s="46"/>
      <c r="Y356" s="48"/>
      <c r="Z356" s="14"/>
      <c r="AA356" s="46"/>
      <c r="AE356" s="47"/>
      <c r="AF356" s="16"/>
      <c r="AG356" s="14"/>
      <c r="AH356" s="57"/>
      <c r="AI356" s="33"/>
      <c r="AJ356" s="46"/>
      <c r="AQ356" s="93" t="s">
        <v>45</v>
      </c>
    </row>
    <row r="357" spans="1:43" s="3" customFormat="1" ht="9.9499999999999993" customHeight="1" x14ac:dyDescent="0.2">
      <c r="A357" s="119" t="s">
        <v>674</v>
      </c>
      <c r="C357" s="168" t="s">
        <v>419</v>
      </c>
      <c r="D357" s="169" t="s">
        <v>549</v>
      </c>
      <c r="F357" s="24" t="s">
        <v>858</v>
      </c>
      <c r="H357" s="24" t="s">
        <v>674</v>
      </c>
      <c r="I357" s="24"/>
      <c r="J357" s="24" t="s">
        <v>168</v>
      </c>
      <c r="K357" s="24" t="s">
        <v>681</v>
      </c>
      <c r="L357" s="136"/>
      <c r="M357" s="136"/>
      <c r="N357" s="136"/>
      <c r="O357" s="136"/>
      <c r="P357" s="136"/>
      <c r="Q357" s="24" t="s">
        <v>550</v>
      </c>
      <c r="R357" s="64"/>
      <c r="S357" s="80" t="s">
        <v>9</v>
      </c>
      <c r="T357" s="176"/>
      <c r="U357" s="33">
        <f>IF(Suggested="Yes",'Price List'!AC357,'Price List'!AI357)</f>
        <v>112.5</v>
      </c>
      <c r="V357" s="31" t="s">
        <v>36</v>
      </c>
      <c r="W357" s="5" t="str">
        <f>+Instructions!$B$3</f>
        <v>N</v>
      </c>
      <c r="X357" s="46"/>
      <c r="Y357" s="48">
        <f>+Instructions!$D$22</f>
        <v>0</v>
      </c>
      <c r="Z357" s="16">
        <f t="shared" si="226"/>
        <v>112.5</v>
      </c>
      <c r="AA357" s="46"/>
      <c r="AB357" s="6" t="s">
        <v>993</v>
      </c>
      <c r="AC357" s="33">
        <v>112.5</v>
      </c>
      <c r="AD357" s="52">
        <f t="shared" si="235"/>
        <v>0</v>
      </c>
      <c r="AE357" s="16">
        <f t="shared" si="236"/>
        <v>112.5</v>
      </c>
      <c r="AF357" s="12">
        <f t="shared" si="237"/>
        <v>0</v>
      </c>
      <c r="AG357" s="102"/>
      <c r="AH357" s="109" t="str">
        <f>+C357</f>
        <v>RS</v>
      </c>
      <c r="AI357" s="32">
        <f t="shared" si="238"/>
        <v>112.5</v>
      </c>
      <c r="AJ357" s="46"/>
      <c r="AL357" s="16">
        <f t="shared" si="239"/>
        <v>112.5</v>
      </c>
      <c r="AM357" s="16">
        <f t="shared" si="240"/>
        <v>0</v>
      </c>
      <c r="AN357" s="16">
        <f t="shared" si="241"/>
        <v>0</v>
      </c>
      <c r="AO357" s="16" t="str">
        <f t="shared" si="242"/>
        <v/>
      </c>
      <c r="AQ357" s="93" t="s">
        <v>45</v>
      </c>
    </row>
    <row r="358" spans="1:43" s="3" customFormat="1" ht="9.9499999999999993" customHeight="1" x14ac:dyDescent="0.2">
      <c r="A358" s="119" t="s">
        <v>675</v>
      </c>
      <c r="C358" s="168" t="s">
        <v>419</v>
      </c>
      <c r="D358" s="169" t="s">
        <v>549</v>
      </c>
      <c r="F358" s="24" t="s">
        <v>859</v>
      </c>
      <c r="H358" s="24" t="s">
        <v>675</v>
      </c>
      <c r="I358" s="24"/>
      <c r="J358" s="120" t="s">
        <v>652</v>
      </c>
      <c r="K358" s="24" t="s">
        <v>681</v>
      </c>
      <c r="L358" s="136"/>
      <c r="M358" s="136"/>
      <c r="N358" s="136"/>
      <c r="O358" s="136"/>
      <c r="P358" s="136"/>
      <c r="Q358" s="24" t="s">
        <v>550</v>
      </c>
      <c r="R358" s="64"/>
      <c r="S358" s="80"/>
      <c r="T358" s="176"/>
      <c r="U358" s="33">
        <f>IF(Suggested="Yes",'Price List'!AC358,'Price List'!AI358)</f>
        <v>128.55000000000001</v>
      </c>
      <c r="V358" s="31" t="s">
        <v>36</v>
      </c>
      <c r="W358" s="5" t="str">
        <f>+Instructions!$B$3</f>
        <v>N</v>
      </c>
      <c r="X358" s="46"/>
      <c r="Y358" s="48">
        <f>+Instructions!$D$22</f>
        <v>0</v>
      </c>
      <c r="Z358" s="16">
        <f t="shared" si="226"/>
        <v>128.55000000000001</v>
      </c>
      <c r="AA358" s="46"/>
      <c r="AB358" s="6" t="s">
        <v>993</v>
      </c>
      <c r="AC358" s="33">
        <v>128.55000000000001</v>
      </c>
      <c r="AD358" s="52">
        <f t="shared" si="235"/>
        <v>0</v>
      </c>
      <c r="AE358" s="16">
        <f t="shared" si="236"/>
        <v>128.55000000000001</v>
      </c>
      <c r="AF358" s="12">
        <f t="shared" si="237"/>
        <v>0</v>
      </c>
      <c r="AG358" s="102"/>
      <c r="AH358" s="109" t="str">
        <f>+C358</f>
        <v>RS</v>
      </c>
      <c r="AI358" s="32">
        <f t="shared" si="238"/>
        <v>128.55000000000001</v>
      </c>
      <c r="AJ358" s="46"/>
      <c r="AL358" s="16">
        <f t="shared" si="239"/>
        <v>128.55000000000001</v>
      </c>
      <c r="AM358" s="16">
        <f t="shared" si="240"/>
        <v>0</v>
      </c>
      <c r="AN358" s="16">
        <f t="shared" si="241"/>
        <v>0</v>
      </c>
      <c r="AO358" s="16" t="str">
        <f t="shared" si="242"/>
        <v/>
      </c>
      <c r="AQ358" s="93" t="s">
        <v>45</v>
      </c>
    </row>
    <row r="359" spans="1:43" s="3" customFormat="1" ht="3" customHeight="1" x14ac:dyDescent="0.2">
      <c r="A359" s="119"/>
      <c r="D359" s="24"/>
      <c r="H359" s="24"/>
      <c r="I359" s="24"/>
      <c r="J359" s="120"/>
      <c r="K359" s="24"/>
      <c r="L359" s="136"/>
      <c r="N359" s="24"/>
      <c r="O359" s="24"/>
      <c r="P359" s="24"/>
      <c r="Q359" s="24"/>
      <c r="R359" s="64"/>
      <c r="S359" s="80"/>
      <c r="T359" s="176"/>
      <c r="U359" s="33"/>
      <c r="V359" s="31"/>
      <c r="W359" s="31"/>
      <c r="X359" s="46"/>
      <c r="Y359" s="48"/>
      <c r="Z359" s="14"/>
      <c r="AA359" s="46"/>
      <c r="AE359" s="47"/>
      <c r="AF359" s="16"/>
      <c r="AG359" s="14"/>
      <c r="AH359" s="57"/>
      <c r="AI359" s="33"/>
      <c r="AJ359" s="46"/>
      <c r="AQ359" s="93" t="s">
        <v>45</v>
      </c>
    </row>
    <row r="360" spans="1:43" s="3" customFormat="1" ht="9.9499999999999993" customHeight="1" x14ac:dyDescent="0.2">
      <c r="A360" s="119" t="s">
        <v>676</v>
      </c>
      <c r="C360" s="168" t="s">
        <v>419</v>
      </c>
      <c r="D360" s="169" t="s">
        <v>549</v>
      </c>
      <c r="F360" s="24" t="s">
        <v>860</v>
      </c>
      <c r="H360" s="24" t="s">
        <v>676</v>
      </c>
      <c r="I360" s="24"/>
      <c r="J360" s="120" t="s">
        <v>653</v>
      </c>
      <c r="K360" s="24" t="s">
        <v>681</v>
      </c>
      <c r="L360" s="136"/>
      <c r="M360" s="136"/>
      <c r="N360" s="136"/>
      <c r="O360" s="136"/>
      <c r="P360" s="136"/>
      <c r="Q360" s="24" t="s">
        <v>550</v>
      </c>
      <c r="R360" s="64"/>
      <c r="S360" s="80"/>
      <c r="T360" s="176"/>
      <c r="U360" s="33">
        <f>IF(Suggested="Yes",'Price List'!AC360,'Price List'!AI360)</f>
        <v>155.15</v>
      </c>
      <c r="V360" s="31" t="s">
        <v>36</v>
      </c>
      <c r="W360" s="5" t="str">
        <f>+Instructions!$B$3</f>
        <v>N</v>
      </c>
      <c r="X360" s="46"/>
      <c r="Y360" s="48">
        <f>+Instructions!$D$22</f>
        <v>0</v>
      </c>
      <c r="Z360" s="16">
        <f t="shared" si="226"/>
        <v>155.15</v>
      </c>
      <c r="AA360" s="46"/>
      <c r="AB360" s="6" t="s">
        <v>993</v>
      </c>
      <c r="AC360" s="33">
        <v>155.15</v>
      </c>
      <c r="AD360" s="52">
        <f t="shared" si="235"/>
        <v>0</v>
      </c>
      <c r="AE360" s="16">
        <f t="shared" si="236"/>
        <v>155.15</v>
      </c>
      <c r="AF360" s="12">
        <f t="shared" si="237"/>
        <v>0</v>
      </c>
      <c r="AG360" s="102"/>
      <c r="AH360" s="109" t="str">
        <f>+C360</f>
        <v>RS</v>
      </c>
      <c r="AI360" s="32">
        <f t="shared" si="238"/>
        <v>155.15</v>
      </c>
      <c r="AJ360" s="46"/>
      <c r="AL360" s="16">
        <f t="shared" si="239"/>
        <v>155.15</v>
      </c>
      <c r="AM360" s="16">
        <f t="shared" si="240"/>
        <v>0</v>
      </c>
      <c r="AN360" s="16">
        <f t="shared" si="241"/>
        <v>0</v>
      </c>
      <c r="AO360" s="16" t="str">
        <f t="shared" si="242"/>
        <v/>
      </c>
      <c r="AQ360" s="93" t="s">
        <v>45</v>
      </c>
    </row>
    <row r="361" spans="1:43" s="3" customFormat="1" ht="9.9499999999999993" customHeight="1" x14ac:dyDescent="0.2">
      <c r="A361" s="119" t="s">
        <v>677</v>
      </c>
      <c r="C361" s="168" t="s">
        <v>419</v>
      </c>
      <c r="D361" s="169" t="s">
        <v>549</v>
      </c>
      <c r="F361" s="24" t="s">
        <v>861</v>
      </c>
      <c r="H361" s="24" t="s">
        <v>677</v>
      </c>
      <c r="I361" s="24"/>
      <c r="J361" s="120" t="s">
        <v>654</v>
      </c>
      <c r="K361" s="24" t="s">
        <v>681</v>
      </c>
      <c r="L361" s="136"/>
      <c r="M361" s="136"/>
      <c r="N361" s="136"/>
      <c r="O361" s="136"/>
      <c r="P361" s="136"/>
      <c r="Q361" s="24" t="s">
        <v>550</v>
      </c>
      <c r="R361" s="64"/>
      <c r="S361" s="80"/>
      <c r="T361" s="176"/>
      <c r="U361" s="33">
        <f>IF(Suggested="Yes",'Price List'!AC361,'Price List'!AI361)</f>
        <v>159.75</v>
      </c>
      <c r="V361" s="31" t="s">
        <v>36</v>
      </c>
      <c r="W361" s="5" t="str">
        <f>+Instructions!$B$3</f>
        <v>N</v>
      </c>
      <c r="X361" s="46"/>
      <c r="Y361" s="48">
        <f>+Instructions!$D$22</f>
        <v>0</v>
      </c>
      <c r="Z361" s="16">
        <f t="shared" si="226"/>
        <v>159.75</v>
      </c>
      <c r="AA361" s="46"/>
      <c r="AB361" s="6" t="s">
        <v>993</v>
      </c>
      <c r="AC361" s="33">
        <v>159.75</v>
      </c>
      <c r="AD361" s="52">
        <f t="shared" si="235"/>
        <v>0</v>
      </c>
      <c r="AE361" s="16">
        <f t="shared" si="236"/>
        <v>159.75</v>
      </c>
      <c r="AF361" s="12">
        <f t="shared" si="237"/>
        <v>0</v>
      </c>
      <c r="AG361" s="102"/>
      <c r="AH361" s="109" t="str">
        <f>+C361</f>
        <v>RS</v>
      </c>
      <c r="AI361" s="32">
        <f t="shared" si="238"/>
        <v>159.75</v>
      </c>
      <c r="AJ361" s="46"/>
      <c r="AL361" s="16">
        <f t="shared" si="239"/>
        <v>159.75</v>
      </c>
      <c r="AM361" s="16">
        <f t="shared" si="240"/>
        <v>0</v>
      </c>
      <c r="AN361" s="16">
        <f t="shared" si="241"/>
        <v>0</v>
      </c>
      <c r="AO361" s="16" t="str">
        <f t="shared" si="242"/>
        <v/>
      </c>
      <c r="AQ361" s="93" t="s">
        <v>45</v>
      </c>
    </row>
    <row r="362" spans="1:43" s="3" customFormat="1" ht="9.9499999999999993" customHeight="1" x14ac:dyDescent="0.2">
      <c r="A362" s="119" t="s">
        <v>678</v>
      </c>
      <c r="C362" s="168" t="s">
        <v>419</v>
      </c>
      <c r="D362" s="169" t="s">
        <v>549</v>
      </c>
      <c r="F362" s="24" t="s">
        <v>862</v>
      </c>
      <c r="H362" s="24" t="s">
        <v>678</v>
      </c>
      <c r="I362" s="24"/>
      <c r="J362" s="120" t="s">
        <v>655</v>
      </c>
      <c r="K362" s="24" t="s">
        <v>681</v>
      </c>
      <c r="L362" s="136"/>
      <c r="M362" s="136"/>
      <c r="N362" s="136"/>
      <c r="O362" s="136"/>
      <c r="P362" s="136"/>
      <c r="Q362" s="24" t="s">
        <v>550</v>
      </c>
      <c r="R362" s="64"/>
      <c r="S362" s="80"/>
      <c r="T362" s="176"/>
      <c r="U362" s="33">
        <f>IF(Suggested="Yes",'Price List'!AC362,'Price List'!AI362)</f>
        <v>163.19999999999999</v>
      </c>
      <c r="V362" s="31" t="s">
        <v>36</v>
      </c>
      <c r="W362" s="5" t="str">
        <f>+Instructions!$B$3</f>
        <v>N</v>
      </c>
      <c r="X362" s="46"/>
      <c r="Y362" s="48">
        <f>+Instructions!$D$22</f>
        <v>0</v>
      </c>
      <c r="Z362" s="16">
        <f t="shared" si="226"/>
        <v>163.19999999999999</v>
      </c>
      <c r="AA362" s="46"/>
      <c r="AB362" s="6" t="s">
        <v>993</v>
      </c>
      <c r="AC362" s="33">
        <v>163.19999999999999</v>
      </c>
      <c r="AD362" s="52">
        <f t="shared" si="235"/>
        <v>0</v>
      </c>
      <c r="AE362" s="16">
        <f t="shared" si="236"/>
        <v>163.19999999999999</v>
      </c>
      <c r="AF362" s="12">
        <f t="shared" si="237"/>
        <v>0</v>
      </c>
      <c r="AG362" s="102"/>
      <c r="AH362" s="109" t="str">
        <f>+C362</f>
        <v>RS</v>
      </c>
      <c r="AI362" s="32">
        <f t="shared" si="238"/>
        <v>163.19999999999999</v>
      </c>
      <c r="AJ362" s="46"/>
      <c r="AL362" s="16">
        <f t="shared" si="239"/>
        <v>163.19999999999999</v>
      </c>
      <c r="AM362" s="16">
        <f t="shared" si="240"/>
        <v>0</v>
      </c>
      <c r="AN362" s="16">
        <f t="shared" si="241"/>
        <v>0</v>
      </c>
      <c r="AO362" s="16" t="str">
        <f t="shared" si="242"/>
        <v/>
      </c>
      <c r="AQ362" s="93" t="s">
        <v>45</v>
      </c>
    </row>
    <row r="363" spans="1:43" s="3" customFormat="1" ht="9.9499999999999993" customHeight="1" x14ac:dyDescent="0.2">
      <c r="A363" s="119" t="s">
        <v>679</v>
      </c>
      <c r="C363" s="168" t="s">
        <v>419</v>
      </c>
      <c r="D363" s="169" t="s">
        <v>549</v>
      </c>
      <c r="F363" s="24" t="s">
        <v>863</v>
      </c>
      <c r="H363" s="24" t="s">
        <v>679</v>
      </c>
      <c r="I363" s="24"/>
      <c r="J363" s="120" t="s">
        <v>656</v>
      </c>
      <c r="K363" s="24" t="s">
        <v>681</v>
      </c>
      <c r="L363" s="136"/>
      <c r="M363" s="136"/>
      <c r="N363" s="136"/>
      <c r="O363" s="136"/>
      <c r="P363" s="136"/>
      <c r="Q363" s="24" t="s">
        <v>550</v>
      </c>
      <c r="R363" s="64"/>
      <c r="S363" s="80"/>
      <c r="T363" s="176"/>
      <c r="U363" s="33">
        <f>IF(Suggested="Yes",'Price List'!AC363,'Price List'!AI363)</f>
        <v>174.7</v>
      </c>
      <c r="V363" s="31" t="s">
        <v>36</v>
      </c>
      <c r="W363" s="5" t="str">
        <f>+Instructions!$B$3</f>
        <v>N</v>
      </c>
      <c r="X363" s="46"/>
      <c r="Y363" s="48">
        <f>+Instructions!$D$22</f>
        <v>0</v>
      </c>
      <c r="Z363" s="16">
        <f t="shared" si="226"/>
        <v>174.7</v>
      </c>
      <c r="AA363" s="46"/>
      <c r="AB363" s="6" t="s">
        <v>993</v>
      </c>
      <c r="AC363" s="33">
        <v>174.7</v>
      </c>
      <c r="AD363" s="52">
        <f t="shared" si="235"/>
        <v>0</v>
      </c>
      <c r="AE363" s="16">
        <f t="shared" si="236"/>
        <v>174.7</v>
      </c>
      <c r="AF363" s="12">
        <f t="shared" si="237"/>
        <v>0</v>
      </c>
      <c r="AG363" s="102"/>
      <c r="AH363" s="109" t="str">
        <f>+C363</f>
        <v>RS</v>
      </c>
      <c r="AI363" s="32">
        <f t="shared" si="238"/>
        <v>174.7</v>
      </c>
      <c r="AJ363" s="46"/>
      <c r="AL363" s="16">
        <f t="shared" si="239"/>
        <v>174.7</v>
      </c>
      <c r="AM363" s="16">
        <f t="shared" si="240"/>
        <v>0</v>
      </c>
      <c r="AN363" s="16">
        <f t="shared" si="241"/>
        <v>0</v>
      </c>
      <c r="AO363" s="16" t="str">
        <f t="shared" si="242"/>
        <v/>
      </c>
      <c r="AQ363" s="93" t="s">
        <v>45</v>
      </c>
    </row>
    <row r="364" spans="1:43" s="3" customFormat="1" ht="3" customHeight="1" x14ac:dyDescent="0.2">
      <c r="A364" s="119"/>
      <c r="D364" s="24"/>
      <c r="H364" s="24"/>
      <c r="I364" s="24"/>
      <c r="J364" s="120"/>
      <c r="K364" s="24"/>
      <c r="L364" s="136"/>
      <c r="N364" s="24"/>
      <c r="O364" s="24"/>
      <c r="P364" s="24"/>
      <c r="Q364" s="24"/>
      <c r="R364" s="64"/>
      <c r="S364" s="80"/>
      <c r="T364" s="176"/>
      <c r="U364" s="33"/>
      <c r="V364" s="31"/>
      <c r="W364" s="31"/>
      <c r="X364" s="46"/>
      <c r="Y364" s="48"/>
      <c r="Z364" s="14"/>
      <c r="AA364" s="46"/>
      <c r="AE364" s="47"/>
      <c r="AF364" s="16"/>
      <c r="AG364" s="14"/>
      <c r="AH364" s="57"/>
      <c r="AI364" s="33"/>
      <c r="AJ364" s="46"/>
      <c r="AQ364" s="93" t="s">
        <v>45</v>
      </c>
    </row>
    <row r="365" spans="1:43" s="3" customFormat="1" ht="9.9499999999999993" customHeight="1" x14ac:dyDescent="0.2">
      <c r="A365" s="119"/>
      <c r="D365" s="24"/>
      <c r="F365" s="142" t="s">
        <v>997</v>
      </c>
      <c r="H365" s="24"/>
      <c r="I365" s="24"/>
      <c r="J365" s="120"/>
      <c r="K365" s="24"/>
      <c r="L365" s="136"/>
      <c r="N365" s="24"/>
      <c r="O365" s="24"/>
      <c r="P365" s="24"/>
      <c r="Q365" s="24"/>
      <c r="R365" s="64"/>
      <c r="S365" s="80"/>
      <c r="T365" s="176"/>
      <c r="U365" s="33"/>
      <c r="V365" s="31"/>
      <c r="W365" s="31"/>
      <c r="X365" s="46"/>
      <c r="Y365" s="48"/>
      <c r="Z365" s="14"/>
      <c r="AA365" s="46"/>
      <c r="AE365" s="47"/>
      <c r="AF365" s="16"/>
      <c r="AG365" s="14"/>
      <c r="AH365" s="57"/>
      <c r="AI365" s="33"/>
      <c r="AJ365" s="46"/>
      <c r="AQ365" s="93"/>
    </row>
    <row r="366" spans="1:43" s="3" customFormat="1" ht="9.9499999999999993" customHeight="1" x14ac:dyDescent="0.2">
      <c r="A366" s="119"/>
      <c r="D366" s="24"/>
      <c r="F366" s="11" t="s">
        <v>996</v>
      </c>
      <c r="G366" s="24"/>
      <c r="H366" s="64"/>
      <c r="I366" s="24"/>
      <c r="J366" s="120"/>
      <c r="K366" s="24"/>
      <c r="L366" s="24"/>
      <c r="M366" s="24"/>
      <c r="N366" s="24"/>
      <c r="O366" s="24"/>
      <c r="P366" s="24"/>
      <c r="Q366" s="24"/>
      <c r="S366" s="80"/>
      <c r="T366" s="176"/>
      <c r="U366" s="33"/>
      <c r="V366" s="31"/>
      <c r="W366" s="31"/>
      <c r="X366" s="46"/>
      <c r="Y366" s="48"/>
      <c r="Z366" s="14"/>
      <c r="AA366" s="46"/>
      <c r="AE366" s="47"/>
      <c r="AF366" s="16"/>
      <c r="AG366" s="14"/>
      <c r="AH366" s="57"/>
      <c r="AI366" s="16"/>
      <c r="AJ366" s="46"/>
      <c r="AQ366" s="93" t="s">
        <v>45</v>
      </c>
    </row>
    <row r="367" spans="1:43" s="3" customFormat="1" ht="9.9499999999999993" customHeight="1" x14ac:dyDescent="0.2">
      <c r="A367" s="119" t="s">
        <v>711</v>
      </c>
      <c r="C367" s="168" t="s">
        <v>419</v>
      </c>
      <c r="D367" s="169" t="s">
        <v>549</v>
      </c>
      <c r="F367" s="24" t="s">
        <v>864</v>
      </c>
      <c r="H367" s="24" t="s">
        <v>711</v>
      </c>
      <c r="I367" s="24"/>
      <c r="J367" s="120" t="s">
        <v>657</v>
      </c>
      <c r="K367" s="24" t="s">
        <v>681</v>
      </c>
      <c r="L367" s="136"/>
      <c r="M367" s="136"/>
      <c r="N367" s="136"/>
      <c r="O367" s="136"/>
      <c r="P367" s="136"/>
      <c r="Q367" s="24" t="s">
        <v>550</v>
      </c>
      <c r="R367" s="64"/>
      <c r="S367" s="80"/>
      <c r="T367" s="176"/>
      <c r="U367" s="33">
        <f>IF(Suggested="Yes",'Price List'!AC367,'Price List'!AI367)</f>
        <v>192.85</v>
      </c>
      <c r="V367" s="31" t="s">
        <v>36</v>
      </c>
      <c r="W367" s="5" t="str">
        <f>+Instructions!$B$3</f>
        <v>N</v>
      </c>
      <c r="X367" s="46"/>
      <c r="Y367" s="48">
        <f>+Instructions!$D$22</f>
        <v>0</v>
      </c>
      <c r="Z367" s="16">
        <f t="shared" si="226"/>
        <v>192.85</v>
      </c>
      <c r="AA367" s="46"/>
      <c r="AB367" s="6" t="s">
        <v>993</v>
      </c>
      <c r="AC367" s="33">
        <v>192.85</v>
      </c>
      <c r="AD367" s="52">
        <f t="shared" si="235"/>
        <v>0</v>
      </c>
      <c r="AE367" s="16">
        <f t="shared" si="236"/>
        <v>192.85</v>
      </c>
      <c r="AF367" s="12">
        <f t="shared" si="237"/>
        <v>0</v>
      </c>
      <c r="AG367" s="102"/>
      <c r="AH367" s="109" t="str">
        <f>+C367</f>
        <v>RS</v>
      </c>
      <c r="AI367" s="32">
        <f t="shared" si="238"/>
        <v>192.85</v>
      </c>
      <c r="AJ367" s="46"/>
      <c r="AL367" s="16">
        <f t="shared" si="239"/>
        <v>192.85</v>
      </c>
      <c r="AM367" s="16">
        <f t="shared" si="240"/>
        <v>0</v>
      </c>
      <c r="AN367" s="16">
        <f t="shared" si="241"/>
        <v>0</v>
      </c>
      <c r="AO367" s="16" t="str">
        <f t="shared" si="242"/>
        <v/>
      </c>
      <c r="AQ367" s="93" t="s">
        <v>45</v>
      </c>
    </row>
    <row r="368" spans="1:43" s="3" customFormat="1" ht="9.9499999999999993" customHeight="1" x14ac:dyDescent="0.2">
      <c r="A368" s="119" t="s">
        <v>680</v>
      </c>
      <c r="C368" s="168" t="s">
        <v>419</v>
      </c>
      <c r="D368" s="169" t="s">
        <v>549</v>
      </c>
      <c r="F368" s="24" t="s">
        <v>865</v>
      </c>
      <c r="H368" s="24" t="s">
        <v>680</v>
      </c>
      <c r="I368" s="24"/>
      <c r="J368" s="120" t="s">
        <v>658</v>
      </c>
      <c r="K368" s="24" t="s">
        <v>681</v>
      </c>
      <c r="L368" s="136"/>
      <c r="M368" s="136"/>
      <c r="N368" s="136"/>
      <c r="O368" s="136"/>
      <c r="P368" s="136"/>
      <c r="Q368" s="24" t="s">
        <v>550</v>
      </c>
      <c r="R368" s="64"/>
      <c r="S368" s="80" t="s">
        <v>9</v>
      </c>
      <c r="T368" s="176"/>
      <c r="U368" s="33">
        <f>IF(Suggested="Yes",'Price List'!AC368,'Price List'!AI368)</f>
        <v>277.5</v>
      </c>
      <c r="V368" s="31" t="s">
        <v>36</v>
      </c>
      <c r="W368" s="5" t="str">
        <f>+Instructions!$B$3</f>
        <v>N</v>
      </c>
      <c r="X368" s="46"/>
      <c r="Y368" s="48">
        <f>+Instructions!$D$22</f>
        <v>0</v>
      </c>
      <c r="Z368" s="16">
        <f t="shared" si="226"/>
        <v>277.5</v>
      </c>
      <c r="AA368" s="46"/>
      <c r="AB368" s="6" t="s">
        <v>993</v>
      </c>
      <c r="AC368" s="33">
        <v>277.5</v>
      </c>
      <c r="AD368" s="52">
        <f t="shared" si="235"/>
        <v>0</v>
      </c>
      <c r="AE368" s="16">
        <f t="shared" si="236"/>
        <v>277.5</v>
      </c>
      <c r="AF368" s="12">
        <f t="shared" si="237"/>
        <v>0</v>
      </c>
      <c r="AG368" s="102"/>
      <c r="AH368" s="109" t="str">
        <f>+C368</f>
        <v>RS</v>
      </c>
      <c r="AI368" s="32">
        <f t="shared" si="238"/>
        <v>277.5</v>
      </c>
      <c r="AJ368" s="46"/>
      <c r="AL368" s="16">
        <f t="shared" si="239"/>
        <v>277.5</v>
      </c>
      <c r="AM368" s="16">
        <f t="shared" si="240"/>
        <v>0</v>
      </c>
      <c r="AN368" s="16">
        <f t="shared" si="241"/>
        <v>0</v>
      </c>
      <c r="AO368" s="16" t="str">
        <f t="shared" si="242"/>
        <v/>
      </c>
      <c r="AQ368" s="93" t="s">
        <v>45</v>
      </c>
    </row>
    <row r="369" spans="1:43" s="3" customFormat="1" ht="3" customHeight="1" x14ac:dyDescent="0.2">
      <c r="A369" s="119"/>
      <c r="D369" s="24"/>
      <c r="H369" s="24"/>
      <c r="I369" s="24"/>
      <c r="J369" s="120"/>
      <c r="K369" s="24"/>
      <c r="L369" s="136"/>
      <c r="N369" s="24"/>
      <c r="O369" s="24"/>
      <c r="P369" s="24"/>
      <c r="Q369" s="24"/>
      <c r="R369" s="64"/>
      <c r="S369" s="80"/>
      <c r="T369" s="176"/>
      <c r="U369" s="33"/>
      <c r="V369" s="31"/>
      <c r="W369" s="31"/>
      <c r="X369" s="46"/>
      <c r="Y369" s="48"/>
      <c r="Z369" s="14"/>
      <c r="AA369" s="46"/>
      <c r="AE369" s="47"/>
      <c r="AF369" s="16"/>
      <c r="AG369" s="14"/>
      <c r="AH369" s="57"/>
      <c r="AI369" s="33"/>
      <c r="AJ369" s="46"/>
      <c r="AQ369" s="93" t="s">
        <v>45</v>
      </c>
    </row>
    <row r="370" spans="1:43" s="3" customFormat="1" ht="9.9499999999999993" customHeight="1" x14ac:dyDescent="0.2">
      <c r="A370" s="119"/>
      <c r="D370" s="24"/>
      <c r="F370" s="24"/>
      <c r="H370" s="24" t="s">
        <v>683</v>
      </c>
      <c r="I370" s="24"/>
      <c r="J370" s="120"/>
      <c r="K370" s="24"/>
      <c r="L370" s="136"/>
      <c r="M370" s="136"/>
      <c r="N370" s="136"/>
      <c r="O370" s="136"/>
      <c r="P370" s="136"/>
      <c r="Q370" s="24"/>
      <c r="R370" s="64"/>
      <c r="S370" s="80"/>
      <c r="T370" s="176"/>
      <c r="U370" s="33"/>
      <c r="V370" s="31"/>
      <c r="W370" s="5"/>
      <c r="X370" s="46"/>
      <c r="Y370" s="48"/>
      <c r="Z370" s="14"/>
      <c r="AA370" s="46"/>
      <c r="AE370" s="47"/>
      <c r="AF370" s="16"/>
      <c r="AG370" s="14"/>
      <c r="AH370" s="57"/>
      <c r="AI370" s="33"/>
      <c r="AJ370" s="46"/>
      <c r="AQ370" s="93"/>
    </row>
    <row r="371" spans="1:43" s="3" customFormat="1" ht="9.9499999999999993" customHeight="1" x14ac:dyDescent="0.2">
      <c r="A371" s="119"/>
      <c r="D371" s="24"/>
      <c r="F371" s="24"/>
      <c r="H371" s="24" t="s">
        <v>684</v>
      </c>
      <c r="I371" s="24"/>
      <c r="J371" s="120"/>
      <c r="K371" s="24"/>
      <c r="L371" s="136"/>
      <c r="M371" s="136"/>
      <c r="N371" s="136"/>
      <c r="O371" s="136"/>
      <c r="P371" s="136"/>
      <c r="Q371" s="24"/>
      <c r="R371" s="64"/>
      <c r="S371" s="80"/>
      <c r="T371" s="176"/>
      <c r="U371" s="33"/>
      <c r="V371" s="31"/>
      <c r="W371" s="5"/>
      <c r="X371" s="46"/>
      <c r="Y371" s="48"/>
      <c r="Z371" s="14"/>
      <c r="AA371" s="46"/>
      <c r="AE371" s="47"/>
      <c r="AF371" s="16"/>
      <c r="AG371" s="14"/>
      <c r="AH371" s="57"/>
      <c r="AI371" s="33"/>
      <c r="AJ371" s="46"/>
      <c r="AQ371" s="93"/>
    </row>
    <row r="372" spans="1:43" s="3" customFormat="1" ht="3" customHeight="1" x14ac:dyDescent="0.2">
      <c r="A372" s="119"/>
      <c r="D372" s="24"/>
      <c r="H372" s="24"/>
      <c r="I372" s="24"/>
      <c r="J372" s="120"/>
      <c r="K372" s="24"/>
      <c r="L372" s="136"/>
      <c r="N372" s="24"/>
      <c r="O372" s="24"/>
      <c r="P372" s="24"/>
      <c r="Q372" s="24"/>
      <c r="R372" s="64"/>
      <c r="S372" s="80"/>
      <c r="T372" s="176"/>
      <c r="U372" s="33"/>
      <c r="V372" s="31"/>
      <c r="W372" s="31"/>
      <c r="X372" s="46"/>
      <c r="Y372" s="48"/>
      <c r="Z372" s="14"/>
      <c r="AA372" s="46"/>
      <c r="AE372" s="47"/>
      <c r="AF372" s="16"/>
      <c r="AG372" s="14"/>
      <c r="AH372" s="57"/>
      <c r="AI372" s="33"/>
      <c r="AJ372" s="46"/>
      <c r="AQ372" s="93" t="s">
        <v>45</v>
      </c>
    </row>
    <row r="373" spans="1:43" s="3" customFormat="1" ht="9.9499999999999993" customHeight="1" x14ac:dyDescent="0.2">
      <c r="A373" s="119" t="s">
        <v>640</v>
      </c>
      <c r="C373" s="168" t="s">
        <v>250</v>
      </c>
      <c r="D373" s="169" t="s">
        <v>244</v>
      </c>
      <c r="F373" s="24" t="s">
        <v>866</v>
      </c>
      <c r="H373" s="24" t="s">
        <v>640</v>
      </c>
      <c r="I373" s="24"/>
      <c r="J373" s="24" t="s">
        <v>156</v>
      </c>
      <c r="K373" s="120" t="s">
        <v>682</v>
      </c>
      <c r="L373" s="136"/>
      <c r="M373" s="136"/>
      <c r="N373" s="136"/>
      <c r="O373" s="136"/>
      <c r="P373" s="136"/>
      <c r="Q373" s="24" t="s">
        <v>550</v>
      </c>
      <c r="R373" s="64"/>
      <c r="S373" s="80" t="s">
        <v>9</v>
      </c>
      <c r="T373" s="176"/>
      <c r="U373" s="33">
        <f>IF(Suggested="Yes",'Price List'!AC373,'Price List'!AI373)</f>
        <v>18.8</v>
      </c>
      <c r="V373" s="31" t="s">
        <v>36</v>
      </c>
      <c r="W373" s="5" t="str">
        <f>+Instructions!$B$3</f>
        <v>N</v>
      </c>
      <c r="X373" s="46"/>
      <c r="Y373" s="48">
        <f>+Instructions!$D$22</f>
        <v>0</v>
      </c>
      <c r="Z373" s="16">
        <f t="shared" ref="Z373:Z397" si="243">ROUND($AC373*(1-Y373)+0.004999,2)</f>
        <v>18.8</v>
      </c>
      <c r="AA373" s="46"/>
      <c r="AB373" s="6" t="s">
        <v>993</v>
      </c>
      <c r="AC373" s="33">
        <v>18.8</v>
      </c>
      <c r="AD373" s="52">
        <f t="shared" ref="AD373" si="244">+Y373</f>
        <v>0</v>
      </c>
      <c r="AE373" s="16">
        <f t="shared" ref="AE373" si="245">+Z373</f>
        <v>18.8</v>
      </c>
      <c r="AF373" s="12">
        <f t="shared" ref="AF373" si="246">(AI373-AE373)/AI373</f>
        <v>0</v>
      </c>
      <c r="AG373" s="102"/>
      <c r="AH373" s="109" t="str">
        <f>+C373</f>
        <v>RU</v>
      </c>
      <c r="AI373" s="32">
        <f t="shared" ref="AI373" si="247">SUM(AL373:AN373)+AG373</f>
        <v>18.8</v>
      </c>
      <c r="AJ373" s="46"/>
      <c r="AL373" s="16">
        <f t="shared" ref="AL373" si="248">ROUND(AE373/(1-VLOOKUP(AH373,Group,2,FALSE)),2)</f>
        <v>18.8</v>
      </c>
      <c r="AM373" s="16">
        <f t="shared" ref="AM373" si="249">IF(VLOOKUP(AH373,Group,3,FALSE)="YES",VLOOKUP(ROUND(ROUND(AL373,1)-AL373,2),Round,2,FALSE)+VLOOKUP(AH373,Group,4,FALSE),0)</f>
        <v>0</v>
      </c>
      <c r="AN373" s="16">
        <f t="shared" ref="AN373" si="250">IF(VLOOKUP(AH373,Group,5,FALSE)="",0,ROUND(AL373-0.04999,1)-AL373+AO373)</f>
        <v>0</v>
      </c>
      <c r="AO373" s="16" t="str">
        <f t="shared" ref="AO373" si="251">IF(VLOOKUP(AH373,Group,5,FALSE)="","",VLOOKUP(AH373,Group,5,FALSE))</f>
        <v/>
      </c>
      <c r="AQ373" s="93" t="s">
        <v>45</v>
      </c>
    </row>
    <row r="374" spans="1:43" s="3" customFormat="1" ht="9.9499999999999993" customHeight="1" x14ac:dyDescent="0.2">
      <c r="A374" s="119" t="s">
        <v>651</v>
      </c>
      <c r="C374" s="168" t="s">
        <v>250</v>
      </c>
      <c r="D374" s="169" t="s">
        <v>244</v>
      </c>
      <c r="F374" s="24" t="s">
        <v>867</v>
      </c>
      <c r="H374" s="24" t="s">
        <v>651</v>
      </c>
      <c r="I374" s="24"/>
      <c r="J374" s="24" t="s">
        <v>157</v>
      </c>
      <c r="K374" s="120" t="s">
        <v>682</v>
      </c>
      <c r="L374" s="136"/>
      <c r="M374" s="136"/>
      <c r="N374" s="136"/>
      <c r="O374" s="136"/>
      <c r="P374" s="136"/>
      <c r="Q374" s="24" t="s">
        <v>550</v>
      </c>
      <c r="R374" s="64"/>
      <c r="S374" s="80"/>
      <c r="T374" s="176"/>
      <c r="U374" s="33">
        <f>IF(Suggested="Yes",'Price List'!AC374,'Price List'!AI374)</f>
        <v>22.7</v>
      </c>
      <c r="V374" s="31" t="s">
        <v>36</v>
      </c>
      <c r="W374" s="5" t="str">
        <f>+Instructions!$B$3</f>
        <v>N</v>
      </c>
      <c r="X374" s="46"/>
      <c r="Y374" s="48">
        <f>+Instructions!$D$22</f>
        <v>0</v>
      </c>
      <c r="Z374" s="16">
        <f t="shared" si="243"/>
        <v>22.7</v>
      </c>
      <c r="AA374" s="46"/>
      <c r="AB374" s="6" t="s">
        <v>993</v>
      </c>
      <c r="AC374" s="33">
        <v>22.7</v>
      </c>
      <c r="AD374" s="52">
        <f t="shared" ref="AD374:AD397" si="252">+Y374</f>
        <v>0</v>
      </c>
      <c r="AE374" s="16">
        <f t="shared" ref="AE374:AE397" si="253">+Z374</f>
        <v>22.7</v>
      </c>
      <c r="AF374" s="12">
        <f t="shared" ref="AF374:AF397" si="254">(AI374-AE374)/AI374</f>
        <v>0</v>
      </c>
      <c r="AG374" s="102"/>
      <c r="AH374" s="109" t="str">
        <f>+C374</f>
        <v>RU</v>
      </c>
      <c r="AI374" s="32">
        <f t="shared" ref="AI374:AI397" si="255">SUM(AL374:AN374)+AG374</f>
        <v>22.7</v>
      </c>
      <c r="AJ374" s="46"/>
      <c r="AL374" s="16">
        <f t="shared" ref="AL374:AL397" si="256">ROUND(AE374/(1-VLOOKUP(AH374,Group,2,FALSE)),2)</f>
        <v>22.7</v>
      </c>
      <c r="AM374" s="16">
        <f t="shared" ref="AM374:AM397" si="257">IF(VLOOKUP(AH374,Group,3,FALSE)="YES",VLOOKUP(ROUND(ROUND(AL374,1)-AL374,2),Round,2,FALSE)+VLOOKUP(AH374,Group,4,FALSE),0)</f>
        <v>0</v>
      </c>
      <c r="AN374" s="16">
        <f t="shared" ref="AN374:AN397" si="258">IF(VLOOKUP(AH374,Group,5,FALSE)="",0,ROUND(AL374-0.04999,1)-AL374+AO374)</f>
        <v>0</v>
      </c>
      <c r="AO374" s="16" t="str">
        <f t="shared" ref="AO374:AO397" si="259">IF(VLOOKUP(AH374,Group,5,FALSE)="","",VLOOKUP(AH374,Group,5,FALSE))</f>
        <v/>
      </c>
      <c r="AQ374" s="93" t="s">
        <v>45</v>
      </c>
    </row>
    <row r="375" spans="1:43" s="3" customFormat="1" ht="9.9499999999999993" customHeight="1" x14ac:dyDescent="0.2">
      <c r="A375" s="119" t="s">
        <v>641</v>
      </c>
      <c r="C375" s="168" t="s">
        <v>250</v>
      </c>
      <c r="D375" s="169" t="s">
        <v>244</v>
      </c>
      <c r="F375" s="24" t="s">
        <v>868</v>
      </c>
      <c r="H375" s="24" t="s">
        <v>641</v>
      </c>
      <c r="I375" s="24"/>
      <c r="J375" s="24" t="s">
        <v>158</v>
      </c>
      <c r="K375" s="120" t="s">
        <v>682</v>
      </c>
      <c r="L375" s="136"/>
      <c r="M375" s="136"/>
      <c r="N375" s="136"/>
      <c r="O375" s="136"/>
      <c r="P375" s="136"/>
      <c r="Q375" s="24" t="s">
        <v>550</v>
      </c>
      <c r="R375" s="64"/>
      <c r="S375" s="80"/>
      <c r="T375" s="176"/>
      <c r="U375" s="33">
        <f>IF(Suggested="Yes",'Price List'!AC375,'Price List'!AI375)</f>
        <v>23.3</v>
      </c>
      <c r="V375" s="31" t="s">
        <v>36</v>
      </c>
      <c r="W375" s="5" t="str">
        <f>+Instructions!$B$3</f>
        <v>N</v>
      </c>
      <c r="X375" s="46"/>
      <c r="Y375" s="48">
        <f>+Instructions!$D$22</f>
        <v>0</v>
      </c>
      <c r="Z375" s="16">
        <f t="shared" si="243"/>
        <v>23.3</v>
      </c>
      <c r="AA375" s="46"/>
      <c r="AB375" s="6" t="s">
        <v>993</v>
      </c>
      <c r="AC375" s="33">
        <v>23.3</v>
      </c>
      <c r="AD375" s="52">
        <f t="shared" si="252"/>
        <v>0</v>
      </c>
      <c r="AE375" s="16">
        <f t="shared" si="253"/>
        <v>23.3</v>
      </c>
      <c r="AF375" s="12">
        <f t="shared" si="254"/>
        <v>0</v>
      </c>
      <c r="AG375" s="102"/>
      <c r="AH375" s="109" t="str">
        <f>+C375</f>
        <v>RU</v>
      </c>
      <c r="AI375" s="32">
        <f t="shared" si="255"/>
        <v>23.3</v>
      </c>
      <c r="AJ375" s="46"/>
      <c r="AL375" s="16">
        <f t="shared" si="256"/>
        <v>23.3</v>
      </c>
      <c r="AM375" s="16">
        <f t="shared" si="257"/>
        <v>0</v>
      </c>
      <c r="AN375" s="16">
        <f t="shared" si="258"/>
        <v>0</v>
      </c>
      <c r="AO375" s="16" t="str">
        <f t="shared" si="259"/>
        <v/>
      </c>
      <c r="AQ375" s="93" t="s">
        <v>45</v>
      </c>
    </row>
    <row r="376" spans="1:43" s="3" customFormat="1" ht="9.9499999999999993" customHeight="1" x14ac:dyDescent="0.2">
      <c r="A376" s="119" t="s">
        <v>642</v>
      </c>
      <c r="C376" s="168" t="s">
        <v>250</v>
      </c>
      <c r="D376" s="169" t="s">
        <v>244</v>
      </c>
      <c r="F376" s="24" t="s">
        <v>869</v>
      </c>
      <c r="H376" s="24" t="s">
        <v>642</v>
      </c>
      <c r="I376" s="24"/>
      <c r="J376" s="24" t="s">
        <v>159</v>
      </c>
      <c r="K376" s="120" t="s">
        <v>682</v>
      </c>
      <c r="L376" s="136"/>
      <c r="M376" s="136"/>
      <c r="N376" s="136"/>
      <c r="O376" s="136"/>
      <c r="P376" s="136"/>
      <c r="Q376" s="24" t="s">
        <v>550</v>
      </c>
      <c r="R376" s="64"/>
      <c r="S376" s="80"/>
      <c r="T376" s="176"/>
      <c r="U376" s="33">
        <f>IF(Suggested="Yes",'Price List'!AC376,'Price List'!AI376)</f>
        <v>24.2</v>
      </c>
      <c r="V376" s="31" t="s">
        <v>36</v>
      </c>
      <c r="W376" s="5" t="str">
        <f>+Instructions!$B$3</f>
        <v>N</v>
      </c>
      <c r="X376" s="46"/>
      <c r="Y376" s="48">
        <f>+Instructions!$D$22</f>
        <v>0</v>
      </c>
      <c r="Z376" s="16">
        <f t="shared" si="243"/>
        <v>24.2</v>
      </c>
      <c r="AA376" s="46"/>
      <c r="AB376" s="6" t="s">
        <v>993</v>
      </c>
      <c r="AC376" s="33">
        <v>24.2</v>
      </c>
      <c r="AD376" s="52">
        <f t="shared" si="252"/>
        <v>0</v>
      </c>
      <c r="AE376" s="16">
        <f t="shared" si="253"/>
        <v>24.2</v>
      </c>
      <c r="AF376" s="12">
        <f t="shared" si="254"/>
        <v>0</v>
      </c>
      <c r="AG376" s="102"/>
      <c r="AH376" s="109" t="str">
        <f>+C376</f>
        <v>RU</v>
      </c>
      <c r="AI376" s="32">
        <f t="shared" si="255"/>
        <v>24.2</v>
      </c>
      <c r="AJ376" s="46"/>
      <c r="AL376" s="16">
        <f t="shared" si="256"/>
        <v>24.2</v>
      </c>
      <c r="AM376" s="16">
        <f t="shared" si="257"/>
        <v>0</v>
      </c>
      <c r="AN376" s="16">
        <f t="shared" si="258"/>
        <v>0</v>
      </c>
      <c r="AO376" s="16" t="str">
        <f t="shared" si="259"/>
        <v/>
      </c>
      <c r="AQ376" s="93" t="s">
        <v>45</v>
      </c>
    </row>
    <row r="377" spans="1:43" s="3" customFormat="1" ht="9.9499999999999993" customHeight="1" x14ac:dyDescent="0.2">
      <c r="A377" s="119" t="s">
        <v>643</v>
      </c>
      <c r="C377" s="168" t="s">
        <v>250</v>
      </c>
      <c r="D377" s="169" t="s">
        <v>244</v>
      </c>
      <c r="F377" s="24" t="s">
        <v>870</v>
      </c>
      <c r="H377" s="24" t="s">
        <v>643</v>
      </c>
      <c r="I377" s="24"/>
      <c r="J377" s="24" t="s">
        <v>638</v>
      </c>
      <c r="K377" s="120" t="s">
        <v>682</v>
      </c>
      <c r="L377" s="136"/>
      <c r="M377" s="136"/>
      <c r="N377" s="136"/>
      <c r="O377" s="136"/>
      <c r="P377" s="136"/>
      <c r="Q377" s="24" t="s">
        <v>550</v>
      </c>
      <c r="R377" s="64"/>
      <c r="S377" s="80"/>
      <c r="T377" s="176"/>
      <c r="U377" s="33">
        <f>IF(Suggested="Yes",'Price List'!AC377,'Price List'!AI377)</f>
        <v>24.7</v>
      </c>
      <c r="V377" s="31" t="s">
        <v>36</v>
      </c>
      <c r="W377" s="5" t="str">
        <f>+Instructions!$B$3</f>
        <v>N</v>
      </c>
      <c r="X377" s="46"/>
      <c r="Y377" s="48">
        <f>+Instructions!$D$22</f>
        <v>0</v>
      </c>
      <c r="Z377" s="16">
        <f t="shared" si="243"/>
        <v>24.7</v>
      </c>
      <c r="AA377" s="46"/>
      <c r="AB377" s="6" t="s">
        <v>993</v>
      </c>
      <c r="AC377" s="33">
        <v>24.7</v>
      </c>
      <c r="AD377" s="52">
        <f t="shared" ref="AD377" si="260">+Y377</f>
        <v>0</v>
      </c>
      <c r="AE377" s="16">
        <f t="shared" ref="AE377" si="261">+Z377</f>
        <v>24.7</v>
      </c>
      <c r="AF377" s="12">
        <f t="shared" ref="AF377" si="262">(AI377-AE377)/AI377</f>
        <v>0</v>
      </c>
      <c r="AG377" s="102"/>
      <c r="AH377" s="109" t="str">
        <f>+C377</f>
        <v>RU</v>
      </c>
      <c r="AI377" s="32">
        <f t="shared" ref="AI377" si="263">SUM(AL377:AN377)+AG377</f>
        <v>24.7</v>
      </c>
      <c r="AJ377" s="46"/>
      <c r="AL377" s="16">
        <f t="shared" ref="AL377" si="264">ROUND(AE377/(1-VLOOKUP(AH377,Group,2,FALSE)),2)</f>
        <v>24.7</v>
      </c>
      <c r="AM377" s="16">
        <f t="shared" ref="AM377" si="265">IF(VLOOKUP(AH377,Group,3,FALSE)="YES",VLOOKUP(ROUND(ROUND(AL377,1)-AL377,2),Round,2,FALSE)+VLOOKUP(AH377,Group,4,FALSE),0)</f>
        <v>0</v>
      </c>
      <c r="AN377" s="16">
        <f t="shared" ref="AN377" si="266">IF(VLOOKUP(AH377,Group,5,FALSE)="",0,ROUND(AL377-0.04999,1)-AL377+AO377)</f>
        <v>0</v>
      </c>
      <c r="AO377" s="16" t="str">
        <f t="shared" ref="AO377" si="267">IF(VLOOKUP(AH377,Group,5,FALSE)="","",VLOOKUP(AH377,Group,5,FALSE))</f>
        <v/>
      </c>
      <c r="AQ377" s="93" t="s">
        <v>45</v>
      </c>
    </row>
    <row r="378" spans="1:43" s="3" customFormat="1" ht="9.9499999999999993" customHeight="1" x14ac:dyDescent="0.2">
      <c r="A378" s="119" t="s">
        <v>644</v>
      </c>
      <c r="C378" s="168" t="s">
        <v>250</v>
      </c>
      <c r="D378" s="169" t="s">
        <v>244</v>
      </c>
      <c r="F378" s="24" t="s">
        <v>871</v>
      </c>
      <c r="H378" s="24" t="s">
        <v>644</v>
      </c>
      <c r="I378" s="24"/>
      <c r="J378" s="24" t="s">
        <v>160</v>
      </c>
      <c r="K378" s="120" t="s">
        <v>682</v>
      </c>
      <c r="L378" s="136"/>
      <c r="M378" s="136"/>
      <c r="N378" s="136"/>
      <c r="O378" s="136"/>
      <c r="P378" s="136"/>
      <c r="Q378" s="24" t="s">
        <v>550</v>
      </c>
      <c r="R378" s="64"/>
      <c r="S378" s="80"/>
      <c r="T378" s="176"/>
      <c r="U378" s="33">
        <f>IF(Suggested="Yes",'Price List'!AC378,'Price List'!AI378)</f>
        <v>26.25</v>
      </c>
      <c r="V378" s="31" t="s">
        <v>36</v>
      </c>
      <c r="W378" s="5" t="str">
        <f>+Instructions!$B$3</f>
        <v>N</v>
      </c>
      <c r="X378" s="46"/>
      <c r="Y378" s="48">
        <f>+Instructions!$D$22</f>
        <v>0</v>
      </c>
      <c r="Z378" s="16">
        <f t="shared" si="243"/>
        <v>26.25</v>
      </c>
      <c r="AA378" s="46"/>
      <c r="AB378" s="6" t="s">
        <v>993</v>
      </c>
      <c r="AC378" s="33">
        <v>26.25</v>
      </c>
      <c r="AD378" s="52">
        <f t="shared" si="252"/>
        <v>0</v>
      </c>
      <c r="AE378" s="16">
        <f t="shared" si="253"/>
        <v>26.25</v>
      </c>
      <c r="AF378" s="12">
        <f t="shared" si="254"/>
        <v>0</v>
      </c>
      <c r="AG378" s="102"/>
      <c r="AH378" s="109" t="str">
        <f>+C378</f>
        <v>RU</v>
      </c>
      <c r="AI378" s="32">
        <f t="shared" si="255"/>
        <v>26.25</v>
      </c>
      <c r="AJ378" s="46"/>
      <c r="AL378" s="16">
        <f t="shared" si="256"/>
        <v>26.25</v>
      </c>
      <c r="AM378" s="16">
        <f t="shared" si="257"/>
        <v>0</v>
      </c>
      <c r="AN378" s="16">
        <f t="shared" si="258"/>
        <v>0</v>
      </c>
      <c r="AO378" s="16" t="str">
        <f t="shared" si="259"/>
        <v/>
      </c>
      <c r="AQ378" s="93" t="s">
        <v>45</v>
      </c>
    </row>
    <row r="379" spans="1:43" s="3" customFormat="1" ht="3" customHeight="1" x14ac:dyDescent="0.2">
      <c r="A379" s="119"/>
      <c r="D379" s="24"/>
      <c r="H379" s="24"/>
      <c r="I379" s="24"/>
      <c r="J379" s="120"/>
      <c r="K379" s="24"/>
      <c r="L379" s="136"/>
      <c r="N379" s="24"/>
      <c r="O379" s="24"/>
      <c r="P379" s="24"/>
      <c r="Q379" s="24"/>
      <c r="R379" s="64"/>
      <c r="S379" s="80"/>
      <c r="T379" s="176"/>
      <c r="U379" s="33"/>
      <c r="V379" s="31"/>
      <c r="W379" s="31"/>
      <c r="X379" s="46"/>
      <c r="Y379" s="48"/>
      <c r="Z379" s="14"/>
      <c r="AA379" s="46"/>
      <c r="AE379" s="47"/>
      <c r="AF379" s="16"/>
      <c r="AG379" s="14"/>
      <c r="AH379" s="57"/>
      <c r="AI379" s="33"/>
      <c r="AJ379" s="46"/>
      <c r="AQ379" s="93" t="s">
        <v>45</v>
      </c>
    </row>
    <row r="380" spans="1:43" s="3" customFormat="1" ht="9.9499999999999993" customHeight="1" x14ac:dyDescent="0.2">
      <c r="A380" s="119" t="s">
        <v>645</v>
      </c>
      <c r="C380" s="168" t="s">
        <v>250</v>
      </c>
      <c r="D380" s="169" t="s">
        <v>244</v>
      </c>
      <c r="F380" s="24" t="s">
        <v>872</v>
      </c>
      <c r="H380" s="24" t="s">
        <v>645</v>
      </c>
      <c r="I380" s="24"/>
      <c r="J380" s="24" t="s">
        <v>163</v>
      </c>
      <c r="K380" s="120" t="s">
        <v>682</v>
      </c>
      <c r="L380" s="136"/>
      <c r="M380" s="136"/>
      <c r="N380" s="136"/>
      <c r="O380" s="136"/>
      <c r="P380" s="136"/>
      <c r="Q380" s="24" t="s">
        <v>550</v>
      </c>
      <c r="R380" s="64"/>
      <c r="S380" s="80" t="s">
        <v>9</v>
      </c>
      <c r="T380" s="176"/>
      <c r="U380" s="33">
        <f>IF(Suggested="Yes",'Price List'!AC380,'Price List'!AI380)</f>
        <v>58.05</v>
      </c>
      <c r="V380" s="31" t="s">
        <v>36</v>
      </c>
      <c r="W380" s="5" t="str">
        <f>+Instructions!$B$3</f>
        <v>N</v>
      </c>
      <c r="X380" s="46"/>
      <c r="Y380" s="48">
        <f>+Instructions!$D$22</f>
        <v>0</v>
      </c>
      <c r="Z380" s="16">
        <f t="shared" si="243"/>
        <v>58.05</v>
      </c>
      <c r="AA380" s="46"/>
      <c r="AB380" s="6" t="s">
        <v>993</v>
      </c>
      <c r="AC380" s="33">
        <v>58.05</v>
      </c>
      <c r="AD380" s="52">
        <f t="shared" si="252"/>
        <v>0</v>
      </c>
      <c r="AE380" s="16">
        <f t="shared" si="253"/>
        <v>58.05</v>
      </c>
      <c r="AF380" s="12">
        <f t="shared" si="254"/>
        <v>0</v>
      </c>
      <c r="AG380" s="102"/>
      <c r="AH380" s="109" t="str">
        <f>+C380</f>
        <v>RU</v>
      </c>
      <c r="AI380" s="32">
        <f t="shared" si="255"/>
        <v>58.05</v>
      </c>
      <c r="AJ380" s="46"/>
      <c r="AL380" s="16">
        <f t="shared" si="256"/>
        <v>58.05</v>
      </c>
      <c r="AM380" s="16">
        <f t="shared" si="257"/>
        <v>0</v>
      </c>
      <c r="AN380" s="16">
        <f t="shared" si="258"/>
        <v>0</v>
      </c>
      <c r="AO380" s="16" t="str">
        <f t="shared" si="259"/>
        <v/>
      </c>
      <c r="AQ380" s="93" t="s">
        <v>45</v>
      </c>
    </row>
    <row r="381" spans="1:43" s="3" customFormat="1" ht="9.9499999999999993" customHeight="1" x14ac:dyDescent="0.2">
      <c r="A381" s="119" t="s">
        <v>646</v>
      </c>
      <c r="C381" s="168" t="s">
        <v>250</v>
      </c>
      <c r="D381" s="169" t="s">
        <v>244</v>
      </c>
      <c r="F381" s="24" t="s">
        <v>873</v>
      </c>
      <c r="H381" s="24" t="s">
        <v>646</v>
      </c>
      <c r="I381" s="24"/>
      <c r="J381" s="24" t="s">
        <v>639</v>
      </c>
      <c r="K381" s="120" t="s">
        <v>682</v>
      </c>
      <c r="L381" s="136"/>
      <c r="M381" s="136"/>
      <c r="N381" s="136"/>
      <c r="O381" s="136"/>
      <c r="P381" s="136"/>
      <c r="Q381" s="24" t="s">
        <v>550</v>
      </c>
      <c r="R381" s="64"/>
      <c r="S381" s="80"/>
      <c r="T381" s="176"/>
      <c r="U381" s="33">
        <f>IF(Suggested="Yes",'Price List'!AC381,'Price List'!AI381)</f>
        <v>63.95</v>
      </c>
      <c r="V381" s="31" t="s">
        <v>36</v>
      </c>
      <c r="W381" s="5" t="str">
        <f>+Instructions!$B$3</f>
        <v>N</v>
      </c>
      <c r="X381" s="46"/>
      <c r="Y381" s="48">
        <f>+Instructions!$D$22</f>
        <v>0</v>
      </c>
      <c r="Z381" s="16">
        <f t="shared" si="243"/>
        <v>63.95</v>
      </c>
      <c r="AA381" s="46"/>
      <c r="AB381" s="6" t="s">
        <v>993</v>
      </c>
      <c r="AC381" s="33">
        <v>63.95</v>
      </c>
      <c r="AD381" s="52">
        <f t="shared" si="252"/>
        <v>0</v>
      </c>
      <c r="AE381" s="16">
        <f t="shared" si="253"/>
        <v>63.95</v>
      </c>
      <c r="AF381" s="12">
        <f t="shared" si="254"/>
        <v>0</v>
      </c>
      <c r="AG381" s="102"/>
      <c r="AH381" s="109" t="str">
        <f>+C381</f>
        <v>RU</v>
      </c>
      <c r="AI381" s="32">
        <f t="shared" si="255"/>
        <v>63.95</v>
      </c>
      <c r="AJ381" s="46"/>
      <c r="AL381" s="16">
        <f t="shared" si="256"/>
        <v>63.95</v>
      </c>
      <c r="AM381" s="16">
        <f t="shared" si="257"/>
        <v>0</v>
      </c>
      <c r="AN381" s="16">
        <f t="shared" si="258"/>
        <v>0</v>
      </c>
      <c r="AO381" s="16" t="str">
        <f t="shared" si="259"/>
        <v/>
      </c>
      <c r="AQ381" s="93" t="s">
        <v>45</v>
      </c>
    </row>
    <row r="382" spans="1:43" s="3" customFormat="1" ht="3" customHeight="1" x14ac:dyDescent="0.2">
      <c r="A382" s="119"/>
      <c r="D382" s="24"/>
      <c r="H382" s="24"/>
      <c r="I382" s="24"/>
      <c r="J382" s="120"/>
      <c r="K382" s="24"/>
      <c r="L382" s="136"/>
      <c r="N382" s="24"/>
      <c r="O382" s="24"/>
      <c r="P382" s="24"/>
      <c r="Q382" s="24"/>
      <c r="R382" s="64"/>
      <c r="S382" s="80"/>
      <c r="T382" s="176"/>
      <c r="U382" s="33"/>
      <c r="V382" s="31"/>
      <c r="W382" s="31"/>
      <c r="X382" s="46"/>
      <c r="Y382" s="48"/>
      <c r="Z382" s="14"/>
      <c r="AA382" s="46"/>
      <c r="AE382" s="47"/>
      <c r="AF382" s="16"/>
      <c r="AG382" s="14"/>
      <c r="AH382" s="57"/>
      <c r="AI382" s="33"/>
      <c r="AJ382" s="46"/>
      <c r="AQ382" s="93" t="s">
        <v>45</v>
      </c>
    </row>
    <row r="383" spans="1:43" s="3" customFormat="1" ht="9.9499999999999993" customHeight="1" x14ac:dyDescent="0.2">
      <c r="A383" s="119" t="s">
        <v>647</v>
      </c>
      <c r="C383" s="168" t="s">
        <v>250</v>
      </c>
      <c r="D383" s="169" t="s">
        <v>244</v>
      </c>
      <c r="F383" s="24" t="s">
        <v>874</v>
      </c>
      <c r="H383" s="24" t="s">
        <v>647</v>
      </c>
      <c r="I383" s="24"/>
      <c r="J383" s="24" t="s">
        <v>165</v>
      </c>
      <c r="K383" s="120" t="s">
        <v>682</v>
      </c>
      <c r="L383" s="136"/>
      <c r="M383" s="136"/>
      <c r="N383" s="136"/>
      <c r="O383" s="136"/>
      <c r="P383" s="136"/>
      <c r="Q383" s="24" t="s">
        <v>550</v>
      </c>
      <c r="R383" s="64"/>
      <c r="S383" s="80"/>
      <c r="T383" s="176"/>
      <c r="U383" s="33">
        <f>IF(Suggested="Yes",'Price List'!AC383,'Price List'!AI383)</f>
        <v>79.55</v>
      </c>
      <c r="V383" s="31" t="s">
        <v>36</v>
      </c>
      <c r="W383" s="5" t="str">
        <f>+Instructions!$B$3</f>
        <v>N</v>
      </c>
      <c r="X383" s="46"/>
      <c r="Y383" s="48">
        <f>+Instructions!$D$22</f>
        <v>0</v>
      </c>
      <c r="Z383" s="16">
        <f t="shared" si="243"/>
        <v>79.55</v>
      </c>
      <c r="AA383" s="46"/>
      <c r="AB383" s="6" t="s">
        <v>993</v>
      </c>
      <c r="AC383" s="33">
        <v>79.55</v>
      </c>
      <c r="AD383" s="52">
        <f t="shared" si="252"/>
        <v>0</v>
      </c>
      <c r="AE383" s="16">
        <f t="shared" si="253"/>
        <v>79.55</v>
      </c>
      <c r="AF383" s="12">
        <f t="shared" si="254"/>
        <v>0</v>
      </c>
      <c r="AG383" s="102"/>
      <c r="AH383" s="109" t="str">
        <f>+C383</f>
        <v>RU</v>
      </c>
      <c r="AI383" s="32">
        <f t="shared" si="255"/>
        <v>79.55</v>
      </c>
      <c r="AJ383" s="46"/>
      <c r="AL383" s="16">
        <f t="shared" si="256"/>
        <v>79.55</v>
      </c>
      <c r="AM383" s="16">
        <f t="shared" si="257"/>
        <v>0</v>
      </c>
      <c r="AN383" s="16">
        <f t="shared" si="258"/>
        <v>0</v>
      </c>
      <c r="AO383" s="16" t="str">
        <f t="shared" si="259"/>
        <v/>
      </c>
      <c r="AQ383" s="93" t="s">
        <v>45</v>
      </c>
    </row>
    <row r="384" spans="1:43" s="3" customFormat="1" ht="9.9499999999999993" customHeight="1" x14ac:dyDescent="0.2">
      <c r="A384" s="119" t="s">
        <v>648</v>
      </c>
      <c r="C384" s="168" t="s">
        <v>250</v>
      </c>
      <c r="D384" s="169" t="s">
        <v>244</v>
      </c>
      <c r="F384" s="24" t="s">
        <v>875</v>
      </c>
      <c r="H384" s="24" t="s">
        <v>648</v>
      </c>
      <c r="I384" s="24"/>
      <c r="J384" s="24" t="s">
        <v>166</v>
      </c>
      <c r="K384" s="120" t="s">
        <v>682</v>
      </c>
      <c r="L384" s="136"/>
      <c r="M384" s="136"/>
      <c r="N384" s="136"/>
      <c r="O384" s="136"/>
      <c r="P384" s="136"/>
      <c r="Q384" s="24" t="s">
        <v>550</v>
      </c>
      <c r="R384" s="64"/>
      <c r="S384" s="80"/>
      <c r="T384" s="176"/>
      <c r="U384" s="33">
        <f>IF(Suggested="Yes",'Price List'!AC384,'Price List'!AI384)</f>
        <v>86.65</v>
      </c>
      <c r="V384" s="31" t="s">
        <v>36</v>
      </c>
      <c r="W384" s="5" t="str">
        <f>+Instructions!$B$3</f>
        <v>N</v>
      </c>
      <c r="X384" s="46"/>
      <c r="Y384" s="48">
        <f>+Instructions!$D$22</f>
        <v>0</v>
      </c>
      <c r="Z384" s="16">
        <f t="shared" si="243"/>
        <v>86.65</v>
      </c>
      <c r="AA384" s="46"/>
      <c r="AB384" s="6" t="s">
        <v>993</v>
      </c>
      <c r="AC384" s="33">
        <v>86.65</v>
      </c>
      <c r="AD384" s="52">
        <f t="shared" si="252"/>
        <v>0</v>
      </c>
      <c r="AE384" s="16">
        <f t="shared" si="253"/>
        <v>86.65</v>
      </c>
      <c r="AF384" s="12">
        <f t="shared" si="254"/>
        <v>0</v>
      </c>
      <c r="AG384" s="102"/>
      <c r="AH384" s="109" t="str">
        <f>+C384</f>
        <v>RU</v>
      </c>
      <c r="AI384" s="32">
        <f t="shared" si="255"/>
        <v>86.65</v>
      </c>
      <c r="AJ384" s="46"/>
      <c r="AL384" s="16">
        <f t="shared" si="256"/>
        <v>86.65</v>
      </c>
      <c r="AM384" s="16">
        <f t="shared" si="257"/>
        <v>0</v>
      </c>
      <c r="AN384" s="16">
        <f t="shared" si="258"/>
        <v>0</v>
      </c>
      <c r="AO384" s="16" t="str">
        <f t="shared" si="259"/>
        <v/>
      </c>
      <c r="AQ384" s="93" t="s">
        <v>45</v>
      </c>
    </row>
    <row r="385" spans="1:43" s="3" customFormat="1" ht="9.9499999999999993" customHeight="1" x14ac:dyDescent="0.2">
      <c r="A385" s="119" t="s">
        <v>649</v>
      </c>
      <c r="C385" s="168" t="s">
        <v>250</v>
      </c>
      <c r="D385" s="169" t="s">
        <v>244</v>
      </c>
      <c r="F385" s="24" t="s">
        <v>876</v>
      </c>
      <c r="H385" s="24" t="s">
        <v>649</v>
      </c>
      <c r="I385" s="24"/>
      <c r="J385" s="24" t="s">
        <v>167</v>
      </c>
      <c r="K385" s="120" t="s">
        <v>682</v>
      </c>
      <c r="L385" s="136"/>
      <c r="M385" s="136"/>
      <c r="N385" s="136"/>
      <c r="O385" s="136"/>
      <c r="P385" s="136"/>
      <c r="Q385" s="24" t="s">
        <v>550</v>
      </c>
      <c r="R385" s="64"/>
      <c r="S385" s="80"/>
      <c r="T385" s="176"/>
      <c r="U385" s="33">
        <f>IF(Suggested="Yes",'Price List'!AC385,'Price List'!AI385)</f>
        <v>100.2</v>
      </c>
      <c r="V385" s="31" t="s">
        <v>36</v>
      </c>
      <c r="W385" s="5" t="str">
        <f>+Instructions!$B$3</f>
        <v>N</v>
      </c>
      <c r="X385" s="46"/>
      <c r="Y385" s="48">
        <f>+Instructions!$D$22</f>
        <v>0</v>
      </c>
      <c r="Z385" s="16">
        <f t="shared" si="243"/>
        <v>100.2</v>
      </c>
      <c r="AA385" s="46"/>
      <c r="AB385" s="6" t="s">
        <v>993</v>
      </c>
      <c r="AC385" s="33">
        <v>100.2</v>
      </c>
      <c r="AD385" s="52">
        <f t="shared" si="252"/>
        <v>0</v>
      </c>
      <c r="AE385" s="16">
        <f t="shared" si="253"/>
        <v>100.2</v>
      </c>
      <c r="AF385" s="12">
        <f t="shared" si="254"/>
        <v>0</v>
      </c>
      <c r="AG385" s="102"/>
      <c r="AH385" s="109" t="str">
        <f>+C385</f>
        <v>RU</v>
      </c>
      <c r="AI385" s="32">
        <f t="shared" si="255"/>
        <v>100.2</v>
      </c>
      <c r="AJ385" s="46"/>
      <c r="AL385" s="16">
        <f t="shared" si="256"/>
        <v>100.2</v>
      </c>
      <c r="AM385" s="16">
        <f t="shared" si="257"/>
        <v>0</v>
      </c>
      <c r="AN385" s="16">
        <f t="shared" si="258"/>
        <v>0</v>
      </c>
      <c r="AO385" s="16" t="str">
        <f t="shared" si="259"/>
        <v/>
      </c>
      <c r="AQ385" s="93" t="s">
        <v>45</v>
      </c>
    </row>
    <row r="386" spans="1:43" s="3" customFormat="1" ht="3" customHeight="1" x14ac:dyDescent="0.2">
      <c r="A386" s="119"/>
      <c r="D386" s="24"/>
      <c r="H386" s="24"/>
      <c r="I386" s="24"/>
      <c r="J386" s="120"/>
      <c r="K386" s="24"/>
      <c r="L386" s="136"/>
      <c r="N386" s="24"/>
      <c r="O386" s="24"/>
      <c r="P386" s="24"/>
      <c r="Q386" s="24"/>
      <c r="R386" s="64"/>
      <c r="S386" s="80"/>
      <c r="T386" s="176"/>
      <c r="U386" s="33"/>
      <c r="V386" s="31"/>
      <c r="W386" s="31"/>
      <c r="X386" s="46"/>
      <c r="Y386" s="48"/>
      <c r="Z386" s="14"/>
      <c r="AA386" s="46"/>
      <c r="AE386" s="47"/>
      <c r="AF386" s="16"/>
      <c r="AG386" s="14"/>
      <c r="AH386" s="57"/>
      <c r="AI386" s="33"/>
      <c r="AJ386" s="46"/>
      <c r="AQ386" s="93" t="s">
        <v>45</v>
      </c>
    </row>
    <row r="387" spans="1:43" s="3" customFormat="1" ht="9.9499999999999993" customHeight="1" x14ac:dyDescent="0.2">
      <c r="A387" s="119" t="s">
        <v>650</v>
      </c>
      <c r="C387" s="168" t="s">
        <v>250</v>
      </c>
      <c r="D387" s="169" t="s">
        <v>244</v>
      </c>
      <c r="F387" s="24" t="s">
        <v>877</v>
      </c>
      <c r="H387" s="24" t="s">
        <v>650</v>
      </c>
      <c r="I387" s="24"/>
      <c r="J387" s="24" t="s">
        <v>168</v>
      </c>
      <c r="K387" s="120" t="s">
        <v>682</v>
      </c>
      <c r="L387" s="136"/>
      <c r="M387" s="136"/>
      <c r="N387" s="136"/>
      <c r="O387" s="136"/>
      <c r="P387" s="136"/>
      <c r="Q387" s="24" t="s">
        <v>550</v>
      </c>
      <c r="R387" s="64"/>
      <c r="S387" s="80"/>
      <c r="T387" s="176"/>
      <c r="U387" s="33">
        <f>IF(Suggested="Yes",'Price List'!AC387,'Price List'!AI387)</f>
        <v>96.45</v>
      </c>
      <c r="V387" s="31" t="s">
        <v>36</v>
      </c>
      <c r="W387" s="5" t="str">
        <f>+Instructions!$B$3</f>
        <v>N</v>
      </c>
      <c r="X387" s="46"/>
      <c r="Y387" s="48">
        <f>+Instructions!$D$22</f>
        <v>0</v>
      </c>
      <c r="Z387" s="16">
        <f t="shared" si="243"/>
        <v>96.45</v>
      </c>
      <c r="AA387" s="46"/>
      <c r="AB387" s="6" t="s">
        <v>993</v>
      </c>
      <c r="AC387" s="33">
        <v>96.45</v>
      </c>
      <c r="AD387" s="52">
        <f t="shared" si="252"/>
        <v>0</v>
      </c>
      <c r="AE387" s="16">
        <f t="shared" si="253"/>
        <v>96.45</v>
      </c>
      <c r="AF387" s="12">
        <f t="shared" si="254"/>
        <v>0</v>
      </c>
      <c r="AG387" s="102"/>
      <c r="AH387" s="109" t="str">
        <f>+C387</f>
        <v>RU</v>
      </c>
      <c r="AI387" s="32">
        <f t="shared" si="255"/>
        <v>96.45</v>
      </c>
      <c r="AJ387" s="46"/>
      <c r="AL387" s="16">
        <f t="shared" si="256"/>
        <v>96.45</v>
      </c>
      <c r="AM387" s="16">
        <f t="shared" si="257"/>
        <v>0</v>
      </c>
      <c r="AN387" s="16">
        <f t="shared" si="258"/>
        <v>0</v>
      </c>
      <c r="AO387" s="16" t="str">
        <f t="shared" si="259"/>
        <v/>
      </c>
      <c r="AQ387" s="93" t="s">
        <v>45</v>
      </c>
    </row>
    <row r="388" spans="1:43" s="3" customFormat="1" ht="3" customHeight="1" x14ac:dyDescent="0.2">
      <c r="A388" s="119"/>
      <c r="D388" s="24"/>
      <c r="H388" s="24"/>
      <c r="I388" s="24"/>
      <c r="J388" s="120"/>
      <c r="K388" s="24"/>
      <c r="L388" s="136"/>
      <c r="N388" s="24"/>
      <c r="O388" s="24"/>
      <c r="P388" s="24"/>
      <c r="Q388" s="24"/>
      <c r="R388" s="64"/>
      <c r="S388" s="80"/>
      <c r="T388" s="176"/>
      <c r="U388" s="33"/>
      <c r="V388" s="31"/>
      <c r="W388" s="31"/>
      <c r="X388" s="46"/>
      <c r="Y388" s="48"/>
      <c r="Z388" s="14"/>
      <c r="AA388" s="46"/>
      <c r="AE388" s="47"/>
      <c r="AF388" s="16"/>
      <c r="AG388" s="14"/>
      <c r="AH388" s="57"/>
      <c r="AI388" s="33"/>
      <c r="AJ388" s="46"/>
      <c r="AQ388" s="93" t="s">
        <v>45</v>
      </c>
    </row>
    <row r="389" spans="1:43" s="3" customFormat="1" ht="9.9499999999999993" customHeight="1" x14ac:dyDescent="0.2">
      <c r="A389" s="119"/>
      <c r="D389" s="24"/>
      <c r="F389" s="24"/>
      <c r="H389" s="24" t="s">
        <v>685</v>
      </c>
      <c r="I389" s="24"/>
      <c r="J389" s="120"/>
      <c r="K389" s="24"/>
      <c r="L389" s="136"/>
      <c r="M389" s="136"/>
      <c r="N389" s="136"/>
      <c r="O389" s="136"/>
      <c r="P389" s="136"/>
      <c r="Q389" s="24"/>
      <c r="R389" s="64"/>
      <c r="S389" s="80"/>
      <c r="T389" s="176"/>
      <c r="U389" s="33"/>
      <c r="V389" s="31"/>
      <c r="W389" s="5"/>
      <c r="X389" s="46"/>
      <c r="Y389" s="48"/>
      <c r="Z389" s="14"/>
      <c r="AA389" s="46"/>
      <c r="AE389" s="47"/>
      <c r="AF389" s="16"/>
      <c r="AG389" s="14"/>
      <c r="AH389" s="57"/>
      <c r="AI389" s="33"/>
      <c r="AJ389" s="46"/>
      <c r="AQ389" s="93"/>
    </row>
    <row r="390" spans="1:43" s="3" customFormat="1" ht="9.9499999999999993" customHeight="1" x14ac:dyDescent="0.2">
      <c r="A390" s="119"/>
      <c r="D390" s="24"/>
      <c r="F390" s="24"/>
      <c r="H390" s="24" t="s">
        <v>686</v>
      </c>
      <c r="I390" s="24"/>
      <c r="J390" s="120"/>
      <c r="K390" s="24"/>
      <c r="L390" s="136"/>
      <c r="M390" s="136"/>
      <c r="N390" s="136"/>
      <c r="O390" s="136"/>
      <c r="P390" s="136"/>
      <c r="Q390" s="24"/>
      <c r="R390" s="64"/>
      <c r="S390" s="80"/>
      <c r="T390" s="176"/>
      <c r="U390" s="33"/>
      <c r="V390" s="31"/>
      <c r="W390" s="5"/>
      <c r="X390" s="46"/>
      <c r="Y390" s="48"/>
      <c r="Z390" s="14"/>
      <c r="AA390" s="46"/>
      <c r="AE390" s="47"/>
      <c r="AF390" s="16"/>
      <c r="AG390" s="14"/>
      <c r="AH390" s="57"/>
      <c r="AI390" s="33"/>
      <c r="AJ390" s="46"/>
      <c r="AQ390" s="93"/>
    </row>
    <row r="391" spans="1:43" s="3" customFormat="1" ht="3" customHeight="1" x14ac:dyDescent="0.2">
      <c r="A391" s="119"/>
      <c r="D391" s="24"/>
      <c r="H391" s="24"/>
      <c r="I391" s="24"/>
      <c r="J391" s="120"/>
      <c r="K391" s="24"/>
      <c r="L391" s="136"/>
      <c r="N391" s="24"/>
      <c r="O391" s="24"/>
      <c r="P391" s="24"/>
      <c r="Q391" s="24"/>
      <c r="R391" s="64"/>
      <c r="S391" s="80"/>
      <c r="T391" s="176"/>
      <c r="U391" s="33"/>
      <c r="V391" s="31"/>
      <c r="W391" s="31"/>
      <c r="X391" s="46"/>
      <c r="Y391" s="48"/>
      <c r="Z391" s="14"/>
      <c r="AA391" s="46"/>
      <c r="AE391" s="47"/>
      <c r="AF391" s="16"/>
      <c r="AG391" s="14"/>
      <c r="AH391" s="57"/>
      <c r="AI391" s="33"/>
      <c r="AJ391" s="46"/>
      <c r="AQ391" s="93" t="s">
        <v>45</v>
      </c>
    </row>
    <row r="392" spans="1:43" s="3" customFormat="1" ht="9.9499999999999993" customHeight="1" x14ac:dyDescent="0.2">
      <c r="A392" s="119"/>
      <c r="D392" s="24"/>
      <c r="F392" s="11" t="s">
        <v>837</v>
      </c>
      <c r="G392" s="24"/>
      <c r="H392" s="64"/>
      <c r="I392" s="24"/>
      <c r="J392" s="120"/>
      <c r="K392" s="24"/>
      <c r="L392" s="24"/>
      <c r="M392" s="24"/>
      <c r="N392" s="24"/>
      <c r="O392" s="24"/>
      <c r="P392" s="24"/>
      <c r="Q392" s="24"/>
      <c r="S392" s="80"/>
      <c r="T392" s="176"/>
      <c r="U392" s="33"/>
      <c r="V392" s="31"/>
      <c r="W392" s="31"/>
      <c r="X392" s="46"/>
      <c r="Y392" s="48"/>
      <c r="Z392" s="14"/>
      <c r="AA392" s="46"/>
      <c r="AE392" s="47"/>
      <c r="AF392" s="16"/>
      <c r="AG392" s="14"/>
      <c r="AH392" s="57"/>
      <c r="AI392" s="16"/>
      <c r="AJ392" s="46"/>
      <c r="AQ392" s="93" t="s">
        <v>45</v>
      </c>
    </row>
    <row r="393" spans="1:43" s="3" customFormat="1" ht="9.9499999999999993" customHeight="1" x14ac:dyDescent="0.2">
      <c r="A393" s="119" t="s">
        <v>752</v>
      </c>
      <c r="C393" s="168" t="s">
        <v>250</v>
      </c>
      <c r="D393" s="169" t="s">
        <v>244</v>
      </c>
      <c r="F393" s="24" t="s">
        <v>959</v>
      </c>
      <c r="H393" s="201">
        <v>6990</v>
      </c>
      <c r="I393" s="120" t="s">
        <v>158</v>
      </c>
      <c r="J393" s="120"/>
      <c r="K393" s="24" t="s">
        <v>712</v>
      </c>
      <c r="L393" s="136"/>
      <c r="M393" s="136"/>
      <c r="N393" s="136"/>
      <c r="O393" s="136"/>
      <c r="P393" s="136"/>
      <c r="Q393" s="24" t="s">
        <v>119</v>
      </c>
      <c r="R393" s="64"/>
      <c r="S393" s="80"/>
      <c r="T393" s="176"/>
      <c r="U393" s="33">
        <f>IF(Suggested="Yes",'Price List'!AC393,'Price List'!AI393)</f>
        <v>22.95</v>
      </c>
      <c r="V393" s="31" t="s">
        <v>36</v>
      </c>
      <c r="W393" s="5" t="str">
        <f>+Instructions!$B$3</f>
        <v>N</v>
      </c>
      <c r="X393" s="46"/>
      <c r="Y393" s="48">
        <f>+Instructions!$D$22</f>
        <v>0</v>
      </c>
      <c r="Z393" s="16">
        <f>ROUND($AC393*(1-Y393)+0.004999,2)</f>
        <v>22.95</v>
      </c>
      <c r="AA393" s="46"/>
      <c r="AB393" s="6" t="s">
        <v>993</v>
      </c>
      <c r="AC393" s="33">
        <v>22.95</v>
      </c>
      <c r="AD393" s="52">
        <f>+Y393</f>
        <v>0</v>
      </c>
      <c r="AE393" s="16">
        <f>+Z393</f>
        <v>22.95</v>
      </c>
      <c r="AF393" s="12">
        <f>(AI393-AE393)/AI393</f>
        <v>0</v>
      </c>
      <c r="AG393" s="102"/>
      <c r="AH393" s="109" t="str">
        <f>+C393</f>
        <v>RU</v>
      </c>
      <c r="AI393" s="32">
        <f>SUM(AL393:AN393)+AG393</f>
        <v>22.95</v>
      </c>
      <c r="AJ393" s="46"/>
      <c r="AL393" s="16">
        <f>ROUND(AE393/(1-VLOOKUP(AH393,Group,2,FALSE)),2)</f>
        <v>22.95</v>
      </c>
      <c r="AM393" s="16">
        <f>IF(VLOOKUP(AH393,Group,3,FALSE)="YES",VLOOKUP(ROUND(ROUND(AL393,1)-AL393,2),Round,2,FALSE)+VLOOKUP(AH393,Group,4,FALSE),0)</f>
        <v>0</v>
      </c>
      <c r="AN393" s="16">
        <f>IF(VLOOKUP(AH393,Group,5,FALSE)="",0,ROUND(AL393-0.04999,1)-AL393+AO393)</f>
        <v>0</v>
      </c>
      <c r="AO393" s="16" t="str">
        <f>IF(VLOOKUP(AH393,Group,5,FALSE)="","",VLOOKUP(AH393,Group,5,FALSE))</f>
        <v/>
      </c>
      <c r="AQ393" s="93" t="s">
        <v>45</v>
      </c>
    </row>
    <row r="394" spans="1:43" s="3" customFormat="1" ht="9.9499999999999993" customHeight="1" x14ac:dyDescent="0.2">
      <c r="A394" s="119" t="s">
        <v>753</v>
      </c>
      <c r="C394" s="168" t="s">
        <v>250</v>
      </c>
      <c r="D394" s="169" t="s">
        <v>244</v>
      </c>
      <c r="F394" s="24" t="s">
        <v>960</v>
      </c>
      <c r="H394" s="201">
        <v>6991</v>
      </c>
      <c r="I394" s="120" t="s">
        <v>160</v>
      </c>
      <c r="J394" s="120"/>
      <c r="K394" s="24" t="s">
        <v>712</v>
      </c>
      <c r="L394" s="136"/>
      <c r="M394" s="136"/>
      <c r="N394" s="136"/>
      <c r="O394" s="136"/>
      <c r="P394" s="136"/>
      <c r="Q394" s="24" t="s">
        <v>119</v>
      </c>
      <c r="R394" s="64"/>
      <c r="S394" s="80" t="s">
        <v>9</v>
      </c>
      <c r="T394" s="176"/>
      <c r="U394" s="33">
        <f>IF(Suggested="Yes",'Price List'!AC394,'Price List'!AI394)</f>
        <v>27.8</v>
      </c>
      <c r="V394" s="31" t="s">
        <v>36</v>
      </c>
      <c r="W394" s="5" t="str">
        <f>+Instructions!$B$3</f>
        <v>N</v>
      </c>
      <c r="X394" s="46"/>
      <c r="Y394" s="48">
        <f>+Instructions!$D$22</f>
        <v>0</v>
      </c>
      <c r="Z394" s="16">
        <f>ROUND($AC394*(1-Y394)+0.004999,2)</f>
        <v>27.8</v>
      </c>
      <c r="AA394" s="46"/>
      <c r="AB394" s="6" t="s">
        <v>993</v>
      </c>
      <c r="AC394" s="33">
        <v>27.8</v>
      </c>
      <c r="AD394" s="52">
        <f>+Y394</f>
        <v>0</v>
      </c>
      <c r="AE394" s="16">
        <f>+Z394</f>
        <v>27.8</v>
      </c>
      <c r="AF394" s="12">
        <f>(AI394-AE394)/AI394</f>
        <v>0</v>
      </c>
      <c r="AG394" s="102"/>
      <c r="AH394" s="109" t="str">
        <f>+C394</f>
        <v>RU</v>
      </c>
      <c r="AI394" s="32">
        <f>SUM(AL394:AN394)+AG394</f>
        <v>27.8</v>
      </c>
      <c r="AJ394" s="46"/>
      <c r="AL394" s="16">
        <f>ROUND(AE394/(1-VLOOKUP(AH394,Group,2,FALSE)),2)</f>
        <v>27.8</v>
      </c>
      <c r="AM394" s="16">
        <f>IF(VLOOKUP(AH394,Group,3,FALSE)="YES",VLOOKUP(ROUND(ROUND(AL394,1)-AL394,2),Round,2,FALSE)+VLOOKUP(AH394,Group,4,FALSE),0)</f>
        <v>0</v>
      </c>
      <c r="AN394" s="16">
        <f>IF(VLOOKUP(AH394,Group,5,FALSE)="",0,ROUND(AL394-0.04999,1)-AL394+AO394)</f>
        <v>0</v>
      </c>
      <c r="AO394" s="16" t="str">
        <f>IF(VLOOKUP(AH394,Group,5,FALSE)="","",VLOOKUP(AH394,Group,5,FALSE))</f>
        <v/>
      </c>
      <c r="AQ394" s="93" t="s">
        <v>45</v>
      </c>
    </row>
    <row r="395" spans="1:43" s="3" customFormat="1" ht="3" customHeight="1" x14ac:dyDescent="0.2">
      <c r="A395" s="119"/>
      <c r="D395" s="24"/>
      <c r="H395" s="118"/>
      <c r="I395" s="24"/>
      <c r="J395" s="120"/>
      <c r="K395" s="24"/>
      <c r="L395" s="136"/>
      <c r="N395" s="24"/>
      <c r="O395" s="24"/>
      <c r="P395" s="24"/>
      <c r="Q395" s="24"/>
      <c r="R395" s="64"/>
      <c r="S395" s="80"/>
      <c r="T395" s="176"/>
      <c r="U395" s="33"/>
      <c r="V395" s="31"/>
      <c r="W395" s="31"/>
      <c r="X395" s="46"/>
      <c r="Y395" s="48"/>
      <c r="Z395" s="14"/>
      <c r="AA395" s="46"/>
      <c r="AE395" s="47"/>
      <c r="AF395" s="16"/>
      <c r="AG395" s="14"/>
      <c r="AH395" s="57"/>
      <c r="AI395" s="33"/>
      <c r="AJ395" s="46"/>
      <c r="AQ395" s="93" t="s">
        <v>45</v>
      </c>
    </row>
    <row r="396" spans="1:43" s="3" customFormat="1" ht="9.9499999999999993" customHeight="1" x14ac:dyDescent="0.2">
      <c r="A396" s="119" t="s">
        <v>755</v>
      </c>
      <c r="C396" s="168" t="s">
        <v>250</v>
      </c>
      <c r="D396" s="169" t="s">
        <v>244</v>
      </c>
      <c r="F396" s="24" t="s">
        <v>961</v>
      </c>
      <c r="H396" s="201">
        <v>6988</v>
      </c>
      <c r="I396" s="120" t="s">
        <v>818</v>
      </c>
      <c r="J396" s="120"/>
      <c r="K396" s="24" t="s">
        <v>713</v>
      </c>
      <c r="L396" s="136"/>
      <c r="M396" s="136"/>
      <c r="N396" s="136"/>
      <c r="O396" s="136"/>
      <c r="P396" s="136"/>
      <c r="Q396" s="24" t="s">
        <v>119</v>
      </c>
      <c r="R396" s="64"/>
      <c r="S396" s="80" t="s">
        <v>9</v>
      </c>
      <c r="T396" s="176"/>
      <c r="U396" s="33">
        <f>IF(Suggested="Yes",'Price List'!AC396,'Price List'!AI396)</f>
        <v>39.75</v>
      </c>
      <c r="V396" s="31" t="s">
        <v>36</v>
      </c>
      <c r="W396" s="5" t="str">
        <f>+Instructions!$B$3</f>
        <v>N</v>
      </c>
      <c r="X396" s="46"/>
      <c r="Y396" s="48">
        <f>+Instructions!$D$22</f>
        <v>0</v>
      </c>
      <c r="Z396" s="16">
        <f t="shared" si="243"/>
        <v>39.75</v>
      </c>
      <c r="AA396" s="46"/>
      <c r="AB396" s="6" t="s">
        <v>993</v>
      </c>
      <c r="AC396" s="33">
        <v>39.75</v>
      </c>
      <c r="AD396" s="52">
        <f t="shared" si="252"/>
        <v>0</v>
      </c>
      <c r="AE396" s="16">
        <f t="shared" si="253"/>
        <v>39.75</v>
      </c>
      <c r="AF396" s="12">
        <f t="shared" si="254"/>
        <v>0</v>
      </c>
      <c r="AG396" s="102"/>
      <c r="AH396" s="109" t="str">
        <f>+C396</f>
        <v>RU</v>
      </c>
      <c r="AI396" s="32">
        <f t="shared" si="255"/>
        <v>39.75</v>
      </c>
      <c r="AJ396" s="46"/>
      <c r="AL396" s="16">
        <f t="shared" si="256"/>
        <v>39.75</v>
      </c>
      <c r="AM396" s="16">
        <f t="shared" si="257"/>
        <v>0</v>
      </c>
      <c r="AN396" s="16">
        <f t="shared" si="258"/>
        <v>0</v>
      </c>
      <c r="AO396" s="16" t="str">
        <f t="shared" si="259"/>
        <v/>
      </c>
      <c r="AQ396" s="93" t="s">
        <v>45</v>
      </c>
    </row>
    <row r="397" spans="1:43" s="3" customFormat="1" ht="9.9499999999999993" customHeight="1" x14ac:dyDescent="0.2">
      <c r="A397" s="119" t="s">
        <v>756</v>
      </c>
      <c r="C397" s="168" t="s">
        <v>250</v>
      </c>
      <c r="D397" s="169" t="s">
        <v>244</v>
      </c>
      <c r="F397" s="24" t="s">
        <v>962</v>
      </c>
      <c r="H397" s="201">
        <v>6989</v>
      </c>
      <c r="I397" s="120" t="s">
        <v>754</v>
      </c>
      <c r="J397" s="120"/>
      <c r="K397" s="24" t="s">
        <v>713</v>
      </c>
      <c r="L397" s="136"/>
      <c r="M397" s="136"/>
      <c r="N397" s="136"/>
      <c r="O397" s="136"/>
      <c r="P397" s="136"/>
      <c r="Q397" s="24" t="s">
        <v>119</v>
      </c>
      <c r="R397" s="64"/>
      <c r="S397" s="80"/>
      <c r="T397" s="176"/>
      <c r="U397" s="33">
        <f>IF(Suggested="Yes",'Price List'!AC397,'Price List'!AI397)</f>
        <v>55.65</v>
      </c>
      <c r="V397" s="31" t="s">
        <v>36</v>
      </c>
      <c r="W397" s="5" t="str">
        <f>+Instructions!$B$3</f>
        <v>N</v>
      </c>
      <c r="X397" s="46"/>
      <c r="Y397" s="48">
        <f>+Instructions!$D$22</f>
        <v>0</v>
      </c>
      <c r="Z397" s="16">
        <f t="shared" si="243"/>
        <v>55.65</v>
      </c>
      <c r="AA397" s="46"/>
      <c r="AB397" s="6" t="s">
        <v>993</v>
      </c>
      <c r="AC397" s="33">
        <v>55.65</v>
      </c>
      <c r="AD397" s="52">
        <f t="shared" si="252"/>
        <v>0</v>
      </c>
      <c r="AE397" s="16">
        <f t="shared" si="253"/>
        <v>55.65</v>
      </c>
      <c r="AF397" s="12">
        <f t="shared" si="254"/>
        <v>0</v>
      </c>
      <c r="AG397" s="102"/>
      <c r="AH397" s="109" t="str">
        <f>+C397</f>
        <v>RU</v>
      </c>
      <c r="AI397" s="32">
        <f t="shared" si="255"/>
        <v>55.65</v>
      </c>
      <c r="AJ397" s="46"/>
      <c r="AL397" s="16">
        <f t="shared" si="256"/>
        <v>55.65</v>
      </c>
      <c r="AM397" s="16">
        <f t="shared" si="257"/>
        <v>0</v>
      </c>
      <c r="AN397" s="16">
        <f t="shared" si="258"/>
        <v>0</v>
      </c>
      <c r="AO397" s="16" t="str">
        <f t="shared" si="259"/>
        <v/>
      </c>
      <c r="AQ397" s="93" t="s">
        <v>45</v>
      </c>
    </row>
    <row r="398" spans="1:43" s="3" customFormat="1" ht="3" customHeight="1" x14ac:dyDescent="0.2">
      <c r="A398" s="119"/>
      <c r="D398" s="24"/>
      <c r="H398" s="24"/>
      <c r="I398" s="24"/>
      <c r="J398" s="120"/>
      <c r="K398" s="24"/>
      <c r="L398" s="136"/>
      <c r="N398" s="24"/>
      <c r="O398" s="24"/>
      <c r="P398" s="24"/>
      <c r="Q398" s="24"/>
      <c r="R398" s="64"/>
      <c r="S398" s="80"/>
      <c r="T398" s="176"/>
      <c r="U398" s="33"/>
      <c r="V398" s="31"/>
      <c r="W398" s="31"/>
      <c r="X398" s="46"/>
      <c r="Y398" s="48"/>
      <c r="Z398" s="14"/>
      <c r="AA398" s="46"/>
      <c r="AE398" s="47"/>
      <c r="AF398" s="16"/>
      <c r="AG398" s="14"/>
      <c r="AH398" s="57"/>
      <c r="AI398" s="33"/>
      <c r="AJ398" s="46"/>
      <c r="AQ398" s="93" t="s">
        <v>45</v>
      </c>
    </row>
    <row r="399" spans="1:43" s="3" customFormat="1" ht="9.6" customHeight="1" x14ac:dyDescent="0.2">
      <c r="A399" s="119"/>
      <c r="D399" s="24"/>
      <c r="F399" s="11" t="s">
        <v>134</v>
      </c>
      <c r="G399" s="24"/>
      <c r="H399" s="64"/>
      <c r="I399" s="24"/>
      <c r="J399" s="120"/>
      <c r="K399" s="24"/>
      <c r="L399" s="24"/>
      <c r="M399" s="24"/>
      <c r="N399" s="24"/>
      <c r="O399" s="24"/>
      <c r="P399" s="24"/>
      <c r="Q399" s="24"/>
      <c r="S399" s="80"/>
      <c r="T399" s="176"/>
      <c r="U399" s="33"/>
      <c r="V399" s="31"/>
      <c r="W399" s="31"/>
      <c r="X399" s="46"/>
      <c r="Y399" s="48"/>
      <c r="Z399" s="14"/>
      <c r="AA399" s="46"/>
      <c r="AE399" s="47"/>
      <c r="AF399" s="16"/>
      <c r="AG399" s="14"/>
      <c r="AH399" s="57"/>
      <c r="AI399" s="16"/>
      <c r="AJ399" s="46"/>
      <c r="AQ399" s="93" t="s">
        <v>45</v>
      </c>
    </row>
    <row r="400" spans="1:43" s="3" customFormat="1" ht="9.9499999999999993" customHeight="1" x14ac:dyDescent="0.2">
      <c r="A400" s="119">
        <v>83942</v>
      </c>
      <c r="C400" s="168" t="s">
        <v>250</v>
      </c>
      <c r="D400" s="169" t="s">
        <v>244</v>
      </c>
      <c r="F400" s="24" t="s">
        <v>370</v>
      </c>
      <c r="H400" s="24" t="s">
        <v>353</v>
      </c>
      <c r="I400" s="24"/>
      <c r="J400" s="120"/>
      <c r="K400" s="24"/>
      <c r="L400" s="24"/>
      <c r="N400" s="24"/>
      <c r="O400" s="24"/>
      <c r="P400" s="24"/>
      <c r="Q400" s="24" t="s">
        <v>119</v>
      </c>
      <c r="R400" s="64"/>
      <c r="S400" s="80"/>
      <c r="T400" s="176"/>
      <c r="U400" s="33">
        <f>IF(Suggested="Yes",'Price List'!AC400,'Price List'!AI400)</f>
        <v>62.7</v>
      </c>
      <c r="V400" s="31" t="s">
        <v>36</v>
      </c>
      <c r="W400" s="5" t="str">
        <f>+Instructions!$B$3</f>
        <v>N</v>
      </c>
      <c r="X400" s="46"/>
      <c r="Y400" s="48">
        <f>+Instructions!$D$22</f>
        <v>0</v>
      </c>
      <c r="Z400" s="16">
        <f>ROUND($AC400*(1-Y400)+0.004999,2)</f>
        <v>62.7</v>
      </c>
      <c r="AA400" s="46"/>
      <c r="AB400" s="6" t="s">
        <v>993</v>
      </c>
      <c r="AC400" s="33">
        <v>62.7</v>
      </c>
      <c r="AD400" s="52">
        <f>+Y400</f>
        <v>0</v>
      </c>
      <c r="AE400" s="16">
        <f>+Z400</f>
        <v>62.7</v>
      </c>
      <c r="AF400" s="12">
        <f>(AI400-AE400)/AI400</f>
        <v>0</v>
      </c>
      <c r="AG400" s="102"/>
      <c r="AH400" s="109" t="str">
        <f>+C400</f>
        <v>RU</v>
      </c>
      <c r="AI400" s="32">
        <f>SUM(AL400:AN400)+AG400</f>
        <v>62.7</v>
      </c>
      <c r="AJ400" s="46"/>
      <c r="AL400" s="16">
        <f>ROUND(AE400/(1-VLOOKUP(AH400,Group,2,FALSE)),2)</f>
        <v>62.7</v>
      </c>
      <c r="AM400" s="16">
        <f>IF(VLOOKUP(AH400,Group,3,FALSE)="YES",VLOOKUP(ROUND(ROUND(AL400,1)-AL400,2),Round,2,FALSE)+VLOOKUP(AH400,Group,4,FALSE),0)</f>
        <v>0</v>
      </c>
      <c r="AN400" s="16">
        <f>IF(VLOOKUP(AH400,Group,5,FALSE)="",0,ROUND(AL400-0.04999,1)-AL400+AO400)</f>
        <v>0</v>
      </c>
      <c r="AO400" s="16" t="str">
        <f>IF(VLOOKUP(AH400,Group,5,FALSE)="","",VLOOKUP(AH400,Group,5,FALSE))</f>
        <v/>
      </c>
      <c r="AQ400" s="93" t="s">
        <v>45</v>
      </c>
    </row>
    <row r="401" spans="1:43" s="3" customFormat="1" ht="3" customHeight="1" x14ac:dyDescent="0.2">
      <c r="A401" s="119"/>
      <c r="D401" s="24"/>
      <c r="H401" s="24"/>
      <c r="I401" s="24"/>
      <c r="J401" s="120"/>
      <c r="K401" s="24"/>
      <c r="L401" s="136"/>
      <c r="N401" s="24"/>
      <c r="O401" s="24"/>
      <c r="P401" s="24"/>
      <c r="Q401" s="24"/>
      <c r="R401" s="64"/>
      <c r="S401" s="80"/>
      <c r="T401" s="176"/>
      <c r="U401" s="33"/>
      <c r="V401" s="31"/>
      <c r="W401" s="31"/>
      <c r="X401" s="46"/>
      <c r="Y401" s="48"/>
      <c r="Z401" s="14"/>
      <c r="AA401" s="46"/>
      <c r="AE401" s="47"/>
      <c r="AF401" s="16"/>
      <c r="AG401" s="14"/>
      <c r="AH401" s="57"/>
      <c r="AI401" s="33"/>
      <c r="AJ401" s="46"/>
      <c r="AQ401" s="93" t="s">
        <v>45</v>
      </c>
    </row>
    <row r="402" spans="1:43" s="124" customFormat="1" ht="12.75" customHeight="1" x14ac:dyDescent="0.2">
      <c r="A402" s="215"/>
      <c r="D402" s="24"/>
      <c r="E402" s="125" t="s">
        <v>116</v>
      </c>
      <c r="F402" s="11"/>
      <c r="G402" s="126"/>
      <c r="H402" s="126"/>
      <c r="I402" s="127"/>
      <c r="J402" s="128"/>
      <c r="K402" s="127"/>
      <c r="L402" s="127"/>
      <c r="M402" s="127"/>
      <c r="N402" s="127"/>
      <c r="O402" s="127"/>
      <c r="P402" s="127"/>
      <c r="Q402" s="127"/>
      <c r="S402" s="129"/>
      <c r="T402" s="176"/>
      <c r="V402" s="130"/>
      <c r="W402" s="130"/>
      <c r="X402" s="46"/>
      <c r="Y402" s="133"/>
      <c r="Z402" s="131"/>
      <c r="AA402" s="46"/>
      <c r="AE402" s="134"/>
      <c r="AF402" s="132"/>
      <c r="AG402" s="131"/>
      <c r="AH402" s="135"/>
      <c r="AI402" s="132"/>
      <c r="AJ402" s="46"/>
      <c r="AQ402" s="93" t="s">
        <v>45</v>
      </c>
    </row>
    <row r="403" spans="1:43" s="3" customFormat="1" ht="3" customHeight="1" x14ac:dyDescent="0.2">
      <c r="A403" s="119"/>
      <c r="D403" s="24"/>
      <c r="H403" s="24"/>
      <c r="I403" s="24"/>
      <c r="J403" s="120"/>
      <c r="K403" s="24"/>
      <c r="L403" s="136"/>
      <c r="N403" s="24"/>
      <c r="O403" s="24"/>
      <c r="P403" s="24"/>
      <c r="Q403" s="24"/>
      <c r="R403" s="64"/>
      <c r="S403" s="80"/>
      <c r="T403" s="176"/>
      <c r="U403" s="33"/>
      <c r="V403" s="31"/>
      <c r="W403" s="31"/>
      <c r="X403" s="46"/>
      <c r="Y403" s="48"/>
      <c r="Z403" s="14"/>
      <c r="AA403" s="46"/>
      <c r="AE403" s="47"/>
      <c r="AF403" s="16"/>
      <c r="AG403" s="14"/>
      <c r="AH403" s="57"/>
      <c r="AI403" s="33"/>
      <c r="AJ403" s="46"/>
      <c r="AQ403" s="93" t="s">
        <v>45</v>
      </c>
    </row>
    <row r="404" spans="1:43" s="3" customFormat="1" ht="9.9499999999999993" customHeight="1" x14ac:dyDescent="0.2">
      <c r="A404" s="119" t="s">
        <v>809</v>
      </c>
      <c r="C404" s="168" t="s">
        <v>419</v>
      </c>
      <c r="D404" s="169" t="s">
        <v>549</v>
      </c>
      <c r="F404" s="24" t="s">
        <v>963</v>
      </c>
      <c r="H404" s="24" t="s">
        <v>558</v>
      </c>
      <c r="I404" s="24"/>
      <c r="J404" s="120"/>
      <c r="K404" s="24"/>
      <c r="L404" s="136"/>
      <c r="N404" s="24"/>
      <c r="O404" s="24"/>
      <c r="P404" s="24"/>
      <c r="Q404" s="24" t="s">
        <v>550</v>
      </c>
      <c r="R404" s="64"/>
      <c r="S404" s="80" t="s">
        <v>9</v>
      </c>
      <c r="T404" s="176"/>
      <c r="U404" s="33">
        <f>IF(Suggested="Yes",'Price List'!AC404,'Price List'!AI404)</f>
        <v>14.05</v>
      </c>
      <c r="V404" s="31" t="s">
        <v>36</v>
      </c>
      <c r="W404" s="5" t="str">
        <f>+Instructions!$B$3</f>
        <v>N</v>
      </c>
      <c r="X404" s="46"/>
      <c r="Y404" s="48">
        <f>+Instructions!$D$22</f>
        <v>0</v>
      </c>
      <c r="Z404" s="16">
        <f>ROUND($AC404*(1-Y404)+0.004999,2)</f>
        <v>14.05</v>
      </c>
      <c r="AA404" s="46"/>
      <c r="AB404" s="6" t="s">
        <v>993</v>
      </c>
      <c r="AC404" s="33">
        <v>14.05</v>
      </c>
      <c r="AD404" s="52">
        <f t="shared" ref="AD404:AE404" si="268">+Y404</f>
        <v>0</v>
      </c>
      <c r="AE404" s="16">
        <f t="shared" si="268"/>
        <v>14.05</v>
      </c>
      <c r="AF404" s="12">
        <f>(AI404-AE404)/AI404</f>
        <v>0</v>
      </c>
      <c r="AG404" s="102"/>
      <c r="AH404" s="109" t="str">
        <f>+C404</f>
        <v>RS</v>
      </c>
      <c r="AI404" s="32">
        <f>SUM(AL404:AN404)+AG404</f>
        <v>14.05</v>
      </c>
      <c r="AJ404" s="46"/>
      <c r="AL404" s="16">
        <f>ROUND(AE404/(1-VLOOKUP(AH404,Group,2,FALSE)),2)</f>
        <v>14.05</v>
      </c>
      <c r="AM404" s="16">
        <f>IF(VLOOKUP(AH404,Group,3,FALSE)="YES",VLOOKUP(ROUND(ROUND(AL404,1)-AL404,2),Round,2,FALSE)+VLOOKUP(AH404,Group,4,FALSE),0)</f>
        <v>0</v>
      </c>
      <c r="AN404" s="16">
        <f>IF(VLOOKUP(AH404,Group,5,FALSE)="",0,ROUND(AL404-0.04999,1)-AL404+AO404)</f>
        <v>0</v>
      </c>
      <c r="AO404" s="16" t="str">
        <f>IF(VLOOKUP(AH404,Group,5,FALSE)="","",VLOOKUP(AH404,Group,5,FALSE))</f>
        <v/>
      </c>
      <c r="AQ404" s="93" t="s">
        <v>45</v>
      </c>
    </row>
    <row r="405" spans="1:43" s="3" customFormat="1" ht="3" customHeight="1" x14ac:dyDescent="0.2">
      <c r="A405" s="119"/>
      <c r="D405" s="24"/>
      <c r="H405" s="24"/>
      <c r="I405" s="24"/>
      <c r="J405" s="120"/>
      <c r="K405" s="24"/>
      <c r="L405" s="136"/>
      <c r="N405" s="24"/>
      <c r="O405" s="24"/>
      <c r="P405" s="24"/>
      <c r="Q405" s="24"/>
      <c r="R405" s="64"/>
      <c r="S405" s="80"/>
      <c r="T405" s="176"/>
      <c r="U405" s="33"/>
      <c r="V405" s="31"/>
      <c r="W405" s="31"/>
      <c r="X405" s="46"/>
      <c r="Y405" s="48"/>
      <c r="Z405" s="14"/>
      <c r="AA405" s="46"/>
      <c r="AE405" s="47"/>
      <c r="AF405" s="16"/>
      <c r="AG405" s="14"/>
      <c r="AH405" s="57"/>
      <c r="AI405" s="33"/>
      <c r="AJ405" s="46"/>
      <c r="AQ405" s="93" t="s">
        <v>45</v>
      </c>
    </row>
    <row r="406" spans="1:43" s="124" customFormat="1" ht="12.75" customHeight="1" x14ac:dyDescent="0.2">
      <c r="A406" s="215"/>
      <c r="D406" s="24"/>
      <c r="E406" s="125" t="s">
        <v>117</v>
      </c>
      <c r="F406" s="11"/>
      <c r="G406" s="126"/>
      <c r="H406" s="126"/>
      <c r="I406" s="127"/>
      <c r="J406" s="128"/>
      <c r="K406" s="127"/>
      <c r="L406" s="127"/>
      <c r="M406" s="127"/>
      <c r="N406" s="127"/>
      <c r="O406" s="127"/>
      <c r="P406" s="127"/>
      <c r="Q406" s="127"/>
      <c r="S406" s="129"/>
      <c r="T406" s="181"/>
      <c r="V406" s="130"/>
      <c r="W406" s="130"/>
      <c r="X406" s="46"/>
      <c r="Y406" s="133"/>
      <c r="Z406" s="131"/>
      <c r="AA406" s="46"/>
      <c r="AE406" s="134"/>
      <c r="AF406" s="132"/>
      <c r="AG406" s="131"/>
      <c r="AH406" s="135"/>
      <c r="AI406" s="132"/>
      <c r="AJ406" s="46"/>
      <c r="AQ406" s="93" t="s">
        <v>45</v>
      </c>
    </row>
    <row r="407" spans="1:43" s="3" customFormat="1" ht="3" customHeight="1" x14ac:dyDescent="0.2">
      <c r="A407" s="119"/>
      <c r="D407" s="24"/>
      <c r="H407" s="24"/>
      <c r="I407" s="24"/>
      <c r="J407" s="120"/>
      <c r="K407" s="24"/>
      <c r="L407" s="136"/>
      <c r="N407" s="24"/>
      <c r="O407" s="24"/>
      <c r="P407" s="24"/>
      <c r="Q407" s="24"/>
      <c r="R407" s="64"/>
      <c r="S407" s="80"/>
      <c r="T407" s="176"/>
      <c r="U407" s="33"/>
      <c r="V407" s="31"/>
      <c r="W407" s="31"/>
      <c r="X407" s="46"/>
      <c r="Y407" s="48"/>
      <c r="Z407" s="14"/>
      <c r="AA407" s="46"/>
      <c r="AE407" s="47"/>
      <c r="AF407" s="16"/>
      <c r="AG407" s="14"/>
      <c r="AH407" s="57"/>
      <c r="AI407" s="33"/>
      <c r="AJ407" s="46"/>
      <c r="AQ407" s="93" t="s">
        <v>45</v>
      </c>
    </row>
    <row r="408" spans="1:43" s="3" customFormat="1" ht="9.9499999999999993" customHeight="1" x14ac:dyDescent="0.2">
      <c r="A408" s="119" t="s">
        <v>810</v>
      </c>
      <c r="C408" s="168" t="s">
        <v>338</v>
      </c>
      <c r="D408" s="169" t="s">
        <v>340</v>
      </c>
      <c r="F408" s="24" t="s">
        <v>815</v>
      </c>
      <c r="H408" s="24" t="s">
        <v>687</v>
      </c>
      <c r="I408" s="24"/>
      <c r="J408" s="120"/>
      <c r="K408" s="24"/>
      <c r="L408" s="24"/>
      <c r="N408" s="24"/>
      <c r="O408" s="24"/>
      <c r="P408" s="24"/>
      <c r="Q408" s="24" t="s">
        <v>342</v>
      </c>
      <c r="R408" s="64"/>
      <c r="S408" s="80" t="s">
        <v>9</v>
      </c>
      <c r="T408" s="176"/>
      <c r="U408" s="33">
        <f>IF(Suggested="Yes",'Price List'!AC408,'Price List'!AI408)</f>
        <v>55.55</v>
      </c>
      <c r="V408" s="31" t="s">
        <v>36</v>
      </c>
      <c r="W408" s="5" t="str">
        <f>+Instructions!$B$3</f>
        <v>N</v>
      </c>
      <c r="X408" s="46"/>
      <c r="Y408" s="48">
        <f>+Instructions!$D$22</f>
        <v>0</v>
      </c>
      <c r="Z408" s="16">
        <f>ROUND($AC408*(1-Y408)+0.004999,2)</f>
        <v>55.55</v>
      </c>
      <c r="AA408" s="46"/>
      <c r="AB408" s="6" t="s">
        <v>993</v>
      </c>
      <c r="AC408" s="33">
        <v>55.55</v>
      </c>
      <c r="AD408" s="52">
        <f>+Y408</f>
        <v>0</v>
      </c>
      <c r="AE408" s="16">
        <f>+Z408</f>
        <v>55.55</v>
      </c>
      <c r="AF408" s="12">
        <f>(AI408-AE408)/AI408</f>
        <v>0</v>
      </c>
      <c r="AG408" s="102"/>
      <c r="AH408" s="109" t="str">
        <f>+C408</f>
        <v>TR</v>
      </c>
      <c r="AI408" s="32">
        <f>SUM(AL408:AN408)+AG408</f>
        <v>55.55</v>
      </c>
      <c r="AJ408" s="46"/>
      <c r="AL408" s="16">
        <f>ROUND(AE408/(1-VLOOKUP(AH408,Group,2,FALSE)),2)</f>
        <v>55.55</v>
      </c>
      <c r="AM408" s="16">
        <f>IF(VLOOKUP(AH408,Group,3,FALSE)="YES",VLOOKUP(ROUND(ROUND(AL408,1)-AL408,2),Round,2,FALSE)+VLOOKUP(AH408,Group,4,FALSE),0)</f>
        <v>0</v>
      </c>
      <c r="AN408" s="16">
        <f>IF(VLOOKUP(AH408,Group,5,FALSE)="",0,ROUND(AL408-0.04999,1)-AL408+AO408)</f>
        <v>0</v>
      </c>
      <c r="AO408" s="16" t="str">
        <f>IF(VLOOKUP(AH408,Group,5,FALSE)="","",VLOOKUP(AH408,Group,5,FALSE))</f>
        <v/>
      </c>
      <c r="AQ408" s="93" t="s">
        <v>45</v>
      </c>
    </row>
    <row r="409" spans="1:43" s="3" customFormat="1" ht="3" customHeight="1" x14ac:dyDescent="0.2">
      <c r="A409" s="119"/>
      <c r="D409" s="24"/>
      <c r="H409" s="24"/>
      <c r="I409" s="24"/>
      <c r="J409" s="120"/>
      <c r="K409" s="24"/>
      <c r="L409" s="136"/>
      <c r="N409" s="24"/>
      <c r="O409" s="24"/>
      <c r="P409" s="24"/>
      <c r="Q409" s="24"/>
      <c r="R409" s="64"/>
      <c r="S409" s="80"/>
      <c r="T409" s="176"/>
      <c r="U409" s="33"/>
      <c r="V409" s="31"/>
      <c r="W409" s="31"/>
      <c r="X409" s="46"/>
      <c r="Y409" s="48"/>
      <c r="Z409" s="14"/>
      <c r="AA409" s="46"/>
      <c r="AE409" s="47"/>
      <c r="AF409" s="16"/>
      <c r="AG409" s="14"/>
      <c r="AH409" s="57"/>
      <c r="AI409" s="33"/>
      <c r="AJ409" s="46"/>
      <c r="AQ409" s="93" t="s">
        <v>45</v>
      </c>
    </row>
    <row r="410" spans="1:43" s="124" customFormat="1" ht="12.75" customHeight="1" x14ac:dyDescent="0.2">
      <c r="A410" s="215"/>
      <c r="D410" s="24"/>
      <c r="E410" s="125" t="s">
        <v>522</v>
      </c>
      <c r="F410" s="11"/>
      <c r="G410" s="126"/>
      <c r="H410" s="126"/>
      <c r="I410" s="127"/>
      <c r="J410" s="128"/>
      <c r="K410" s="127"/>
      <c r="L410" s="127"/>
      <c r="M410" s="127"/>
      <c r="N410" s="127"/>
      <c r="O410" s="127"/>
      <c r="P410" s="127"/>
      <c r="Q410" s="127"/>
      <c r="S410" s="129"/>
      <c r="T410" s="181"/>
      <c r="V410" s="130"/>
      <c r="W410" s="130"/>
      <c r="X410" s="46"/>
      <c r="Y410" s="133"/>
      <c r="Z410" s="131"/>
      <c r="AA410" s="46"/>
      <c r="AE410" s="134"/>
      <c r="AF410" s="132"/>
      <c r="AG410" s="131"/>
      <c r="AH410" s="135"/>
      <c r="AI410" s="132"/>
      <c r="AJ410" s="46"/>
      <c r="AQ410" s="93" t="s">
        <v>45</v>
      </c>
    </row>
    <row r="411" spans="1:43" s="3" customFormat="1" ht="3" customHeight="1" x14ac:dyDescent="0.2">
      <c r="A411" s="119"/>
      <c r="D411" s="24"/>
      <c r="H411" s="24"/>
      <c r="I411" s="24"/>
      <c r="J411" s="120"/>
      <c r="K411" s="24"/>
      <c r="L411" s="136"/>
      <c r="N411" s="24"/>
      <c r="O411" s="24"/>
      <c r="P411" s="24"/>
      <c r="Q411" s="24"/>
      <c r="R411" s="64"/>
      <c r="S411" s="80"/>
      <c r="T411" s="176"/>
      <c r="U411" s="33"/>
      <c r="V411" s="31"/>
      <c r="W411" s="31"/>
      <c r="X411" s="46"/>
      <c r="Y411" s="48"/>
      <c r="Z411" s="14"/>
      <c r="AA411" s="46"/>
      <c r="AE411" s="47"/>
      <c r="AF411" s="16"/>
      <c r="AG411" s="14"/>
      <c r="AH411" s="57"/>
      <c r="AI411" s="33"/>
      <c r="AJ411" s="46"/>
      <c r="AQ411" s="93" t="s">
        <v>45</v>
      </c>
    </row>
    <row r="412" spans="1:43" s="3" customFormat="1" ht="9.9499999999999993" customHeight="1" x14ac:dyDescent="0.2">
      <c r="A412" s="119"/>
      <c r="C412" s="168" t="s">
        <v>526</v>
      </c>
      <c r="D412" s="169" t="s">
        <v>527</v>
      </c>
      <c r="F412" s="24" t="s">
        <v>523</v>
      </c>
      <c r="H412" s="24" t="s">
        <v>524</v>
      </c>
      <c r="I412" s="24"/>
      <c r="J412" s="120"/>
      <c r="K412" s="24"/>
      <c r="L412" s="24"/>
      <c r="N412" s="114"/>
      <c r="O412" s="114"/>
      <c r="P412" s="24"/>
      <c r="Q412" s="24" t="s">
        <v>525</v>
      </c>
      <c r="R412" s="64"/>
      <c r="S412" s="80" t="s">
        <v>9</v>
      </c>
      <c r="T412" s="176"/>
      <c r="U412" s="33">
        <f>IF(Suggested="Yes",'Price List'!AC412,'Price List'!AI412)</f>
        <v>65.25</v>
      </c>
      <c r="V412" s="31" t="s">
        <v>36</v>
      </c>
      <c r="W412" s="5" t="str">
        <f>+Instructions!$B$3</f>
        <v>N</v>
      </c>
      <c r="X412" s="46"/>
      <c r="Y412" s="48">
        <f>+Instructions!$D$22</f>
        <v>0</v>
      </c>
      <c r="Z412" s="16">
        <f t="shared" ref="Z412" si="269">ROUND($AC412*(1-Y412)+0.004999,2)</f>
        <v>65.25</v>
      </c>
      <c r="AA412" s="46"/>
      <c r="AB412" s="6" t="s">
        <v>993</v>
      </c>
      <c r="AC412" s="33">
        <v>65.25</v>
      </c>
      <c r="AD412" s="52">
        <f t="shared" ref="AD412" si="270">+Y412</f>
        <v>0</v>
      </c>
      <c r="AE412" s="16">
        <f t="shared" ref="AE412" si="271">+Z412</f>
        <v>65.25</v>
      </c>
      <c r="AF412" s="12" t="e">
        <f t="shared" ref="AF412" si="272">(AI412-AE412)/AI412</f>
        <v>#N/A</v>
      </c>
      <c r="AG412" s="102"/>
      <c r="AH412" s="109" t="str">
        <f>+C412</f>
        <v>PA</v>
      </c>
      <c r="AI412" s="32" t="e">
        <f t="shared" ref="AI412" si="273">SUM(AL412:AN412)+AG412</f>
        <v>#N/A</v>
      </c>
      <c r="AJ412" s="46"/>
      <c r="AL412" s="16" t="e">
        <f t="shared" ref="AL412" si="274">ROUND(AE412/(1-VLOOKUP(AH412,Group,2,FALSE)),2)</f>
        <v>#N/A</v>
      </c>
      <c r="AM412" s="16" t="e">
        <f>IF(VLOOKUP(AH412,Group,3,FALSE)="YES",VLOOKUP(ROUND(ROUND(AL412,1)-AL412,2),Round,2,FALSE)+VLOOKUP(AH412,Group,4,FALSE),0)</f>
        <v>#N/A</v>
      </c>
      <c r="AN412" s="16" t="e">
        <f>IF(VLOOKUP(AH412,Group,5,FALSE)="",0,ROUND(AL412-0.04999,1)-AL412+AO412)</f>
        <v>#N/A</v>
      </c>
      <c r="AO412" s="16" t="e">
        <f>IF(VLOOKUP(AH412,Group,5,FALSE)="","",VLOOKUP(AH412,Group,5,FALSE))</f>
        <v>#N/A</v>
      </c>
      <c r="AQ412" s="93" t="s">
        <v>45</v>
      </c>
    </row>
    <row r="413" spans="1:43" s="3" customFormat="1" ht="3" customHeight="1" x14ac:dyDescent="0.2">
      <c r="A413" s="119"/>
      <c r="D413" s="24"/>
      <c r="H413" s="24"/>
      <c r="I413" s="24"/>
      <c r="J413" s="120"/>
      <c r="K413" s="24"/>
      <c r="L413" s="136"/>
      <c r="N413" s="24"/>
      <c r="O413" s="24"/>
      <c r="P413" s="24"/>
      <c r="Q413" s="24"/>
      <c r="R413" s="64"/>
      <c r="S413" s="80"/>
      <c r="T413" s="176"/>
      <c r="U413" s="33"/>
      <c r="V413" s="31"/>
      <c r="W413" s="31"/>
      <c r="X413" s="46"/>
      <c r="Y413" s="48"/>
      <c r="Z413" s="14"/>
      <c r="AA413" s="46"/>
      <c r="AE413" s="47"/>
      <c r="AF413" s="16"/>
      <c r="AG413" s="14"/>
      <c r="AH413" s="57"/>
      <c r="AI413" s="33"/>
      <c r="AJ413" s="46"/>
      <c r="AQ413" s="93" t="s">
        <v>45</v>
      </c>
    </row>
    <row r="414" spans="1:43" s="124" customFormat="1" ht="12.75" customHeight="1" x14ac:dyDescent="0.2">
      <c r="A414" s="215"/>
      <c r="D414" s="24"/>
      <c r="E414" s="125" t="s">
        <v>459</v>
      </c>
      <c r="F414" s="11"/>
      <c r="G414" s="126"/>
      <c r="H414" s="126"/>
      <c r="I414" s="127"/>
      <c r="J414" s="120"/>
      <c r="K414" s="24"/>
      <c r="L414" s="136"/>
      <c r="M414" s="3"/>
      <c r="N414" s="24"/>
      <c r="O414" s="24"/>
      <c r="P414" s="24"/>
      <c r="Q414" s="24"/>
      <c r="S414" s="129"/>
      <c r="T414" s="176"/>
      <c r="V414" s="130"/>
      <c r="W414" s="130"/>
      <c r="X414" s="46"/>
      <c r="Y414" s="133"/>
      <c r="Z414" s="131"/>
      <c r="AA414" s="46"/>
      <c r="AE414" s="134"/>
      <c r="AF414" s="132"/>
      <c r="AG414" s="131"/>
      <c r="AH414" s="135"/>
      <c r="AI414" s="132"/>
      <c r="AJ414" s="46"/>
      <c r="AQ414" s="93" t="s">
        <v>45</v>
      </c>
    </row>
    <row r="415" spans="1:43" s="3" customFormat="1" ht="3" customHeight="1" x14ac:dyDescent="0.2">
      <c r="A415" s="119"/>
      <c r="D415" s="24"/>
      <c r="H415" s="24"/>
      <c r="I415" s="24"/>
      <c r="J415" s="120"/>
      <c r="K415" s="24"/>
      <c r="L415" s="136"/>
      <c r="N415" s="24"/>
      <c r="O415" s="24"/>
      <c r="P415" s="24"/>
      <c r="Q415" s="24"/>
      <c r="R415" s="64"/>
      <c r="S415" s="80"/>
      <c r="T415" s="176"/>
      <c r="U415" s="33"/>
      <c r="V415" s="31"/>
      <c r="W415" s="31"/>
      <c r="X415" s="46"/>
      <c r="Y415" s="48"/>
      <c r="Z415" s="14"/>
      <c r="AA415" s="46"/>
      <c r="AE415" s="47"/>
      <c r="AF415" s="16"/>
      <c r="AG415" s="14"/>
      <c r="AH415" s="57"/>
      <c r="AI415" s="33"/>
      <c r="AJ415" s="46"/>
      <c r="AQ415" s="93" t="s">
        <v>45</v>
      </c>
    </row>
    <row r="416" spans="1:43" s="3" customFormat="1" ht="9.9499999999999993" customHeight="1" x14ac:dyDescent="0.2">
      <c r="A416" s="119" t="s">
        <v>879</v>
      </c>
      <c r="C416" s="168" t="s">
        <v>419</v>
      </c>
      <c r="D416" s="169" t="s">
        <v>549</v>
      </c>
      <c r="F416" s="24" t="s">
        <v>964</v>
      </c>
      <c r="H416" s="24" t="s">
        <v>154</v>
      </c>
      <c r="I416" s="24"/>
      <c r="J416" s="120"/>
      <c r="K416" s="24" t="s">
        <v>878</v>
      </c>
      <c r="L416" s="24"/>
      <c r="N416" s="24"/>
      <c r="O416" s="24"/>
      <c r="P416" s="24"/>
      <c r="Q416" s="24" t="s">
        <v>550</v>
      </c>
      <c r="R416" s="64"/>
      <c r="S416" s="80" t="s">
        <v>9</v>
      </c>
      <c r="T416" s="176"/>
      <c r="U416" s="33">
        <f>IF(Suggested="Yes",'Price List'!AC416,'Price List'!AI416)</f>
        <v>13.9</v>
      </c>
      <c r="V416" s="31" t="s">
        <v>36</v>
      </c>
      <c r="W416" s="5" t="str">
        <f>+Instructions!$B$3</f>
        <v>N</v>
      </c>
      <c r="X416" s="46"/>
      <c r="Y416" s="48">
        <f>+Instructions!$D$22</f>
        <v>0</v>
      </c>
      <c r="Z416" s="16">
        <f t="shared" ref="Z416" si="275">ROUND($AC416*(1-Y416)+0.004999,2)</f>
        <v>13.9</v>
      </c>
      <c r="AA416" s="46"/>
      <c r="AB416" s="6" t="s">
        <v>993</v>
      </c>
      <c r="AC416" s="33">
        <v>13.9</v>
      </c>
      <c r="AD416" s="52">
        <f t="shared" ref="AD416:AE416" si="276">+Y416</f>
        <v>0</v>
      </c>
      <c r="AE416" s="16">
        <f t="shared" si="276"/>
        <v>13.9</v>
      </c>
      <c r="AF416" s="12">
        <f t="shared" ref="AF416" si="277">(AI416-AE416)/AI416</f>
        <v>0</v>
      </c>
      <c r="AG416" s="102"/>
      <c r="AH416" s="109" t="str">
        <f>+C416</f>
        <v>RS</v>
      </c>
      <c r="AI416" s="32">
        <f t="shared" ref="AI416" si="278">SUM(AL416:AN416)+AG416</f>
        <v>13.9</v>
      </c>
      <c r="AJ416" s="46"/>
      <c r="AL416" s="16">
        <f t="shared" ref="AL416:AL417" si="279">ROUND(AE416/(1-VLOOKUP(AH416,Group,2,FALSE)),2)</f>
        <v>13.9</v>
      </c>
      <c r="AM416" s="16">
        <f t="shared" ref="AM416:AM417" si="280">IF(VLOOKUP(AH416,Group,3,FALSE)="YES",VLOOKUP(ROUND(ROUND(AL416,1)-AL416,2),Round,2,FALSE)+VLOOKUP(AH416,Group,4,FALSE),0)</f>
        <v>0</v>
      </c>
      <c r="AN416" s="16">
        <f t="shared" ref="AN416:AN417" si="281">IF(VLOOKUP(AH416,Group,5,FALSE)="",0,ROUND(AL416-0.04999,1)-AL416+AO416)</f>
        <v>0</v>
      </c>
      <c r="AO416" s="16" t="str">
        <f t="shared" ref="AO416:AO417" si="282">IF(VLOOKUP(AH416,Group,5,FALSE)="","",VLOOKUP(AH416,Group,5,FALSE))</f>
        <v/>
      </c>
      <c r="AQ416" s="93" t="s">
        <v>45</v>
      </c>
    </row>
    <row r="417" spans="1:43" s="3" customFormat="1" ht="9.9499999999999993" customHeight="1" x14ac:dyDescent="0.2">
      <c r="A417" s="119" t="s">
        <v>811</v>
      </c>
      <c r="C417" s="168" t="s">
        <v>419</v>
      </c>
      <c r="D417" s="169" t="s">
        <v>549</v>
      </c>
      <c r="F417" s="24" t="s">
        <v>965</v>
      </c>
      <c r="H417" s="24" t="s">
        <v>154</v>
      </c>
      <c r="I417" s="24"/>
      <c r="J417" s="120"/>
      <c r="K417" s="24" t="s">
        <v>733</v>
      </c>
      <c r="L417" s="24"/>
      <c r="N417" s="24"/>
      <c r="O417" s="24"/>
      <c r="P417" s="24"/>
      <c r="Q417" s="24" t="s">
        <v>550</v>
      </c>
      <c r="R417" s="64"/>
      <c r="S417" s="80" t="s">
        <v>9</v>
      </c>
      <c r="T417" s="176"/>
      <c r="U417" s="33">
        <f>IF(Suggested="Yes",'Price List'!AC417,'Price List'!AI417)</f>
        <v>87.85</v>
      </c>
      <c r="V417" s="31" t="s">
        <v>36</v>
      </c>
      <c r="W417" s="5" t="str">
        <f>+Instructions!$B$3</f>
        <v>N</v>
      </c>
      <c r="X417" s="46"/>
      <c r="Y417" s="48">
        <f>+Instructions!$D$22</f>
        <v>0</v>
      </c>
      <c r="Z417" s="16">
        <f t="shared" ref="Z417" si="283">ROUND($AC417*(1-Y417)+0.004999,2)</f>
        <v>87.85</v>
      </c>
      <c r="AA417" s="46"/>
      <c r="AB417" s="6" t="s">
        <v>993</v>
      </c>
      <c r="AC417" s="33">
        <v>87.85</v>
      </c>
      <c r="AD417" s="52">
        <f t="shared" ref="AD417" si="284">+Y417</f>
        <v>0</v>
      </c>
      <c r="AE417" s="16">
        <f t="shared" ref="AE417" si="285">+Z417</f>
        <v>87.85</v>
      </c>
      <c r="AF417" s="12">
        <f t="shared" ref="AF417" si="286">(AI417-AE417)/AI417</f>
        <v>0</v>
      </c>
      <c r="AG417" s="102"/>
      <c r="AH417" s="109" t="str">
        <f>+C417</f>
        <v>RS</v>
      </c>
      <c r="AI417" s="32">
        <f t="shared" ref="AI417" si="287">SUM(AL417:AN417)+AG417</f>
        <v>87.85</v>
      </c>
      <c r="AJ417" s="46"/>
      <c r="AL417" s="16">
        <f t="shared" si="279"/>
        <v>87.85</v>
      </c>
      <c r="AM417" s="16">
        <f t="shared" si="280"/>
        <v>0</v>
      </c>
      <c r="AN417" s="16">
        <f t="shared" si="281"/>
        <v>0</v>
      </c>
      <c r="AO417" s="16" t="str">
        <f t="shared" si="282"/>
        <v/>
      </c>
      <c r="AQ417" s="93" t="s">
        <v>45</v>
      </c>
    </row>
    <row r="418" spans="1:43" s="3" customFormat="1" ht="9.9499999999999993" customHeight="1" x14ac:dyDescent="0.2">
      <c r="A418" s="119"/>
      <c r="D418" s="24"/>
      <c r="F418" s="24"/>
      <c r="H418" s="24"/>
      <c r="I418" s="24"/>
      <c r="J418" s="120"/>
      <c r="K418" s="24"/>
      <c r="L418" s="24" t="s">
        <v>732</v>
      </c>
      <c r="N418" s="24"/>
      <c r="O418" s="24"/>
      <c r="P418" s="24"/>
      <c r="Q418" s="24"/>
      <c r="R418" s="64"/>
      <c r="S418" s="80"/>
      <c r="T418" s="176"/>
      <c r="U418" s="33"/>
      <c r="V418" s="31"/>
      <c r="W418" s="5"/>
      <c r="X418" s="46"/>
      <c r="Y418" s="48"/>
      <c r="Z418" s="16"/>
      <c r="AA418" s="46"/>
      <c r="AB418" s="6"/>
      <c r="AC418" s="33"/>
      <c r="AD418" s="52"/>
      <c r="AE418" s="16"/>
      <c r="AF418" s="12"/>
      <c r="AG418" s="102"/>
      <c r="AH418" s="109"/>
      <c r="AI418" s="32"/>
      <c r="AJ418" s="46"/>
      <c r="AL418" s="16"/>
      <c r="AM418" s="16"/>
      <c r="AN418" s="16"/>
      <c r="AO418" s="16"/>
      <c r="AQ418" s="93"/>
    </row>
    <row r="419" spans="1:43" s="3" customFormat="1" ht="9.9499999999999993" customHeight="1" x14ac:dyDescent="0.2">
      <c r="A419" s="119" t="s">
        <v>812</v>
      </c>
      <c r="C419" s="168" t="s">
        <v>419</v>
      </c>
      <c r="D419" s="169" t="s">
        <v>549</v>
      </c>
      <c r="F419" s="24" t="s">
        <v>966</v>
      </c>
      <c r="H419" s="24" t="s">
        <v>973</v>
      </c>
      <c r="I419" s="24"/>
      <c r="J419" s="120"/>
      <c r="K419" s="24" t="s">
        <v>730</v>
      </c>
      <c r="L419" s="24"/>
      <c r="N419" s="24"/>
      <c r="O419" s="24"/>
      <c r="P419" s="24"/>
      <c r="Q419" s="24" t="s">
        <v>550</v>
      </c>
      <c r="R419" s="64"/>
      <c r="S419" s="80"/>
      <c r="T419" s="176"/>
      <c r="U419" s="33">
        <f>IF(Suggested="Yes",'Price List'!AC419,'Price List'!AI419)</f>
        <v>213.75</v>
      </c>
      <c r="V419" s="31" t="s">
        <v>36</v>
      </c>
      <c r="W419" s="5" t="str">
        <f>+Instructions!$B$3</f>
        <v>N</v>
      </c>
      <c r="X419" s="46"/>
      <c r="Y419" s="48">
        <f>+Instructions!$D$22</f>
        <v>0</v>
      </c>
      <c r="Z419" s="16">
        <f t="shared" ref="Z419" si="288">ROUND($AC419*(1-Y419)+0.004999,2)</f>
        <v>213.75</v>
      </c>
      <c r="AA419" s="46"/>
      <c r="AB419" s="6" t="s">
        <v>993</v>
      </c>
      <c r="AC419" s="33">
        <v>213.75</v>
      </c>
      <c r="AD419" s="52">
        <f t="shared" ref="AD419" si="289">+Y419</f>
        <v>0</v>
      </c>
      <c r="AE419" s="16">
        <f t="shared" ref="AE419" si="290">+Z419</f>
        <v>213.75</v>
      </c>
      <c r="AF419" s="12">
        <f t="shared" ref="AF419" si="291">(AI419-AE419)/AI419</f>
        <v>0</v>
      </c>
      <c r="AG419" s="102"/>
      <c r="AH419" s="109" t="str">
        <f>+C419</f>
        <v>RS</v>
      </c>
      <c r="AI419" s="32">
        <f t="shared" ref="AI419" si="292">SUM(AL419:AN419)+AG419</f>
        <v>213.75</v>
      </c>
      <c r="AJ419" s="46"/>
      <c r="AL419" s="16">
        <f>ROUND(AE419/(1-VLOOKUP(AH419,Group,2,FALSE)),2)</f>
        <v>213.75</v>
      </c>
      <c r="AM419" s="16">
        <f>IF(VLOOKUP(AH419,Group,3,FALSE)="YES",VLOOKUP(ROUND(ROUND(AL419,1)-AL419,2),Round,2,FALSE)+VLOOKUP(AH419,Group,4,FALSE),0)</f>
        <v>0</v>
      </c>
      <c r="AN419" s="16">
        <f>IF(VLOOKUP(AH419,Group,5,FALSE)="",0,ROUND(AL419-0.04999,1)-AL419+AO419)</f>
        <v>0</v>
      </c>
      <c r="AO419" s="16" t="str">
        <f>IF(VLOOKUP(AH419,Group,5,FALSE)="","",VLOOKUP(AH419,Group,5,FALSE))</f>
        <v/>
      </c>
      <c r="AQ419" s="93" t="s">
        <v>45</v>
      </c>
    </row>
    <row r="420" spans="1:43" s="3" customFormat="1" ht="9.9499999999999993" customHeight="1" x14ac:dyDescent="0.2">
      <c r="A420" s="119"/>
      <c r="D420" s="24"/>
      <c r="F420" s="24"/>
      <c r="H420" s="24"/>
      <c r="I420" s="24"/>
      <c r="J420" s="120"/>
      <c r="K420" s="24"/>
      <c r="L420" s="24" t="s">
        <v>729</v>
      </c>
      <c r="N420" s="24"/>
      <c r="O420" s="24"/>
      <c r="P420" s="24"/>
      <c r="Q420" s="24"/>
      <c r="R420" s="64"/>
      <c r="S420" s="80"/>
      <c r="T420" s="176"/>
      <c r="U420" s="33"/>
      <c r="V420" s="31"/>
      <c r="W420" s="5"/>
      <c r="X420" s="46"/>
      <c r="Y420" s="48"/>
      <c r="Z420" s="16"/>
      <c r="AA420" s="46"/>
      <c r="AB420" s="6"/>
      <c r="AC420" s="33"/>
      <c r="AD420" s="52"/>
      <c r="AE420" s="16"/>
      <c r="AF420" s="12"/>
      <c r="AG420" s="102"/>
      <c r="AH420" s="109"/>
      <c r="AI420" s="32"/>
      <c r="AJ420" s="46"/>
      <c r="AL420" s="16"/>
      <c r="AM420" s="16"/>
      <c r="AN420" s="16"/>
      <c r="AO420" s="16"/>
      <c r="AQ420" s="93"/>
    </row>
    <row r="421" spans="1:43" s="3" customFormat="1" ht="3" customHeight="1" x14ac:dyDescent="0.2">
      <c r="A421" s="119"/>
      <c r="D421" s="24"/>
      <c r="H421" s="24"/>
      <c r="I421" s="24"/>
      <c r="J421" s="120"/>
      <c r="K421" s="24"/>
      <c r="L421" s="136"/>
      <c r="N421" s="24"/>
      <c r="O421" s="24"/>
      <c r="P421" s="24"/>
      <c r="Q421" s="24"/>
      <c r="R421" s="64"/>
      <c r="S421" s="80"/>
      <c r="T421" s="176"/>
      <c r="U421" s="33"/>
      <c r="V421" s="31"/>
      <c r="W421" s="31"/>
      <c r="X421" s="46"/>
      <c r="Y421" s="48"/>
      <c r="Z421" s="14"/>
      <c r="AA421" s="46"/>
      <c r="AE421" s="47"/>
      <c r="AF421" s="16"/>
      <c r="AG421" s="14"/>
      <c r="AH421" s="57"/>
      <c r="AI421" s="33"/>
      <c r="AJ421" s="46"/>
      <c r="AQ421" s="93" t="s">
        <v>45</v>
      </c>
    </row>
    <row r="422" spans="1:43" s="124" customFormat="1" ht="12.75" customHeight="1" x14ac:dyDescent="0.2">
      <c r="A422" s="215"/>
      <c r="D422" s="24"/>
      <c r="E422" s="125" t="s">
        <v>838</v>
      </c>
      <c r="F422" s="11"/>
      <c r="G422" s="126"/>
      <c r="H422" s="126"/>
      <c r="I422" s="127"/>
      <c r="J422" s="120"/>
      <c r="K422" s="24"/>
      <c r="L422" s="136"/>
      <c r="M422" s="3"/>
      <c r="N422" s="24"/>
      <c r="O422" s="24"/>
      <c r="P422" s="24"/>
      <c r="Q422" s="24"/>
      <c r="S422" s="129"/>
      <c r="T422" s="176"/>
      <c r="V422" s="130"/>
      <c r="W422" s="130"/>
      <c r="X422" s="46"/>
      <c r="Y422" s="133"/>
      <c r="Z422" s="131"/>
      <c r="AA422" s="46"/>
      <c r="AE422" s="134"/>
      <c r="AF422" s="132"/>
      <c r="AG422" s="131"/>
      <c r="AH422" s="135"/>
      <c r="AI422" s="132"/>
      <c r="AJ422" s="46"/>
      <c r="AQ422" s="93" t="s">
        <v>45</v>
      </c>
    </row>
    <row r="423" spans="1:43" s="3" customFormat="1" ht="3" customHeight="1" x14ac:dyDescent="0.2">
      <c r="A423" s="119"/>
      <c r="D423" s="24"/>
      <c r="H423" s="24"/>
      <c r="I423" s="24"/>
      <c r="J423" s="120"/>
      <c r="K423" s="24"/>
      <c r="L423" s="136"/>
      <c r="N423" s="24"/>
      <c r="O423" s="24"/>
      <c r="P423" s="24"/>
      <c r="Q423" s="24"/>
      <c r="R423" s="64"/>
      <c r="S423" s="80"/>
      <c r="T423" s="176"/>
      <c r="U423" s="33"/>
      <c r="V423" s="31"/>
      <c r="W423" s="31"/>
      <c r="X423" s="46"/>
      <c r="Y423" s="48"/>
      <c r="Z423" s="14"/>
      <c r="AA423" s="46"/>
      <c r="AE423" s="47"/>
      <c r="AF423" s="16"/>
      <c r="AG423" s="14"/>
      <c r="AH423" s="57"/>
      <c r="AI423" s="33"/>
      <c r="AJ423" s="46"/>
      <c r="AQ423" s="93"/>
    </row>
    <row r="424" spans="1:43" s="3" customFormat="1" ht="9.9499999999999993" customHeight="1" x14ac:dyDescent="0.2">
      <c r="A424" s="119" t="s">
        <v>880</v>
      </c>
      <c r="C424" s="168" t="s">
        <v>419</v>
      </c>
      <c r="D424" s="169" t="s">
        <v>549</v>
      </c>
      <c r="F424" s="24" t="s">
        <v>883</v>
      </c>
      <c r="H424" s="136" t="s">
        <v>559</v>
      </c>
      <c r="I424" s="24"/>
      <c r="J424" s="24"/>
      <c r="K424" s="24" t="s">
        <v>607</v>
      </c>
      <c r="L424" s="24"/>
      <c r="M424" s="24"/>
      <c r="N424" s="24" t="s">
        <v>560</v>
      </c>
      <c r="O424" s="24"/>
      <c r="P424" s="24"/>
      <c r="Q424" s="24" t="s">
        <v>550</v>
      </c>
      <c r="R424" s="64"/>
      <c r="S424" s="80" t="s">
        <v>9</v>
      </c>
      <c r="T424" s="176"/>
      <c r="U424" s="33">
        <f>IF(Suggested="Yes",'Price List'!AC424,'Price List'!AI424)</f>
        <v>27.95</v>
      </c>
      <c r="V424" s="31" t="s">
        <v>561</v>
      </c>
      <c r="W424" s="5" t="str">
        <f>+Instructions!$B$3</f>
        <v>N</v>
      </c>
      <c r="X424" s="46"/>
      <c r="Y424" s="48">
        <f>+Instructions!$D$22</f>
        <v>0</v>
      </c>
      <c r="Z424" s="16">
        <f>ROUND($AC424*(1-Y424)+0.004999,2)</f>
        <v>27.95</v>
      </c>
      <c r="AA424" s="46"/>
      <c r="AB424" s="6" t="s">
        <v>993</v>
      </c>
      <c r="AC424" s="33">
        <v>27.95</v>
      </c>
      <c r="AD424" s="52">
        <f t="shared" ref="AD424:AE426" si="293">+Y424</f>
        <v>0</v>
      </c>
      <c r="AE424" s="16">
        <f t="shared" si="293"/>
        <v>27.95</v>
      </c>
      <c r="AF424" s="12">
        <f>(AI424-AE424)/AI424</f>
        <v>0</v>
      </c>
      <c r="AG424" s="102"/>
      <c r="AH424" s="109" t="str">
        <f>+C424</f>
        <v>RS</v>
      </c>
      <c r="AI424" s="32">
        <f>SUM(AL424:AN424)+AG424</f>
        <v>27.95</v>
      </c>
      <c r="AJ424" s="46"/>
      <c r="AL424" s="16">
        <f>ROUND(AE424/(1-VLOOKUP(AH424,Group,2,FALSE)),2)</f>
        <v>27.95</v>
      </c>
      <c r="AM424" s="16">
        <f>IF(VLOOKUP(AH424,Group,3,FALSE)="YES",VLOOKUP(ROUND(ROUND(AL424,1)-AL424,2),Round,2,FALSE)+VLOOKUP(AH424,Group,4,FALSE),0)</f>
        <v>0</v>
      </c>
      <c r="AN424" s="16">
        <f>IF(VLOOKUP(AH424,Group,5,FALSE)="",0,ROUND(AL424-0.04999,1)-AL424+AO424)</f>
        <v>0</v>
      </c>
      <c r="AO424" s="16" t="str">
        <f>IF(VLOOKUP(AH424,Group,5,FALSE)="","",VLOOKUP(AH424,Group,5,FALSE))</f>
        <v/>
      </c>
      <c r="AQ424" s="93" t="s">
        <v>45</v>
      </c>
    </row>
    <row r="425" spans="1:43" s="3" customFormat="1" ht="9.9499999999999993" customHeight="1" x14ac:dyDescent="0.2">
      <c r="A425" s="119" t="s">
        <v>881</v>
      </c>
      <c r="C425" s="168" t="s">
        <v>419</v>
      </c>
      <c r="D425" s="169" t="s">
        <v>549</v>
      </c>
      <c r="F425" s="24" t="s">
        <v>884</v>
      </c>
      <c r="H425" s="136" t="s">
        <v>559</v>
      </c>
      <c r="I425" s="24"/>
      <c r="J425" s="24"/>
      <c r="K425" s="24" t="s">
        <v>608</v>
      </c>
      <c r="L425" s="24"/>
      <c r="M425" s="24"/>
      <c r="N425" s="24" t="s">
        <v>560</v>
      </c>
      <c r="O425" s="24"/>
      <c r="P425" s="24"/>
      <c r="Q425" s="24" t="s">
        <v>550</v>
      </c>
      <c r="R425" s="64"/>
      <c r="S425" s="80" t="s">
        <v>9</v>
      </c>
      <c r="T425" s="176"/>
      <c r="U425" s="33">
        <f>IF(Suggested="Yes",'Price List'!AC425,'Price List'!AI425)</f>
        <v>27.95</v>
      </c>
      <c r="V425" s="31" t="s">
        <v>561</v>
      </c>
      <c r="W425" s="5" t="str">
        <f>+Instructions!$B$3</f>
        <v>N</v>
      </c>
      <c r="X425" s="46"/>
      <c r="Y425" s="48">
        <f>+Instructions!$D$22</f>
        <v>0</v>
      </c>
      <c r="Z425" s="16">
        <f>ROUND($AC425*(1-Y425)+0.004999,2)</f>
        <v>27.95</v>
      </c>
      <c r="AA425" s="46"/>
      <c r="AB425" s="6" t="s">
        <v>993</v>
      </c>
      <c r="AC425" s="33">
        <v>27.95</v>
      </c>
      <c r="AD425" s="52">
        <f t="shared" si="293"/>
        <v>0</v>
      </c>
      <c r="AE425" s="16">
        <f t="shared" si="293"/>
        <v>27.95</v>
      </c>
      <c r="AF425" s="12">
        <f>(AI425-AE425)/AI425</f>
        <v>0</v>
      </c>
      <c r="AG425" s="102"/>
      <c r="AH425" s="109" t="str">
        <f>+C425</f>
        <v>RS</v>
      </c>
      <c r="AI425" s="32">
        <f>SUM(AL425:AN425)+AG425</f>
        <v>27.95</v>
      </c>
      <c r="AJ425" s="46"/>
      <c r="AL425" s="16">
        <f>ROUND(AE425/(1-VLOOKUP(AH425,Group,2,FALSE)),2)</f>
        <v>27.95</v>
      </c>
      <c r="AM425" s="16">
        <f>IF(VLOOKUP(AH425,Group,3,FALSE)="YES",VLOOKUP(ROUND(ROUND(AL425,1)-AL425,2),Round,2,FALSE)+VLOOKUP(AH425,Group,4,FALSE),0)</f>
        <v>0</v>
      </c>
      <c r="AN425" s="16">
        <f>IF(VLOOKUP(AH425,Group,5,FALSE)="",0,ROUND(AL425-0.04999,1)-AL425+AO425)</f>
        <v>0</v>
      </c>
      <c r="AO425" s="16" t="str">
        <f>IF(VLOOKUP(AH425,Group,5,FALSE)="","",VLOOKUP(AH425,Group,5,FALSE))</f>
        <v/>
      </c>
      <c r="AQ425" s="93" t="s">
        <v>45</v>
      </c>
    </row>
    <row r="426" spans="1:43" s="3" customFormat="1" ht="9.9499999999999993" customHeight="1" x14ac:dyDescent="0.2">
      <c r="A426" s="119" t="s">
        <v>882</v>
      </c>
      <c r="C426" s="168" t="s">
        <v>419</v>
      </c>
      <c r="D426" s="169" t="s">
        <v>549</v>
      </c>
      <c r="F426" s="24" t="s">
        <v>885</v>
      </c>
      <c r="H426" s="136" t="s">
        <v>559</v>
      </c>
      <c r="I426" s="24"/>
      <c r="J426" s="24"/>
      <c r="K426" s="24" t="s">
        <v>609</v>
      </c>
      <c r="L426" s="24"/>
      <c r="M426" s="24"/>
      <c r="N426" s="24" t="s">
        <v>560</v>
      </c>
      <c r="O426" s="24"/>
      <c r="P426" s="24"/>
      <c r="Q426" s="24" t="s">
        <v>550</v>
      </c>
      <c r="R426" s="64"/>
      <c r="S426" s="80" t="s">
        <v>9</v>
      </c>
      <c r="T426" s="176"/>
      <c r="U426" s="33">
        <f>IF(Suggested="Yes",'Price List'!AC426,'Price List'!AI426)</f>
        <v>27.95</v>
      </c>
      <c r="V426" s="31" t="s">
        <v>561</v>
      </c>
      <c r="W426" s="5" t="str">
        <f>+Instructions!$B$3</f>
        <v>N</v>
      </c>
      <c r="X426" s="46"/>
      <c r="Y426" s="48">
        <f>+Instructions!$D$22</f>
        <v>0</v>
      </c>
      <c r="Z426" s="16">
        <f>ROUND($AC426*(1-Y426)+0.004999,2)</f>
        <v>27.95</v>
      </c>
      <c r="AA426" s="46"/>
      <c r="AB426" s="6" t="s">
        <v>993</v>
      </c>
      <c r="AC426" s="33">
        <v>27.95</v>
      </c>
      <c r="AD426" s="52">
        <f t="shared" si="293"/>
        <v>0</v>
      </c>
      <c r="AE426" s="16">
        <f t="shared" si="293"/>
        <v>27.95</v>
      </c>
      <c r="AF426" s="12">
        <f>(AI426-AE426)/AI426</f>
        <v>0</v>
      </c>
      <c r="AG426" s="102"/>
      <c r="AH426" s="109" t="str">
        <f>+C426</f>
        <v>RS</v>
      </c>
      <c r="AI426" s="32">
        <f>SUM(AL426:AN426)+AG426</f>
        <v>27.95</v>
      </c>
      <c r="AJ426" s="46"/>
      <c r="AL426" s="16">
        <f>ROUND(AE426/(1-VLOOKUP(AH426,Group,2,FALSE)),2)</f>
        <v>27.95</v>
      </c>
      <c r="AM426" s="16">
        <f>IF(VLOOKUP(AH426,Group,3,FALSE)="YES",VLOOKUP(ROUND(ROUND(AL426,1)-AL426,2),Round,2,FALSE)+VLOOKUP(AH426,Group,4,FALSE),0)</f>
        <v>0</v>
      </c>
      <c r="AN426" s="16">
        <f>IF(VLOOKUP(AH426,Group,5,FALSE)="",0,ROUND(AL426-0.04999,1)-AL426+AO426)</f>
        <v>0</v>
      </c>
      <c r="AO426" s="16" t="str">
        <f>IF(VLOOKUP(AH426,Group,5,FALSE)="","",VLOOKUP(AH426,Group,5,FALSE))</f>
        <v/>
      </c>
      <c r="AQ426" s="93" t="s">
        <v>45</v>
      </c>
    </row>
    <row r="427" spans="1:43" s="3" customFormat="1" ht="3.95" customHeight="1" x14ac:dyDescent="0.2">
      <c r="A427" s="119"/>
      <c r="D427" s="24"/>
      <c r="H427" s="24"/>
      <c r="I427" s="24"/>
      <c r="J427" s="120"/>
      <c r="K427" s="24"/>
      <c r="L427" s="24"/>
      <c r="M427" s="136"/>
      <c r="N427" s="24"/>
      <c r="O427" s="24"/>
      <c r="P427" s="24"/>
      <c r="Q427" s="24"/>
      <c r="R427" s="64"/>
      <c r="S427" s="80"/>
      <c r="T427" s="176"/>
      <c r="U427" s="33"/>
      <c r="V427" s="6"/>
      <c r="W427" s="5"/>
      <c r="X427" s="46"/>
      <c r="Y427" s="48"/>
      <c r="Z427" s="14"/>
      <c r="AA427" s="46"/>
      <c r="AB427" s="33"/>
      <c r="AC427" s="33"/>
      <c r="AD427" s="47"/>
      <c r="AE427" s="16"/>
      <c r="AF427" s="14"/>
      <c r="AG427" s="57"/>
      <c r="AH427" s="105"/>
      <c r="AI427" s="33"/>
      <c r="AJ427" s="46"/>
      <c r="AL427" s="16"/>
      <c r="AM427" s="16"/>
      <c r="AN427" s="16"/>
      <c r="AO427" s="16"/>
      <c r="AQ427" s="93" t="s">
        <v>45</v>
      </c>
    </row>
    <row r="428" spans="1:43" s="3" customFormat="1" ht="3.95" customHeight="1" x14ac:dyDescent="0.2">
      <c r="A428" s="119"/>
      <c r="D428" s="24"/>
      <c r="H428" s="24"/>
      <c r="I428" s="24"/>
      <c r="J428" s="120"/>
      <c r="K428" s="24"/>
      <c r="L428" s="24"/>
      <c r="M428" s="136"/>
      <c r="N428" s="24"/>
      <c r="O428" s="24"/>
      <c r="P428" s="24"/>
      <c r="Q428" s="24"/>
      <c r="R428" s="64"/>
      <c r="S428" s="80"/>
      <c r="T428" s="176"/>
      <c r="U428" s="33"/>
      <c r="V428" s="6"/>
      <c r="W428" s="5"/>
      <c r="X428" s="46"/>
      <c r="Y428" s="48"/>
      <c r="Z428" s="14"/>
      <c r="AA428" s="46"/>
      <c r="AB428" s="33"/>
      <c r="AC428" s="33"/>
      <c r="AD428" s="47"/>
      <c r="AE428" s="16"/>
      <c r="AF428" s="14"/>
      <c r="AG428" s="57"/>
      <c r="AH428" s="105"/>
      <c r="AI428" s="33"/>
      <c r="AJ428" s="46"/>
      <c r="AL428" s="16"/>
      <c r="AM428" s="16"/>
      <c r="AN428" s="16"/>
      <c r="AO428" s="16"/>
      <c r="AQ428" s="93"/>
    </row>
    <row r="429" spans="1:43" s="3" customFormat="1" ht="3.95" customHeight="1" x14ac:dyDescent="0.2">
      <c r="A429" s="119"/>
      <c r="D429" s="24"/>
      <c r="H429" s="24"/>
      <c r="I429" s="24"/>
      <c r="J429" s="120"/>
      <c r="K429" s="24"/>
      <c r="L429" s="24"/>
      <c r="M429" s="136"/>
      <c r="N429" s="24"/>
      <c r="O429" s="24"/>
      <c r="P429" s="24"/>
      <c r="Q429" s="24"/>
      <c r="R429" s="64"/>
      <c r="S429" s="80"/>
      <c r="T429" s="176"/>
      <c r="U429" s="33"/>
      <c r="V429" s="6"/>
      <c r="W429" s="5"/>
      <c r="X429" s="46"/>
      <c r="Y429" s="48"/>
      <c r="Z429" s="14"/>
      <c r="AA429" s="46"/>
      <c r="AB429" s="33"/>
      <c r="AC429" s="33"/>
      <c r="AD429" s="47"/>
      <c r="AE429" s="16"/>
      <c r="AF429" s="14"/>
      <c r="AG429" s="57"/>
      <c r="AH429" s="105"/>
      <c r="AI429" s="33"/>
      <c r="AJ429" s="46"/>
      <c r="AL429" s="16"/>
      <c r="AM429" s="16"/>
      <c r="AN429" s="16"/>
      <c r="AO429" s="16"/>
      <c r="AQ429" s="93"/>
    </row>
    <row r="430" spans="1:43" s="3" customFormat="1" ht="12.75" customHeight="1" x14ac:dyDescent="0.2">
      <c r="A430" s="119"/>
      <c r="D430" s="24"/>
      <c r="E430" s="240" t="s">
        <v>375</v>
      </c>
      <c r="F430" s="241"/>
      <c r="G430" s="241"/>
      <c r="H430" s="241"/>
      <c r="I430" s="241"/>
      <c r="J430" s="241"/>
      <c r="K430" s="241"/>
      <c r="L430" s="241"/>
      <c r="M430" s="241"/>
      <c r="N430" s="241"/>
      <c r="O430" s="241"/>
      <c r="P430" s="241"/>
      <c r="Q430" s="241"/>
      <c r="R430" s="241"/>
      <c r="S430" s="241"/>
      <c r="T430" s="241"/>
      <c r="U430" s="241"/>
      <c r="V430" s="29"/>
      <c r="W430" s="5"/>
      <c r="X430" s="46"/>
      <c r="Y430" s="48"/>
      <c r="Z430" s="14"/>
      <c r="AA430" s="46"/>
      <c r="AB430" s="33"/>
      <c r="AC430" s="33"/>
      <c r="AD430" s="47"/>
      <c r="AE430" s="16"/>
      <c r="AF430" s="14"/>
      <c r="AG430" s="57"/>
      <c r="AH430" s="105"/>
      <c r="AI430" s="33"/>
      <c r="AJ430" s="46"/>
      <c r="AL430" s="16"/>
      <c r="AM430" s="16"/>
      <c r="AN430" s="16"/>
      <c r="AO430" s="16"/>
      <c r="AQ430" s="93" t="s">
        <v>45</v>
      </c>
    </row>
    <row r="431" spans="1:43" s="3" customFormat="1" ht="3.95" customHeight="1" x14ac:dyDescent="0.2">
      <c r="A431" s="119"/>
      <c r="D431" s="24"/>
      <c r="H431" s="24"/>
      <c r="I431" s="24"/>
      <c r="J431" s="120"/>
      <c r="K431" s="24"/>
      <c r="L431" s="24"/>
      <c r="M431" s="136"/>
      <c r="N431" s="24"/>
      <c r="O431" s="24"/>
      <c r="P431" s="24"/>
      <c r="Q431" s="24"/>
      <c r="R431" s="64"/>
      <c r="S431" s="80"/>
      <c r="T431" s="176"/>
      <c r="U431" s="33"/>
      <c r="V431" s="6"/>
      <c r="W431" s="5"/>
      <c r="X431" s="46"/>
      <c r="Y431" s="48"/>
      <c r="Z431" s="14"/>
      <c r="AA431" s="46"/>
      <c r="AB431" s="33"/>
      <c r="AC431" s="33"/>
      <c r="AD431" s="47"/>
      <c r="AE431" s="16"/>
      <c r="AF431" s="14"/>
      <c r="AG431" s="57"/>
      <c r="AH431" s="105"/>
      <c r="AI431" s="33"/>
      <c r="AJ431" s="46"/>
      <c r="AL431" s="16"/>
      <c r="AM431" s="16"/>
      <c r="AN431" s="16"/>
      <c r="AO431" s="16"/>
      <c r="AQ431" s="93"/>
    </row>
    <row r="432" spans="1:43" s="124" customFormat="1" ht="14.1" customHeight="1" x14ac:dyDescent="0.25">
      <c r="A432" s="215"/>
      <c r="D432" s="24"/>
      <c r="E432" s="125"/>
      <c r="F432" s="11"/>
      <c r="G432" s="126"/>
      <c r="H432" s="126"/>
      <c r="I432" s="127"/>
      <c r="J432" s="128"/>
      <c r="K432" s="127"/>
      <c r="L432" s="127"/>
      <c r="M432" s="200" t="s">
        <v>486</v>
      </c>
      <c r="N432" s="127"/>
      <c r="O432" s="127"/>
      <c r="P432" s="127"/>
      <c r="Q432" s="127"/>
      <c r="S432" s="129"/>
      <c r="T432" s="176"/>
      <c r="V432" s="130"/>
      <c r="W432" s="130"/>
      <c r="X432" s="46"/>
      <c r="Y432" s="133"/>
      <c r="Z432" s="131"/>
      <c r="AA432" s="46"/>
      <c r="AE432" s="134"/>
      <c r="AF432" s="132"/>
      <c r="AG432" s="131"/>
      <c r="AH432" s="135"/>
      <c r="AI432" s="132"/>
      <c r="AJ432" s="46"/>
      <c r="AQ432" s="93" t="s">
        <v>45</v>
      </c>
    </row>
    <row r="433" spans="1:43" s="3" customFormat="1" ht="3.2" customHeight="1" x14ac:dyDescent="0.2">
      <c r="A433" s="119"/>
      <c r="D433" s="24"/>
      <c r="H433" s="24"/>
      <c r="I433" s="24"/>
      <c r="J433" s="120"/>
      <c r="K433" s="24"/>
      <c r="L433" s="24"/>
      <c r="M433" s="136"/>
      <c r="N433" s="24"/>
      <c r="O433" s="24"/>
      <c r="P433" s="24"/>
      <c r="Q433" s="24"/>
      <c r="R433" s="64"/>
      <c r="S433" s="80"/>
      <c r="T433" s="176"/>
      <c r="U433" s="33"/>
      <c r="V433" s="6"/>
      <c r="W433" s="5"/>
      <c r="X433" s="46"/>
      <c r="Y433" s="48"/>
      <c r="Z433" s="14"/>
      <c r="AA433" s="46"/>
      <c r="AB433" s="33"/>
      <c r="AC433" s="33"/>
      <c r="AD433" s="47"/>
      <c r="AE433" s="16"/>
      <c r="AF433" s="14"/>
      <c r="AG433" s="57"/>
      <c r="AH433" s="105"/>
      <c r="AI433" s="33"/>
      <c r="AJ433" s="46"/>
      <c r="AL433" s="16"/>
      <c r="AM433" s="16"/>
      <c r="AN433" s="16"/>
      <c r="AO433" s="16"/>
      <c r="AQ433" s="93" t="s">
        <v>45</v>
      </c>
    </row>
    <row r="434" spans="1:43" s="124" customFormat="1" ht="12.75" customHeight="1" x14ac:dyDescent="0.2">
      <c r="A434" s="215"/>
      <c r="C434" s="24"/>
      <c r="E434" s="125" t="s">
        <v>254</v>
      </c>
      <c r="F434" s="127"/>
      <c r="G434" s="128"/>
      <c r="H434" s="127"/>
      <c r="I434" s="127"/>
      <c r="J434" s="127"/>
      <c r="K434" s="127"/>
      <c r="L434" s="127"/>
      <c r="M434" s="127"/>
      <c r="O434" s="129"/>
      <c r="Q434" s="33"/>
      <c r="R434" s="33"/>
      <c r="S434" s="80"/>
      <c r="T434" s="176"/>
      <c r="U434" s="33"/>
      <c r="V434" s="6"/>
      <c r="W434" s="5"/>
      <c r="X434" s="46"/>
      <c r="Y434" s="48"/>
      <c r="Z434" s="14"/>
      <c r="AA434" s="46"/>
      <c r="AB434" s="33"/>
      <c r="AC434" s="33"/>
      <c r="AD434" s="47"/>
      <c r="AE434" s="16"/>
      <c r="AF434" s="14"/>
      <c r="AG434" s="57"/>
      <c r="AH434" s="105"/>
      <c r="AI434" s="33"/>
      <c r="AJ434" s="46"/>
      <c r="AK434" s="3"/>
      <c r="AL434" s="16"/>
      <c r="AM434" s="16"/>
      <c r="AN434" s="16"/>
      <c r="AO434" s="16"/>
      <c r="AP434" s="3"/>
      <c r="AQ434" s="93" t="s">
        <v>45</v>
      </c>
    </row>
    <row r="435" spans="1:43" s="3" customFormat="1" ht="2.85" customHeight="1" x14ac:dyDescent="0.2">
      <c r="A435" s="119"/>
      <c r="B435" s="124"/>
      <c r="C435" s="24"/>
      <c r="D435" s="124"/>
      <c r="F435" s="24"/>
      <c r="G435" s="120"/>
      <c r="H435" s="24"/>
      <c r="I435" s="136"/>
      <c r="K435" s="24"/>
      <c r="L435" s="127"/>
      <c r="M435" s="127"/>
      <c r="N435" s="124"/>
      <c r="O435" s="129"/>
      <c r="P435" s="124"/>
      <c r="Q435" s="33"/>
      <c r="R435" s="33"/>
      <c r="S435" s="80"/>
      <c r="T435" s="176"/>
      <c r="U435" s="33"/>
      <c r="V435" s="6"/>
      <c r="W435" s="5"/>
      <c r="X435" s="46"/>
      <c r="Y435" s="48"/>
      <c r="Z435" s="14"/>
      <c r="AA435" s="46"/>
      <c r="AB435" s="33"/>
      <c r="AC435" s="33"/>
      <c r="AD435" s="47"/>
      <c r="AE435" s="16"/>
      <c r="AF435" s="14"/>
      <c r="AG435" s="57"/>
      <c r="AH435" s="105"/>
      <c r="AI435" s="33"/>
      <c r="AJ435" s="46"/>
      <c r="AL435" s="16"/>
      <c r="AM435" s="16"/>
      <c r="AN435" s="16"/>
      <c r="AO435" s="16"/>
      <c r="AQ435" s="93" t="s">
        <v>45</v>
      </c>
    </row>
    <row r="436" spans="1:43" s="3" customFormat="1" ht="9.9499999999999993" customHeight="1" x14ac:dyDescent="0.2">
      <c r="A436" s="119"/>
      <c r="B436" s="124"/>
      <c r="C436" s="24"/>
      <c r="D436" s="124"/>
      <c r="F436" s="11" t="s">
        <v>255</v>
      </c>
      <c r="G436" s="24"/>
      <c r="H436" s="64"/>
      <c r="I436" s="24"/>
      <c r="J436" s="120"/>
      <c r="K436" s="24"/>
      <c r="L436" s="127"/>
      <c r="M436" s="127"/>
      <c r="N436" s="124"/>
      <c r="O436" s="129"/>
      <c r="P436" s="124"/>
      <c r="Q436" s="33"/>
      <c r="R436" s="33"/>
      <c r="S436" s="80"/>
      <c r="T436" s="176"/>
      <c r="U436" s="33"/>
      <c r="V436" s="6"/>
      <c r="W436" s="5"/>
      <c r="X436" s="46"/>
      <c r="Y436" s="48"/>
      <c r="Z436" s="14"/>
      <c r="AA436" s="46"/>
      <c r="AB436" s="33"/>
      <c r="AC436" s="33"/>
      <c r="AD436" s="47"/>
      <c r="AE436" s="16"/>
      <c r="AF436" s="14"/>
      <c r="AG436" s="57"/>
      <c r="AH436" s="105"/>
      <c r="AI436" s="33"/>
      <c r="AJ436" s="46"/>
      <c r="AL436" s="16"/>
      <c r="AM436" s="16"/>
      <c r="AN436" s="16"/>
      <c r="AO436" s="16"/>
      <c r="AQ436" s="93" t="s">
        <v>45</v>
      </c>
    </row>
    <row r="437" spans="1:43" s="3" customFormat="1" ht="9.9499999999999993" customHeight="1" x14ac:dyDescent="0.2">
      <c r="A437" s="119"/>
      <c r="C437" s="168" t="s">
        <v>251</v>
      </c>
      <c r="D437" s="169" t="s">
        <v>243</v>
      </c>
      <c r="F437" s="24" t="s">
        <v>456</v>
      </c>
      <c r="H437" s="136" t="s">
        <v>455</v>
      </c>
      <c r="I437" s="24" t="s">
        <v>457</v>
      </c>
      <c r="J437" s="120"/>
      <c r="K437" s="24"/>
      <c r="L437" s="24"/>
      <c r="N437" s="24"/>
      <c r="O437" s="24"/>
      <c r="P437" s="24"/>
      <c r="Q437" s="24" t="s">
        <v>119</v>
      </c>
      <c r="R437" s="64"/>
      <c r="S437" s="80"/>
      <c r="T437" s="176"/>
      <c r="U437" s="33">
        <f>IF(Suggested="Yes",'Price List'!AC437,'Price List'!AI437)</f>
        <v>2299.35</v>
      </c>
      <c r="V437" s="31" t="s">
        <v>36</v>
      </c>
      <c r="W437" s="5" t="str">
        <f>+Instructions!$B$3</f>
        <v>N</v>
      </c>
      <c r="X437" s="46"/>
      <c r="Y437" s="48">
        <f>+Instructions!$D$22</f>
        <v>0</v>
      </c>
      <c r="Z437" s="16">
        <f t="shared" ref="Z437:Z443" si="294">ROUND($AC437*(1-Y437)+0.004999,2)</f>
        <v>2299.35</v>
      </c>
      <c r="AA437" s="46"/>
      <c r="AB437" s="6" t="s">
        <v>993</v>
      </c>
      <c r="AC437" s="33">
        <v>2299.35</v>
      </c>
      <c r="AD437" s="52">
        <f t="shared" ref="AD437:AE443" si="295">+Y437</f>
        <v>0</v>
      </c>
      <c r="AE437" s="16">
        <f t="shared" si="295"/>
        <v>2299.35</v>
      </c>
      <c r="AF437" s="12">
        <f t="shared" ref="AF437:AF443" si="296">(AI437-AE437)/AI437</f>
        <v>0</v>
      </c>
      <c r="AG437" s="102"/>
      <c r="AH437" s="109" t="str">
        <f>+C437</f>
        <v>RU1</v>
      </c>
      <c r="AI437" s="32">
        <f t="shared" ref="AI437:AI443" si="297">SUM(AL437:AN437)+AG437</f>
        <v>2299.35</v>
      </c>
      <c r="AJ437" s="46"/>
      <c r="AL437" s="16">
        <f t="shared" ref="AL437:AL443" si="298">ROUND(AE437/(1-VLOOKUP(AH437,Group,2,FALSE)),2)</f>
        <v>2299.35</v>
      </c>
      <c r="AM437" s="16">
        <f t="shared" ref="AM437:AM443" si="299">IF(VLOOKUP(AH437,Group,3,FALSE)="YES",VLOOKUP(ROUND(ROUND(AL437,1)-AL437,2),Round,2,FALSE)+VLOOKUP(AH437,Group,4,FALSE),0)</f>
        <v>0</v>
      </c>
      <c r="AN437" s="16">
        <f t="shared" ref="AN437:AN443" si="300">IF(VLOOKUP(AH437,Group,5,FALSE)="",0,ROUND(AL437-0.04999,1)-AL437+AO437)</f>
        <v>0</v>
      </c>
      <c r="AO437" s="16" t="str">
        <f t="shared" ref="AO437:AO443" si="301">IF(VLOOKUP(AH437,Group,5,FALSE)="","",VLOOKUP(AH437,Group,5,FALSE))</f>
        <v/>
      </c>
      <c r="AQ437" s="93" t="s">
        <v>45</v>
      </c>
    </row>
    <row r="438" spans="1:43" s="3" customFormat="1" ht="9.75" customHeight="1" x14ac:dyDescent="0.2">
      <c r="A438" s="119"/>
      <c r="C438" s="24"/>
      <c r="D438" s="124"/>
      <c r="F438" s="24"/>
      <c r="H438" s="136"/>
      <c r="I438" s="136" t="s">
        <v>512</v>
      </c>
      <c r="J438" s="120"/>
      <c r="K438" s="24"/>
      <c r="L438" s="24"/>
      <c r="N438" s="24"/>
      <c r="O438" s="24"/>
      <c r="P438" s="24"/>
      <c r="Q438" s="24"/>
      <c r="R438" s="64"/>
      <c r="S438" s="80"/>
      <c r="T438" s="176"/>
      <c r="U438" s="33"/>
      <c r="V438" s="31"/>
      <c r="W438" s="5"/>
      <c r="X438" s="46"/>
      <c r="Y438" s="48"/>
      <c r="Z438" s="16"/>
      <c r="AA438" s="46"/>
      <c r="AB438" s="6"/>
      <c r="AC438" s="33"/>
      <c r="AD438" s="52"/>
      <c r="AE438" s="16"/>
      <c r="AF438" s="12"/>
      <c r="AG438" s="102"/>
      <c r="AH438" s="109"/>
      <c r="AI438" s="32"/>
      <c r="AJ438" s="46"/>
      <c r="AL438" s="16"/>
      <c r="AM438" s="16"/>
      <c r="AN438" s="16"/>
      <c r="AO438" s="16"/>
      <c r="AQ438" s="93"/>
    </row>
    <row r="439" spans="1:43" s="3" customFormat="1" ht="9.9499999999999993" customHeight="1" x14ac:dyDescent="0.2">
      <c r="A439" s="119"/>
      <c r="C439" s="168" t="s">
        <v>251</v>
      </c>
      <c r="D439" s="169" t="s">
        <v>243</v>
      </c>
      <c r="F439" s="24" t="s">
        <v>476</v>
      </c>
      <c r="H439" s="136" t="s">
        <v>475</v>
      </c>
      <c r="I439" s="24" t="s">
        <v>505</v>
      </c>
      <c r="J439" s="120"/>
      <c r="K439" s="24"/>
      <c r="L439" s="24"/>
      <c r="N439" s="24"/>
      <c r="O439" s="24"/>
      <c r="P439" s="24"/>
      <c r="Q439" s="24" t="s">
        <v>119</v>
      </c>
      <c r="R439" s="64"/>
      <c r="S439" s="80" t="s">
        <v>9</v>
      </c>
      <c r="T439" s="176"/>
      <c r="U439" s="33">
        <f>IF(Suggested="Yes",'Price List'!AC439,'Price List'!AI439)</f>
        <v>1299.25</v>
      </c>
      <c r="V439" s="31" t="s">
        <v>36</v>
      </c>
      <c r="W439" s="5" t="str">
        <f>+Instructions!$B$3</f>
        <v>N</v>
      </c>
      <c r="X439" s="46"/>
      <c r="Y439" s="48">
        <f>+Instructions!$D$22</f>
        <v>0</v>
      </c>
      <c r="Z439" s="16">
        <f t="shared" si="294"/>
        <v>1299.25</v>
      </c>
      <c r="AA439" s="46"/>
      <c r="AB439" s="6" t="s">
        <v>993</v>
      </c>
      <c r="AC439" s="33">
        <v>1299.25</v>
      </c>
      <c r="AD439" s="52">
        <f t="shared" si="295"/>
        <v>0</v>
      </c>
      <c r="AE439" s="16">
        <f t="shared" si="295"/>
        <v>1299.25</v>
      </c>
      <c r="AF439" s="12">
        <f t="shared" si="296"/>
        <v>0</v>
      </c>
      <c r="AG439" s="102"/>
      <c r="AH439" s="109" t="str">
        <f>+C439</f>
        <v>RU1</v>
      </c>
      <c r="AI439" s="32">
        <f t="shared" si="297"/>
        <v>1299.25</v>
      </c>
      <c r="AJ439" s="46"/>
      <c r="AL439" s="16">
        <f t="shared" si="298"/>
        <v>1299.25</v>
      </c>
      <c r="AM439" s="16">
        <f t="shared" si="299"/>
        <v>0</v>
      </c>
      <c r="AN439" s="16">
        <f t="shared" si="300"/>
        <v>0</v>
      </c>
      <c r="AO439" s="16" t="str">
        <f t="shared" si="301"/>
        <v/>
      </c>
      <c r="AQ439" s="93" t="s">
        <v>45</v>
      </c>
    </row>
    <row r="440" spans="1:43" s="3" customFormat="1" ht="9.75" customHeight="1" x14ac:dyDescent="0.2">
      <c r="A440" s="119"/>
      <c r="C440" s="24"/>
      <c r="D440" s="124"/>
      <c r="F440" s="24"/>
      <c r="H440" s="136"/>
      <c r="I440" s="136" t="s">
        <v>511</v>
      </c>
      <c r="J440" s="120"/>
      <c r="K440" s="24"/>
      <c r="L440" s="24"/>
      <c r="N440" s="24"/>
      <c r="O440" s="24"/>
      <c r="P440" s="24"/>
      <c r="Q440" s="24"/>
      <c r="R440" s="64"/>
      <c r="S440" s="80"/>
      <c r="T440" s="176"/>
      <c r="U440" s="33"/>
      <c r="V440" s="31"/>
      <c r="W440" s="5"/>
      <c r="X440" s="46"/>
      <c r="Y440" s="48"/>
      <c r="Z440" s="16"/>
      <c r="AA440" s="46"/>
      <c r="AB440" s="6"/>
      <c r="AC440" s="33"/>
      <c r="AD440" s="52"/>
      <c r="AE440" s="16"/>
      <c r="AF440" s="12"/>
      <c r="AG440" s="102"/>
      <c r="AH440" s="109"/>
      <c r="AI440" s="32"/>
      <c r="AJ440" s="46"/>
      <c r="AL440" s="16"/>
      <c r="AM440" s="16"/>
      <c r="AN440" s="16"/>
      <c r="AO440" s="16"/>
      <c r="AQ440" s="93"/>
    </row>
    <row r="441" spans="1:43" s="3" customFormat="1" ht="9.9499999999999993" customHeight="1" x14ac:dyDescent="0.2">
      <c r="A441" s="119"/>
      <c r="C441" s="168" t="s">
        <v>251</v>
      </c>
      <c r="D441" s="169" t="s">
        <v>243</v>
      </c>
      <c r="F441" s="24" t="s">
        <v>499</v>
      </c>
      <c r="H441" s="136" t="s">
        <v>504</v>
      </c>
      <c r="I441" s="24" t="s">
        <v>519</v>
      </c>
      <c r="J441" s="120"/>
      <c r="K441" s="24"/>
      <c r="L441" s="24"/>
      <c r="N441" s="24"/>
      <c r="O441" s="24"/>
      <c r="P441" s="24"/>
      <c r="Q441" s="24" t="s">
        <v>119</v>
      </c>
      <c r="R441" s="64"/>
      <c r="S441" s="80" t="s">
        <v>9</v>
      </c>
      <c r="T441" s="176"/>
      <c r="U441" s="33">
        <f>IF(Suggested="Yes",'Price List'!AC441,'Price List'!AI441)</f>
        <v>295.35000000000002</v>
      </c>
      <c r="V441" s="31" t="s">
        <v>518</v>
      </c>
      <c r="W441" s="5" t="str">
        <f>+Instructions!$B$3</f>
        <v>N</v>
      </c>
      <c r="X441" s="46"/>
      <c r="Y441" s="48">
        <f>+Instructions!$D$22</f>
        <v>0</v>
      </c>
      <c r="Z441" s="16">
        <f>ROUND($AC441*(1-Y441)+0.004999,2)</f>
        <v>295.35000000000002</v>
      </c>
      <c r="AA441" s="46"/>
      <c r="AB441" s="6" t="s">
        <v>993</v>
      </c>
      <c r="AC441" s="33">
        <v>295.35000000000002</v>
      </c>
      <c r="AD441" s="52">
        <f>+Y441</f>
        <v>0</v>
      </c>
      <c r="AE441" s="16">
        <f>+Z441</f>
        <v>295.35000000000002</v>
      </c>
      <c r="AF441" s="12">
        <f>(AI441-AE441)/AI441</f>
        <v>0</v>
      </c>
      <c r="AG441" s="102"/>
      <c r="AH441" s="109" t="str">
        <f>+C441</f>
        <v>RU1</v>
      </c>
      <c r="AI441" s="32">
        <f>SUM(AL441:AN441)+AG441</f>
        <v>295.35000000000002</v>
      </c>
      <c r="AJ441" s="46"/>
      <c r="AL441" s="16">
        <f>ROUND(AE441/(1-VLOOKUP(AH441,Group,2,FALSE)),2)</f>
        <v>295.35000000000002</v>
      </c>
      <c r="AM441" s="16">
        <f>IF(VLOOKUP(AH441,Group,3,FALSE)="YES",VLOOKUP(ROUND(ROUND(AL441,1)-AL441,2),Round,2,FALSE)+VLOOKUP(AH441,Group,4,FALSE),0)</f>
        <v>0</v>
      </c>
      <c r="AN441" s="16">
        <f>IF(VLOOKUP(AH441,Group,5,FALSE)="",0,ROUND(AL441-0.04999,1)-AL441+AO441)</f>
        <v>0</v>
      </c>
      <c r="AO441" s="16" t="str">
        <f>IF(VLOOKUP(AH441,Group,5,FALSE)="","",VLOOKUP(AH441,Group,5,FALSE))</f>
        <v/>
      </c>
      <c r="AQ441" s="93" t="s">
        <v>45</v>
      </c>
    </row>
    <row r="442" spans="1:43" s="3" customFormat="1" ht="9.75" customHeight="1" x14ac:dyDescent="0.2">
      <c r="A442" s="119"/>
      <c r="C442" s="24"/>
      <c r="D442" s="124"/>
      <c r="F442" s="24"/>
      <c r="H442" s="136"/>
      <c r="I442" s="136" t="s">
        <v>510</v>
      </c>
      <c r="J442" s="120"/>
      <c r="K442" s="24"/>
      <c r="L442" s="24"/>
      <c r="N442" s="24"/>
      <c r="O442" s="24"/>
      <c r="P442" s="24"/>
      <c r="Q442" s="24"/>
      <c r="R442" s="64"/>
      <c r="S442" s="80"/>
      <c r="T442" s="176"/>
      <c r="U442" s="33"/>
      <c r="V442" s="31"/>
      <c r="W442" s="5"/>
      <c r="X442" s="46"/>
      <c r="Y442" s="48"/>
      <c r="Z442" s="16"/>
      <c r="AA442" s="46"/>
      <c r="AB442" s="6"/>
      <c r="AC442" s="33"/>
      <c r="AD442" s="52"/>
      <c r="AE442" s="16"/>
      <c r="AF442" s="12"/>
      <c r="AG442" s="102"/>
      <c r="AH442" s="109"/>
      <c r="AI442" s="32"/>
      <c r="AJ442" s="46"/>
      <c r="AL442" s="16"/>
      <c r="AM442" s="16"/>
      <c r="AN442" s="16"/>
      <c r="AO442" s="16"/>
      <c r="AQ442" s="93"/>
    </row>
    <row r="443" spans="1:43" s="3" customFormat="1" ht="9.9499999999999993" customHeight="1" x14ac:dyDescent="0.2">
      <c r="A443" s="119"/>
      <c r="C443" s="168" t="s">
        <v>251</v>
      </c>
      <c r="D443" s="169" t="s">
        <v>243</v>
      </c>
      <c r="F443" s="24" t="s">
        <v>478</v>
      </c>
      <c r="H443" s="136" t="s">
        <v>477</v>
      </c>
      <c r="I443" s="24" t="s">
        <v>479</v>
      </c>
      <c r="J443" s="120"/>
      <c r="K443" s="24"/>
      <c r="L443" s="24"/>
      <c r="N443" s="24"/>
      <c r="O443" s="24"/>
      <c r="P443" s="24"/>
      <c r="Q443" s="24" t="s">
        <v>119</v>
      </c>
      <c r="R443" s="64"/>
      <c r="S443" s="80"/>
      <c r="T443" s="176"/>
      <c r="U443" s="33">
        <f>IF(Suggested="Yes",'Price List'!AC443,'Price List'!AI443)</f>
        <v>515.1</v>
      </c>
      <c r="V443" s="31" t="s">
        <v>36</v>
      </c>
      <c r="W443" s="5" t="str">
        <f>+Instructions!$B$3</f>
        <v>N</v>
      </c>
      <c r="X443" s="46"/>
      <c r="Y443" s="48">
        <f>+Instructions!$D$22</f>
        <v>0</v>
      </c>
      <c r="Z443" s="16">
        <f t="shared" si="294"/>
        <v>515.1</v>
      </c>
      <c r="AA443" s="46"/>
      <c r="AB443" s="6" t="s">
        <v>993</v>
      </c>
      <c r="AC443" s="33">
        <v>515.1</v>
      </c>
      <c r="AD443" s="52">
        <f t="shared" si="295"/>
        <v>0</v>
      </c>
      <c r="AE443" s="16">
        <f t="shared" si="295"/>
        <v>515.1</v>
      </c>
      <c r="AF443" s="12">
        <f t="shared" si="296"/>
        <v>0</v>
      </c>
      <c r="AG443" s="102"/>
      <c r="AH443" s="109" t="str">
        <f>+C443</f>
        <v>RU1</v>
      </c>
      <c r="AI443" s="32">
        <f t="shared" si="297"/>
        <v>515.1</v>
      </c>
      <c r="AJ443" s="46"/>
      <c r="AL443" s="16">
        <f t="shared" si="298"/>
        <v>515.1</v>
      </c>
      <c r="AM443" s="16">
        <f t="shared" si="299"/>
        <v>0</v>
      </c>
      <c r="AN443" s="16">
        <f t="shared" si="300"/>
        <v>0</v>
      </c>
      <c r="AO443" s="16" t="str">
        <f t="shared" si="301"/>
        <v/>
      </c>
      <c r="AQ443" s="93" t="s">
        <v>45</v>
      </c>
    </row>
    <row r="444" spans="1:43" s="3" customFormat="1" ht="9.75" customHeight="1" x14ac:dyDescent="0.2">
      <c r="A444" s="119"/>
      <c r="C444" s="24"/>
      <c r="D444" s="124"/>
      <c r="F444" s="24"/>
      <c r="H444" s="136"/>
      <c r="I444" s="136" t="s">
        <v>503</v>
      </c>
      <c r="J444" s="120"/>
      <c r="K444" s="24"/>
      <c r="L444" s="24"/>
      <c r="N444" s="24"/>
      <c r="O444" s="24"/>
      <c r="P444" s="24"/>
      <c r="Q444" s="24"/>
      <c r="R444" s="64"/>
      <c r="S444" s="80"/>
      <c r="T444" s="176"/>
      <c r="U444" s="33"/>
      <c r="V444" s="31"/>
      <c r="W444" s="5"/>
      <c r="X444" s="46"/>
      <c r="Y444" s="48"/>
      <c r="Z444" s="16"/>
      <c r="AA444" s="46"/>
      <c r="AB444" s="6"/>
      <c r="AC444" s="33"/>
      <c r="AD444" s="52"/>
      <c r="AE444" s="16"/>
      <c r="AF444" s="12"/>
      <c r="AG444" s="102"/>
      <c r="AH444" s="109"/>
      <c r="AI444" s="32"/>
      <c r="AJ444" s="46"/>
      <c r="AL444" s="16"/>
      <c r="AM444" s="16"/>
      <c r="AN444" s="16"/>
      <c r="AO444" s="16"/>
      <c r="AQ444" s="93"/>
    </row>
    <row r="445" spans="1:43" s="3" customFormat="1" ht="2.85" customHeight="1" x14ac:dyDescent="0.2">
      <c r="A445" s="119"/>
      <c r="B445" s="124"/>
      <c r="C445" s="24"/>
      <c r="D445" s="124"/>
      <c r="F445" s="24"/>
      <c r="G445" s="120"/>
      <c r="H445" s="24"/>
      <c r="I445" s="136"/>
      <c r="K445" s="24"/>
      <c r="L445" s="127"/>
      <c r="M445" s="127"/>
      <c r="N445" s="124"/>
      <c r="O445" s="129"/>
      <c r="P445" s="124"/>
      <c r="Q445" s="33"/>
      <c r="R445" s="33"/>
      <c r="S445" s="80"/>
      <c r="T445" s="176"/>
      <c r="U445" s="33"/>
      <c r="V445" s="6"/>
      <c r="W445" s="5"/>
      <c r="X445" s="46"/>
      <c r="Y445" s="48"/>
      <c r="Z445" s="14"/>
      <c r="AA445" s="46"/>
      <c r="AB445" s="33"/>
      <c r="AC445" s="33"/>
      <c r="AD445" s="47"/>
      <c r="AE445" s="16"/>
      <c r="AF445" s="14"/>
      <c r="AG445" s="57"/>
      <c r="AH445" s="105"/>
      <c r="AI445" s="33"/>
      <c r="AJ445" s="46"/>
      <c r="AL445" s="16"/>
      <c r="AM445" s="16"/>
      <c r="AN445" s="16"/>
      <c r="AO445" s="16"/>
      <c r="AQ445" s="93" t="s">
        <v>45</v>
      </c>
    </row>
    <row r="446" spans="1:43" s="3" customFormat="1" ht="9.9499999999999993" customHeight="1" x14ac:dyDescent="0.2">
      <c r="A446" s="119"/>
      <c r="B446" s="124"/>
      <c r="C446" s="24"/>
      <c r="D446" s="124"/>
      <c r="F446" s="11" t="s">
        <v>256</v>
      </c>
      <c r="G446" s="24"/>
      <c r="H446" s="64"/>
      <c r="I446" s="24"/>
      <c r="J446" s="120"/>
      <c r="K446" s="24"/>
      <c r="L446" s="127"/>
      <c r="M446" s="127"/>
      <c r="N446" s="124"/>
      <c r="O446" s="129"/>
      <c r="P446" s="124"/>
      <c r="Q446" s="33"/>
      <c r="R446" s="33"/>
      <c r="S446" s="80"/>
      <c r="T446" s="176"/>
      <c r="U446" s="33"/>
      <c r="V446" s="6"/>
      <c r="W446" s="5"/>
      <c r="X446" s="46"/>
      <c r="Y446" s="48"/>
      <c r="Z446" s="14"/>
      <c r="AA446" s="46"/>
      <c r="AB446" s="33"/>
      <c r="AC446" s="33"/>
      <c r="AD446" s="47"/>
      <c r="AE446" s="16"/>
      <c r="AF446" s="14"/>
      <c r="AG446" s="57"/>
      <c r="AH446" s="105"/>
      <c r="AI446" s="33"/>
      <c r="AJ446" s="46"/>
      <c r="AL446" s="16"/>
      <c r="AM446" s="16"/>
      <c r="AN446" s="16"/>
      <c r="AO446" s="16"/>
      <c r="AQ446" s="93" t="s">
        <v>45</v>
      </c>
    </row>
    <row r="447" spans="1:43" s="3" customFormat="1" ht="9.9499999999999993" customHeight="1" x14ac:dyDescent="0.2">
      <c r="A447" s="119"/>
      <c r="C447" s="168" t="s">
        <v>251</v>
      </c>
      <c r="D447" s="169" t="s">
        <v>243</v>
      </c>
      <c r="F447" s="24" t="s">
        <v>478</v>
      </c>
      <c r="H447" s="136" t="s">
        <v>477</v>
      </c>
      <c r="I447" s="24" t="s">
        <v>757</v>
      </c>
      <c r="J447" s="120"/>
      <c r="K447" s="24"/>
      <c r="L447" s="24"/>
      <c r="N447" s="24"/>
      <c r="O447" s="24"/>
      <c r="P447" s="24"/>
      <c r="Q447" s="24" t="s">
        <v>119</v>
      </c>
      <c r="R447" s="64"/>
      <c r="S447" s="80"/>
      <c r="T447" s="176"/>
      <c r="U447" s="33">
        <f>IF(Suggested="Yes",'Price List'!AC447,'Price List'!AI447)</f>
        <v>517.29999999999995</v>
      </c>
      <c r="V447" s="31" t="s">
        <v>36</v>
      </c>
      <c r="W447" s="5" t="str">
        <f>+Instructions!$B$3</f>
        <v>N</v>
      </c>
      <c r="X447" s="46"/>
      <c r="Y447" s="48">
        <f>+Instructions!$D$22</f>
        <v>0</v>
      </c>
      <c r="Z447" s="16">
        <f>ROUND($AC447*(1-Y447)+0.004999,2)</f>
        <v>517.29999999999995</v>
      </c>
      <c r="AA447" s="46"/>
      <c r="AB447" s="6" t="s">
        <v>993</v>
      </c>
      <c r="AC447" s="33">
        <v>517.29999999999995</v>
      </c>
      <c r="AD447" s="52">
        <f t="shared" ref="AD447" si="302">+Y447</f>
        <v>0</v>
      </c>
      <c r="AE447" s="16">
        <f t="shared" ref="AE447" si="303">+Z447</f>
        <v>517.29999999999995</v>
      </c>
      <c r="AF447" s="12">
        <f>(AI447-AE447)/AI447</f>
        <v>0</v>
      </c>
      <c r="AG447" s="102"/>
      <c r="AH447" s="109" t="str">
        <f>+C447</f>
        <v>RU1</v>
      </c>
      <c r="AI447" s="32">
        <f>SUM(AL447:AN447)+AG447</f>
        <v>517.29999999999995</v>
      </c>
      <c r="AJ447" s="46"/>
      <c r="AL447" s="16">
        <f>ROUND(AE447/(1-VLOOKUP(AH447,Group,2,FALSE)),2)</f>
        <v>517.29999999999995</v>
      </c>
      <c r="AM447" s="16">
        <f>IF(VLOOKUP(AH447,Group,3,FALSE)="YES",VLOOKUP(ROUND(ROUND(AL447,1)-AL447,2),Round,2,FALSE)+VLOOKUP(AH447,Group,4,FALSE),0)</f>
        <v>0</v>
      </c>
      <c r="AN447" s="16">
        <f>IF(VLOOKUP(AH447,Group,5,FALSE)="",0,ROUND(AL447-0.04999,1)-AL447+AO447)</f>
        <v>0</v>
      </c>
      <c r="AO447" s="16" t="str">
        <f>IF(VLOOKUP(AH447,Group,5,FALSE)="","",VLOOKUP(AH447,Group,5,FALSE))</f>
        <v/>
      </c>
      <c r="AQ447" s="93" t="s">
        <v>45</v>
      </c>
    </row>
    <row r="448" spans="1:43" s="3" customFormat="1" ht="2.85" customHeight="1" x14ac:dyDescent="0.2">
      <c r="A448" s="119"/>
      <c r="B448" s="124"/>
      <c r="C448" s="24"/>
      <c r="D448" s="124"/>
      <c r="F448" s="24"/>
      <c r="G448" s="120"/>
      <c r="H448" s="24"/>
      <c r="I448" s="136"/>
      <c r="K448" s="24"/>
      <c r="L448" s="127"/>
      <c r="M448" s="127"/>
      <c r="N448" s="124"/>
      <c r="O448" s="129"/>
      <c r="P448" s="124"/>
      <c r="Q448" s="33"/>
      <c r="R448" s="33"/>
      <c r="S448" s="80"/>
      <c r="T448" s="176"/>
      <c r="U448" s="33"/>
      <c r="V448" s="6"/>
      <c r="W448" s="5"/>
      <c r="X448" s="46"/>
      <c r="Y448" s="48"/>
      <c r="Z448" s="14"/>
      <c r="AA448" s="46"/>
      <c r="AB448" s="33"/>
      <c r="AC448" s="33"/>
      <c r="AD448" s="47"/>
      <c r="AE448" s="16"/>
      <c r="AF448" s="14"/>
      <c r="AG448" s="57"/>
      <c r="AH448" s="105"/>
      <c r="AI448" s="33"/>
      <c r="AJ448" s="46"/>
      <c r="AL448" s="16"/>
      <c r="AM448" s="16"/>
      <c r="AN448" s="16"/>
      <c r="AO448" s="16"/>
      <c r="AQ448" s="93" t="s">
        <v>45</v>
      </c>
    </row>
    <row r="449" spans="1:43" s="3" customFormat="1" ht="9.9499999999999993" customHeight="1" x14ac:dyDescent="0.2">
      <c r="A449" s="119"/>
      <c r="B449" s="124"/>
      <c r="C449" s="24"/>
      <c r="D449" s="124"/>
      <c r="F449" s="11" t="s">
        <v>257</v>
      </c>
      <c r="G449" s="24"/>
      <c r="H449" s="64"/>
      <c r="I449" s="24"/>
      <c r="J449" s="120"/>
      <c r="K449" s="24"/>
      <c r="L449" s="24"/>
      <c r="M449" s="24"/>
      <c r="N449" s="24"/>
      <c r="O449" s="24"/>
      <c r="Q449" s="33"/>
      <c r="R449" s="33"/>
      <c r="S449" s="80"/>
      <c r="T449" s="176"/>
      <c r="U449" s="33"/>
      <c r="V449" s="6"/>
      <c r="W449" s="5"/>
      <c r="X449" s="46"/>
      <c r="Y449" s="48"/>
      <c r="Z449" s="14"/>
      <c r="AA449" s="46"/>
      <c r="AB449" s="33"/>
      <c r="AC449" s="33"/>
      <c r="AD449" s="47"/>
      <c r="AE449" s="16"/>
      <c r="AF449" s="14"/>
      <c r="AG449" s="57"/>
      <c r="AH449" s="105"/>
      <c r="AI449" s="33"/>
      <c r="AJ449" s="46"/>
      <c r="AL449" s="16"/>
      <c r="AM449" s="16"/>
      <c r="AN449" s="16"/>
      <c r="AO449" s="16"/>
      <c r="AQ449" s="93" t="s">
        <v>45</v>
      </c>
    </row>
    <row r="450" spans="1:43" s="3" customFormat="1" ht="9.9499999999999993" customHeight="1" x14ac:dyDescent="0.2">
      <c r="A450" s="119"/>
      <c r="C450" s="168" t="s">
        <v>251</v>
      </c>
      <c r="D450" s="169" t="s">
        <v>243</v>
      </c>
      <c r="F450" s="24" t="s">
        <v>452</v>
      </c>
      <c r="H450" s="136" t="s">
        <v>454</v>
      </c>
      <c r="I450" s="24" t="s">
        <v>453</v>
      </c>
      <c r="J450" s="120"/>
      <c r="K450" s="24"/>
      <c r="L450" s="24"/>
      <c r="N450" s="24"/>
      <c r="O450" s="24"/>
      <c r="P450" s="24"/>
      <c r="Q450" s="24" t="s">
        <v>119</v>
      </c>
      <c r="R450" s="64"/>
      <c r="S450" s="80"/>
      <c r="T450" s="176"/>
      <c r="U450" s="33">
        <f>IF(Suggested="Yes",'Price List'!AC450,'Price List'!AI450)</f>
        <v>830.35</v>
      </c>
      <c r="V450" s="31" t="s">
        <v>36</v>
      </c>
      <c r="W450" s="5" t="str">
        <f>+Instructions!$B$3</f>
        <v>N</v>
      </c>
      <c r="X450" s="46"/>
      <c r="Y450" s="48">
        <f>+Instructions!$D$22</f>
        <v>0</v>
      </c>
      <c r="Z450" s="16">
        <f>ROUND($AC450*(1-Y450)+0.004999,2)</f>
        <v>830.35</v>
      </c>
      <c r="AA450" s="46"/>
      <c r="AB450" s="6" t="s">
        <v>993</v>
      </c>
      <c r="AC450" s="33">
        <v>830.35</v>
      </c>
      <c r="AD450" s="52">
        <f>+Y450</f>
        <v>0</v>
      </c>
      <c r="AE450" s="16">
        <f>+Z450</f>
        <v>830.35</v>
      </c>
      <c r="AF450" s="12">
        <f>(AI450-AE450)/AI450</f>
        <v>0</v>
      </c>
      <c r="AG450" s="102"/>
      <c r="AH450" s="109" t="str">
        <f>+C450</f>
        <v>RU1</v>
      </c>
      <c r="AI450" s="32">
        <f>SUM(AL450:AN450)+AG450</f>
        <v>830.35</v>
      </c>
      <c r="AJ450" s="46"/>
      <c r="AL450" s="16">
        <f>ROUND(AE450/(1-VLOOKUP(AH450,Group,2,FALSE)),2)</f>
        <v>830.35</v>
      </c>
      <c r="AM450" s="16">
        <f>IF(VLOOKUP(AH450,Group,3,FALSE)="YES",VLOOKUP(ROUND(ROUND(AL450,1)-AL450,2),Round,2,FALSE)+VLOOKUP(AH450,Group,4,FALSE),0)</f>
        <v>0</v>
      </c>
      <c r="AN450" s="16">
        <f>IF(VLOOKUP(AH450,Group,5,FALSE)="",0,ROUND(AL450-0.04999,1)-AL450+AO450)</f>
        <v>0</v>
      </c>
      <c r="AO450" s="16" t="str">
        <f>IF(VLOOKUP(AH450,Group,5,FALSE)="","",VLOOKUP(AH450,Group,5,FALSE))</f>
        <v/>
      </c>
      <c r="AQ450" s="93" t="s">
        <v>45</v>
      </c>
    </row>
    <row r="451" spans="1:43" s="3" customFormat="1" ht="3" customHeight="1" x14ac:dyDescent="0.2">
      <c r="A451" s="119"/>
      <c r="B451" s="124"/>
      <c r="C451" s="24"/>
      <c r="D451" s="124"/>
      <c r="F451" s="24"/>
      <c r="G451" s="120"/>
      <c r="H451" s="24"/>
      <c r="I451" s="136"/>
      <c r="K451" s="24"/>
      <c r="L451" s="127"/>
      <c r="M451" s="127"/>
      <c r="N451" s="124"/>
      <c r="O451" s="129"/>
      <c r="P451" s="124"/>
      <c r="Q451" s="33"/>
      <c r="R451" s="33"/>
      <c r="S451" s="80"/>
      <c r="T451" s="176"/>
      <c r="U451" s="33"/>
      <c r="V451" s="6"/>
      <c r="W451" s="5"/>
      <c r="X451" s="46"/>
      <c r="Y451" s="48"/>
      <c r="Z451" s="14"/>
      <c r="AA451" s="46"/>
      <c r="AB451" s="33"/>
      <c r="AC451" s="33"/>
      <c r="AD451" s="47"/>
      <c r="AE451" s="16"/>
      <c r="AF451" s="14"/>
      <c r="AG451" s="57"/>
      <c r="AH451" s="105"/>
      <c r="AI451" s="33"/>
      <c r="AJ451" s="46"/>
      <c r="AL451" s="16"/>
      <c r="AM451" s="16"/>
      <c r="AN451" s="16"/>
      <c r="AO451" s="16"/>
      <c r="AQ451" s="93" t="s">
        <v>45</v>
      </c>
    </row>
    <row r="452" spans="1:43" s="124" customFormat="1" ht="12.75" customHeight="1" x14ac:dyDescent="0.2">
      <c r="A452" s="215"/>
      <c r="C452" s="24"/>
      <c r="E452" s="125" t="s">
        <v>258</v>
      </c>
      <c r="F452" s="127"/>
      <c r="G452" s="128"/>
      <c r="H452" s="127"/>
      <c r="I452" s="127"/>
      <c r="J452" s="127"/>
      <c r="K452" s="127"/>
      <c r="L452" s="127"/>
      <c r="M452" s="127"/>
      <c r="O452" s="129"/>
      <c r="Q452" s="33"/>
      <c r="R452" s="33"/>
      <c r="S452" s="80"/>
      <c r="T452" s="176"/>
      <c r="U452" s="33"/>
      <c r="V452" s="6"/>
      <c r="W452" s="5"/>
      <c r="X452" s="46"/>
      <c r="Y452" s="48"/>
      <c r="Z452" s="14"/>
      <c r="AA452" s="46"/>
      <c r="AB452" s="33"/>
      <c r="AC452" s="33"/>
      <c r="AD452" s="47"/>
      <c r="AE452" s="16"/>
      <c r="AF452" s="14"/>
      <c r="AG452" s="57"/>
      <c r="AH452" s="105"/>
      <c r="AI452" s="33"/>
      <c r="AJ452" s="46"/>
      <c r="AK452" s="3"/>
      <c r="AL452" s="16"/>
      <c r="AM452" s="16"/>
      <c r="AN452" s="16"/>
      <c r="AO452" s="16"/>
      <c r="AP452" s="3"/>
      <c r="AQ452" s="93" t="s">
        <v>45</v>
      </c>
    </row>
    <row r="453" spans="1:43" s="3" customFormat="1" ht="2.85" customHeight="1" x14ac:dyDescent="0.2">
      <c r="A453" s="119"/>
      <c r="B453" s="124"/>
      <c r="C453" s="24"/>
      <c r="D453" s="124"/>
      <c r="F453" s="24"/>
      <c r="G453" s="120"/>
      <c r="H453" s="24"/>
      <c r="I453" s="136"/>
      <c r="K453" s="24"/>
      <c r="L453" s="127"/>
      <c r="M453" s="127"/>
      <c r="N453" s="124"/>
      <c r="O453" s="129"/>
      <c r="P453" s="124"/>
      <c r="Q453" s="33"/>
      <c r="R453" s="33"/>
      <c r="S453" s="80"/>
      <c r="T453" s="176"/>
      <c r="U453" s="33"/>
      <c r="V453" s="6"/>
      <c r="W453" s="5"/>
      <c r="X453" s="46"/>
      <c r="Y453" s="48"/>
      <c r="Z453" s="14"/>
      <c r="AA453" s="46"/>
      <c r="AB453" s="33"/>
      <c r="AC453" s="33"/>
      <c r="AD453" s="47"/>
      <c r="AE453" s="16"/>
      <c r="AF453" s="14"/>
      <c r="AG453" s="57"/>
      <c r="AH453" s="105"/>
      <c r="AI453" s="33"/>
      <c r="AJ453" s="46"/>
      <c r="AL453" s="16"/>
      <c r="AM453" s="16"/>
      <c r="AN453" s="16"/>
      <c r="AO453" s="16"/>
      <c r="AQ453" s="93" t="s">
        <v>45</v>
      </c>
    </row>
    <row r="454" spans="1:43" s="3" customFormat="1" ht="9.9499999999999993" customHeight="1" x14ac:dyDescent="0.2">
      <c r="A454" s="119"/>
      <c r="B454" s="124"/>
      <c r="C454" s="24"/>
      <c r="D454" s="124"/>
      <c r="F454" s="11" t="s">
        <v>259</v>
      </c>
      <c r="G454" s="24"/>
      <c r="H454" s="64"/>
      <c r="I454" s="24"/>
      <c r="J454" s="120"/>
      <c r="K454" s="24"/>
      <c r="L454" s="24"/>
      <c r="M454" s="24"/>
      <c r="N454" s="24"/>
      <c r="O454" s="24"/>
      <c r="Q454" s="33"/>
      <c r="R454" s="33"/>
      <c r="S454" s="80"/>
      <c r="T454" s="176"/>
      <c r="U454" s="33"/>
      <c r="V454" s="6"/>
      <c r="W454" s="5"/>
      <c r="X454" s="46"/>
      <c r="Y454" s="48"/>
      <c r="Z454" s="14"/>
      <c r="AA454" s="46"/>
      <c r="AB454" s="33"/>
      <c r="AC454" s="33"/>
      <c r="AD454" s="47"/>
      <c r="AE454" s="16"/>
      <c r="AF454" s="14"/>
      <c r="AG454" s="57"/>
      <c r="AH454" s="105"/>
      <c r="AI454" s="33"/>
      <c r="AJ454" s="46"/>
      <c r="AL454" s="16"/>
      <c r="AM454" s="16"/>
      <c r="AN454" s="16"/>
      <c r="AO454" s="16"/>
      <c r="AQ454" s="93" t="s">
        <v>45</v>
      </c>
    </row>
    <row r="455" spans="1:43" s="3" customFormat="1" ht="9.9499999999999993" customHeight="1" x14ac:dyDescent="0.2">
      <c r="A455" s="119"/>
      <c r="C455" s="168" t="s">
        <v>251</v>
      </c>
      <c r="D455" s="169" t="s">
        <v>243</v>
      </c>
      <c r="F455" s="24" t="s">
        <v>500</v>
      </c>
      <c r="H455" s="136" t="s">
        <v>506</v>
      </c>
      <c r="I455" s="24" t="s">
        <v>507</v>
      </c>
      <c r="J455" s="120"/>
      <c r="K455" s="24"/>
      <c r="L455" s="24"/>
      <c r="N455" s="24"/>
      <c r="O455" s="24"/>
      <c r="P455" s="24"/>
      <c r="Q455" s="24" t="s">
        <v>119</v>
      </c>
      <c r="R455" s="64"/>
      <c r="S455" s="80"/>
      <c r="T455" s="176"/>
      <c r="U455" s="33">
        <f>IF(Suggested="Yes",'Price List'!AC455,'Price List'!AI455)</f>
        <v>835.15</v>
      </c>
      <c r="V455" s="31" t="s">
        <v>36</v>
      </c>
      <c r="W455" s="5" t="str">
        <f>+Instructions!$B$3</f>
        <v>N</v>
      </c>
      <c r="X455" s="46"/>
      <c r="Y455" s="48">
        <f>+Instructions!$D$22</f>
        <v>0</v>
      </c>
      <c r="Z455" s="16">
        <f>ROUND($AC455*(1-Y455)+0.004999,2)</f>
        <v>835.15</v>
      </c>
      <c r="AA455" s="46"/>
      <c r="AB455" s="6" t="s">
        <v>993</v>
      </c>
      <c r="AC455" s="33">
        <v>835.15</v>
      </c>
      <c r="AD455" s="52">
        <f>+Y455</f>
        <v>0</v>
      </c>
      <c r="AE455" s="16">
        <f>+Z455</f>
        <v>835.15</v>
      </c>
      <c r="AF455" s="12">
        <f>(AI455-AE455)/AI455</f>
        <v>0</v>
      </c>
      <c r="AG455" s="102"/>
      <c r="AH455" s="109" t="str">
        <f>+C455</f>
        <v>RU1</v>
      </c>
      <c r="AI455" s="32">
        <f>SUM(AL455:AN455)+AG455</f>
        <v>835.15</v>
      </c>
      <c r="AJ455" s="46"/>
      <c r="AL455" s="16">
        <f>ROUND(AE455/(1-VLOOKUP(AH455,Group,2,FALSE)),2)</f>
        <v>835.15</v>
      </c>
      <c r="AM455" s="16">
        <f>IF(VLOOKUP(AH455,Group,3,FALSE)="YES",VLOOKUP(ROUND(ROUND(AL455,1)-AL455,2),Round,2,FALSE)+VLOOKUP(AH455,Group,4,FALSE),0)</f>
        <v>0</v>
      </c>
      <c r="AN455" s="16">
        <f>IF(VLOOKUP(AH455,Group,5,FALSE)="",0,ROUND(AL455-0.04999,1)-AL455+AO455)</f>
        <v>0</v>
      </c>
      <c r="AO455" s="16" t="str">
        <f>IF(VLOOKUP(AH455,Group,5,FALSE)="","",VLOOKUP(AH455,Group,5,FALSE))</f>
        <v/>
      </c>
      <c r="AQ455" s="93" t="s">
        <v>45</v>
      </c>
    </row>
    <row r="456" spans="1:43" s="3" customFormat="1" ht="9.75" customHeight="1" x14ac:dyDescent="0.2">
      <c r="A456" s="119"/>
      <c r="C456" s="24"/>
      <c r="D456" s="124"/>
      <c r="F456" s="24"/>
      <c r="H456" s="136"/>
      <c r="I456" s="136" t="s">
        <v>513</v>
      </c>
      <c r="J456" s="120"/>
      <c r="K456" s="24"/>
      <c r="L456" s="24"/>
      <c r="N456" s="24"/>
      <c r="O456" s="24"/>
      <c r="P456" s="24"/>
      <c r="Q456" s="24"/>
      <c r="R456" s="64"/>
      <c r="S456" s="80"/>
      <c r="T456" s="176"/>
      <c r="U456" s="33"/>
      <c r="V456" s="31"/>
      <c r="W456" s="5"/>
      <c r="X456" s="46"/>
      <c r="Y456" s="48"/>
      <c r="Z456" s="16"/>
      <c r="AA456" s="46"/>
      <c r="AB456" s="6"/>
      <c r="AC456" s="33"/>
      <c r="AD456" s="52"/>
      <c r="AE456" s="16"/>
      <c r="AF456" s="12"/>
      <c r="AG456" s="102"/>
      <c r="AH456" s="109"/>
      <c r="AI456" s="32"/>
      <c r="AJ456" s="46"/>
      <c r="AL456" s="16"/>
      <c r="AM456" s="16"/>
      <c r="AN456" s="16"/>
      <c r="AO456" s="16"/>
      <c r="AQ456" s="93"/>
    </row>
    <row r="457" spans="1:43" s="3" customFormat="1" ht="9.75" customHeight="1" x14ac:dyDescent="0.2">
      <c r="A457" s="119"/>
      <c r="C457" s="24"/>
      <c r="D457" s="124"/>
      <c r="F457" s="24"/>
      <c r="H457" s="136"/>
      <c r="I457" s="136" t="s">
        <v>529</v>
      </c>
      <c r="J457" s="120"/>
      <c r="K457" s="24"/>
      <c r="L457" s="24"/>
      <c r="N457" s="24"/>
      <c r="O457" s="24"/>
      <c r="P457" s="24"/>
      <c r="Q457" s="24"/>
      <c r="R457" s="64"/>
      <c r="S457" s="80"/>
      <c r="T457" s="176"/>
      <c r="U457" s="33"/>
      <c r="V457" s="31"/>
      <c r="W457" s="5"/>
      <c r="X457" s="46"/>
      <c r="Y457" s="48"/>
      <c r="Z457" s="16"/>
      <c r="AA457" s="46"/>
      <c r="AB457" s="6"/>
      <c r="AC457" s="33"/>
      <c r="AD457" s="52"/>
      <c r="AE457" s="16"/>
      <c r="AF457" s="12"/>
      <c r="AG457" s="102"/>
      <c r="AH457" s="109"/>
      <c r="AI457" s="32"/>
      <c r="AJ457" s="46"/>
      <c r="AL457" s="16"/>
      <c r="AM457" s="16"/>
      <c r="AN457" s="16"/>
      <c r="AO457" s="16"/>
      <c r="AQ457" s="93"/>
    </row>
    <row r="458" spans="1:43" s="3" customFormat="1" ht="9.75" customHeight="1" x14ac:dyDescent="0.2">
      <c r="A458" s="119"/>
      <c r="C458" s="24"/>
      <c r="D458" s="124"/>
      <c r="F458" s="24"/>
      <c r="H458" s="136"/>
      <c r="I458" s="136" t="s">
        <v>515</v>
      </c>
      <c r="J458" s="120"/>
      <c r="K458" s="24"/>
      <c r="L458" s="24"/>
      <c r="N458" s="24"/>
      <c r="O458" s="24"/>
      <c r="P458" s="24"/>
      <c r="Q458" s="24"/>
      <c r="R458" s="64"/>
      <c r="S458" s="80"/>
      <c r="T458" s="176"/>
      <c r="U458" s="33"/>
      <c r="V458" s="31"/>
      <c r="W458" s="5"/>
      <c r="X458" s="46"/>
      <c r="Y458" s="48"/>
      <c r="Z458" s="16"/>
      <c r="AA458" s="46"/>
      <c r="AB458" s="6"/>
      <c r="AC458" s="33"/>
      <c r="AD458" s="52"/>
      <c r="AE458" s="16"/>
      <c r="AF458" s="12"/>
      <c r="AG458" s="102"/>
      <c r="AH458" s="109"/>
      <c r="AI458" s="32"/>
      <c r="AJ458" s="46"/>
      <c r="AL458" s="16"/>
      <c r="AM458" s="16"/>
      <c r="AN458" s="16"/>
      <c r="AO458" s="16"/>
      <c r="AQ458" s="93"/>
    </row>
    <row r="459" spans="1:43" s="3" customFormat="1" ht="9.75" customHeight="1" x14ac:dyDescent="0.2">
      <c r="A459" s="119"/>
      <c r="C459" s="24"/>
      <c r="D459" s="124"/>
      <c r="F459" s="24"/>
      <c r="H459" s="136"/>
      <c r="I459" s="136" t="s">
        <v>514</v>
      </c>
      <c r="J459" s="120"/>
      <c r="K459" s="24"/>
      <c r="L459" s="24"/>
      <c r="N459" s="24"/>
      <c r="O459" s="24"/>
      <c r="P459" s="24"/>
      <c r="Q459" s="24"/>
      <c r="R459" s="64"/>
      <c r="S459" s="80"/>
      <c r="T459" s="176"/>
      <c r="U459" s="33"/>
      <c r="V459" s="31"/>
      <c r="W459" s="5"/>
      <c r="X459" s="46"/>
      <c r="Y459" s="48"/>
      <c r="Z459" s="16"/>
      <c r="AA459" s="46"/>
      <c r="AB459" s="6"/>
      <c r="AC459" s="33"/>
      <c r="AD459" s="52"/>
      <c r="AE459" s="16"/>
      <c r="AF459" s="12"/>
      <c r="AG459" s="102"/>
      <c r="AH459" s="109"/>
      <c r="AI459" s="32"/>
      <c r="AJ459" s="46"/>
      <c r="AL459" s="16"/>
      <c r="AM459" s="16"/>
      <c r="AN459" s="16"/>
      <c r="AO459" s="16"/>
      <c r="AQ459" s="93"/>
    </row>
    <row r="460" spans="1:43" s="3" customFormat="1" ht="3" customHeight="1" x14ac:dyDescent="0.2">
      <c r="A460" s="119"/>
      <c r="B460" s="124"/>
      <c r="C460" s="24"/>
      <c r="D460" s="124"/>
      <c r="F460" s="24"/>
      <c r="G460" s="120"/>
      <c r="H460" s="24"/>
      <c r="I460" s="136"/>
      <c r="K460" s="24"/>
      <c r="L460" s="127"/>
      <c r="M460" s="127"/>
      <c r="N460" s="124"/>
      <c r="O460" s="129"/>
      <c r="P460" s="124"/>
      <c r="Q460" s="33"/>
      <c r="R460" s="33"/>
      <c r="S460" s="80"/>
      <c r="T460" s="176"/>
      <c r="U460" s="33"/>
      <c r="V460" s="6"/>
      <c r="W460" s="5"/>
      <c r="X460" s="46"/>
      <c r="Y460" s="48"/>
      <c r="Z460" s="14"/>
      <c r="AA460" s="46"/>
      <c r="AB460" s="33"/>
      <c r="AC460" s="33"/>
      <c r="AD460" s="47"/>
      <c r="AE460" s="16"/>
      <c r="AF460" s="14"/>
      <c r="AG460" s="57"/>
      <c r="AH460" s="105"/>
      <c r="AI460" s="33"/>
      <c r="AJ460" s="46"/>
      <c r="AL460" s="16"/>
      <c r="AM460" s="16"/>
      <c r="AN460" s="16"/>
      <c r="AO460" s="16"/>
      <c r="AQ460" s="93" t="s">
        <v>45</v>
      </c>
    </row>
    <row r="461" spans="1:43" s="3" customFormat="1" ht="9.9499999999999993" customHeight="1" x14ac:dyDescent="0.2">
      <c r="A461" s="119"/>
      <c r="C461" s="168" t="s">
        <v>251</v>
      </c>
      <c r="D461" s="169" t="s">
        <v>243</v>
      </c>
      <c r="F461" s="24" t="s">
        <v>758</v>
      </c>
      <c r="H461" s="136" t="s">
        <v>544</v>
      </c>
      <c r="I461" s="24" t="s">
        <v>545</v>
      </c>
      <c r="J461" s="120"/>
      <c r="K461" s="24"/>
      <c r="L461" s="24"/>
      <c r="N461" s="124"/>
      <c r="O461" s="129"/>
      <c r="P461" s="124"/>
      <c r="Q461" s="24" t="s">
        <v>119</v>
      </c>
      <c r="R461" s="64"/>
      <c r="S461" s="80" t="s">
        <v>9</v>
      </c>
      <c r="T461" s="176"/>
      <c r="U461" s="33">
        <f>IF(Suggested="Yes",'Price List'!AC461,'Price List'!AI461)</f>
        <v>582.35</v>
      </c>
      <c r="V461" s="31" t="s">
        <v>36</v>
      </c>
      <c r="W461" s="5" t="str">
        <f>+Instructions!$B$3</f>
        <v>N</v>
      </c>
      <c r="X461" s="46"/>
      <c r="Y461" s="48">
        <f>+Instructions!$D$22</f>
        <v>0</v>
      </c>
      <c r="Z461" s="16">
        <f>ROUND($AC461*(1-Y461)+0.004999,2)</f>
        <v>582.35</v>
      </c>
      <c r="AA461" s="46"/>
      <c r="AB461" s="6" t="s">
        <v>993</v>
      </c>
      <c r="AC461" s="33">
        <v>582.35</v>
      </c>
      <c r="AD461" s="52">
        <f>+Y461</f>
        <v>0</v>
      </c>
      <c r="AE461" s="16">
        <f>+Z461</f>
        <v>582.35</v>
      </c>
      <c r="AF461" s="12">
        <f>(AI461-AE461)/AI461</f>
        <v>0</v>
      </c>
      <c r="AG461" s="102"/>
      <c r="AH461" s="109" t="str">
        <f>+C461</f>
        <v>RU1</v>
      </c>
      <c r="AI461" s="32">
        <f>SUM(AL461:AN461)+AG461</f>
        <v>582.35</v>
      </c>
      <c r="AJ461" s="46"/>
      <c r="AL461" s="16">
        <f>ROUND(AE461/(1-VLOOKUP(AH461,Group,2,FALSE)),2)</f>
        <v>582.35</v>
      </c>
      <c r="AM461" s="16">
        <f>IF(VLOOKUP(AH461,Group,3,FALSE)="YES",VLOOKUP(ROUND(ROUND(AL461,1)-AL461,2),Round,2,FALSE)+VLOOKUP(AH461,Group,4,FALSE),0)</f>
        <v>0</v>
      </c>
      <c r="AN461" s="16">
        <f>IF(VLOOKUP(AH461,Group,5,FALSE)="",0,ROUND(AL461-0.04999,1)-AL461+AO461)</f>
        <v>0</v>
      </c>
      <c r="AO461" s="16" t="str">
        <f>IF(VLOOKUP(AH461,Group,5,FALSE)="","",VLOOKUP(AH461,Group,5,FALSE))</f>
        <v/>
      </c>
      <c r="AQ461" s="93" t="s">
        <v>45</v>
      </c>
    </row>
    <row r="462" spans="1:43" s="3" customFormat="1" ht="9.75" customHeight="1" x14ac:dyDescent="0.2">
      <c r="A462" s="119"/>
      <c r="C462" s="24"/>
      <c r="D462" s="124"/>
      <c r="F462" s="24"/>
      <c r="H462" s="136"/>
      <c r="I462" s="136" t="s">
        <v>515</v>
      </c>
      <c r="J462" s="120"/>
      <c r="K462" s="24"/>
      <c r="L462" s="24"/>
      <c r="N462" s="24"/>
      <c r="O462" s="24"/>
      <c r="P462" s="24"/>
      <c r="Q462" s="24"/>
      <c r="R462" s="64"/>
      <c r="S462" s="80"/>
      <c r="T462" s="176"/>
      <c r="U462" s="33"/>
      <c r="V462" s="31"/>
      <c r="W462" s="5"/>
      <c r="X462" s="46"/>
      <c r="Y462" s="48"/>
      <c r="Z462" s="16"/>
      <c r="AA462" s="46"/>
      <c r="AB462" s="6"/>
      <c r="AC462" s="33"/>
      <c r="AD462" s="52"/>
      <c r="AE462" s="16"/>
      <c r="AF462" s="12"/>
      <c r="AG462" s="102"/>
      <c r="AH462" s="109"/>
      <c r="AI462" s="32"/>
      <c r="AJ462" s="46"/>
      <c r="AL462" s="16"/>
      <c r="AM462" s="16"/>
      <c r="AN462" s="16"/>
      <c r="AO462" s="16"/>
      <c r="AQ462" s="93"/>
    </row>
    <row r="463" spans="1:43" s="3" customFormat="1" ht="9.75" customHeight="1" x14ac:dyDescent="0.2">
      <c r="A463" s="119"/>
      <c r="C463" s="24"/>
      <c r="D463" s="124"/>
      <c r="F463" s="24"/>
      <c r="H463" s="136"/>
      <c r="I463" s="136" t="s">
        <v>514</v>
      </c>
      <c r="J463" s="120"/>
      <c r="K463" s="24"/>
      <c r="L463" s="24"/>
      <c r="N463" s="24"/>
      <c r="O463" s="24"/>
      <c r="P463" s="24"/>
      <c r="Q463" s="24"/>
      <c r="R463" s="64"/>
      <c r="S463" s="80"/>
      <c r="T463" s="176"/>
      <c r="U463" s="33"/>
      <c r="V463" s="31"/>
      <c r="W463" s="5"/>
      <c r="X463" s="46"/>
      <c r="Y463" s="48"/>
      <c r="Z463" s="16"/>
      <c r="AA463" s="46"/>
      <c r="AB463" s="6"/>
      <c r="AC463" s="33"/>
      <c r="AD463" s="52"/>
      <c r="AE463" s="16"/>
      <c r="AF463" s="12"/>
      <c r="AG463" s="102"/>
      <c r="AH463" s="109"/>
      <c r="AI463" s="32"/>
      <c r="AJ463" s="46"/>
      <c r="AL463" s="16"/>
      <c r="AM463" s="16"/>
      <c r="AN463" s="16"/>
      <c r="AO463" s="16"/>
      <c r="AQ463" s="93"/>
    </row>
    <row r="464" spans="1:43" s="3" customFormat="1" ht="3.75" customHeight="1" x14ac:dyDescent="0.2">
      <c r="A464" s="119"/>
      <c r="B464" s="124"/>
      <c r="C464" s="24"/>
      <c r="D464" s="124"/>
      <c r="F464" s="24"/>
      <c r="G464" s="120"/>
      <c r="H464" s="24"/>
      <c r="I464" s="136"/>
      <c r="K464" s="24"/>
      <c r="L464" s="127"/>
      <c r="M464" s="127"/>
      <c r="N464" s="124"/>
      <c r="O464" s="129"/>
      <c r="P464" s="124"/>
      <c r="Q464" s="33"/>
      <c r="R464" s="33"/>
      <c r="S464" s="80"/>
      <c r="T464" s="176"/>
      <c r="U464" s="33"/>
      <c r="V464" s="6"/>
      <c r="W464" s="5"/>
      <c r="X464" s="46"/>
      <c r="Y464" s="48"/>
      <c r="Z464" s="14"/>
      <c r="AA464" s="46"/>
      <c r="AB464" s="33"/>
      <c r="AC464" s="33"/>
      <c r="AD464" s="47"/>
      <c r="AE464" s="16"/>
      <c r="AF464" s="14"/>
      <c r="AG464" s="57"/>
      <c r="AH464" s="105"/>
      <c r="AI464" s="33"/>
      <c r="AJ464" s="46"/>
      <c r="AL464" s="16"/>
      <c r="AM464" s="16"/>
      <c r="AN464" s="16"/>
      <c r="AO464" s="16"/>
      <c r="AQ464" s="93" t="s">
        <v>45</v>
      </c>
    </row>
    <row r="465" spans="1:43" s="3" customFormat="1" ht="9.9499999999999993" customHeight="1" x14ac:dyDescent="0.2">
      <c r="A465" s="119"/>
      <c r="C465" s="168" t="s">
        <v>251</v>
      </c>
      <c r="D465" s="169" t="s">
        <v>243</v>
      </c>
      <c r="F465" s="24" t="s">
        <v>417</v>
      </c>
      <c r="H465" s="136" t="s">
        <v>543</v>
      </c>
      <c r="I465" s="24" t="s">
        <v>371</v>
      </c>
      <c r="J465" s="120"/>
      <c r="K465" s="24"/>
      <c r="L465" s="24"/>
      <c r="M465" s="127"/>
      <c r="N465" s="124"/>
      <c r="O465" s="129"/>
      <c r="P465" s="124"/>
      <c r="Q465" s="24" t="s">
        <v>119</v>
      </c>
      <c r="R465" s="64"/>
      <c r="S465" s="80"/>
      <c r="T465" s="176"/>
      <c r="U465" s="33">
        <f>IF(Suggested="Yes",'Price List'!AC465,'Price List'!AI465)</f>
        <v>403.1</v>
      </c>
      <c r="V465" s="31" t="s">
        <v>36</v>
      </c>
      <c r="W465" s="5" t="str">
        <f>+Instructions!$B$3</f>
        <v>N</v>
      </c>
      <c r="X465" s="46"/>
      <c r="Y465" s="48">
        <f>+Instructions!$D$22</f>
        <v>0</v>
      </c>
      <c r="Z465" s="16">
        <f>ROUND($AC465*(1-Y465)+0.004999,2)</f>
        <v>403.1</v>
      </c>
      <c r="AA465" s="46"/>
      <c r="AB465" s="6" t="s">
        <v>993</v>
      </c>
      <c r="AC465" s="33">
        <v>403.1</v>
      </c>
      <c r="AD465" s="52">
        <f t="shared" ref="AD465:AE467" si="304">+Y465</f>
        <v>0</v>
      </c>
      <c r="AE465" s="16">
        <f t="shared" si="304"/>
        <v>403.1</v>
      </c>
      <c r="AF465" s="12">
        <f>(AI465-AE465)/AI465</f>
        <v>0</v>
      </c>
      <c r="AG465" s="102"/>
      <c r="AH465" s="109" t="str">
        <f>+C465</f>
        <v>RU1</v>
      </c>
      <c r="AI465" s="32">
        <f>SUM(AL465:AN465)+AG465</f>
        <v>403.1</v>
      </c>
      <c r="AJ465" s="46"/>
      <c r="AL465" s="16">
        <f>ROUND(AE465/(1-VLOOKUP(AH465,Group,2,FALSE)),2)</f>
        <v>403.1</v>
      </c>
      <c r="AM465" s="16">
        <f>IF(VLOOKUP(AH465,Group,3,FALSE)="YES",VLOOKUP(ROUND(ROUND(AL465,1)-AL465,2),Round,2,FALSE)+VLOOKUP(AH465,Group,4,FALSE),0)</f>
        <v>0</v>
      </c>
      <c r="AN465" s="16">
        <f>IF(VLOOKUP(AH465,Group,5,FALSE)="",0,ROUND(AL465-0.04999,1)-AL465+AO465)</f>
        <v>0</v>
      </c>
      <c r="AO465" s="16" t="str">
        <f>IF(VLOOKUP(AH465,Group,5,FALSE)="","",VLOOKUP(AH465,Group,5,FALSE))</f>
        <v/>
      </c>
      <c r="AQ465" s="93" t="s">
        <v>45</v>
      </c>
    </row>
    <row r="466" spans="1:43" s="3" customFormat="1" ht="9.75" customHeight="1" x14ac:dyDescent="0.2">
      <c r="A466" s="119"/>
      <c r="C466" s="168"/>
      <c r="D466" s="169"/>
      <c r="F466" s="24"/>
      <c r="H466" s="136"/>
      <c r="I466" s="24" t="s">
        <v>546</v>
      </c>
      <c r="J466" s="120"/>
      <c r="K466" s="24"/>
      <c r="L466" s="24"/>
      <c r="M466" s="127"/>
      <c r="N466" s="124"/>
      <c r="O466" s="129"/>
      <c r="P466" s="124"/>
      <c r="Q466" s="24"/>
      <c r="R466" s="64"/>
      <c r="S466" s="80"/>
      <c r="T466" s="176"/>
      <c r="U466" s="33"/>
      <c r="V466" s="31"/>
      <c r="W466" s="5"/>
      <c r="X466" s="46"/>
      <c r="Y466" s="48"/>
      <c r="Z466" s="16"/>
      <c r="AA466" s="46"/>
      <c r="AB466" s="6"/>
      <c r="AC466" s="33"/>
      <c r="AD466" s="52"/>
      <c r="AE466" s="16"/>
      <c r="AF466" s="12"/>
      <c r="AG466" s="102"/>
      <c r="AH466" s="109"/>
      <c r="AI466" s="32"/>
      <c r="AJ466" s="46"/>
      <c r="AL466" s="16"/>
      <c r="AM466" s="16"/>
      <c r="AN466" s="16"/>
      <c r="AO466" s="16"/>
      <c r="AQ466" s="93"/>
    </row>
    <row r="467" spans="1:43" s="3" customFormat="1" ht="9.9499999999999993" customHeight="1" x14ac:dyDescent="0.2">
      <c r="A467" s="119"/>
      <c r="C467" s="168" t="s">
        <v>251</v>
      </c>
      <c r="D467" s="169" t="s">
        <v>243</v>
      </c>
      <c r="F467" s="24" t="s">
        <v>759</v>
      </c>
      <c r="H467" s="136" t="s">
        <v>547</v>
      </c>
      <c r="I467" s="24" t="s">
        <v>520</v>
      </c>
      <c r="J467" s="120"/>
      <c r="K467" s="24"/>
      <c r="L467" s="24"/>
      <c r="N467" s="24"/>
      <c r="O467" s="24"/>
      <c r="P467" s="24"/>
      <c r="Q467" s="24" t="s">
        <v>119</v>
      </c>
      <c r="R467" s="64"/>
      <c r="S467" s="80"/>
      <c r="T467" s="176"/>
      <c r="U467" s="33">
        <f>IF(Suggested="Yes",'Price List'!AC467,'Price List'!AI467)</f>
        <v>414.3</v>
      </c>
      <c r="V467" s="31" t="s">
        <v>36</v>
      </c>
      <c r="W467" s="5" t="str">
        <f>+Instructions!$B$3</f>
        <v>N</v>
      </c>
      <c r="X467" s="46"/>
      <c r="Y467" s="48">
        <f>+Instructions!$D$22</f>
        <v>0</v>
      </c>
      <c r="Z467" s="16">
        <f>ROUND($AC467*(1-Y467)+0.004999,2)</f>
        <v>414.3</v>
      </c>
      <c r="AA467" s="46"/>
      <c r="AB467" s="6" t="s">
        <v>993</v>
      </c>
      <c r="AC467" s="33">
        <v>414.3</v>
      </c>
      <c r="AD467" s="52">
        <f t="shared" si="304"/>
        <v>0</v>
      </c>
      <c r="AE467" s="16">
        <f t="shared" si="304"/>
        <v>414.3</v>
      </c>
      <c r="AF467" s="12">
        <f>(AI467-AE467)/AI467</f>
        <v>0</v>
      </c>
      <c r="AG467" s="102"/>
      <c r="AH467" s="109" t="str">
        <f>+C467</f>
        <v>RU1</v>
      </c>
      <c r="AI467" s="32">
        <f>SUM(AL467:AN467)+AG467</f>
        <v>414.3</v>
      </c>
      <c r="AJ467" s="46"/>
      <c r="AL467" s="16">
        <f>ROUND(AE467/(1-VLOOKUP(AH467,Group,2,FALSE)),2)</f>
        <v>414.3</v>
      </c>
      <c r="AM467" s="16">
        <f>IF(VLOOKUP(AH467,Group,3,FALSE)="YES",VLOOKUP(ROUND(ROUND(AL467,1)-AL467,2),Round,2,FALSE)+VLOOKUP(AH467,Group,4,FALSE),0)</f>
        <v>0</v>
      </c>
      <c r="AN467" s="16">
        <f>IF(VLOOKUP(AH467,Group,5,FALSE)="",0,ROUND(AL467-0.04999,1)-AL467+AO467)</f>
        <v>0</v>
      </c>
      <c r="AO467" s="16" t="str">
        <f>IF(VLOOKUP(AH467,Group,5,FALSE)="","",VLOOKUP(AH467,Group,5,FALSE))</f>
        <v/>
      </c>
      <c r="AQ467" s="93" t="s">
        <v>45</v>
      </c>
    </row>
    <row r="468" spans="1:43" s="3" customFormat="1" ht="2.85" customHeight="1" x14ac:dyDescent="0.2">
      <c r="A468" s="119"/>
      <c r="B468" s="124"/>
      <c r="C468" s="24"/>
      <c r="D468" s="124"/>
      <c r="F468" s="24"/>
      <c r="G468" s="120"/>
      <c r="H468" s="24"/>
      <c r="I468" s="136"/>
      <c r="K468" s="24"/>
      <c r="L468" s="127"/>
      <c r="M468" s="127"/>
      <c r="N468" s="124"/>
      <c r="O468" s="129"/>
      <c r="P468" s="124"/>
      <c r="Q468" s="33"/>
      <c r="R468" s="33"/>
      <c r="S468" s="80"/>
      <c r="T468" s="176"/>
      <c r="U468" s="33"/>
      <c r="V468" s="6"/>
      <c r="W468" s="5"/>
      <c r="X468" s="46"/>
      <c r="Y468" s="48"/>
      <c r="Z468" s="14"/>
      <c r="AA468" s="46"/>
      <c r="AB468" s="33"/>
      <c r="AC468" s="33"/>
      <c r="AD468" s="47"/>
      <c r="AE468" s="16"/>
      <c r="AF468" s="14"/>
      <c r="AG468" s="57"/>
      <c r="AH468" s="105"/>
      <c r="AI468" s="33"/>
      <c r="AJ468" s="46"/>
      <c r="AL468" s="16"/>
      <c r="AM468" s="16"/>
      <c r="AN468" s="16"/>
      <c r="AO468" s="16"/>
      <c r="AQ468" s="93" t="s">
        <v>45</v>
      </c>
    </row>
    <row r="469" spans="1:43" s="3" customFormat="1" ht="9.9499999999999993" customHeight="1" x14ac:dyDescent="0.2">
      <c r="A469" s="119"/>
      <c r="B469" s="124"/>
      <c r="C469" s="24"/>
      <c r="D469" s="124"/>
      <c r="F469" s="11" t="s">
        <v>260</v>
      </c>
      <c r="G469" s="24"/>
      <c r="H469" s="64"/>
      <c r="I469" s="24"/>
      <c r="J469" s="120"/>
      <c r="K469" s="24"/>
      <c r="L469" s="24"/>
      <c r="M469" s="24"/>
      <c r="N469" s="24"/>
      <c r="O469" s="24"/>
      <c r="Q469" s="24"/>
      <c r="S469" s="80"/>
      <c r="T469" s="176"/>
      <c r="U469" s="33"/>
      <c r="V469" s="6"/>
      <c r="W469" s="5"/>
      <c r="X469" s="46"/>
      <c r="Y469" s="48"/>
      <c r="Z469" s="14"/>
      <c r="AA469" s="46"/>
      <c r="AB469" s="33"/>
      <c r="AC469" s="33"/>
      <c r="AD469" s="47"/>
      <c r="AE469" s="16"/>
      <c r="AF469" s="14"/>
      <c r="AG469" s="57"/>
      <c r="AH469" s="105"/>
      <c r="AI469" s="33"/>
      <c r="AJ469" s="46"/>
      <c r="AL469" s="16"/>
      <c r="AM469" s="16"/>
      <c r="AN469" s="16"/>
      <c r="AO469" s="16"/>
      <c r="AQ469" s="93" t="s">
        <v>45</v>
      </c>
    </row>
    <row r="470" spans="1:43" s="3" customFormat="1" ht="9.9499999999999993" customHeight="1" x14ac:dyDescent="0.2">
      <c r="A470" s="119"/>
      <c r="C470" s="168" t="s">
        <v>250</v>
      </c>
      <c r="D470" s="169" t="s">
        <v>244</v>
      </c>
      <c r="F470" s="24" t="s">
        <v>462</v>
      </c>
      <c r="H470" s="136" t="s">
        <v>461</v>
      </c>
      <c r="I470" s="24" t="s">
        <v>508</v>
      </c>
      <c r="J470" s="120"/>
      <c r="K470" s="24"/>
      <c r="L470" s="24"/>
      <c r="N470" s="24"/>
      <c r="O470" s="24"/>
      <c r="P470" s="24"/>
      <c r="Q470" s="24" t="s">
        <v>119</v>
      </c>
      <c r="R470" s="64"/>
      <c r="S470" s="80"/>
      <c r="T470" s="176"/>
      <c r="U470" s="33">
        <f>IF(Suggested="Yes",'Price List'!AC470,'Price List'!AI470)</f>
        <v>199.25</v>
      </c>
      <c r="V470" s="31" t="s">
        <v>36</v>
      </c>
      <c r="W470" s="5" t="str">
        <f>+Instructions!$B$3</f>
        <v>N</v>
      </c>
      <c r="X470" s="46"/>
      <c r="Y470" s="48">
        <f>+Instructions!$D$22</f>
        <v>0</v>
      </c>
      <c r="Z470" s="16">
        <f>ROUND($AC470*(1-Y470)+0.004999,2)</f>
        <v>199.25</v>
      </c>
      <c r="AA470" s="46"/>
      <c r="AB470" s="6" t="s">
        <v>993</v>
      </c>
      <c r="AC470" s="33">
        <v>199.25</v>
      </c>
      <c r="AD470" s="52">
        <f>+Y470</f>
        <v>0</v>
      </c>
      <c r="AE470" s="16">
        <f>+Z470</f>
        <v>199.25</v>
      </c>
      <c r="AF470" s="12">
        <f t="shared" ref="AF470" si="305">(AI470-AE470)/AI470</f>
        <v>0</v>
      </c>
      <c r="AG470" s="102"/>
      <c r="AH470" s="109" t="str">
        <f>+C470</f>
        <v>RU</v>
      </c>
      <c r="AI470" s="32">
        <f t="shared" ref="AI470" si="306">SUM(AL470:AN470)+AG470</f>
        <v>199.25</v>
      </c>
      <c r="AJ470" s="46"/>
      <c r="AL470" s="16">
        <f>ROUND(AE470/(1-VLOOKUP(AH470,Group,2,FALSE)),2)</f>
        <v>199.25</v>
      </c>
      <c r="AM470" s="16">
        <f>IF(VLOOKUP(AH470,Group,3,FALSE)="YES",VLOOKUP(ROUND(ROUND(AL470,1)-AL470,2),Round,2,FALSE)+VLOOKUP(AH470,Group,4,FALSE),0)</f>
        <v>0</v>
      </c>
      <c r="AN470" s="16">
        <f>IF(VLOOKUP(AH470,Group,5,FALSE)="",0,ROUND(AL470-0.04999,1)-AL470+AO470)</f>
        <v>0</v>
      </c>
      <c r="AO470" s="16" t="str">
        <f>IF(VLOOKUP(AH470,Group,5,FALSE)="","",VLOOKUP(AH470,Group,5,FALSE))</f>
        <v/>
      </c>
      <c r="AQ470" s="93" t="s">
        <v>45</v>
      </c>
    </row>
    <row r="471" spans="1:43" s="3" customFormat="1" ht="2.85" customHeight="1" x14ac:dyDescent="0.2">
      <c r="A471" s="119"/>
      <c r="B471" s="124"/>
      <c r="C471" s="24"/>
      <c r="D471" s="124"/>
      <c r="F471" s="24"/>
      <c r="G471" s="120"/>
      <c r="H471" s="24"/>
      <c r="I471" s="136"/>
      <c r="K471" s="24"/>
      <c r="L471" s="127"/>
      <c r="M471" s="127"/>
      <c r="N471" s="124"/>
      <c r="O471" s="129"/>
      <c r="P471" s="124"/>
      <c r="Q471" s="33"/>
      <c r="R471" s="33"/>
      <c r="S471" s="80"/>
      <c r="T471" s="176"/>
      <c r="U471" s="33"/>
      <c r="V471" s="6"/>
      <c r="W471" s="5"/>
      <c r="X471" s="46"/>
      <c r="Y471" s="48"/>
      <c r="Z471" s="14"/>
      <c r="AA471" s="46"/>
      <c r="AB471" s="33"/>
      <c r="AC471" s="33"/>
      <c r="AD471" s="47"/>
      <c r="AE471" s="16"/>
      <c r="AF471" s="14"/>
      <c r="AG471" s="57"/>
      <c r="AH471" s="105"/>
      <c r="AI471" s="33"/>
      <c r="AJ471" s="46"/>
      <c r="AL471" s="16"/>
      <c r="AM471" s="16"/>
      <c r="AN471" s="16"/>
      <c r="AO471" s="16"/>
      <c r="AQ471" s="93" t="s">
        <v>45</v>
      </c>
    </row>
    <row r="472" spans="1:43" s="3" customFormat="1" ht="9.9499999999999993" customHeight="1" x14ac:dyDescent="0.2">
      <c r="A472" s="119"/>
      <c r="B472" s="124"/>
      <c r="C472" s="24"/>
      <c r="D472" s="124"/>
      <c r="F472" s="11" t="s">
        <v>261</v>
      </c>
      <c r="G472" s="24"/>
      <c r="H472" s="64"/>
      <c r="I472" s="24"/>
      <c r="J472" s="120"/>
      <c r="K472" s="24"/>
      <c r="L472" s="24"/>
      <c r="M472" s="24"/>
      <c r="N472" s="24"/>
      <c r="O472" s="24"/>
      <c r="Q472" s="24"/>
      <c r="S472" s="80"/>
      <c r="T472" s="176"/>
      <c r="U472" s="33"/>
      <c r="V472" s="6"/>
      <c r="W472" s="5"/>
      <c r="X472" s="46"/>
      <c r="Y472" s="48"/>
      <c r="Z472" s="14"/>
      <c r="AA472" s="46"/>
      <c r="AB472" s="33"/>
      <c r="AC472" s="33"/>
      <c r="AD472" s="47"/>
      <c r="AE472" s="16"/>
      <c r="AF472" s="14"/>
      <c r="AG472" s="57"/>
      <c r="AH472" s="105"/>
      <c r="AI472" s="33"/>
      <c r="AJ472" s="46"/>
      <c r="AL472" s="16"/>
      <c r="AM472" s="16"/>
      <c r="AN472" s="16"/>
      <c r="AO472" s="16"/>
      <c r="AQ472" s="93" t="s">
        <v>45</v>
      </c>
    </row>
    <row r="473" spans="1:43" s="3" customFormat="1" ht="9.9499999999999993" customHeight="1" x14ac:dyDescent="0.2">
      <c r="A473" s="119"/>
      <c r="C473" s="168" t="s">
        <v>250</v>
      </c>
      <c r="D473" s="169" t="s">
        <v>244</v>
      </c>
      <c r="F473" s="24" t="s">
        <v>760</v>
      </c>
      <c r="H473" s="136" t="s">
        <v>521</v>
      </c>
      <c r="I473" s="24" t="s">
        <v>460</v>
      </c>
      <c r="J473" s="120"/>
      <c r="K473" s="24"/>
      <c r="L473" s="24"/>
      <c r="N473" s="24"/>
      <c r="O473" s="24"/>
      <c r="P473" s="24"/>
      <c r="Q473" s="24" t="s">
        <v>119</v>
      </c>
      <c r="R473" s="64"/>
      <c r="S473" s="80"/>
      <c r="T473" s="176"/>
      <c r="U473" s="33">
        <f>IF(Suggested="Yes",'Price List'!AC473,'Price List'!AI473)</f>
        <v>41.05</v>
      </c>
      <c r="V473" s="31" t="s">
        <v>36</v>
      </c>
      <c r="W473" s="5" t="str">
        <f>+Instructions!$B$3</f>
        <v>N</v>
      </c>
      <c r="X473" s="46"/>
      <c r="Y473" s="48">
        <f>+Instructions!$D$22</f>
        <v>0</v>
      </c>
      <c r="Z473" s="16">
        <f>ROUND($AC473*(1-Y473)+0.004999,2)</f>
        <v>41.05</v>
      </c>
      <c r="AA473" s="46"/>
      <c r="AB473" s="6" t="s">
        <v>993</v>
      </c>
      <c r="AC473" s="33">
        <v>41.05</v>
      </c>
      <c r="AD473" s="52">
        <f t="shared" ref="AD473:AE473" si="307">+Y473</f>
        <v>0</v>
      </c>
      <c r="AE473" s="16">
        <f t="shared" si="307"/>
        <v>41.05</v>
      </c>
      <c r="AF473" s="12">
        <f>(AI473-AE473)/AI473</f>
        <v>0</v>
      </c>
      <c r="AG473" s="102"/>
      <c r="AH473" s="109" t="str">
        <f>+C473</f>
        <v>RU</v>
      </c>
      <c r="AI473" s="32">
        <f>SUM(AL473:AN473)+AG473</f>
        <v>41.05</v>
      </c>
      <c r="AJ473" s="46"/>
      <c r="AL473" s="16">
        <f>ROUND(AE473/(1-VLOOKUP(AH473,Group,2,FALSE)),2)</f>
        <v>41.05</v>
      </c>
      <c r="AM473" s="16">
        <f>IF(VLOOKUP(AH473,Group,3,FALSE)="YES",VLOOKUP(ROUND(ROUND(AL473,1)-AL473,2),Round,2,FALSE)+VLOOKUP(AH473,Group,4,FALSE),0)</f>
        <v>0</v>
      </c>
      <c r="AN473" s="16">
        <f>IF(VLOOKUP(AH473,Group,5,FALSE)="",0,ROUND(AL473-0.04999,1)-AL473+AO473)</f>
        <v>0</v>
      </c>
      <c r="AO473" s="16" t="str">
        <f>IF(VLOOKUP(AH473,Group,5,FALSE)="","",VLOOKUP(AH473,Group,5,FALSE))</f>
        <v/>
      </c>
      <c r="AQ473" s="93" t="s">
        <v>45</v>
      </c>
    </row>
    <row r="474" spans="1:43" s="3" customFormat="1" ht="2.85" customHeight="1" x14ac:dyDescent="0.2">
      <c r="A474" s="119"/>
      <c r="B474" s="124"/>
      <c r="C474" s="24"/>
      <c r="D474" s="124"/>
      <c r="F474" s="24"/>
      <c r="G474" s="120"/>
      <c r="H474" s="24"/>
      <c r="I474" s="136"/>
      <c r="K474" s="24"/>
      <c r="L474" s="127"/>
      <c r="M474" s="127"/>
      <c r="N474" s="124"/>
      <c r="O474" s="129"/>
      <c r="P474" s="124"/>
      <c r="Q474" s="33"/>
      <c r="R474" s="33"/>
      <c r="S474" s="80"/>
      <c r="T474" s="176"/>
      <c r="U474" s="33"/>
      <c r="V474" s="6"/>
      <c r="W474" s="5"/>
      <c r="X474" s="46"/>
      <c r="Y474" s="48"/>
      <c r="Z474" s="14"/>
      <c r="AA474" s="46"/>
      <c r="AB474" s="33"/>
      <c r="AC474" s="33"/>
      <c r="AD474" s="47"/>
      <c r="AE474" s="16"/>
      <c r="AF474" s="14"/>
      <c r="AG474" s="57"/>
      <c r="AH474" s="105"/>
      <c r="AI474" s="33"/>
      <c r="AJ474" s="46"/>
      <c r="AL474" s="16"/>
      <c r="AM474" s="16"/>
      <c r="AN474" s="16"/>
      <c r="AO474" s="16"/>
      <c r="AQ474" s="93" t="s">
        <v>45</v>
      </c>
    </row>
    <row r="475" spans="1:43" s="3" customFormat="1" ht="9.9499999999999993" customHeight="1" x14ac:dyDescent="0.2">
      <c r="A475" s="119"/>
      <c r="B475" s="124"/>
      <c r="C475" s="24"/>
      <c r="D475" s="124"/>
      <c r="F475" s="11" t="s">
        <v>459</v>
      </c>
      <c r="G475" s="24"/>
      <c r="H475" s="64"/>
      <c r="I475" s="24"/>
      <c r="J475" s="120"/>
      <c r="K475" s="24"/>
      <c r="L475" s="24"/>
      <c r="M475" s="24"/>
      <c r="N475" s="24"/>
      <c r="O475" s="24"/>
      <c r="Q475" s="24"/>
      <c r="S475" s="80"/>
      <c r="T475" s="176"/>
      <c r="U475" s="33"/>
      <c r="V475" s="6"/>
      <c r="W475" s="5"/>
      <c r="X475" s="46"/>
      <c r="Y475" s="48"/>
      <c r="Z475" s="14"/>
      <c r="AA475" s="46"/>
      <c r="AB475" s="33"/>
      <c r="AC475" s="33"/>
      <c r="AD475" s="47"/>
      <c r="AE475" s="16"/>
      <c r="AF475" s="14"/>
      <c r="AG475" s="57"/>
      <c r="AH475" s="105"/>
      <c r="AI475" s="33"/>
      <c r="AJ475" s="46"/>
      <c r="AL475" s="16"/>
      <c r="AM475" s="16"/>
      <c r="AN475" s="16"/>
      <c r="AO475" s="16"/>
      <c r="AQ475" s="93" t="s">
        <v>45</v>
      </c>
    </row>
    <row r="476" spans="1:43" s="3" customFormat="1" ht="9.9499999999999993" customHeight="1" x14ac:dyDescent="0.2">
      <c r="A476" s="119" t="s">
        <v>811</v>
      </c>
      <c r="C476" s="168" t="s">
        <v>419</v>
      </c>
      <c r="D476" s="169" t="s">
        <v>549</v>
      </c>
      <c r="F476" s="24" t="s">
        <v>965</v>
      </c>
      <c r="H476" s="24" t="s">
        <v>154</v>
      </c>
      <c r="I476" s="24"/>
      <c r="J476" s="120"/>
      <c r="K476" s="24" t="s">
        <v>733</v>
      </c>
      <c r="L476" s="24"/>
      <c r="N476" s="24"/>
      <c r="O476" s="24"/>
      <c r="P476" s="24"/>
      <c r="Q476" s="24" t="s">
        <v>550</v>
      </c>
      <c r="R476" s="64"/>
      <c r="S476" s="80" t="s">
        <v>9</v>
      </c>
      <c r="T476" s="176" t="s">
        <v>445</v>
      </c>
      <c r="U476" s="33">
        <f>IF(Suggested="Yes",'Price List'!AC476,'Price List'!AI476)</f>
        <v>87.85</v>
      </c>
      <c r="V476" s="31" t="s">
        <v>36</v>
      </c>
      <c r="W476" s="5" t="str">
        <f>+Instructions!$B$3</f>
        <v>N</v>
      </c>
      <c r="X476" s="46"/>
      <c r="Y476" s="48">
        <f>+Instructions!$D$22</f>
        <v>0</v>
      </c>
      <c r="Z476" s="16">
        <f t="shared" ref="Z476" si="308">ROUND($AC476*(1-Y476)+0.004999,2)</f>
        <v>87.85</v>
      </c>
      <c r="AA476" s="46"/>
      <c r="AB476" s="6" t="s">
        <v>993</v>
      </c>
      <c r="AC476" s="33">
        <v>87.85</v>
      </c>
      <c r="AD476" s="52">
        <f t="shared" ref="AD476" si="309">+Y476</f>
        <v>0</v>
      </c>
      <c r="AE476" s="16">
        <f t="shared" ref="AE476" si="310">+Z476</f>
        <v>87.85</v>
      </c>
      <c r="AF476" s="12">
        <f t="shared" ref="AF476" si="311">(AI476-AE476)/AI476</f>
        <v>0</v>
      </c>
      <c r="AG476" s="102"/>
      <c r="AH476" s="109" t="str">
        <f>+C476</f>
        <v>RS</v>
      </c>
      <c r="AI476" s="32">
        <f t="shared" ref="AI476" si="312">SUM(AL476:AN476)+AG476</f>
        <v>87.85</v>
      </c>
      <c r="AJ476" s="46"/>
      <c r="AL476" s="16">
        <f t="shared" ref="AL476" si="313">ROUND(AE476/(1-VLOOKUP(AH476,Group,2,FALSE)),2)</f>
        <v>87.85</v>
      </c>
      <c r="AM476" s="16">
        <f t="shared" ref="AM476" si="314">IF(VLOOKUP(AH476,Group,3,FALSE)="YES",VLOOKUP(ROUND(ROUND(AL476,1)-AL476,2),Round,2,FALSE)+VLOOKUP(AH476,Group,4,FALSE),0)</f>
        <v>0</v>
      </c>
      <c r="AN476" s="16">
        <f t="shared" ref="AN476" si="315">IF(VLOOKUP(AH476,Group,5,FALSE)="",0,ROUND(AL476-0.04999,1)-AL476+AO476)</f>
        <v>0</v>
      </c>
      <c r="AO476" s="16" t="str">
        <f t="shared" ref="AO476" si="316">IF(VLOOKUP(AH476,Group,5,FALSE)="","",VLOOKUP(AH476,Group,5,FALSE))</f>
        <v/>
      </c>
      <c r="AQ476" s="93" t="s">
        <v>45</v>
      </c>
    </row>
    <row r="477" spans="1:43" s="3" customFormat="1" ht="9.75" customHeight="1" x14ac:dyDescent="0.2">
      <c r="A477" s="119"/>
      <c r="D477" s="24"/>
      <c r="F477" s="24"/>
      <c r="H477" s="24"/>
      <c r="I477" s="24"/>
      <c r="J477" s="120"/>
      <c r="K477" s="24"/>
      <c r="L477" s="24" t="s">
        <v>732</v>
      </c>
      <c r="N477" s="24"/>
      <c r="O477" s="24"/>
      <c r="P477" s="24"/>
      <c r="Q477" s="24"/>
      <c r="R477" s="64"/>
      <c r="S477" s="80"/>
      <c r="T477" s="176"/>
      <c r="U477" s="33"/>
      <c r="V477" s="31"/>
      <c r="W477" s="5"/>
      <c r="X477" s="46"/>
      <c r="Y477" s="48"/>
      <c r="Z477" s="16"/>
      <c r="AA477" s="46"/>
      <c r="AB477" s="6"/>
      <c r="AC477" s="33"/>
      <c r="AD477" s="52"/>
      <c r="AE477" s="16"/>
      <c r="AF477" s="12"/>
      <c r="AG477" s="102"/>
      <c r="AH477" s="109"/>
      <c r="AI477" s="32"/>
      <c r="AJ477" s="46"/>
      <c r="AL477" s="16"/>
      <c r="AM477" s="16"/>
      <c r="AN477" s="16"/>
      <c r="AO477" s="16"/>
      <c r="AQ477" s="93"/>
    </row>
    <row r="478" spans="1:43" s="3" customFormat="1" ht="9.9499999999999993" customHeight="1" x14ac:dyDescent="0.2">
      <c r="A478" s="119" t="s">
        <v>812</v>
      </c>
      <c r="C478" s="168" t="s">
        <v>419</v>
      </c>
      <c r="D478" s="169" t="s">
        <v>549</v>
      </c>
      <c r="F478" s="24" t="s">
        <v>966</v>
      </c>
      <c r="H478" s="24" t="s">
        <v>731</v>
      </c>
      <c r="I478" s="24"/>
      <c r="J478" s="120"/>
      <c r="K478" s="24" t="s">
        <v>730</v>
      </c>
      <c r="L478" s="24"/>
      <c r="N478" s="24"/>
      <c r="O478" s="24"/>
      <c r="P478" s="24"/>
      <c r="Q478" s="24" t="s">
        <v>550</v>
      </c>
      <c r="R478" s="64"/>
      <c r="S478" s="80"/>
      <c r="T478" s="176" t="s">
        <v>445</v>
      </c>
      <c r="U478" s="33">
        <f>IF(Suggested="Yes",'Price List'!AC478,'Price List'!AI478)</f>
        <v>213.75</v>
      </c>
      <c r="V478" s="31" t="s">
        <v>36</v>
      </c>
      <c r="W478" s="5" t="str">
        <f>+Instructions!$B$3</f>
        <v>N</v>
      </c>
      <c r="X478" s="46"/>
      <c r="Y478" s="48">
        <f>+Instructions!$D$22</f>
        <v>0</v>
      </c>
      <c r="Z478" s="16">
        <f t="shared" ref="Z478" si="317">ROUND($AC478*(1-Y478)+0.004999,2)</f>
        <v>213.75</v>
      </c>
      <c r="AA478" s="46"/>
      <c r="AB478" s="6" t="s">
        <v>993</v>
      </c>
      <c r="AC478" s="33">
        <v>213.75</v>
      </c>
      <c r="AD478" s="52">
        <f t="shared" ref="AD478" si="318">+Y478</f>
        <v>0</v>
      </c>
      <c r="AE478" s="16">
        <f t="shared" ref="AE478" si="319">+Z478</f>
        <v>213.75</v>
      </c>
      <c r="AF478" s="12">
        <f t="shared" ref="AF478" si="320">(AI478-AE478)/AI478</f>
        <v>0</v>
      </c>
      <c r="AG478" s="102"/>
      <c r="AH478" s="109" t="str">
        <f>+C478</f>
        <v>RS</v>
      </c>
      <c r="AI478" s="32">
        <f t="shared" ref="AI478" si="321">SUM(AL478:AN478)+AG478</f>
        <v>213.75</v>
      </c>
      <c r="AJ478" s="46"/>
      <c r="AL478" s="16">
        <f>ROUND(AE478/(1-VLOOKUP(AH478,Group,2,FALSE)),2)</f>
        <v>213.75</v>
      </c>
      <c r="AM478" s="16">
        <f>IF(VLOOKUP(AH478,Group,3,FALSE)="YES",VLOOKUP(ROUND(ROUND(AL478,1)-AL478,2),Round,2,FALSE)+VLOOKUP(AH478,Group,4,FALSE),0)</f>
        <v>0</v>
      </c>
      <c r="AN478" s="16">
        <f>IF(VLOOKUP(AH478,Group,5,FALSE)="",0,ROUND(AL478-0.04999,1)-AL478+AO478)</f>
        <v>0</v>
      </c>
      <c r="AO478" s="16" t="str">
        <f>IF(VLOOKUP(AH478,Group,5,FALSE)="","",VLOOKUP(AH478,Group,5,FALSE))</f>
        <v/>
      </c>
      <c r="AQ478" s="93" t="s">
        <v>45</v>
      </c>
    </row>
    <row r="479" spans="1:43" s="3" customFormat="1" ht="9.75" customHeight="1" x14ac:dyDescent="0.2">
      <c r="A479" s="119"/>
      <c r="D479" s="24"/>
      <c r="F479" s="24"/>
      <c r="H479" s="24"/>
      <c r="I479" s="24"/>
      <c r="J479" s="120"/>
      <c r="K479" s="24"/>
      <c r="L479" s="24" t="s">
        <v>729</v>
      </c>
      <c r="N479" s="24"/>
      <c r="O479" s="24"/>
      <c r="P479" s="24"/>
      <c r="Q479" s="24"/>
      <c r="R479" s="64"/>
      <c r="S479" s="80"/>
      <c r="T479" s="176"/>
      <c r="U479" s="33"/>
      <c r="V479" s="31"/>
      <c r="W479" s="5"/>
      <c r="X479" s="46"/>
      <c r="Y479" s="48"/>
      <c r="Z479" s="16"/>
      <c r="AA479" s="46"/>
      <c r="AB479" s="6"/>
      <c r="AC479" s="33"/>
      <c r="AD479" s="52"/>
      <c r="AE479" s="16"/>
      <c r="AF479" s="12"/>
      <c r="AG479" s="102"/>
      <c r="AH479" s="109"/>
      <c r="AI479" s="32"/>
      <c r="AJ479" s="46"/>
      <c r="AL479" s="16"/>
      <c r="AM479" s="16"/>
      <c r="AN479" s="16"/>
      <c r="AO479" s="16"/>
      <c r="AQ479" s="93"/>
    </row>
    <row r="480" spans="1:43" s="3" customFormat="1" ht="3" customHeight="1" x14ac:dyDescent="0.2">
      <c r="A480" s="119"/>
      <c r="D480" s="24"/>
      <c r="H480" s="24"/>
      <c r="I480" s="24"/>
      <c r="J480" s="120"/>
      <c r="K480" s="24"/>
      <c r="L480" s="136"/>
      <c r="N480" s="24"/>
      <c r="O480" s="24"/>
      <c r="P480" s="24"/>
      <c r="Q480" s="24"/>
      <c r="R480" s="64"/>
      <c r="S480" s="80"/>
      <c r="T480" s="176"/>
      <c r="U480" s="33"/>
      <c r="V480" s="31"/>
      <c r="W480" s="31"/>
      <c r="X480" s="46"/>
      <c r="Y480" s="48"/>
      <c r="Z480" s="14"/>
      <c r="AA480" s="46"/>
      <c r="AE480" s="47"/>
      <c r="AF480" s="16"/>
      <c r="AG480" s="14"/>
      <c r="AH480" s="57"/>
      <c r="AI480" s="33"/>
      <c r="AJ480" s="46"/>
      <c r="AQ480" s="93" t="s">
        <v>45</v>
      </c>
    </row>
    <row r="481" spans="1:43" s="124" customFormat="1" ht="12.75" customHeight="1" x14ac:dyDescent="0.2">
      <c r="A481" s="215"/>
      <c r="C481" s="24"/>
      <c r="E481" s="125" t="s">
        <v>840</v>
      </c>
      <c r="F481" s="127"/>
      <c r="G481" s="128"/>
      <c r="H481" s="127"/>
      <c r="I481" s="127"/>
      <c r="J481" s="127"/>
      <c r="K481" s="127"/>
      <c r="L481" s="127"/>
      <c r="M481" s="127"/>
      <c r="O481" s="129"/>
      <c r="R481" s="33"/>
      <c r="S481" s="80"/>
      <c r="T481" s="176"/>
      <c r="U481" s="33"/>
      <c r="V481" s="6"/>
      <c r="W481" s="5"/>
      <c r="X481" s="46"/>
      <c r="Y481" s="48"/>
      <c r="Z481" s="14"/>
      <c r="AA481" s="46"/>
      <c r="AB481" s="33"/>
      <c r="AC481" s="33"/>
      <c r="AD481" s="47"/>
      <c r="AE481" s="16"/>
      <c r="AF481" s="14"/>
      <c r="AG481" s="57"/>
      <c r="AH481" s="105"/>
      <c r="AI481" s="33"/>
      <c r="AJ481" s="46"/>
      <c r="AK481" s="3"/>
      <c r="AL481" s="16"/>
      <c r="AM481" s="16"/>
      <c r="AN481" s="16"/>
      <c r="AO481" s="16"/>
      <c r="AP481" s="3"/>
      <c r="AQ481" s="93" t="s">
        <v>45</v>
      </c>
    </row>
    <row r="482" spans="1:43" s="3" customFormat="1" ht="2.85" customHeight="1" x14ac:dyDescent="0.2">
      <c r="A482" s="119"/>
      <c r="B482" s="124"/>
      <c r="C482" s="24"/>
      <c r="D482" s="124"/>
      <c r="F482" s="24"/>
      <c r="G482" s="120"/>
      <c r="H482" s="24"/>
      <c r="I482" s="136"/>
      <c r="K482" s="24"/>
      <c r="L482" s="127"/>
      <c r="M482" s="127"/>
      <c r="N482" s="124"/>
      <c r="O482" s="129"/>
      <c r="P482" s="124"/>
      <c r="Q482" s="33"/>
      <c r="R482" s="33"/>
      <c r="S482" s="80"/>
      <c r="T482" s="176"/>
      <c r="U482" s="33"/>
      <c r="V482" s="6"/>
      <c r="W482" s="5"/>
      <c r="X482" s="46"/>
      <c r="Y482" s="48"/>
      <c r="Z482" s="14"/>
      <c r="AA482" s="46"/>
      <c r="AB482" s="33"/>
      <c r="AC482" s="33"/>
      <c r="AD482" s="47"/>
      <c r="AE482" s="16"/>
      <c r="AF482" s="14"/>
      <c r="AG482" s="57"/>
      <c r="AH482" s="105"/>
      <c r="AI482" s="33"/>
      <c r="AJ482" s="46"/>
      <c r="AL482" s="16"/>
      <c r="AM482" s="16"/>
      <c r="AN482" s="16"/>
      <c r="AO482" s="16"/>
      <c r="AQ482" s="93" t="s">
        <v>45</v>
      </c>
    </row>
    <row r="483" spans="1:43" s="3" customFormat="1" ht="9.9499999999999993" customHeight="1" x14ac:dyDescent="0.2">
      <c r="A483" s="119"/>
      <c r="C483" s="168" t="s">
        <v>251</v>
      </c>
      <c r="D483" s="169" t="s">
        <v>243</v>
      </c>
      <c r="F483" s="24" t="s">
        <v>501</v>
      </c>
      <c r="H483" s="136">
        <v>18978</v>
      </c>
      <c r="I483" s="24" t="s">
        <v>502</v>
      </c>
      <c r="J483" s="120"/>
      <c r="K483" s="24"/>
      <c r="L483" s="24"/>
      <c r="N483" s="24"/>
      <c r="O483" s="24"/>
      <c r="P483" s="24"/>
      <c r="Q483" s="24" t="s">
        <v>119</v>
      </c>
      <c r="R483" s="64"/>
      <c r="S483" s="80"/>
      <c r="T483" s="176"/>
      <c r="U483" s="33">
        <f>IF(Suggested="Yes",'Price List'!AC483,'Price List'!AI483)</f>
        <v>472.3</v>
      </c>
      <c r="V483" s="31" t="s">
        <v>36</v>
      </c>
      <c r="W483" s="5" t="str">
        <f>+Instructions!$B$3</f>
        <v>N</v>
      </c>
      <c r="X483" s="46"/>
      <c r="Y483" s="48">
        <f>+Instructions!$D$22</f>
        <v>0</v>
      </c>
      <c r="Z483" s="16">
        <f>ROUND($AC483*(1-Y483)+0.004999,2)</f>
        <v>472.3</v>
      </c>
      <c r="AA483" s="46"/>
      <c r="AB483" s="6" t="s">
        <v>993</v>
      </c>
      <c r="AC483" s="33">
        <v>472.3</v>
      </c>
      <c r="AD483" s="52">
        <f>+Y483</f>
        <v>0</v>
      </c>
      <c r="AE483" s="16">
        <f>+Z483</f>
        <v>472.3</v>
      </c>
      <c r="AF483" s="12">
        <f>(AI483-AE483)/AI483</f>
        <v>0</v>
      </c>
      <c r="AG483" s="102"/>
      <c r="AH483" s="109" t="str">
        <f>+C483</f>
        <v>RU1</v>
      </c>
      <c r="AI483" s="32">
        <f>SUM(AL483:AN483)+AG483</f>
        <v>472.3</v>
      </c>
      <c r="AJ483" s="46"/>
      <c r="AL483" s="16">
        <f>ROUND(AE483/(1-VLOOKUP(AH483,Group,2,FALSE)),2)</f>
        <v>472.3</v>
      </c>
      <c r="AM483" s="16">
        <f>IF(VLOOKUP(AH483,Group,3,FALSE)="YES",VLOOKUP(ROUND(ROUND(AL483,1)-AL483,2),Round,2,FALSE)+VLOOKUP(AH483,Group,4,FALSE),0)</f>
        <v>0</v>
      </c>
      <c r="AN483" s="16">
        <f>IF(VLOOKUP(AH483,Group,5,FALSE)="",0,ROUND(AL483-0.04999,1)-AL483+AO483)</f>
        <v>0</v>
      </c>
      <c r="AO483" s="16" t="str">
        <f>IF(VLOOKUP(AH483,Group,5,FALSE)="","",VLOOKUP(AH483,Group,5,FALSE))</f>
        <v/>
      </c>
      <c r="AQ483" s="93" t="s">
        <v>45</v>
      </c>
    </row>
    <row r="484" spans="1:43" s="3" customFormat="1" ht="3" customHeight="1" x14ac:dyDescent="0.2">
      <c r="A484" s="119"/>
      <c r="B484" s="124"/>
      <c r="C484" s="24"/>
      <c r="D484" s="124"/>
      <c r="F484" s="24"/>
      <c r="G484" s="120"/>
      <c r="H484" s="24"/>
      <c r="I484" s="136"/>
      <c r="K484" s="24"/>
      <c r="L484" s="127"/>
      <c r="M484" s="127"/>
      <c r="N484" s="124"/>
      <c r="O484" s="129"/>
      <c r="P484" s="124"/>
      <c r="Q484" s="33"/>
      <c r="R484" s="33"/>
      <c r="S484" s="80"/>
      <c r="T484" s="176"/>
      <c r="U484" s="33"/>
      <c r="V484" s="6"/>
      <c r="W484" s="5"/>
      <c r="X484" s="46"/>
      <c r="Y484" s="48"/>
      <c r="Z484" s="14"/>
      <c r="AA484" s="46"/>
      <c r="AB484" s="33"/>
      <c r="AC484" s="33"/>
      <c r="AD484" s="47"/>
      <c r="AE484" s="16"/>
      <c r="AF484" s="14"/>
      <c r="AG484" s="57"/>
      <c r="AH484" s="105"/>
      <c r="AI484" s="33"/>
      <c r="AJ484" s="46"/>
      <c r="AL484" s="16"/>
      <c r="AM484" s="16"/>
      <c r="AN484" s="16"/>
      <c r="AO484" s="16"/>
      <c r="AQ484" s="93"/>
    </row>
    <row r="485" spans="1:43" s="124" customFormat="1" ht="12.75" customHeight="1" x14ac:dyDescent="0.2">
      <c r="A485" s="215"/>
      <c r="C485" s="24"/>
      <c r="E485" s="125" t="s">
        <v>262</v>
      </c>
      <c r="F485" s="127"/>
      <c r="G485" s="128"/>
      <c r="H485" s="127"/>
      <c r="I485" s="127"/>
      <c r="J485" s="127"/>
      <c r="K485" s="127"/>
      <c r="L485" s="127"/>
      <c r="M485" s="127"/>
      <c r="O485" s="129"/>
      <c r="R485" s="33"/>
      <c r="S485" s="80"/>
      <c r="T485" s="176"/>
      <c r="U485" s="33"/>
      <c r="V485" s="6"/>
      <c r="W485" s="5"/>
      <c r="X485" s="46"/>
      <c r="Y485" s="48"/>
      <c r="Z485" s="14"/>
      <c r="AA485" s="46"/>
      <c r="AB485" s="33"/>
      <c r="AC485" s="33"/>
      <c r="AD485" s="47"/>
      <c r="AE485" s="16"/>
      <c r="AF485" s="14"/>
      <c r="AG485" s="57"/>
      <c r="AH485" s="105"/>
      <c r="AI485" s="33"/>
      <c r="AJ485" s="46"/>
      <c r="AK485" s="3"/>
      <c r="AL485" s="16"/>
      <c r="AM485" s="16"/>
      <c r="AN485" s="16"/>
      <c r="AO485" s="16"/>
      <c r="AP485" s="3"/>
      <c r="AQ485" s="93" t="s">
        <v>45</v>
      </c>
    </row>
    <row r="486" spans="1:43" s="3" customFormat="1" ht="2.85" customHeight="1" x14ac:dyDescent="0.2">
      <c r="A486" s="119"/>
      <c r="B486" s="124"/>
      <c r="C486" s="24"/>
      <c r="D486" s="124"/>
      <c r="F486" s="24"/>
      <c r="G486" s="120"/>
      <c r="H486" s="24"/>
      <c r="I486" s="136"/>
      <c r="K486" s="24"/>
      <c r="L486" s="127"/>
      <c r="M486" s="127"/>
      <c r="N486" s="124"/>
      <c r="O486" s="129"/>
      <c r="P486" s="124"/>
      <c r="Q486" s="33"/>
      <c r="R486" s="33"/>
      <c r="S486" s="80"/>
      <c r="T486" s="176"/>
      <c r="U486" s="33"/>
      <c r="V486" s="6"/>
      <c r="W486" s="5"/>
      <c r="X486" s="46"/>
      <c r="Y486" s="48"/>
      <c r="Z486" s="14"/>
      <c r="AA486" s="46"/>
      <c r="AB486" s="33"/>
      <c r="AC486" s="33"/>
      <c r="AD486" s="47"/>
      <c r="AE486" s="16"/>
      <c r="AF486" s="14"/>
      <c r="AG486" s="57"/>
      <c r="AH486" s="105"/>
      <c r="AI486" s="33"/>
      <c r="AJ486" s="46"/>
      <c r="AL486" s="16"/>
      <c r="AM486" s="16"/>
      <c r="AN486" s="16"/>
      <c r="AO486" s="16"/>
      <c r="AQ486" s="93" t="s">
        <v>45</v>
      </c>
    </row>
    <row r="487" spans="1:43" s="3" customFormat="1" ht="9.9499999999999993" customHeight="1" x14ac:dyDescent="0.2">
      <c r="A487" s="119"/>
      <c r="C487" s="168" t="s">
        <v>251</v>
      </c>
      <c r="D487" s="169" t="s">
        <v>243</v>
      </c>
      <c r="F487" s="24" t="s">
        <v>465</v>
      </c>
      <c r="H487" s="136" t="s">
        <v>458</v>
      </c>
      <c r="I487" s="24" t="s">
        <v>466</v>
      </c>
      <c r="J487" s="120"/>
      <c r="K487" s="24"/>
      <c r="L487" s="24"/>
      <c r="N487" s="24"/>
      <c r="O487" s="24"/>
      <c r="P487" s="24"/>
      <c r="Q487" s="24" t="s">
        <v>119</v>
      </c>
      <c r="R487" s="64"/>
      <c r="S487" s="80" t="s">
        <v>9</v>
      </c>
      <c r="T487" s="176"/>
      <c r="U487" s="33">
        <f>IF(Suggested="Yes",'Price List'!AC487,'Price List'!AI487)</f>
        <v>470.4</v>
      </c>
      <c r="V487" s="31" t="s">
        <v>36</v>
      </c>
      <c r="W487" s="5" t="str">
        <f>+Instructions!$B$3</f>
        <v>N</v>
      </c>
      <c r="X487" s="46"/>
      <c r="Y487" s="48">
        <f>+Instructions!$D$22</f>
        <v>0</v>
      </c>
      <c r="Z487" s="16">
        <f>ROUND($AC487*(1-Y487)+0.004999,2)</f>
        <v>470.4</v>
      </c>
      <c r="AA487" s="46"/>
      <c r="AB487" s="6" t="s">
        <v>993</v>
      </c>
      <c r="AC487" s="33">
        <v>470.4</v>
      </c>
      <c r="AD487" s="52">
        <f>+Y487</f>
        <v>0</v>
      </c>
      <c r="AE487" s="16">
        <f>+Z487</f>
        <v>470.4</v>
      </c>
      <c r="AF487" s="12">
        <f>(AI487-AE487)/AI487</f>
        <v>0</v>
      </c>
      <c r="AG487" s="102"/>
      <c r="AH487" s="109" t="str">
        <f>+C487</f>
        <v>RU1</v>
      </c>
      <c r="AI487" s="32">
        <f>SUM(AL487:AN487)+AG487</f>
        <v>470.4</v>
      </c>
      <c r="AJ487" s="46"/>
      <c r="AL487" s="16">
        <f>ROUND(AE487/(1-VLOOKUP(AH487,Group,2,FALSE)),2)</f>
        <v>470.4</v>
      </c>
      <c r="AM487" s="16">
        <f>IF(VLOOKUP(AH487,Group,3,FALSE)="YES",VLOOKUP(ROUND(ROUND(AL487,1)-AL487,2),Round,2,FALSE)+VLOOKUP(AH487,Group,4,FALSE),0)</f>
        <v>0</v>
      </c>
      <c r="AN487" s="16">
        <f>IF(VLOOKUP(AH487,Group,5,FALSE)="",0,ROUND(AL487-0.04999,1)-AL487+AO487)</f>
        <v>0</v>
      </c>
      <c r="AO487" s="16" t="str">
        <f>IF(VLOOKUP(AH487,Group,5,FALSE)="","",VLOOKUP(AH487,Group,5,FALSE))</f>
        <v/>
      </c>
      <c r="AQ487" s="93" t="s">
        <v>45</v>
      </c>
    </row>
    <row r="488" spans="1:43" s="3" customFormat="1" ht="2.85" customHeight="1" x14ac:dyDescent="0.2">
      <c r="A488" s="119"/>
      <c r="B488" s="124"/>
      <c r="C488" s="24"/>
      <c r="D488" s="124"/>
      <c r="F488" s="24"/>
      <c r="G488" s="120"/>
      <c r="H488" s="24"/>
      <c r="I488" s="136"/>
      <c r="K488" s="24"/>
      <c r="L488" s="127"/>
      <c r="M488" s="127"/>
      <c r="N488" s="124"/>
      <c r="O488" s="129"/>
      <c r="P488" s="124"/>
      <c r="Q488" s="33"/>
      <c r="R488" s="33"/>
      <c r="S488" s="80"/>
      <c r="T488" s="176"/>
      <c r="U488" s="33"/>
      <c r="V488" s="6"/>
      <c r="W488" s="5"/>
      <c r="X488" s="46"/>
      <c r="Y488" s="48"/>
      <c r="Z488" s="14"/>
      <c r="AA488" s="46"/>
      <c r="AB488" s="33"/>
      <c r="AC488" s="33"/>
      <c r="AD488" s="47"/>
      <c r="AE488" s="16"/>
      <c r="AF488" s="14"/>
      <c r="AG488" s="57"/>
      <c r="AH488" s="105"/>
      <c r="AI488" s="33"/>
      <c r="AJ488" s="46"/>
      <c r="AL488" s="16"/>
      <c r="AM488" s="16"/>
      <c r="AN488" s="16"/>
      <c r="AO488" s="16"/>
      <c r="AQ488" s="93" t="s">
        <v>45</v>
      </c>
    </row>
    <row r="489" spans="1:43" s="3" customFormat="1" ht="9.9499999999999993" customHeight="1" x14ac:dyDescent="0.2">
      <c r="A489" s="119"/>
      <c r="B489" s="124"/>
      <c r="C489" s="24"/>
      <c r="D489" s="124"/>
      <c r="F489" s="11" t="s">
        <v>975</v>
      </c>
      <c r="G489" s="24"/>
      <c r="H489" s="64"/>
      <c r="I489" s="24"/>
      <c r="J489" s="120"/>
      <c r="K489" s="24"/>
      <c r="L489" s="24"/>
      <c r="M489" s="24"/>
      <c r="N489" s="24"/>
      <c r="O489" s="24"/>
      <c r="Q489" s="24"/>
      <c r="S489" s="80"/>
      <c r="T489" s="176"/>
      <c r="U489" s="33"/>
      <c r="V489" s="6"/>
      <c r="W489" s="5"/>
      <c r="X489" s="46"/>
      <c r="Y489" s="48"/>
      <c r="Z489" s="14"/>
      <c r="AA489" s="46"/>
      <c r="AB489" s="33"/>
      <c r="AC489" s="33"/>
      <c r="AD489" s="47"/>
      <c r="AE489" s="16"/>
      <c r="AF489" s="14"/>
      <c r="AG489" s="57"/>
      <c r="AH489" s="105"/>
      <c r="AI489" s="33"/>
      <c r="AJ489" s="46"/>
      <c r="AL489" s="16"/>
      <c r="AM489" s="16"/>
      <c r="AN489" s="16"/>
      <c r="AO489" s="16"/>
      <c r="AQ489" s="93" t="s">
        <v>45</v>
      </c>
    </row>
    <row r="490" spans="1:43" s="3" customFormat="1" ht="9.9499999999999993" customHeight="1" x14ac:dyDescent="0.2">
      <c r="A490" s="119"/>
      <c r="C490" s="168" t="s">
        <v>250</v>
      </c>
      <c r="D490" s="169" t="s">
        <v>244</v>
      </c>
      <c r="F490" s="24" t="s">
        <v>967</v>
      </c>
      <c r="H490" s="136" t="s">
        <v>467</v>
      </c>
      <c r="I490" s="24" t="s">
        <v>530</v>
      </c>
      <c r="J490" s="120"/>
      <c r="K490" s="24"/>
      <c r="L490" s="24"/>
      <c r="N490" s="24"/>
      <c r="O490" s="24"/>
      <c r="P490" s="24"/>
      <c r="Q490" s="24" t="s">
        <v>119</v>
      </c>
      <c r="R490" s="64"/>
      <c r="S490" s="80"/>
      <c r="T490" s="176"/>
      <c r="U490" s="33">
        <f>IF(Suggested="Yes",'Price List'!AC490,'Price List'!AI490)</f>
        <v>75.400000000000006</v>
      </c>
      <c r="V490" s="31" t="s">
        <v>36</v>
      </c>
      <c r="W490" s="5" t="str">
        <f>+Instructions!$B$3</f>
        <v>N</v>
      </c>
      <c r="X490" s="46"/>
      <c r="Y490" s="48">
        <f>+Instructions!$D$22</f>
        <v>0</v>
      </c>
      <c r="Z490" s="16">
        <f t="shared" ref="Z490:Z494" si="322">ROUND($AC490*(1-Y490)+0.004999,2)</f>
        <v>75.400000000000006</v>
      </c>
      <c r="AA490" s="46"/>
      <c r="AB490" s="6" t="s">
        <v>993</v>
      </c>
      <c r="AC490" s="33">
        <v>75.400000000000006</v>
      </c>
      <c r="AD490" s="52">
        <f t="shared" ref="AD490:AD493" si="323">+Y490</f>
        <v>0</v>
      </c>
      <c r="AE490" s="16">
        <f t="shared" ref="AE490:AE493" si="324">+Z490</f>
        <v>75.400000000000006</v>
      </c>
      <c r="AF490" s="12">
        <f t="shared" ref="AF490:AF493" si="325">(AI490-AE490)/AI490</f>
        <v>0</v>
      </c>
      <c r="AG490" s="102"/>
      <c r="AH490" s="109" t="str">
        <f>+C490</f>
        <v>RU</v>
      </c>
      <c r="AI490" s="32">
        <f t="shared" ref="AI490:AI493" si="326">SUM(AL490:AN490)+AG490</f>
        <v>75.400000000000006</v>
      </c>
      <c r="AJ490" s="46"/>
      <c r="AL490" s="16">
        <f>ROUND(AE490/(1-VLOOKUP(AH490,Group,2,FALSE)),2)</f>
        <v>75.400000000000006</v>
      </c>
      <c r="AM490" s="16">
        <f>IF(VLOOKUP(AH490,Group,3,FALSE)="YES",VLOOKUP(ROUND(ROUND(AL490,1)-AL490,2),Round,2,FALSE)+VLOOKUP(AH490,Group,4,FALSE),0)</f>
        <v>0</v>
      </c>
      <c r="AN490" s="16">
        <f>IF(VLOOKUP(AH490,Group,5,FALSE)="",0,ROUND(AL490-0.04999,1)-AL490+AO490)</f>
        <v>0</v>
      </c>
      <c r="AO490" s="16" t="str">
        <f>IF(VLOOKUP(AH490,Group,5,FALSE)="","",VLOOKUP(AH490,Group,5,FALSE))</f>
        <v/>
      </c>
      <c r="AQ490" s="93" t="s">
        <v>45</v>
      </c>
    </row>
    <row r="491" spans="1:43" s="3" customFormat="1" ht="9.9499999999999993" customHeight="1" x14ac:dyDescent="0.2">
      <c r="A491" s="119"/>
      <c r="C491" s="168" t="s">
        <v>250</v>
      </c>
      <c r="D491" s="169" t="s">
        <v>244</v>
      </c>
      <c r="F491" s="24" t="s">
        <v>968</v>
      </c>
      <c r="H491" s="136" t="s">
        <v>468</v>
      </c>
      <c r="I491" s="24" t="s">
        <v>531</v>
      </c>
      <c r="J491" s="120"/>
      <c r="K491" s="24"/>
      <c r="L491" s="24"/>
      <c r="N491" s="24"/>
      <c r="O491" s="24"/>
      <c r="P491" s="24"/>
      <c r="Q491" s="24" t="s">
        <v>119</v>
      </c>
      <c r="R491" s="64"/>
      <c r="S491" s="80"/>
      <c r="T491" s="176"/>
      <c r="U491" s="33">
        <f>IF(Suggested="Yes",'Price List'!AC491,'Price List'!AI491)</f>
        <v>75.400000000000006</v>
      </c>
      <c r="V491" s="31" t="s">
        <v>36</v>
      </c>
      <c r="W491" s="5" t="str">
        <f>+Instructions!$B$3</f>
        <v>N</v>
      </c>
      <c r="X491" s="46"/>
      <c r="Y491" s="48">
        <f>+Instructions!$D$22</f>
        <v>0</v>
      </c>
      <c r="Z491" s="16">
        <f t="shared" si="322"/>
        <v>75.400000000000006</v>
      </c>
      <c r="AA491" s="46"/>
      <c r="AB491" s="6" t="s">
        <v>993</v>
      </c>
      <c r="AC491" s="33">
        <v>75.400000000000006</v>
      </c>
      <c r="AD491" s="52">
        <f t="shared" si="323"/>
        <v>0</v>
      </c>
      <c r="AE491" s="16">
        <f t="shared" si="324"/>
        <v>75.400000000000006</v>
      </c>
      <c r="AF491" s="12">
        <f t="shared" si="325"/>
        <v>0</v>
      </c>
      <c r="AG491" s="102"/>
      <c r="AH491" s="109" t="str">
        <f>+C491</f>
        <v>RU</v>
      </c>
      <c r="AI491" s="32">
        <f t="shared" si="326"/>
        <v>75.400000000000006</v>
      </c>
      <c r="AJ491" s="46"/>
      <c r="AL491" s="16">
        <f>ROUND(AE491/(1-VLOOKUP(AH491,Group,2,FALSE)),2)</f>
        <v>75.400000000000006</v>
      </c>
      <c r="AM491" s="16">
        <f>IF(VLOOKUP(AH491,Group,3,FALSE)="YES",VLOOKUP(ROUND(ROUND(AL491,1)-AL491,2),Round,2,FALSE)+VLOOKUP(AH491,Group,4,FALSE),0)</f>
        <v>0</v>
      </c>
      <c r="AN491" s="16">
        <f>IF(VLOOKUP(AH491,Group,5,FALSE)="",0,ROUND(AL491-0.04999,1)-AL491+AO491)</f>
        <v>0</v>
      </c>
      <c r="AO491" s="16" t="str">
        <f>IF(VLOOKUP(AH491,Group,5,FALSE)="","",VLOOKUP(AH491,Group,5,FALSE))</f>
        <v/>
      </c>
      <c r="AQ491" s="93" t="s">
        <v>45</v>
      </c>
    </row>
    <row r="492" spans="1:43" s="3" customFormat="1" ht="9.9499999999999993" customHeight="1" x14ac:dyDescent="0.2">
      <c r="A492" s="119"/>
      <c r="C492" s="168" t="s">
        <v>250</v>
      </c>
      <c r="D492" s="169" t="s">
        <v>244</v>
      </c>
      <c r="F492" s="24" t="s">
        <v>969</v>
      </c>
      <c r="H492" s="136" t="s">
        <v>469</v>
      </c>
      <c r="I492" s="24" t="s">
        <v>474</v>
      </c>
      <c r="J492" s="120"/>
      <c r="K492" s="24"/>
      <c r="L492" s="24"/>
      <c r="N492" s="24"/>
      <c r="O492" s="24"/>
      <c r="P492" s="24"/>
      <c r="Q492" s="24" t="s">
        <v>119</v>
      </c>
      <c r="R492" s="64"/>
      <c r="S492" s="80" t="s">
        <v>9</v>
      </c>
      <c r="T492" s="176"/>
      <c r="U492" s="33">
        <f>IF(Suggested="Yes",'Price List'!AC492,'Price List'!AI492)</f>
        <v>108.9</v>
      </c>
      <c r="V492" s="31" t="s">
        <v>36</v>
      </c>
      <c r="W492" s="5" t="str">
        <f>+Instructions!$B$3</f>
        <v>N</v>
      </c>
      <c r="X492" s="46"/>
      <c r="Y492" s="48">
        <f>+Instructions!$D$22</f>
        <v>0</v>
      </c>
      <c r="Z492" s="16">
        <f t="shared" si="322"/>
        <v>108.9</v>
      </c>
      <c r="AA492" s="46"/>
      <c r="AB492" s="6" t="s">
        <v>993</v>
      </c>
      <c r="AC492" s="33">
        <v>108.9</v>
      </c>
      <c r="AD492" s="52">
        <f t="shared" si="323"/>
        <v>0</v>
      </c>
      <c r="AE492" s="16">
        <f t="shared" si="324"/>
        <v>108.9</v>
      </c>
      <c r="AF492" s="12">
        <f t="shared" si="325"/>
        <v>0</v>
      </c>
      <c r="AG492" s="102"/>
      <c r="AH492" s="109" t="str">
        <f>+C492</f>
        <v>RU</v>
      </c>
      <c r="AI492" s="32">
        <f t="shared" si="326"/>
        <v>108.9</v>
      </c>
      <c r="AJ492" s="46"/>
      <c r="AL492" s="16">
        <f>ROUND(AE492/(1-VLOOKUP(AH492,Group,2,FALSE)),2)</f>
        <v>108.9</v>
      </c>
      <c r="AM492" s="16">
        <f>IF(VLOOKUP(AH492,Group,3,FALSE)="YES",VLOOKUP(ROUND(ROUND(AL492,1)-AL492,2),Round,2,FALSE)+VLOOKUP(AH492,Group,4,FALSE),0)</f>
        <v>0</v>
      </c>
      <c r="AN492" s="16">
        <f>IF(VLOOKUP(AH492,Group,5,FALSE)="",0,ROUND(AL492-0.04999,1)-AL492+AO492)</f>
        <v>0</v>
      </c>
      <c r="AO492" s="16" t="str">
        <f>IF(VLOOKUP(AH492,Group,5,FALSE)="","",VLOOKUP(AH492,Group,5,FALSE))</f>
        <v/>
      </c>
      <c r="AQ492" s="93" t="s">
        <v>45</v>
      </c>
    </row>
    <row r="493" spans="1:43" s="3" customFormat="1" ht="9.9499999999999993" customHeight="1" x14ac:dyDescent="0.2">
      <c r="A493" s="119"/>
      <c r="C493" s="168" t="s">
        <v>250</v>
      </c>
      <c r="D493" s="169" t="s">
        <v>244</v>
      </c>
      <c r="F493" s="24" t="s">
        <v>970</v>
      </c>
      <c r="H493" s="136" t="s">
        <v>470</v>
      </c>
      <c r="I493" s="24" t="s">
        <v>473</v>
      </c>
      <c r="J493" s="120"/>
      <c r="K493" s="24"/>
      <c r="L493" s="24"/>
      <c r="N493" s="24"/>
      <c r="O493" s="24"/>
      <c r="P493" s="24"/>
      <c r="Q493" s="24" t="s">
        <v>119</v>
      </c>
      <c r="R493" s="64"/>
      <c r="S493" s="80" t="s">
        <v>9</v>
      </c>
      <c r="T493" s="176"/>
      <c r="U493" s="33">
        <f>IF(Suggested="Yes",'Price List'!AC493,'Price List'!AI493)</f>
        <v>108.9</v>
      </c>
      <c r="V493" s="31" t="s">
        <v>36</v>
      </c>
      <c r="W493" s="5" t="str">
        <f>+Instructions!$B$3</f>
        <v>N</v>
      </c>
      <c r="X493" s="46"/>
      <c r="Y493" s="48">
        <f>+Instructions!$D$22</f>
        <v>0</v>
      </c>
      <c r="Z493" s="16">
        <f t="shared" si="322"/>
        <v>108.9</v>
      </c>
      <c r="AA493" s="46"/>
      <c r="AB493" s="6" t="s">
        <v>993</v>
      </c>
      <c r="AC493" s="33">
        <v>108.9</v>
      </c>
      <c r="AD493" s="52">
        <f t="shared" si="323"/>
        <v>0</v>
      </c>
      <c r="AE493" s="16">
        <f t="shared" si="324"/>
        <v>108.9</v>
      </c>
      <c r="AF493" s="12">
        <f t="shared" si="325"/>
        <v>0</v>
      </c>
      <c r="AG493" s="102"/>
      <c r="AH493" s="109" t="str">
        <f>+C493</f>
        <v>RU</v>
      </c>
      <c r="AI493" s="32">
        <f t="shared" si="326"/>
        <v>108.9</v>
      </c>
      <c r="AJ493" s="46"/>
      <c r="AL493" s="16">
        <f>ROUND(AE493/(1-VLOOKUP(AH493,Group,2,FALSE)),2)</f>
        <v>108.9</v>
      </c>
      <c r="AM493" s="16">
        <f>IF(VLOOKUP(AH493,Group,3,FALSE)="YES",VLOOKUP(ROUND(ROUND(AL493,1)-AL493,2),Round,2,FALSE)+VLOOKUP(AH493,Group,4,FALSE),0)</f>
        <v>0</v>
      </c>
      <c r="AN493" s="16">
        <f>IF(VLOOKUP(AH493,Group,5,FALSE)="",0,ROUND(AL493-0.04999,1)-AL493+AO493)</f>
        <v>0</v>
      </c>
      <c r="AO493" s="16" t="str">
        <f>IF(VLOOKUP(AH493,Group,5,FALSE)="","",VLOOKUP(AH493,Group,5,FALSE))</f>
        <v/>
      </c>
      <c r="AQ493" s="93" t="s">
        <v>45</v>
      </c>
    </row>
    <row r="494" spans="1:43" s="3" customFormat="1" ht="9.9499999999999993" customHeight="1" x14ac:dyDescent="0.2">
      <c r="A494" s="119"/>
      <c r="C494" s="168" t="s">
        <v>250</v>
      </c>
      <c r="D494" s="169" t="s">
        <v>244</v>
      </c>
      <c r="F494" s="24" t="s">
        <v>971</v>
      </c>
      <c r="H494" s="136" t="s">
        <v>471</v>
      </c>
      <c r="I494" s="24" t="s">
        <v>472</v>
      </c>
      <c r="J494" s="120"/>
      <c r="K494" s="24"/>
      <c r="L494" s="24"/>
      <c r="N494" s="24"/>
      <c r="O494" s="24"/>
      <c r="P494" s="24"/>
      <c r="Q494" s="24" t="s">
        <v>119</v>
      </c>
      <c r="R494" s="64"/>
      <c r="S494" s="80"/>
      <c r="T494" s="176"/>
      <c r="U494" s="33">
        <f>IF(Suggested="Yes",'Price List'!AC494,'Price List'!AI494)</f>
        <v>125.65</v>
      </c>
      <c r="V494" s="31" t="s">
        <v>36</v>
      </c>
      <c r="W494" s="5" t="str">
        <f>+Instructions!$B$3</f>
        <v>N</v>
      </c>
      <c r="X494" s="46"/>
      <c r="Y494" s="48">
        <f>+Instructions!$D$22</f>
        <v>0</v>
      </c>
      <c r="Z494" s="16">
        <f t="shared" si="322"/>
        <v>125.65</v>
      </c>
      <c r="AA494" s="46"/>
      <c r="AB494" s="6" t="s">
        <v>993</v>
      </c>
      <c r="AC494" s="33">
        <v>125.65</v>
      </c>
      <c r="AD494" s="52">
        <f t="shared" ref="AD494" si="327">+Y494</f>
        <v>0</v>
      </c>
      <c r="AE494" s="16">
        <f t="shared" ref="AE494" si="328">+Z494</f>
        <v>125.65</v>
      </c>
      <c r="AF494" s="12">
        <f t="shared" ref="AF494" si="329">(AI494-AE494)/AI494</f>
        <v>0</v>
      </c>
      <c r="AG494" s="102"/>
      <c r="AH494" s="109" t="str">
        <f>+C494</f>
        <v>RU</v>
      </c>
      <c r="AI494" s="32">
        <f t="shared" ref="AI494" si="330">SUM(AL494:AN494)+AG494</f>
        <v>125.65</v>
      </c>
      <c r="AJ494" s="46"/>
      <c r="AL494" s="16">
        <f>ROUND(AE494/(1-VLOOKUP(AH494,Group,2,FALSE)),2)</f>
        <v>125.65</v>
      </c>
      <c r="AM494" s="16">
        <f>IF(VLOOKUP(AH494,Group,3,FALSE)="YES",VLOOKUP(ROUND(ROUND(AL494,1)-AL494,2),Round,2,FALSE)+VLOOKUP(AH494,Group,4,FALSE),0)</f>
        <v>0</v>
      </c>
      <c r="AN494" s="16">
        <f>IF(VLOOKUP(AH494,Group,5,FALSE)="",0,ROUND(AL494-0.04999,1)-AL494+AO494)</f>
        <v>0</v>
      </c>
      <c r="AO494" s="16" t="str">
        <f>IF(VLOOKUP(AH494,Group,5,FALSE)="","",VLOOKUP(AH494,Group,5,FALSE))</f>
        <v/>
      </c>
      <c r="AQ494" s="93" t="s">
        <v>45</v>
      </c>
    </row>
    <row r="495" spans="1:43" s="3" customFormat="1" ht="3" customHeight="1" x14ac:dyDescent="0.2">
      <c r="A495" s="119"/>
      <c r="B495" s="124"/>
      <c r="C495" s="24"/>
      <c r="D495" s="124"/>
      <c r="F495" s="24"/>
      <c r="G495" s="120"/>
      <c r="H495" s="24"/>
      <c r="I495" s="136"/>
      <c r="K495" s="24"/>
      <c r="L495" s="127"/>
      <c r="M495" s="127"/>
      <c r="N495" s="124"/>
      <c r="O495" s="129"/>
      <c r="P495" s="124"/>
      <c r="Q495" s="33"/>
      <c r="R495" s="33"/>
      <c r="S495" s="80"/>
      <c r="T495" s="176"/>
      <c r="U495" s="33"/>
      <c r="V495" s="6"/>
      <c r="W495" s="5"/>
      <c r="X495" s="46"/>
      <c r="Y495" s="48"/>
      <c r="Z495" s="14"/>
      <c r="AA495" s="46"/>
      <c r="AB495" s="33"/>
      <c r="AC495" s="33"/>
      <c r="AD495" s="47"/>
      <c r="AE495" s="16"/>
      <c r="AF495" s="14"/>
      <c r="AG495" s="57"/>
      <c r="AH495" s="105"/>
      <c r="AI495" s="33"/>
      <c r="AJ495" s="46"/>
      <c r="AL495" s="16"/>
      <c r="AM495" s="16"/>
      <c r="AN495" s="16"/>
      <c r="AO495" s="16"/>
      <c r="AQ495" s="93" t="s">
        <v>45</v>
      </c>
    </row>
    <row r="496" spans="1:43" s="124" customFormat="1" ht="9.9499999999999993" customHeight="1" x14ac:dyDescent="0.2">
      <c r="A496" s="215"/>
      <c r="C496" s="24"/>
      <c r="E496" s="125" t="s">
        <v>516</v>
      </c>
      <c r="F496" s="127"/>
      <c r="G496" s="128"/>
      <c r="H496" s="127"/>
      <c r="I496" s="127"/>
      <c r="J496" s="127"/>
      <c r="K496" s="127"/>
      <c r="L496" s="127"/>
      <c r="M496" s="127"/>
      <c r="O496" s="129"/>
      <c r="R496" s="33"/>
      <c r="S496" s="80"/>
      <c r="T496" s="176"/>
      <c r="U496" s="33"/>
      <c r="V496" s="6"/>
      <c r="W496" s="5"/>
      <c r="X496" s="46"/>
      <c r="Y496" s="48"/>
      <c r="Z496" s="14"/>
      <c r="AA496" s="46"/>
      <c r="AB496" s="33"/>
      <c r="AC496" s="33"/>
      <c r="AD496" s="47"/>
      <c r="AE496" s="16"/>
      <c r="AF496" s="14"/>
      <c r="AG496" s="57"/>
      <c r="AH496" s="105"/>
      <c r="AI496" s="33"/>
      <c r="AJ496" s="46"/>
      <c r="AK496" s="3"/>
      <c r="AL496" s="16"/>
      <c r="AM496" s="16"/>
      <c r="AN496" s="16"/>
      <c r="AO496" s="16"/>
      <c r="AP496" s="3"/>
      <c r="AQ496" s="93" t="s">
        <v>45</v>
      </c>
    </row>
    <row r="497" spans="1:44" s="3" customFormat="1" ht="2.85" customHeight="1" x14ac:dyDescent="0.2">
      <c r="A497" s="119"/>
      <c r="B497" s="124"/>
      <c r="C497" s="24"/>
      <c r="D497" s="124"/>
      <c r="F497" s="24"/>
      <c r="G497" s="120"/>
      <c r="H497" s="24"/>
      <c r="I497" s="136"/>
      <c r="K497" s="24"/>
      <c r="L497" s="127"/>
      <c r="M497" s="127"/>
      <c r="N497" s="124"/>
      <c r="O497" s="129"/>
      <c r="P497" s="124"/>
      <c r="Q497" s="33"/>
      <c r="R497" s="33"/>
      <c r="S497" s="80"/>
      <c r="T497" s="176"/>
      <c r="U497" s="33"/>
      <c r="V497" s="6"/>
      <c r="W497" s="5"/>
      <c r="X497" s="46"/>
      <c r="Y497" s="48"/>
      <c r="Z497" s="14"/>
      <c r="AA497" s="46"/>
      <c r="AB497" s="33"/>
      <c r="AC497" s="33"/>
      <c r="AD497" s="47"/>
      <c r="AE497" s="16"/>
      <c r="AF497" s="14"/>
      <c r="AG497" s="57"/>
      <c r="AH497" s="105"/>
      <c r="AI497" s="33"/>
      <c r="AJ497" s="46"/>
      <c r="AL497" s="16"/>
      <c r="AM497" s="16"/>
      <c r="AN497" s="16"/>
      <c r="AO497" s="16"/>
      <c r="AQ497" s="93" t="s">
        <v>45</v>
      </c>
    </row>
    <row r="498" spans="1:44" s="3" customFormat="1" ht="9.9499999999999993" customHeight="1" x14ac:dyDescent="0.2">
      <c r="A498" s="119"/>
      <c r="B498" s="124"/>
      <c r="C498" s="24"/>
      <c r="D498" s="124"/>
      <c r="F498" s="11" t="s">
        <v>257</v>
      </c>
      <c r="G498" s="24"/>
      <c r="H498" s="64"/>
      <c r="I498" s="24"/>
      <c r="J498" s="120"/>
      <c r="K498" s="24"/>
      <c r="L498" s="24"/>
      <c r="M498" s="24"/>
      <c r="N498" s="24"/>
      <c r="O498" s="24"/>
      <c r="Q498" s="33"/>
      <c r="R498" s="33"/>
      <c r="S498" s="80"/>
      <c r="T498" s="176"/>
      <c r="U498" s="33"/>
      <c r="V498" s="6"/>
      <c r="W498" s="5"/>
      <c r="X498" s="46"/>
      <c r="Y498" s="48"/>
      <c r="Z498" s="14"/>
      <c r="AA498" s="46"/>
      <c r="AB498" s="33"/>
      <c r="AC498" s="33"/>
      <c r="AD498" s="47"/>
      <c r="AE498" s="16"/>
      <c r="AF498" s="14"/>
      <c r="AG498" s="57"/>
      <c r="AH498" s="105"/>
      <c r="AI498" s="33"/>
      <c r="AJ498" s="46"/>
      <c r="AL498" s="16"/>
      <c r="AM498" s="16"/>
      <c r="AN498" s="16"/>
      <c r="AO498" s="16"/>
      <c r="AQ498" s="93" t="s">
        <v>45</v>
      </c>
    </row>
    <row r="499" spans="1:44" s="3" customFormat="1" ht="9.9499999999999993" customHeight="1" x14ac:dyDescent="0.2">
      <c r="A499" s="119"/>
      <c r="C499" s="168" t="s">
        <v>245</v>
      </c>
      <c r="D499" s="169" t="e">
        <v>#N/A</v>
      </c>
      <c r="F499" s="24" t="s">
        <v>335</v>
      </c>
      <c r="H499" s="24" t="s">
        <v>336</v>
      </c>
      <c r="I499" s="24"/>
      <c r="J499" s="120"/>
      <c r="K499" s="24"/>
      <c r="L499" s="24"/>
      <c r="N499" s="24"/>
      <c r="O499" s="24"/>
      <c r="Q499" s="24" t="s">
        <v>239</v>
      </c>
      <c r="R499" s="64"/>
      <c r="S499" s="80"/>
      <c r="T499" s="176" t="s">
        <v>38</v>
      </c>
      <c r="U499" s="188" t="e">
        <f>IF(Suggested="Yes",'Price List'!AC499,'Price List'!AI499)</f>
        <v>#N/A</v>
      </c>
      <c r="V499" s="31" t="s">
        <v>36</v>
      </c>
      <c r="W499" s="5" t="str">
        <f>+Instructions!$B$3</f>
        <v>N</v>
      </c>
      <c r="X499" s="46"/>
      <c r="Y499" s="48">
        <f>+Instructions!$D$22</f>
        <v>0</v>
      </c>
      <c r="Z499" s="16" t="e">
        <f>ROUND($AC499*(1-Y499)+0.004999,2)</f>
        <v>#N/A</v>
      </c>
      <c r="AA499" s="46"/>
      <c r="AB499" s="6" t="e">
        <v>#N/A</v>
      </c>
      <c r="AC499" s="33" t="e">
        <v>#N/A</v>
      </c>
      <c r="AD499" s="52">
        <f>+Y499</f>
        <v>0</v>
      </c>
      <c r="AE499" s="16" t="e">
        <f>+Z499</f>
        <v>#N/A</v>
      </c>
      <c r="AF499" s="12" t="e">
        <f>(AI499-AE499)/AI499</f>
        <v>#N/A</v>
      </c>
      <c r="AG499" s="102"/>
      <c r="AH499" s="109" t="str">
        <f>+C499</f>
        <v>ET1</v>
      </c>
      <c r="AI499" s="32" t="e">
        <f>SUM(AL499:AN499)+AG499</f>
        <v>#N/A</v>
      </c>
      <c r="AJ499" s="46"/>
      <c r="AL499" s="16" t="e">
        <f>ROUND(AE499/(1-VLOOKUP(AH499,Group,2,FALSE)),2)</f>
        <v>#N/A</v>
      </c>
      <c r="AM499" s="16" t="e">
        <f>IF(VLOOKUP(AH499,Group,3,FALSE)="YES",VLOOKUP(ROUND(ROUND(AL499,1)-AL499,2),Round,2,FALSE)+VLOOKUP(AH499,Group,4,FALSE),0)</f>
        <v>#N/A</v>
      </c>
      <c r="AN499" s="16" t="e">
        <f>IF(VLOOKUP(AH499,Group,5,FALSE)="",0,ROUND(AL499-0.04999,1)-AL499+AO499)</f>
        <v>#N/A</v>
      </c>
      <c r="AO499" s="16" t="e">
        <f>IF(VLOOKUP(AH499,Group,5,FALSE)="","",VLOOKUP(AH499,Group,5,FALSE))</f>
        <v>#N/A</v>
      </c>
      <c r="AQ499" s="93" t="s">
        <v>45</v>
      </c>
    </row>
    <row r="500" spans="1:44" s="3" customFormat="1" ht="9.9499999999999993" customHeight="1" x14ac:dyDescent="0.2">
      <c r="A500" s="119"/>
      <c r="B500" s="124"/>
      <c r="C500" s="24"/>
      <c r="D500" s="124"/>
      <c r="F500" s="24"/>
      <c r="H500" s="120"/>
      <c r="I500" s="24"/>
      <c r="J500" s="120"/>
      <c r="K500" s="24"/>
      <c r="L500" s="24"/>
      <c r="N500" s="24"/>
      <c r="O500" s="24"/>
      <c r="Q500" s="24"/>
      <c r="R500" s="189"/>
      <c r="S500" s="190"/>
      <c r="T500" s="191" t="s">
        <v>517</v>
      </c>
      <c r="U500" s="192">
        <v>2000</v>
      </c>
      <c r="V500" s="193" t="s">
        <v>36</v>
      </c>
      <c r="W500" s="5"/>
      <c r="X500" s="46"/>
      <c r="Y500" s="48"/>
      <c r="Z500" s="16"/>
      <c r="AA500" s="46"/>
      <c r="AB500" s="6"/>
      <c r="AC500" s="33"/>
      <c r="AD500" s="52"/>
      <c r="AE500" s="16"/>
      <c r="AF500" s="12"/>
      <c r="AG500" s="102"/>
      <c r="AH500" s="109"/>
      <c r="AI500" s="32"/>
      <c r="AJ500" s="46"/>
      <c r="AL500" s="16"/>
      <c r="AM500" s="16"/>
      <c r="AN500" s="16"/>
      <c r="AO500" s="16"/>
      <c r="AQ500" s="93"/>
    </row>
    <row r="501" spans="1:44" s="3" customFormat="1" ht="1.1499999999999999" customHeight="1" x14ac:dyDescent="0.2">
      <c r="A501" s="119"/>
      <c r="B501" s="124"/>
      <c r="C501" s="24"/>
      <c r="D501" s="124"/>
      <c r="F501" s="24"/>
      <c r="G501" s="120"/>
      <c r="H501" s="24"/>
      <c r="I501" s="136"/>
      <c r="K501" s="24"/>
      <c r="L501" s="127"/>
      <c r="M501" s="127"/>
      <c r="N501" s="124"/>
      <c r="O501" s="129"/>
      <c r="P501" s="124"/>
      <c r="Q501" s="33"/>
      <c r="R501" s="33"/>
      <c r="S501" s="80"/>
      <c r="T501" s="176"/>
      <c r="U501" s="33"/>
      <c r="V501" s="6"/>
      <c r="W501" s="5"/>
      <c r="X501" s="46"/>
      <c r="Y501" s="48"/>
      <c r="Z501" s="14"/>
      <c r="AA501" s="46"/>
      <c r="AB501" s="33"/>
      <c r="AC501" s="33"/>
      <c r="AD501" s="47"/>
      <c r="AE501" s="16"/>
      <c r="AF501" s="14"/>
      <c r="AG501" s="57"/>
      <c r="AH501" s="105"/>
      <c r="AI501" s="33"/>
      <c r="AJ501" s="46"/>
      <c r="AL501" s="16"/>
      <c r="AM501" s="16"/>
      <c r="AN501" s="16"/>
      <c r="AO501" s="16"/>
      <c r="AQ501" s="93" t="s">
        <v>45</v>
      </c>
    </row>
    <row r="502" spans="1:44" s="3" customFormat="1" ht="9.9499999999999993" customHeight="1" x14ac:dyDescent="0.2">
      <c r="A502" s="119"/>
      <c r="B502" s="124"/>
      <c r="C502" s="24"/>
      <c r="D502" s="124"/>
      <c r="F502" s="11" t="s">
        <v>263</v>
      </c>
      <c r="G502" s="24"/>
      <c r="H502" s="64"/>
      <c r="I502" s="24"/>
      <c r="J502" s="120"/>
      <c r="K502" s="24"/>
      <c r="L502" s="24"/>
      <c r="M502" s="24"/>
      <c r="N502" s="24"/>
      <c r="O502" s="24"/>
      <c r="Q502" s="24"/>
      <c r="S502" s="80"/>
      <c r="T502" s="176"/>
      <c r="U502" s="33"/>
      <c r="V502" s="6"/>
      <c r="W502" s="5"/>
      <c r="X502" s="46"/>
      <c r="Y502" s="48"/>
      <c r="Z502" s="14"/>
      <c r="AA502" s="46"/>
      <c r="AB502" s="33"/>
      <c r="AC502" s="33"/>
      <c r="AD502" s="47"/>
      <c r="AE502" s="16"/>
      <c r="AF502" s="14"/>
      <c r="AG502" s="57"/>
      <c r="AH502" s="105"/>
      <c r="AI502" s="33"/>
      <c r="AJ502" s="46"/>
      <c r="AL502" s="16"/>
      <c r="AM502" s="16"/>
      <c r="AN502" s="16"/>
      <c r="AO502" s="16"/>
      <c r="AQ502" s="93" t="s">
        <v>45</v>
      </c>
    </row>
    <row r="503" spans="1:44" s="3" customFormat="1" ht="9.9499999999999993" customHeight="1" x14ac:dyDescent="0.2">
      <c r="A503" s="119"/>
      <c r="C503" s="168" t="s">
        <v>245</v>
      </c>
      <c r="D503" s="169" t="e">
        <v>#N/A</v>
      </c>
      <c r="F503" s="24" t="s">
        <v>264</v>
      </c>
      <c r="H503" s="24" t="s">
        <v>265</v>
      </c>
      <c r="I503" s="24"/>
      <c r="J503" s="120"/>
      <c r="K503" s="24"/>
      <c r="L503" s="24"/>
      <c r="N503" s="24"/>
      <c r="O503" s="24"/>
      <c r="Q503" s="24" t="s">
        <v>239</v>
      </c>
      <c r="R503" s="64"/>
      <c r="S503" s="80"/>
      <c r="T503" s="176" t="s">
        <v>38</v>
      </c>
      <c r="U503" s="188" t="e">
        <f>IF(Suggested="Yes",'Price List'!AC503,'Price List'!AI503)</f>
        <v>#N/A</v>
      </c>
      <c r="V503" s="31" t="s">
        <v>36</v>
      </c>
      <c r="W503" s="5" t="str">
        <f>+Instructions!$B$3</f>
        <v>N</v>
      </c>
      <c r="X503" s="46"/>
      <c r="Y503" s="48">
        <f>+Instructions!$D$22</f>
        <v>0</v>
      </c>
      <c r="Z503" s="16" t="e">
        <f>ROUND($AC503*(1-Y503)+0.004999,2)</f>
        <v>#N/A</v>
      </c>
      <c r="AA503" s="46"/>
      <c r="AB503" s="6" t="e">
        <v>#N/A</v>
      </c>
      <c r="AC503" s="33" t="e">
        <v>#N/A</v>
      </c>
      <c r="AD503" s="52">
        <f>+Y503</f>
        <v>0</v>
      </c>
      <c r="AE503" s="16" t="e">
        <f>+Z503</f>
        <v>#N/A</v>
      </c>
      <c r="AF503" s="12" t="e">
        <f>(AI503-AE503)/AI503</f>
        <v>#N/A</v>
      </c>
      <c r="AG503" s="102"/>
      <c r="AH503" s="109" t="str">
        <f>+C503</f>
        <v>ET1</v>
      </c>
      <c r="AI503" s="32" t="e">
        <f>SUM(AL503:AN503)+AG503</f>
        <v>#N/A</v>
      </c>
      <c r="AJ503" s="46"/>
      <c r="AL503" s="16" t="e">
        <f>ROUND(AE503/(1-VLOOKUP(AH503,Group,2,FALSE)),2)</f>
        <v>#N/A</v>
      </c>
      <c r="AM503" s="16" t="e">
        <f>IF(VLOOKUP(AH503,Group,3,FALSE)="YES",VLOOKUP(ROUND(ROUND(AL503,1)-AL503,2),Round,2,FALSE)+VLOOKUP(AH503,Group,4,FALSE),0)</f>
        <v>#N/A</v>
      </c>
      <c r="AN503" s="16" t="e">
        <f>IF(VLOOKUP(AH503,Group,5,FALSE)="",0,ROUND(AL503-0.04999,1)-AL503+AO503)</f>
        <v>#N/A</v>
      </c>
      <c r="AO503" s="16" t="e">
        <f>IF(VLOOKUP(AH503,Group,5,FALSE)="","",VLOOKUP(AH503,Group,5,FALSE))</f>
        <v>#N/A</v>
      </c>
      <c r="AQ503" s="93" t="s">
        <v>45</v>
      </c>
    </row>
    <row r="504" spans="1:44" s="3" customFormat="1" ht="9.9499999999999993" customHeight="1" x14ac:dyDescent="0.2">
      <c r="A504" s="119"/>
      <c r="B504" s="124"/>
      <c r="C504" s="24"/>
      <c r="D504" s="124"/>
      <c r="F504" s="11"/>
      <c r="G504" s="24"/>
      <c r="H504" s="64"/>
      <c r="I504" s="24" t="s">
        <v>266</v>
      </c>
      <c r="J504" s="120"/>
      <c r="K504" s="24"/>
      <c r="L504" s="24"/>
      <c r="M504" s="24"/>
      <c r="N504" s="24"/>
      <c r="O504" s="24"/>
      <c r="Q504" s="24"/>
      <c r="S504" s="80"/>
      <c r="T504" s="191" t="s">
        <v>517</v>
      </c>
      <c r="U504" s="192">
        <v>500</v>
      </c>
      <c r="V504" s="193" t="s">
        <v>36</v>
      </c>
      <c r="W504" s="5"/>
      <c r="X504" s="46"/>
      <c r="Y504" s="48"/>
      <c r="Z504" s="14"/>
      <c r="AA504" s="46"/>
      <c r="AB504" s="33"/>
      <c r="AC504" s="33"/>
      <c r="AD504" s="47"/>
      <c r="AE504" s="16"/>
      <c r="AF504" s="14"/>
      <c r="AG504" s="57"/>
      <c r="AH504" s="105"/>
      <c r="AI504" s="33"/>
      <c r="AJ504" s="46"/>
      <c r="AL504" s="16"/>
      <c r="AM504" s="16"/>
      <c r="AN504" s="16"/>
      <c r="AO504" s="16"/>
      <c r="AQ504" s="93" t="s">
        <v>45</v>
      </c>
    </row>
    <row r="505" spans="1:44" s="3" customFormat="1" ht="1.1499999999999999" customHeight="1" x14ac:dyDescent="0.2">
      <c r="A505" s="119"/>
      <c r="B505" s="124"/>
      <c r="C505" s="24"/>
      <c r="D505" s="124"/>
      <c r="F505" s="24"/>
      <c r="G505" s="120"/>
      <c r="H505" s="24"/>
      <c r="I505" s="136"/>
      <c r="K505" s="24"/>
      <c r="L505" s="127"/>
      <c r="M505" s="127"/>
      <c r="N505" s="124"/>
      <c r="O505" s="129"/>
      <c r="P505" s="124"/>
      <c r="Q505" s="33"/>
      <c r="R505" s="33"/>
      <c r="S505" s="80"/>
      <c r="T505" s="176"/>
      <c r="U505" s="33"/>
      <c r="V505" s="6"/>
      <c r="W505" s="5"/>
      <c r="X505" s="46"/>
      <c r="Y505" s="48"/>
      <c r="Z505" s="14"/>
      <c r="AA505" s="46"/>
      <c r="AB505" s="33"/>
      <c r="AC505" s="33"/>
      <c r="AD505" s="47"/>
      <c r="AE505" s="16"/>
      <c r="AF505" s="14"/>
      <c r="AG505" s="57"/>
      <c r="AH505" s="105"/>
      <c r="AI505" s="33"/>
      <c r="AJ505" s="46"/>
      <c r="AL505" s="16"/>
      <c r="AM505" s="16"/>
      <c r="AN505" s="16"/>
      <c r="AO505" s="16"/>
      <c r="AQ505" s="93" t="s">
        <v>45</v>
      </c>
    </row>
    <row r="506" spans="1:44" s="3" customFormat="1" ht="9.9499999999999993" customHeight="1" x14ac:dyDescent="0.2">
      <c r="A506" s="119"/>
      <c r="B506" s="124"/>
      <c r="C506" s="24"/>
      <c r="D506" s="124"/>
      <c r="F506" s="11" t="s">
        <v>260</v>
      </c>
      <c r="G506" s="24"/>
      <c r="H506" s="64"/>
      <c r="I506" s="24"/>
      <c r="J506" s="120"/>
      <c r="K506" s="24"/>
      <c r="L506" s="24"/>
      <c r="M506" s="24"/>
      <c r="N506" s="24"/>
      <c r="O506" s="24"/>
      <c r="Q506" s="24"/>
      <c r="S506" s="80"/>
      <c r="T506" s="176"/>
      <c r="U506" s="33"/>
      <c r="V506" s="6"/>
      <c r="W506" s="5"/>
      <c r="X506" s="46"/>
      <c r="Y506" s="48"/>
      <c r="Z506" s="14"/>
      <c r="AA506" s="46"/>
      <c r="AB506" s="33"/>
      <c r="AC506" s="33"/>
      <c r="AD506" s="47"/>
      <c r="AE506" s="16"/>
      <c r="AF506" s="14"/>
      <c r="AG506" s="57"/>
      <c r="AH506" s="105"/>
      <c r="AI506" s="33"/>
      <c r="AJ506" s="46"/>
      <c r="AL506" s="16"/>
      <c r="AM506" s="16"/>
      <c r="AN506" s="16"/>
      <c r="AO506" s="16"/>
      <c r="AQ506" s="93" t="s">
        <v>45</v>
      </c>
    </row>
    <row r="507" spans="1:44" s="3" customFormat="1" ht="9.9499999999999993" customHeight="1" x14ac:dyDescent="0.2">
      <c r="A507" s="119"/>
      <c r="C507" s="168" t="s">
        <v>250</v>
      </c>
      <c r="D507" s="169" t="s">
        <v>244</v>
      </c>
      <c r="F507" s="24" t="s">
        <v>464</v>
      </c>
      <c r="H507" s="136" t="s">
        <v>463</v>
      </c>
      <c r="I507" s="24" t="s">
        <v>509</v>
      </c>
      <c r="J507" s="120"/>
      <c r="K507" s="24"/>
      <c r="L507" s="24"/>
      <c r="N507" s="24"/>
      <c r="O507" s="24"/>
      <c r="P507" s="24"/>
      <c r="Q507" s="24" t="s">
        <v>119</v>
      </c>
      <c r="R507" s="64"/>
      <c r="S507" s="80"/>
      <c r="T507" s="176" t="s">
        <v>38</v>
      </c>
      <c r="U507" s="188">
        <f>IF(Suggested="Yes",'Price List'!AC507,'Price List'!AI507)</f>
        <v>131.69999999999999</v>
      </c>
      <c r="V507" s="31" t="s">
        <v>36</v>
      </c>
      <c r="W507" s="5" t="str">
        <f>+Instructions!$B$3</f>
        <v>N</v>
      </c>
      <c r="X507" s="46"/>
      <c r="Y507" s="48">
        <f>+Instructions!$D$22</f>
        <v>0</v>
      </c>
      <c r="Z507" s="16">
        <f>ROUND($AC507*(1-Y507)+0.004999,2)</f>
        <v>131.69999999999999</v>
      </c>
      <c r="AA507" s="46"/>
      <c r="AB507" s="6" t="s">
        <v>993</v>
      </c>
      <c r="AC507" s="33">
        <v>131.69999999999999</v>
      </c>
      <c r="AD507" s="52">
        <f t="shared" ref="AD507" si="331">+Y507</f>
        <v>0</v>
      </c>
      <c r="AE507" s="16">
        <f t="shared" ref="AE507" si="332">+Z507</f>
        <v>131.69999999999999</v>
      </c>
      <c r="AF507" s="12">
        <f t="shared" ref="AF507" si="333">(AI507-AE507)/AI507</f>
        <v>0</v>
      </c>
      <c r="AG507" s="102"/>
      <c r="AH507" s="109" t="str">
        <f>+C507</f>
        <v>RU</v>
      </c>
      <c r="AI507" s="32">
        <f t="shared" ref="AI507" si="334">SUM(AL507:AN507)+AG507</f>
        <v>131.69999999999999</v>
      </c>
      <c r="AJ507" s="46"/>
      <c r="AL507" s="16">
        <f>ROUND(AE507/(1-VLOOKUP(AH507,Group,2,FALSE)),2)</f>
        <v>131.69999999999999</v>
      </c>
      <c r="AM507" s="16">
        <f>IF(VLOOKUP(AH507,Group,3,FALSE)="YES",VLOOKUP(ROUND(ROUND(AL507,1)-AL507,2),Round,2,FALSE)+VLOOKUP(AH507,Group,4,FALSE),0)</f>
        <v>0</v>
      </c>
      <c r="AN507" s="16">
        <f>IF(VLOOKUP(AH507,Group,5,FALSE)="",0,ROUND(AL507-0.04999,1)-AL507+AO507)</f>
        <v>0</v>
      </c>
      <c r="AO507" s="16" t="str">
        <f>IF(VLOOKUP(AH507,Group,5,FALSE)="","",VLOOKUP(AH507,Group,5,FALSE))</f>
        <v/>
      </c>
      <c r="AQ507" s="93" t="s">
        <v>45</v>
      </c>
    </row>
    <row r="508" spans="1:44" s="3" customFormat="1" ht="9.9499999999999993" customHeight="1" x14ac:dyDescent="0.2">
      <c r="A508" s="119"/>
      <c r="B508" s="124"/>
      <c r="C508" s="24"/>
      <c r="D508" s="124"/>
      <c r="F508" s="11"/>
      <c r="G508" s="24"/>
      <c r="H508" s="64"/>
      <c r="I508" s="24" t="s">
        <v>266</v>
      </c>
      <c r="J508" s="120"/>
      <c r="K508" s="24"/>
      <c r="L508" s="24"/>
      <c r="M508" s="24"/>
      <c r="N508" s="24"/>
      <c r="O508" s="24"/>
      <c r="Q508" s="24"/>
      <c r="S508" s="80"/>
      <c r="T508" s="191" t="s">
        <v>517</v>
      </c>
      <c r="U508" s="192">
        <v>65</v>
      </c>
      <c r="V508" s="193" t="s">
        <v>36</v>
      </c>
      <c r="W508" s="5"/>
      <c r="X508" s="46"/>
      <c r="Y508" s="48"/>
      <c r="Z508" s="14"/>
      <c r="AA508" s="46"/>
      <c r="AB508" s="33"/>
      <c r="AC508" s="33"/>
      <c r="AD508" s="47"/>
      <c r="AE508" s="16"/>
      <c r="AF508" s="14"/>
      <c r="AG508" s="57"/>
      <c r="AH508" s="105"/>
      <c r="AI508" s="33"/>
      <c r="AJ508" s="46"/>
      <c r="AL508" s="16"/>
      <c r="AM508" s="16"/>
      <c r="AN508" s="16"/>
      <c r="AO508" s="16"/>
      <c r="AQ508" s="93" t="s">
        <v>45</v>
      </c>
    </row>
    <row r="509" spans="1:44" s="3" customFormat="1" ht="1.1499999999999999" customHeight="1" x14ac:dyDescent="0.2">
      <c r="A509" s="119"/>
      <c r="B509" s="124"/>
      <c r="C509" s="24"/>
      <c r="D509" s="124"/>
      <c r="F509" s="24"/>
      <c r="G509" s="120"/>
      <c r="H509" s="24"/>
      <c r="I509" s="136"/>
      <c r="K509" s="24"/>
      <c r="L509" s="127"/>
      <c r="M509" s="127"/>
      <c r="N509" s="124"/>
      <c r="O509" s="129"/>
      <c r="P509" s="124"/>
      <c r="Q509" s="33"/>
      <c r="R509" s="33"/>
      <c r="S509" s="80"/>
      <c r="T509" s="176"/>
      <c r="U509" s="33"/>
      <c r="V509" s="6"/>
      <c r="W509" s="5"/>
      <c r="X509" s="46"/>
      <c r="Y509" s="48"/>
      <c r="Z509" s="14"/>
      <c r="AA509" s="46"/>
      <c r="AB509" s="33"/>
      <c r="AC509" s="33"/>
      <c r="AD509" s="47"/>
      <c r="AE509" s="16"/>
      <c r="AF509" s="14"/>
      <c r="AG509" s="57"/>
      <c r="AH509" s="105"/>
      <c r="AI509" s="33"/>
      <c r="AJ509" s="46"/>
      <c r="AL509" s="16"/>
      <c r="AM509" s="16"/>
      <c r="AN509" s="16"/>
      <c r="AO509" s="16"/>
      <c r="AQ509" s="93" t="s">
        <v>45</v>
      </c>
    </row>
    <row r="510" spans="1:44" ht="9.75" customHeight="1" x14ac:dyDescent="0.25">
      <c r="F510" s="115" t="s">
        <v>153</v>
      </c>
      <c r="G510" s="186" t="s">
        <v>532</v>
      </c>
      <c r="X510" s="46"/>
      <c r="AA510" s="46"/>
      <c r="AJ510" s="46"/>
      <c r="AQ510" s="93" t="s">
        <v>45</v>
      </c>
      <c r="AR510" s="3"/>
    </row>
    <row r="511" spans="1:44" s="3" customFormat="1" ht="3.6" customHeight="1" x14ac:dyDescent="0.2">
      <c r="A511" s="119"/>
      <c r="D511" s="24"/>
      <c r="H511" s="24"/>
      <c r="I511" s="24"/>
      <c r="J511" s="120"/>
      <c r="K511" s="24"/>
      <c r="L511" s="24"/>
      <c r="M511" s="136"/>
      <c r="N511" s="24"/>
      <c r="O511" s="24"/>
      <c r="Q511" s="24"/>
      <c r="R511" s="24"/>
      <c r="S511" s="64"/>
      <c r="T511" s="176"/>
      <c r="U511" s="33"/>
      <c r="V511" s="6"/>
      <c r="W511" s="5"/>
      <c r="X511" s="46"/>
      <c r="Y511" s="48"/>
      <c r="Z511" s="14"/>
      <c r="AA511" s="46"/>
      <c r="AB511" s="33"/>
      <c r="AC511" s="33"/>
      <c r="AD511" s="47"/>
      <c r="AE511" s="16"/>
      <c r="AF511" s="14"/>
      <c r="AG511" s="57"/>
      <c r="AH511" s="105"/>
      <c r="AI511" s="33"/>
      <c r="AJ511" s="46"/>
      <c r="AL511" s="16"/>
      <c r="AM511" s="16"/>
      <c r="AN511" s="16"/>
      <c r="AO511" s="16"/>
      <c r="AQ511" s="93" t="s">
        <v>45</v>
      </c>
    </row>
    <row r="512" spans="1:44" ht="9.75" customHeight="1" x14ac:dyDescent="0.25">
      <c r="E512" s="235" t="s">
        <v>431</v>
      </c>
      <c r="F512" s="235"/>
      <c r="G512" s="235"/>
      <c r="H512" s="235"/>
      <c r="I512" s="235"/>
      <c r="J512" s="235"/>
      <c r="K512" s="235"/>
      <c r="L512" s="235"/>
      <c r="M512" s="235"/>
      <c r="N512" s="235"/>
      <c r="O512" s="235"/>
      <c r="P512" s="235"/>
      <c r="Q512" s="235"/>
      <c r="R512" s="235"/>
      <c r="S512" s="235"/>
      <c r="T512" s="235"/>
      <c r="U512" s="235"/>
      <c r="X512" s="46"/>
      <c r="AA512" s="46"/>
      <c r="AJ512" s="46"/>
      <c r="AQ512" s="93" t="s">
        <v>45</v>
      </c>
      <c r="AR512" s="3"/>
    </row>
    <row r="513" spans="1:44" s="3" customFormat="1" ht="3.95" hidden="1" customHeight="1" x14ac:dyDescent="0.2">
      <c r="A513" s="119"/>
      <c r="D513" s="24"/>
      <c r="E513" s="115"/>
      <c r="F513" s="24"/>
      <c r="G513" s="64"/>
      <c r="H513" s="24"/>
      <c r="I513" s="24"/>
      <c r="J513" s="24"/>
      <c r="K513" s="24"/>
      <c r="L513" s="24"/>
      <c r="M513" s="24"/>
      <c r="N513" s="24"/>
      <c r="O513" s="24"/>
      <c r="P513" s="24"/>
      <c r="Q513" s="24"/>
      <c r="R513" s="64"/>
      <c r="S513" s="80"/>
      <c r="T513" s="176"/>
      <c r="U513" s="116"/>
      <c r="V513" s="117"/>
      <c r="W513" s="31"/>
      <c r="X513" s="46"/>
      <c r="Y513" s="48"/>
      <c r="Z513" s="33"/>
      <c r="AA513" s="46"/>
      <c r="AB513" s="33"/>
      <c r="AC513" s="33"/>
      <c r="AD513" s="52"/>
      <c r="AE513" s="33"/>
      <c r="AF513" s="52"/>
      <c r="AG513" s="65"/>
      <c r="AH513" s="65"/>
      <c r="AI513" s="33"/>
      <c r="AJ513" s="46"/>
      <c r="AK513" s="33"/>
      <c r="AL513" s="33"/>
      <c r="AM513" s="33"/>
      <c r="AN513" s="33"/>
      <c r="AO513" s="33"/>
      <c r="AQ513" s="93" t="s">
        <v>45</v>
      </c>
    </row>
    <row r="514" spans="1:44" s="3" customFormat="1" ht="35.1" hidden="1" customHeight="1" x14ac:dyDescent="0.2">
      <c r="A514" s="119"/>
      <c r="D514" s="24"/>
      <c r="E514" s="231"/>
      <c r="F514" s="231"/>
      <c r="G514" s="231"/>
      <c r="H514" s="231"/>
      <c r="I514" s="231"/>
      <c r="J514" s="231"/>
      <c r="K514" s="231"/>
      <c r="L514" s="231"/>
      <c r="M514" s="231"/>
      <c r="N514" s="231"/>
      <c r="O514" s="231"/>
      <c r="P514" s="231"/>
      <c r="Q514" s="231"/>
      <c r="R514" s="231"/>
      <c r="S514" s="231"/>
      <c r="T514" s="231"/>
      <c r="U514" s="231"/>
      <c r="V514" s="231"/>
      <c r="W514" s="31"/>
      <c r="X514" s="46"/>
      <c r="Y514" s="48"/>
      <c r="Z514" s="33"/>
      <c r="AA514" s="46"/>
      <c r="AB514" s="33"/>
      <c r="AC514" s="33"/>
      <c r="AD514" s="52"/>
      <c r="AE514" s="33"/>
      <c r="AF514" s="52"/>
      <c r="AG514" s="65"/>
      <c r="AH514" s="65"/>
      <c r="AI514" s="33"/>
      <c r="AJ514" s="46"/>
      <c r="AK514" s="33"/>
      <c r="AL514" s="33"/>
      <c r="AM514" s="33"/>
      <c r="AN514" s="33"/>
      <c r="AO514" s="33"/>
      <c r="AQ514" s="93" t="s">
        <v>45</v>
      </c>
    </row>
    <row r="515" spans="1:44" ht="11.25" x14ac:dyDescent="0.2">
      <c r="B515" s="93"/>
      <c r="C515" s="93"/>
      <c r="D515" s="93" t="s">
        <v>45</v>
      </c>
      <c r="E515" s="93" t="s">
        <v>45</v>
      </c>
      <c r="F515" s="93" t="s">
        <v>45</v>
      </c>
      <c r="G515" s="93" t="s">
        <v>45</v>
      </c>
      <c r="H515" s="93" t="s">
        <v>45</v>
      </c>
      <c r="I515" s="93" t="s">
        <v>45</v>
      </c>
      <c r="J515" s="93" t="s">
        <v>45</v>
      </c>
      <c r="K515" s="93" t="s">
        <v>45</v>
      </c>
      <c r="L515" s="93" t="s">
        <v>45</v>
      </c>
      <c r="M515" s="93" t="s">
        <v>45</v>
      </c>
      <c r="N515" s="93" t="s">
        <v>45</v>
      </c>
      <c r="O515" s="93" t="s">
        <v>45</v>
      </c>
      <c r="P515" s="93" t="s">
        <v>45</v>
      </c>
      <c r="Q515" s="93" t="s">
        <v>45</v>
      </c>
      <c r="R515" s="93" t="s">
        <v>45</v>
      </c>
      <c r="S515" s="93" t="s">
        <v>45</v>
      </c>
      <c r="T515" s="185" t="s">
        <v>45</v>
      </c>
      <c r="U515" s="93" t="s">
        <v>45</v>
      </c>
      <c r="V515" s="93" t="s">
        <v>45</v>
      </c>
      <c r="W515" s="93" t="s">
        <v>45</v>
      </c>
      <c r="X515" s="93" t="s">
        <v>45</v>
      </c>
      <c r="Y515" s="93" t="s">
        <v>45</v>
      </c>
      <c r="Z515" s="93" t="s">
        <v>45</v>
      </c>
      <c r="AA515" s="93" t="s">
        <v>45</v>
      </c>
      <c r="AB515" s="93" t="s">
        <v>45</v>
      </c>
      <c r="AC515" s="93" t="s">
        <v>45</v>
      </c>
      <c r="AD515" s="93" t="s">
        <v>45</v>
      </c>
      <c r="AE515" s="93" t="s">
        <v>45</v>
      </c>
      <c r="AF515" s="93" t="s">
        <v>45</v>
      </c>
      <c r="AG515" s="93" t="s">
        <v>45</v>
      </c>
      <c r="AH515" s="93" t="s">
        <v>45</v>
      </c>
      <c r="AI515" s="93" t="s">
        <v>45</v>
      </c>
      <c r="AJ515" s="93" t="s">
        <v>45</v>
      </c>
      <c r="AK515" s="93" t="s">
        <v>45</v>
      </c>
      <c r="AL515" s="93" t="s">
        <v>45</v>
      </c>
      <c r="AM515" s="93" t="s">
        <v>45</v>
      </c>
      <c r="AN515" s="93" t="s">
        <v>45</v>
      </c>
      <c r="AO515" s="93" t="s">
        <v>45</v>
      </c>
      <c r="AP515" s="93" t="s">
        <v>45</v>
      </c>
      <c r="AQ515" s="93" t="s">
        <v>45</v>
      </c>
      <c r="AR515" s="3"/>
    </row>
    <row r="516" spans="1:44" x14ac:dyDescent="0.25">
      <c r="AR516" s="3"/>
    </row>
    <row r="517" spans="1:44" x14ac:dyDescent="0.25">
      <c r="F517" s="229" t="s">
        <v>46</v>
      </c>
      <c r="G517" s="230"/>
      <c r="AR517" s="3"/>
    </row>
    <row r="518" spans="1:44" x14ac:dyDescent="0.25">
      <c r="F518" s="101">
        <v>-0.04</v>
      </c>
      <c r="G518" s="101">
        <v>0.01</v>
      </c>
      <c r="AR518" s="3"/>
    </row>
    <row r="519" spans="1:44" x14ac:dyDescent="0.25">
      <c r="F519" s="101">
        <v>-0.03</v>
      </c>
      <c r="G519" s="101">
        <v>0.02</v>
      </c>
      <c r="AR519" s="3"/>
    </row>
    <row r="520" spans="1:44" x14ac:dyDescent="0.25">
      <c r="F520" s="101">
        <v>-0.02</v>
      </c>
      <c r="G520" s="101">
        <v>0.03</v>
      </c>
      <c r="AR520" s="3"/>
    </row>
    <row r="521" spans="1:44" x14ac:dyDescent="0.25">
      <c r="F521" s="101">
        <v>-0.01</v>
      </c>
      <c r="G521" s="101">
        <v>-0.01</v>
      </c>
      <c r="AR521" s="3"/>
    </row>
    <row r="522" spans="1:44" x14ac:dyDescent="0.25">
      <c r="F522" s="101">
        <v>0</v>
      </c>
      <c r="G522" s="101">
        <v>0</v>
      </c>
      <c r="AR522" s="3"/>
    </row>
    <row r="523" spans="1:44" x14ac:dyDescent="0.25">
      <c r="F523" s="101">
        <v>0.01</v>
      </c>
      <c r="G523" s="101">
        <v>1.0000000000005116E-2</v>
      </c>
      <c r="AR523" s="3"/>
    </row>
    <row r="524" spans="1:44" x14ac:dyDescent="0.25">
      <c r="F524" s="101">
        <v>0.02</v>
      </c>
      <c r="G524" s="101">
        <v>2.0000000000003126E-2</v>
      </c>
      <c r="AR524" s="3"/>
    </row>
    <row r="525" spans="1:44" x14ac:dyDescent="0.25">
      <c r="F525" s="101">
        <v>0.03</v>
      </c>
      <c r="G525" s="101">
        <v>3.0000000000001137E-2</v>
      </c>
      <c r="AR525" s="3"/>
    </row>
    <row r="526" spans="1:44" x14ac:dyDescent="0.25">
      <c r="F526" s="101">
        <v>0.04</v>
      </c>
      <c r="G526" s="101">
        <v>-0.01</v>
      </c>
      <c r="AR526" s="3"/>
    </row>
    <row r="527" spans="1:44" x14ac:dyDescent="0.25">
      <c r="F527" s="101">
        <v>0.05</v>
      </c>
      <c r="G527" s="101">
        <v>0</v>
      </c>
      <c r="AR527" s="3"/>
    </row>
    <row r="528" spans="1:44" x14ac:dyDescent="0.25">
      <c r="AR528" s="3"/>
    </row>
    <row r="529" spans="44:44" x14ac:dyDescent="0.25">
      <c r="AR529" s="3"/>
    </row>
    <row r="530" spans="44:44" x14ac:dyDescent="0.25">
      <c r="AR530" s="3"/>
    </row>
    <row r="531" spans="44:44" x14ac:dyDescent="0.25">
      <c r="AR531" s="3"/>
    </row>
    <row r="532" spans="44:44" x14ac:dyDescent="0.25">
      <c r="AR532" s="3"/>
    </row>
    <row r="533" spans="44:44" x14ac:dyDescent="0.25">
      <c r="AR533" s="3"/>
    </row>
    <row r="534" spans="44:44" x14ac:dyDescent="0.25">
      <c r="AR534" s="3"/>
    </row>
    <row r="535" spans="44:44" x14ac:dyDescent="0.25">
      <c r="AR535" s="3"/>
    </row>
    <row r="536" spans="44:44" x14ac:dyDescent="0.25">
      <c r="AR536" s="3"/>
    </row>
    <row r="537" spans="44:44" x14ac:dyDescent="0.25">
      <c r="AR537" s="3"/>
    </row>
    <row r="538" spans="44:44" x14ac:dyDescent="0.25">
      <c r="AR538" s="3"/>
    </row>
    <row r="539" spans="44:44" x14ac:dyDescent="0.25">
      <c r="AR539" s="3"/>
    </row>
    <row r="540" spans="44:44" x14ac:dyDescent="0.25">
      <c r="AR540" s="3"/>
    </row>
    <row r="541" spans="44:44" x14ac:dyDescent="0.25">
      <c r="AR541" s="3"/>
    </row>
    <row r="542" spans="44:44" x14ac:dyDescent="0.25">
      <c r="AR542" s="3"/>
    </row>
    <row r="543" spans="44:44" x14ac:dyDescent="0.25">
      <c r="AR543" s="3"/>
    </row>
    <row r="544" spans="44:44" x14ac:dyDescent="0.25">
      <c r="AR544" s="3"/>
    </row>
    <row r="545" spans="44:44" x14ac:dyDescent="0.25">
      <c r="AR545" s="3"/>
    </row>
    <row r="546" spans="44:44" x14ac:dyDescent="0.25">
      <c r="AR546" s="3"/>
    </row>
    <row r="547" spans="44:44" x14ac:dyDescent="0.25">
      <c r="AR547" s="3"/>
    </row>
    <row r="548" spans="44:44" x14ac:dyDescent="0.25">
      <c r="AR548" s="3"/>
    </row>
    <row r="549" spans="44:44" x14ac:dyDescent="0.25">
      <c r="AR549" s="3"/>
    </row>
    <row r="550" spans="44:44" x14ac:dyDescent="0.25">
      <c r="AR550" s="3"/>
    </row>
    <row r="551" spans="44:44" x14ac:dyDescent="0.25">
      <c r="AR551" s="3"/>
    </row>
    <row r="552" spans="44:44" x14ac:dyDescent="0.25">
      <c r="AR552" s="3"/>
    </row>
    <row r="553" spans="44:44" x14ac:dyDescent="0.25">
      <c r="AR553" s="3"/>
    </row>
    <row r="554" spans="44:44" x14ac:dyDescent="0.25">
      <c r="AR554" s="3"/>
    </row>
    <row r="555" spans="44:44" x14ac:dyDescent="0.25">
      <c r="AR555" s="3"/>
    </row>
    <row r="556" spans="44:44" x14ac:dyDescent="0.25">
      <c r="AR556" s="3"/>
    </row>
    <row r="557" spans="44:44" x14ac:dyDescent="0.25">
      <c r="AR557" s="3"/>
    </row>
  </sheetData>
  <mergeCells count="13">
    <mergeCell ref="Y4:Z4"/>
    <mergeCell ref="Y5:Z5"/>
    <mergeCell ref="Q4:V4"/>
    <mergeCell ref="AG5:AI5"/>
    <mergeCell ref="F517:G517"/>
    <mergeCell ref="E514:V514"/>
    <mergeCell ref="E9:G9"/>
    <mergeCell ref="E512:U512"/>
    <mergeCell ref="E11:U11"/>
    <mergeCell ref="E10:U10"/>
    <mergeCell ref="Q9:R9"/>
    <mergeCell ref="E430:U430"/>
    <mergeCell ref="U207:U208"/>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6" manualBreakCount="6">
    <brk id="84" max="16383" man="1"/>
    <brk id="151" max="16383" man="1"/>
    <brk id="221" max="16383" man="1"/>
    <brk id="293" max="16383" man="1"/>
    <brk id="365" max="16383" man="1"/>
    <brk id="4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96"/>
  <sheetViews>
    <sheetView workbookViewId="0"/>
  </sheetViews>
  <sheetFormatPr defaultRowHeight="12.75" x14ac:dyDescent="0.2"/>
  <cols>
    <col min="1" max="1" width="26.5703125" customWidth="1"/>
    <col min="2" max="2" width="50.5703125" customWidth="1"/>
  </cols>
  <sheetData>
    <row r="1" spans="1:2" x14ac:dyDescent="0.2">
      <c r="A1" t="s">
        <v>65</v>
      </c>
    </row>
    <row r="3" spans="1:2" x14ac:dyDescent="0.2">
      <c r="A3" s="110" t="s">
        <v>66</v>
      </c>
      <c r="B3" s="111" t="s">
        <v>67</v>
      </c>
    </row>
    <row r="5" spans="1:2" x14ac:dyDescent="0.2">
      <c r="A5" s="112" t="s">
        <v>68</v>
      </c>
    </row>
    <row r="6" spans="1:2" x14ac:dyDescent="0.2">
      <c r="A6" s="113" t="s">
        <v>75</v>
      </c>
      <c r="B6" s="111" t="s">
        <v>147</v>
      </c>
    </row>
    <row r="7" spans="1:2" x14ac:dyDescent="0.2">
      <c r="A7" s="150" t="s">
        <v>236</v>
      </c>
      <c r="B7" s="111" t="s">
        <v>237</v>
      </c>
    </row>
    <row r="8" spans="1:2" x14ac:dyDescent="0.2">
      <c r="A8" s="187" t="s">
        <v>427</v>
      </c>
      <c r="B8" s="111" t="s">
        <v>428</v>
      </c>
    </row>
    <row r="9" spans="1:2" x14ac:dyDescent="0.2">
      <c r="A9" s="113" t="s">
        <v>141</v>
      </c>
      <c r="B9" s="111" t="s">
        <v>150</v>
      </c>
    </row>
    <row r="10" spans="1:2" x14ac:dyDescent="0.2">
      <c r="A10" s="113" t="s">
        <v>123</v>
      </c>
      <c r="B10" s="111" t="s">
        <v>149</v>
      </c>
    </row>
    <row r="11" spans="1:2" x14ac:dyDescent="0.2">
      <c r="A11" s="150" t="s">
        <v>235</v>
      </c>
      <c r="B11" s="111" t="s">
        <v>238</v>
      </c>
    </row>
    <row r="12" spans="1:2" ht="13.5" customHeight="1" x14ac:dyDescent="0.2">
      <c r="A12" s="150" t="s">
        <v>234</v>
      </c>
      <c r="B12" s="111" t="s">
        <v>148</v>
      </c>
    </row>
    <row r="13" spans="1:2" x14ac:dyDescent="0.2">
      <c r="A13" s="187" t="s">
        <v>425</v>
      </c>
      <c r="B13" s="111" t="s">
        <v>426</v>
      </c>
    </row>
    <row r="14" spans="1:2" x14ac:dyDescent="0.2">
      <c r="A14" s="187" t="s">
        <v>429</v>
      </c>
      <c r="B14" s="111" t="s">
        <v>430</v>
      </c>
    </row>
    <row r="16" spans="1:2" x14ac:dyDescent="0.2">
      <c r="A16" s="112" t="s">
        <v>27</v>
      </c>
      <c r="B16" s="112" t="s">
        <v>69</v>
      </c>
    </row>
    <row r="17" spans="1:2" x14ac:dyDescent="0.2">
      <c r="A17" s="150"/>
      <c r="B17" s="113"/>
    </row>
    <row r="18" spans="1:2" x14ac:dyDescent="0.2">
      <c r="A18" s="113"/>
      <c r="B18" s="111"/>
    </row>
    <row r="19" spans="1:2" x14ac:dyDescent="0.2">
      <c r="A19" s="113"/>
      <c r="B19" s="113"/>
    </row>
    <row r="20" spans="1:2" x14ac:dyDescent="0.2">
      <c r="A20" s="113"/>
      <c r="B20" s="113"/>
    </row>
    <row r="21" spans="1:2" x14ac:dyDescent="0.2">
      <c r="A21" s="113"/>
      <c r="B21" s="113"/>
    </row>
    <row r="22" spans="1:2" x14ac:dyDescent="0.2">
      <c r="A22" s="113"/>
      <c r="B22" s="113"/>
    </row>
    <row r="23" spans="1:2" x14ac:dyDescent="0.2">
      <c r="A23" s="113"/>
      <c r="B23" s="113"/>
    </row>
    <row r="24" spans="1:2" x14ac:dyDescent="0.2">
      <c r="A24" s="113"/>
      <c r="B24" s="113"/>
    </row>
    <row r="25" spans="1:2" x14ac:dyDescent="0.2">
      <c r="A25" s="113"/>
      <c r="B25" s="113"/>
    </row>
    <row r="26" spans="1:2" x14ac:dyDescent="0.2">
      <c r="A26" s="113"/>
      <c r="B26" s="113"/>
    </row>
    <row r="27" spans="1:2" x14ac:dyDescent="0.2">
      <c r="A27" s="113"/>
      <c r="B27" s="113"/>
    </row>
    <row r="28" spans="1:2" x14ac:dyDescent="0.2">
      <c r="A28" s="113"/>
      <c r="B28" s="113"/>
    </row>
    <row r="29" spans="1:2" x14ac:dyDescent="0.2">
      <c r="A29" s="113"/>
      <c r="B29" s="113"/>
    </row>
    <row r="30" spans="1:2" x14ac:dyDescent="0.2">
      <c r="A30" s="113"/>
      <c r="B30" s="113"/>
    </row>
    <row r="31" spans="1:2" x14ac:dyDescent="0.2">
      <c r="A31" s="113"/>
      <c r="B31" s="113"/>
    </row>
    <row r="32" spans="1:2" x14ac:dyDescent="0.2">
      <c r="A32" s="113"/>
      <c r="B32" s="113"/>
    </row>
    <row r="33" spans="1:2" x14ac:dyDescent="0.2">
      <c r="A33" s="113"/>
      <c r="B33" s="113"/>
    </row>
    <row r="34" spans="1:2" x14ac:dyDescent="0.2">
      <c r="A34" s="113"/>
      <c r="B34" s="113"/>
    </row>
    <row r="35" spans="1:2" x14ac:dyDescent="0.2">
      <c r="A35" s="113"/>
      <c r="B35" s="113"/>
    </row>
    <row r="36" spans="1:2" x14ac:dyDescent="0.2">
      <c r="A36" s="113"/>
      <c r="B36" s="113"/>
    </row>
    <row r="37" spans="1:2" x14ac:dyDescent="0.2">
      <c r="A37" s="113"/>
      <c r="B37" s="113"/>
    </row>
    <row r="38" spans="1:2" x14ac:dyDescent="0.2">
      <c r="A38" s="113"/>
      <c r="B38" s="113"/>
    </row>
    <row r="39" spans="1:2" x14ac:dyDescent="0.2">
      <c r="A39" s="113"/>
      <c r="B39" s="113"/>
    </row>
    <row r="40" spans="1:2" x14ac:dyDescent="0.2">
      <c r="A40" s="113"/>
      <c r="B40" s="113"/>
    </row>
    <row r="41" spans="1:2" x14ac:dyDescent="0.2">
      <c r="A41" s="113"/>
      <c r="B41" s="113"/>
    </row>
    <row r="42" spans="1:2" x14ac:dyDescent="0.2">
      <c r="A42" s="113"/>
      <c r="B42" s="113"/>
    </row>
    <row r="43" spans="1:2" x14ac:dyDescent="0.2">
      <c r="A43" s="113"/>
      <c r="B43" s="113"/>
    </row>
    <row r="44" spans="1:2" x14ac:dyDescent="0.2">
      <c r="A44" s="113"/>
      <c r="B44" s="113"/>
    </row>
    <row r="45" spans="1:2" x14ac:dyDescent="0.2">
      <c r="A45" s="113"/>
      <c r="B45" s="113"/>
    </row>
    <row r="46" spans="1:2" x14ac:dyDescent="0.2">
      <c r="A46" s="113"/>
      <c r="B46" s="113"/>
    </row>
    <row r="47" spans="1:2" x14ac:dyDescent="0.2">
      <c r="A47" s="113"/>
      <c r="B47" s="113"/>
    </row>
    <row r="48" spans="1:2" x14ac:dyDescent="0.2">
      <c r="A48" s="113"/>
      <c r="B48" s="113"/>
    </row>
    <row r="49" spans="1:2" x14ac:dyDescent="0.2">
      <c r="A49" s="113"/>
      <c r="B49" s="113"/>
    </row>
    <row r="50" spans="1:2" x14ac:dyDescent="0.2">
      <c r="A50" s="113"/>
      <c r="B50" s="113"/>
    </row>
    <row r="51" spans="1:2" x14ac:dyDescent="0.2">
      <c r="A51" s="113"/>
      <c r="B51" s="113"/>
    </row>
    <row r="52" spans="1:2" x14ac:dyDescent="0.2">
      <c r="A52" s="113"/>
      <c r="B52" s="113"/>
    </row>
    <row r="53" spans="1:2" x14ac:dyDescent="0.2">
      <c r="A53" s="113"/>
      <c r="B53" s="113"/>
    </row>
    <row r="54" spans="1:2" x14ac:dyDescent="0.2">
      <c r="A54" s="113"/>
      <c r="B54" s="113"/>
    </row>
    <row r="55" spans="1:2" x14ac:dyDescent="0.2">
      <c r="A55" s="113"/>
      <c r="B55" s="113"/>
    </row>
    <row r="56" spans="1:2" x14ac:dyDescent="0.2">
      <c r="A56" s="113"/>
      <c r="B56" s="113"/>
    </row>
    <row r="57" spans="1:2" x14ac:dyDescent="0.2">
      <c r="A57" s="113"/>
      <c r="B57" s="113"/>
    </row>
    <row r="58" spans="1:2" x14ac:dyDescent="0.2">
      <c r="A58" s="113"/>
      <c r="B58" s="113"/>
    </row>
    <row r="59" spans="1:2" x14ac:dyDescent="0.2">
      <c r="A59" s="113"/>
      <c r="B59" s="113"/>
    </row>
    <row r="60" spans="1:2" x14ac:dyDescent="0.2">
      <c r="A60" s="113"/>
      <c r="B60" s="113"/>
    </row>
    <row r="61" spans="1:2" x14ac:dyDescent="0.2">
      <c r="A61" s="113"/>
      <c r="B61" s="113"/>
    </row>
    <row r="62" spans="1:2" x14ac:dyDescent="0.2">
      <c r="A62" s="113"/>
      <c r="B62" s="113"/>
    </row>
    <row r="63" spans="1:2" x14ac:dyDescent="0.2">
      <c r="A63" s="113"/>
      <c r="B63" s="113"/>
    </row>
    <row r="64" spans="1:2" x14ac:dyDescent="0.2">
      <c r="A64" s="113"/>
      <c r="B64" s="113"/>
    </row>
    <row r="65" spans="1:2" x14ac:dyDescent="0.2">
      <c r="A65" s="113"/>
      <c r="B65" s="113"/>
    </row>
    <row r="66" spans="1:2" x14ac:dyDescent="0.2">
      <c r="A66" s="113"/>
      <c r="B66" s="113"/>
    </row>
    <row r="67" spans="1:2" x14ac:dyDescent="0.2">
      <c r="A67" s="113"/>
      <c r="B67" s="113"/>
    </row>
    <row r="68" spans="1:2" x14ac:dyDescent="0.2">
      <c r="A68" s="113"/>
      <c r="B68" s="113"/>
    </row>
    <row r="69" spans="1:2" x14ac:dyDescent="0.2">
      <c r="A69" s="113"/>
      <c r="B69" s="113"/>
    </row>
    <row r="70" spans="1:2" x14ac:dyDescent="0.2">
      <c r="A70" s="113"/>
      <c r="B70" s="113"/>
    </row>
    <row r="71" spans="1:2" x14ac:dyDescent="0.2">
      <c r="A71" s="113"/>
      <c r="B71" s="113"/>
    </row>
    <row r="72" spans="1:2" x14ac:dyDescent="0.2">
      <c r="A72" s="113"/>
      <c r="B72" s="113"/>
    </row>
    <row r="73" spans="1:2" x14ac:dyDescent="0.2">
      <c r="A73" s="113"/>
      <c r="B73" s="113"/>
    </row>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sheetData>
  <phoneticPr fontId="0" type="noConversion"/>
  <hyperlinks>
    <hyperlink ref="B3" r:id="rId1" xr:uid="{00000000-0004-0000-0300-000000000000}"/>
    <hyperlink ref="B12" r:id="rId2" xr:uid="{00000000-0004-0000-0300-000001000000}"/>
    <hyperlink ref="B6" r:id="rId3" xr:uid="{00000000-0004-0000-0300-000002000000}"/>
    <hyperlink ref="B10" r:id="rId4" display="www.barwalt.com" xr:uid="{00000000-0004-0000-0300-000004000000}"/>
    <hyperlink ref="B7" r:id="rId5" xr:uid="{00000000-0004-0000-0300-000005000000}"/>
    <hyperlink ref="B11" r:id="rId6" xr:uid="{00000000-0004-0000-0300-000006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30"/>
  <sheetViews>
    <sheetView workbookViewId="0"/>
  </sheetViews>
  <sheetFormatPr defaultRowHeight="12.75" x14ac:dyDescent="0.2"/>
  <cols>
    <col min="1" max="1" width="13.28515625" style="87" customWidth="1"/>
    <col min="2" max="2" width="17.85546875" customWidth="1"/>
    <col min="3" max="3" width="26.7109375" customWidth="1"/>
  </cols>
  <sheetData>
    <row r="1" spans="1:3" x14ac:dyDescent="0.2">
      <c r="A1" s="85"/>
      <c r="B1" s="85" t="s">
        <v>18</v>
      </c>
      <c r="C1" s="85"/>
    </row>
    <row r="2" spans="1:3" x14ac:dyDescent="0.2">
      <c r="A2" s="86" t="s">
        <v>42</v>
      </c>
      <c r="B2" s="86" t="s">
        <v>0</v>
      </c>
      <c r="C2" s="86" t="s">
        <v>19</v>
      </c>
    </row>
    <row r="4" spans="1:3" x14ac:dyDescent="0.2">
      <c r="A4" s="87" t="s">
        <v>1</v>
      </c>
    </row>
    <row r="6" spans="1:3" x14ac:dyDescent="0.2">
      <c r="A6" s="91"/>
    </row>
    <row r="7" spans="1:3" x14ac:dyDescent="0.2">
      <c r="A7" s="91"/>
    </row>
    <row r="8" spans="1:3" x14ac:dyDescent="0.2">
      <c r="A8" s="91"/>
    </row>
    <row r="9" spans="1:3" x14ac:dyDescent="0.2">
      <c r="A9" s="89"/>
    </row>
    <row r="10" spans="1:3" x14ac:dyDescent="0.2">
      <c r="A10" s="89"/>
    </row>
    <row r="11" spans="1:3" x14ac:dyDescent="0.2">
      <c r="A11" s="89"/>
    </row>
    <row r="12" spans="1:3" x14ac:dyDescent="0.2">
      <c r="A12" s="88"/>
    </row>
    <row r="13" spans="1:3" x14ac:dyDescent="0.2">
      <c r="A13" s="88"/>
    </row>
    <row r="14" spans="1:3" x14ac:dyDescent="0.2">
      <c r="A14" s="89"/>
    </row>
    <row r="16" spans="1:3" x14ac:dyDescent="0.2">
      <c r="A16" s="87" t="s">
        <v>2</v>
      </c>
    </row>
    <row r="18" spans="1:3" x14ac:dyDescent="0.2">
      <c r="A18" s="88"/>
    </row>
    <row r="19" spans="1:3" x14ac:dyDescent="0.2">
      <c r="A19" s="88"/>
    </row>
    <row r="20" spans="1:3" x14ac:dyDescent="0.2">
      <c r="A20" s="88"/>
    </row>
    <row r="21" spans="1:3" x14ac:dyDescent="0.2">
      <c r="A21" s="88"/>
    </row>
    <row r="22" spans="1:3" x14ac:dyDescent="0.2">
      <c r="A22" s="88"/>
    </row>
    <row r="23" spans="1:3" x14ac:dyDescent="0.2">
      <c r="A23" s="88"/>
    </row>
    <row r="24" spans="1:3" x14ac:dyDescent="0.2">
      <c r="A24" s="88"/>
      <c r="C24" s="90"/>
    </row>
    <row r="25" spans="1:3" x14ac:dyDescent="0.2">
      <c r="A25" s="88"/>
    </row>
    <row r="26" spans="1:3" x14ac:dyDescent="0.2">
      <c r="A26" s="88"/>
      <c r="C26" s="90"/>
    </row>
    <row r="27" spans="1:3" x14ac:dyDescent="0.2">
      <c r="A27" s="88"/>
    </row>
    <row r="28" spans="1:3" x14ac:dyDescent="0.2">
      <c r="A28" s="88"/>
    </row>
    <row r="29" spans="1:3" x14ac:dyDescent="0.2">
      <c r="A29" s="88"/>
    </row>
    <row r="30" spans="1:3" x14ac:dyDescent="0.2">
      <c r="A30" s="88"/>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Updates</vt:lpstr>
      <vt:lpstr>Customer</vt:lpstr>
      <vt:lpstr>Customer_Cost</vt:lpstr>
      <vt:lpstr>Customer_List</vt:lpstr>
      <vt:lpstr>Group</vt:lpstr>
      <vt:lpstr>Header</vt:lpstr>
      <vt:lpstr>Index</vt:lpstr>
      <vt:lpstr>Price_List</vt:lpstr>
      <vt:lpstr>Index!Print_Area</vt:lpstr>
      <vt:lpstr>'Price List'!Print_Area</vt:lpstr>
      <vt:lpstr>Updates!Print_Area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2026-06-30T12:45:51Z</cp:lastPrinted>
  <dcterms:created xsi:type="dcterms:W3CDTF">1998-06-02T12:05:01Z</dcterms:created>
  <dcterms:modified xsi:type="dcterms:W3CDTF">2026-06-30T12:46:09Z</dcterms:modified>
</cp:coreProperties>
</file>