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CCT-DC02\UsersHB\JohnFox\Product_Department1\Conestoga Pricelists\Price List Conversion\Updated Price Lists Ready for Web\Done\"/>
    </mc:Choice>
  </mc:AlternateContent>
  <xr:revisionPtr revIDLastSave="0" documentId="8_{55067B7A-7EA4-494E-B3B5-A7B912E00A94}"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List'!$X$13:$Y$281</definedName>
    <definedName name="Customer_Cost">'Price List'!$AA$13:$AH$281</definedName>
    <definedName name="Customer_List">'Price List'!$C$13:$T$281</definedName>
    <definedName name="Group">Instructions!$B$37:$H$43</definedName>
    <definedName name="Header">'Price List'!$13:$20</definedName>
    <definedName name="Index">Index!$A$1:$K$52</definedName>
    <definedName name="Price_Calculation">'Price List'!#REF!</definedName>
    <definedName name="Price_Change">'Price List'!#REF!</definedName>
    <definedName name="Price_List">'Price List'!$C$13:$T$281</definedName>
    <definedName name="_xlnm.Print_Area" localSheetId="4">Changes!$A$1:$C$46</definedName>
    <definedName name="_xlnm.Print_Area" localSheetId="1">Index!$A$1:$K$52</definedName>
    <definedName name="_xlnm.Print_Area" localSheetId="2">'Price List'!$C$13:$T$281</definedName>
    <definedName name="_xlnm.Print_Titles" localSheetId="4">Changes!$1:$2</definedName>
    <definedName name="_xlnm.Print_Titles" localSheetId="2">'Price List'!$C:$N,'Price List'!$13:$20</definedName>
    <definedName name="_xlnm.Print_Titles" localSheetId="3">Websites!$8:$8</definedName>
    <definedName name="Purchasing_Cost">'Price List'!#REF!</definedName>
    <definedName name="Round">'Price List'!$D$288:$E$297</definedName>
    <definedName name="Suggested">Instructions!$H$54</definedName>
  </definedNames>
  <calcPr calcId="191029"/>
</workbook>
</file>

<file path=xl/calcChain.xml><?xml version="1.0" encoding="utf-8"?>
<calcChain xmlns="http://schemas.openxmlformats.org/spreadsheetml/2006/main">
  <c r="AM139" i="1" l="1"/>
  <c r="AL139" i="1"/>
  <c r="AK139" i="1"/>
  <c r="X139" i="1"/>
  <c r="AC139" i="1" s="1"/>
  <c r="AM170" i="1"/>
  <c r="AL170" i="1"/>
  <c r="AK170" i="1"/>
  <c r="X170" i="1"/>
  <c r="AC170" i="1" s="1"/>
  <c r="AM168" i="1"/>
  <c r="AL168" i="1"/>
  <c r="AK168" i="1"/>
  <c r="X168" i="1"/>
  <c r="AC168" i="1" s="1"/>
  <c r="AM166" i="1"/>
  <c r="AL166" i="1"/>
  <c r="AK166" i="1"/>
  <c r="X166" i="1"/>
  <c r="AC166" i="1" s="1"/>
  <c r="AM47" i="1"/>
  <c r="AL47" i="1"/>
  <c r="AK47" i="1"/>
  <c r="X47" i="1"/>
  <c r="AC47" i="1" s="1"/>
  <c r="AM144" i="1" l="1"/>
  <c r="AL144" i="1"/>
  <c r="AK144" i="1"/>
  <c r="X144" i="1"/>
  <c r="AC144" i="1" s="1"/>
  <c r="AM142" i="1"/>
  <c r="AL142" i="1"/>
  <c r="AK142" i="1"/>
  <c r="X142" i="1"/>
  <c r="AC142" i="1" s="1"/>
  <c r="AM140" i="1"/>
  <c r="AL140" i="1"/>
  <c r="AK140" i="1"/>
  <c r="X140" i="1"/>
  <c r="AC140" i="1" s="1"/>
  <c r="AM137" i="1"/>
  <c r="AL137" i="1"/>
  <c r="AK137" i="1"/>
  <c r="X137" i="1"/>
  <c r="AC137" i="1" s="1"/>
  <c r="AM136" i="1"/>
  <c r="AL136" i="1"/>
  <c r="AK136" i="1"/>
  <c r="X136" i="1"/>
  <c r="AC136" i="1" s="1"/>
  <c r="AM135" i="1"/>
  <c r="AL135" i="1"/>
  <c r="AK135" i="1"/>
  <c r="X135" i="1"/>
  <c r="AC135" i="1" s="1"/>
  <c r="AM110" i="1"/>
  <c r="AL110" i="1"/>
  <c r="AK110" i="1"/>
  <c r="X110" i="1"/>
  <c r="AC110" i="1" s="1"/>
  <c r="AM111" i="1"/>
  <c r="AL111" i="1"/>
  <c r="AK111" i="1"/>
  <c r="X111" i="1"/>
  <c r="AC111" i="1" s="1"/>
  <c r="AM109" i="1"/>
  <c r="AL109" i="1"/>
  <c r="AK109" i="1"/>
  <c r="X109" i="1"/>
  <c r="AC109" i="1" s="1"/>
  <c r="AM113" i="1"/>
  <c r="AL113" i="1"/>
  <c r="AK113" i="1"/>
  <c r="X113" i="1"/>
  <c r="AC113" i="1" s="1"/>
  <c r="AM107" i="1"/>
  <c r="AL107" i="1"/>
  <c r="AK107" i="1"/>
  <c r="X107" i="1"/>
  <c r="AC107" i="1" s="1"/>
  <c r="AM106" i="1"/>
  <c r="AL106" i="1"/>
  <c r="AK106" i="1"/>
  <c r="X106" i="1"/>
  <c r="AC106" i="1" s="1"/>
  <c r="AM105" i="1"/>
  <c r="AL105" i="1"/>
  <c r="AK105" i="1"/>
  <c r="X105" i="1"/>
  <c r="AC105" i="1" s="1"/>
  <c r="AM103" i="1"/>
  <c r="AL103" i="1"/>
  <c r="AK103" i="1"/>
  <c r="X103" i="1"/>
  <c r="AC103" i="1" s="1"/>
  <c r="AM101" i="1"/>
  <c r="AL101" i="1"/>
  <c r="AK101" i="1"/>
  <c r="X101" i="1"/>
  <c r="AC101" i="1" s="1"/>
  <c r="AM98" i="1"/>
  <c r="AL98" i="1"/>
  <c r="AK98" i="1"/>
  <c r="X98" i="1"/>
  <c r="AC98" i="1" s="1"/>
  <c r="AM99" i="1"/>
  <c r="AL99" i="1"/>
  <c r="AK99" i="1"/>
  <c r="X99" i="1"/>
  <c r="AC99" i="1" s="1"/>
  <c r="AM97" i="1"/>
  <c r="AL97" i="1"/>
  <c r="AK97" i="1"/>
  <c r="X97" i="1"/>
  <c r="AC97" i="1" s="1"/>
  <c r="AM235" i="1"/>
  <c r="AL235" i="1"/>
  <c r="AK235" i="1"/>
  <c r="X235" i="1"/>
  <c r="AC235" i="1" s="1"/>
  <c r="AM233" i="1"/>
  <c r="AL233" i="1"/>
  <c r="AK233" i="1"/>
  <c r="X233" i="1"/>
  <c r="AC233" i="1" s="1"/>
  <c r="AM231" i="1"/>
  <c r="AL231" i="1"/>
  <c r="AK231" i="1"/>
  <c r="X231" i="1"/>
  <c r="AC231" i="1" s="1"/>
  <c r="AM230" i="1"/>
  <c r="AL230" i="1"/>
  <c r="AK230" i="1"/>
  <c r="X230" i="1"/>
  <c r="AC230" i="1" s="1"/>
  <c r="AM182" i="1"/>
  <c r="AL182" i="1"/>
  <c r="AK182" i="1"/>
  <c r="X182" i="1"/>
  <c r="AC182" i="1" s="1"/>
  <c r="AM180" i="1"/>
  <c r="AL180" i="1"/>
  <c r="AK180" i="1"/>
  <c r="X180" i="1"/>
  <c r="AC180" i="1" s="1"/>
  <c r="AM178" i="1"/>
  <c r="AL178" i="1"/>
  <c r="AK178" i="1"/>
  <c r="X178" i="1"/>
  <c r="AC178" i="1" s="1"/>
  <c r="AM196" i="1"/>
  <c r="AL196" i="1"/>
  <c r="AK196" i="1"/>
  <c r="X196" i="1"/>
  <c r="AC196" i="1" s="1"/>
  <c r="AM27" i="1"/>
  <c r="AL27" i="1"/>
  <c r="AK27" i="1"/>
  <c r="X27" i="1"/>
  <c r="AC27" i="1" s="1"/>
  <c r="AM40" i="1"/>
  <c r="AL40" i="1"/>
  <c r="AK40" i="1"/>
  <c r="X40" i="1"/>
  <c r="AC40" i="1" s="1"/>
  <c r="AM36" i="1"/>
  <c r="AL36" i="1"/>
  <c r="AK36" i="1"/>
  <c r="X36" i="1"/>
  <c r="AC36" i="1" s="1"/>
  <c r="AM34" i="1"/>
  <c r="AL34" i="1"/>
  <c r="AK34" i="1"/>
  <c r="X34" i="1"/>
  <c r="AC34" i="1" s="1"/>
  <c r="AM32" i="1" l="1"/>
  <c r="AL32" i="1"/>
  <c r="AK32" i="1"/>
  <c r="X32" i="1"/>
  <c r="AC32" i="1" s="1"/>
  <c r="AM30" i="1"/>
  <c r="AL30" i="1"/>
  <c r="AK30" i="1"/>
  <c r="X30" i="1"/>
  <c r="AC30" i="1" s="1"/>
  <c r="AM31" i="1"/>
  <c r="AL31" i="1"/>
  <c r="AK31" i="1"/>
  <c r="X31" i="1"/>
  <c r="AC31" i="1" s="1"/>
  <c r="AM25" i="1"/>
  <c r="AL25" i="1"/>
  <c r="AK25" i="1"/>
  <c r="X25" i="1"/>
  <c r="AC25" i="1" s="1"/>
  <c r="AM26" i="1"/>
  <c r="AL26" i="1"/>
  <c r="AK26" i="1"/>
  <c r="X26" i="1"/>
  <c r="AC26" i="1" s="1"/>
  <c r="AM28" i="1"/>
  <c r="AL28" i="1"/>
  <c r="AK28" i="1"/>
  <c r="X28" i="1"/>
  <c r="AC28" i="1" s="1"/>
  <c r="AM158" i="1"/>
  <c r="AL158" i="1"/>
  <c r="AK158" i="1"/>
  <c r="X158" i="1"/>
  <c r="AC158" i="1" s="1"/>
  <c r="AM154" i="1"/>
  <c r="AL154" i="1"/>
  <c r="AK154" i="1"/>
  <c r="X154" i="1"/>
  <c r="AC154" i="1" s="1"/>
  <c r="AM153" i="1"/>
  <c r="AL153" i="1"/>
  <c r="AK153" i="1"/>
  <c r="X153" i="1"/>
  <c r="AC153" i="1" s="1"/>
  <c r="X219" i="1" l="1"/>
  <c r="AC219" i="1" s="1"/>
  <c r="X199" i="1"/>
  <c r="AC199" i="1" s="1"/>
  <c r="X192" i="1"/>
  <c r="AC192" i="1" s="1"/>
  <c r="X191" i="1"/>
  <c r="AC191" i="1" s="1"/>
  <c r="X123" i="1"/>
  <c r="AC123" i="1" s="1"/>
  <c r="X91" i="1"/>
  <c r="AC91" i="1" s="1"/>
  <c r="X77" i="1"/>
  <c r="AC77" i="1" s="1"/>
  <c r="X76" i="1"/>
  <c r="AC76" i="1" s="1"/>
  <c r="X74" i="1"/>
  <c r="AC74" i="1" s="1"/>
  <c r="X73" i="1"/>
  <c r="AC73" i="1" s="1"/>
  <c r="X61" i="1"/>
  <c r="AC61" i="1" s="1"/>
  <c r="X60" i="1"/>
  <c r="AC60" i="1" s="1"/>
  <c r="X50" i="1"/>
  <c r="AC50" i="1" s="1"/>
  <c r="X49" i="1"/>
  <c r="AC49" i="1" s="1"/>
  <c r="X221" i="1"/>
  <c r="AC221" i="1" s="1"/>
  <c r="X201" i="1"/>
  <c r="AC201" i="1" s="1"/>
  <c r="X194" i="1"/>
  <c r="AC194" i="1" s="1"/>
  <c r="X125" i="1"/>
  <c r="AC125" i="1" s="1"/>
  <c r="X79" i="1"/>
  <c r="AC79" i="1" s="1"/>
  <c r="X63" i="1"/>
  <c r="AC63" i="1" s="1"/>
  <c r="X52" i="1"/>
  <c r="AC52" i="1" s="1"/>
  <c r="X241" i="1"/>
  <c r="AC241" i="1" s="1"/>
  <c r="X217" i="1"/>
  <c r="AC217" i="1" s="1"/>
  <c r="X216" i="1"/>
  <c r="AC216" i="1" s="1"/>
  <c r="X215" i="1"/>
  <c r="AC215" i="1" s="1"/>
  <c r="X197" i="1"/>
  <c r="AC197" i="1" s="1"/>
  <c r="X189" i="1"/>
  <c r="AC189" i="1" s="1"/>
  <c r="X188" i="1"/>
  <c r="AC188" i="1" s="1"/>
  <c r="X129" i="1"/>
  <c r="AC129" i="1" s="1"/>
  <c r="X121" i="1"/>
  <c r="AC121" i="1" s="1"/>
  <c r="X89" i="1"/>
  <c r="AC89" i="1" s="1"/>
  <c r="X81" i="1"/>
  <c r="AC81" i="1" s="1"/>
  <c r="X71" i="1"/>
  <c r="AC71" i="1" s="1"/>
  <c r="X70" i="1"/>
  <c r="AC70" i="1" s="1"/>
  <c r="X69" i="1"/>
  <c r="AC69" i="1" s="1"/>
  <c r="X58" i="1"/>
  <c r="AC58" i="1" s="1"/>
  <c r="X46" i="1"/>
  <c r="AC46" i="1" s="1"/>
  <c r="X7" i="1"/>
  <c r="AC7" i="1" s="1"/>
  <c r="X6" i="1"/>
  <c r="AC6" i="1" s="1"/>
  <c r="X5" i="1"/>
  <c r="AC5" i="1" s="1"/>
  <c r="X4" i="1"/>
  <c r="AC4" i="1" s="1"/>
  <c r="X3" i="1"/>
  <c r="AC3" i="1" s="1"/>
  <c r="X2" i="1"/>
  <c r="AC2" i="1" s="1"/>
  <c r="X1" i="1"/>
  <c r="AC1" i="1" s="1"/>
  <c r="AM81" i="1"/>
  <c r="AL81" i="1"/>
  <c r="AK81" i="1"/>
  <c r="AM129" i="1"/>
  <c r="AL129" i="1"/>
  <c r="AK129" i="1"/>
  <c r="AM201" i="1"/>
  <c r="AL201" i="1"/>
  <c r="AK201" i="1"/>
  <c r="AM199" i="1"/>
  <c r="AL199" i="1"/>
  <c r="AK199" i="1"/>
  <c r="AM197" i="1"/>
  <c r="AL197" i="1"/>
  <c r="AK197" i="1"/>
  <c r="AM241" i="1"/>
  <c r="AL241" i="1"/>
  <c r="AK241" i="1"/>
  <c r="AM221" i="1"/>
  <c r="AL221" i="1"/>
  <c r="AK221" i="1"/>
  <c r="AM219" i="1"/>
  <c r="AL219" i="1"/>
  <c r="AK219" i="1"/>
  <c r="AM217" i="1"/>
  <c r="AL217" i="1"/>
  <c r="AK217" i="1"/>
  <c r="AM216" i="1"/>
  <c r="AL216" i="1"/>
  <c r="AK216" i="1"/>
  <c r="AM215" i="1"/>
  <c r="AL215" i="1"/>
  <c r="AK215" i="1"/>
  <c r="AM194" i="1"/>
  <c r="AL194" i="1"/>
  <c r="AK194" i="1"/>
  <c r="AM192" i="1"/>
  <c r="AL192" i="1"/>
  <c r="AK192" i="1"/>
  <c r="AM191" i="1"/>
  <c r="AL191" i="1"/>
  <c r="AK191" i="1"/>
  <c r="AM189" i="1"/>
  <c r="AL189" i="1"/>
  <c r="AK189" i="1"/>
  <c r="AM188" i="1"/>
  <c r="AL188" i="1"/>
  <c r="AK188" i="1"/>
  <c r="AM125" i="1"/>
  <c r="AL125" i="1"/>
  <c r="AK125" i="1"/>
  <c r="AM123" i="1"/>
  <c r="AL123" i="1"/>
  <c r="AK123" i="1"/>
  <c r="AM121" i="1"/>
  <c r="AL121" i="1"/>
  <c r="AK121" i="1"/>
  <c r="AM91" i="1"/>
  <c r="AL91" i="1"/>
  <c r="AK91" i="1"/>
  <c r="AM89" i="1"/>
  <c r="AL89" i="1"/>
  <c r="AK89" i="1"/>
  <c r="AM79" i="1"/>
  <c r="AL79" i="1"/>
  <c r="AK79" i="1"/>
  <c r="AM77" i="1"/>
  <c r="AL77" i="1"/>
  <c r="AK77" i="1"/>
  <c r="AM76" i="1"/>
  <c r="AL76" i="1"/>
  <c r="AK76" i="1"/>
  <c r="AM74" i="1"/>
  <c r="AL74" i="1"/>
  <c r="AK74" i="1"/>
  <c r="AM73" i="1"/>
  <c r="AL73" i="1"/>
  <c r="AK73" i="1"/>
  <c r="AM71" i="1"/>
  <c r="AL71" i="1"/>
  <c r="AK71" i="1"/>
  <c r="AM70" i="1"/>
  <c r="AL70" i="1"/>
  <c r="AK70" i="1"/>
  <c r="AM69" i="1"/>
  <c r="AL69" i="1"/>
  <c r="AK69" i="1"/>
  <c r="AM63" i="1"/>
  <c r="AL63" i="1"/>
  <c r="AK63" i="1"/>
  <c r="AM61" i="1"/>
  <c r="AL61" i="1"/>
  <c r="AK61" i="1"/>
  <c r="AM60" i="1"/>
  <c r="AL60" i="1"/>
  <c r="AK60" i="1"/>
  <c r="AM58" i="1"/>
  <c r="AL58" i="1"/>
  <c r="AK58" i="1"/>
  <c r="AM52" i="1"/>
  <c r="AL52" i="1"/>
  <c r="AK52" i="1"/>
  <c r="AM50" i="1"/>
  <c r="AL50" i="1"/>
  <c r="AK50" i="1"/>
  <c r="AM49" i="1"/>
  <c r="AL49" i="1"/>
  <c r="AK49" i="1"/>
  <c r="AM46" i="1"/>
  <c r="AL46" i="1"/>
  <c r="AK46" i="1"/>
  <c r="AK1" i="1"/>
  <c r="AL1" i="1"/>
  <c r="AM1" i="1"/>
  <c r="AK2" i="1"/>
  <c r="AL2" i="1"/>
  <c r="AM2" i="1"/>
  <c r="AK3" i="1"/>
  <c r="AL3" i="1"/>
  <c r="AM3" i="1"/>
  <c r="AK4" i="1"/>
  <c r="AL4" i="1"/>
  <c r="AM4" i="1"/>
  <c r="AK5" i="1"/>
  <c r="AL5" i="1"/>
  <c r="AM5" i="1"/>
  <c r="AK6" i="1"/>
  <c r="AL6" i="1"/>
  <c r="AM6" i="1"/>
  <c r="AK7" i="1"/>
  <c r="AL7" i="1"/>
  <c r="AM7" i="1"/>
  <c r="S11" i="1"/>
  <c r="S18" i="1" s="1"/>
  <c r="O13" i="1"/>
  <c r="T14" i="1"/>
  <c r="AF14" i="1"/>
  <c r="N15" i="1"/>
  <c r="C16" i="1"/>
  <c r="AH16" i="1"/>
  <c r="U18" i="1"/>
  <c r="AC18" i="1"/>
  <c r="AD18" i="1"/>
  <c r="AE18" i="1"/>
  <c r="AF18" i="1"/>
  <c r="AG18" i="1"/>
  <c r="AH18" i="1"/>
  <c r="AJ18" i="1"/>
  <c r="AK18" i="1"/>
  <c r="AL18" i="1"/>
  <c r="AM18" i="1"/>
  <c r="K2" i="4"/>
  <c r="A5" i="4"/>
  <c r="B21" i="5"/>
  <c r="U47" i="1" l="1"/>
  <c r="U166" i="1"/>
  <c r="U168" i="1"/>
  <c r="U170" i="1"/>
  <c r="U139" i="1"/>
  <c r="U107" i="1"/>
  <c r="U109" i="1"/>
  <c r="U113" i="1"/>
  <c r="U110" i="1"/>
  <c r="U106" i="1"/>
  <c r="U135" i="1"/>
  <c r="U136" i="1"/>
  <c r="U137" i="1"/>
  <c r="U140" i="1"/>
  <c r="U142" i="1"/>
  <c r="U97" i="1"/>
  <c r="U144" i="1"/>
  <c r="U99" i="1"/>
  <c r="U111" i="1"/>
  <c r="U98" i="1"/>
  <c r="U101" i="1"/>
  <c r="U103" i="1"/>
  <c r="U105" i="1"/>
  <c r="U63" i="1"/>
  <c r="U230" i="1"/>
  <c r="U231" i="1"/>
  <c r="U233" i="1"/>
  <c r="U235" i="1"/>
  <c r="U70" i="1"/>
  <c r="U192" i="1"/>
  <c r="U27" i="1"/>
  <c r="U196" i="1"/>
  <c r="U34" i="1"/>
  <c r="U178" i="1"/>
  <c r="U40" i="1"/>
  <c r="U36" i="1"/>
  <c r="U180" i="1"/>
  <c r="U182" i="1"/>
  <c r="U31" i="1"/>
  <c r="U158" i="1"/>
  <c r="U30" i="1"/>
  <c r="U28" i="1"/>
  <c r="U25" i="1"/>
  <c r="U32" i="1"/>
  <c r="U26" i="1"/>
  <c r="U153" i="1"/>
  <c r="U154" i="1"/>
  <c r="U197" i="1"/>
  <c r="U221" i="1"/>
  <c r="U3" i="1"/>
  <c r="U69" i="1"/>
  <c r="U189" i="1"/>
  <c r="U61" i="1"/>
  <c r="U125" i="1"/>
  <c r="U2" i="1"/>
  <c r="U215" i="1"/>
  <c r="U199" i="1"/>
  <c r="U60" i="1"/>
  <c r="U216" i="1"/>
  <c r="U74" i="1"/>
  <c r="U52" i="1"/>
  <c r="U79" i="1"/>
  <c r="U91" i="1"/>
  <c r="U81" i="1"/>
  <c r="U76" i="1"/>
  <c r="U194" i="1"/>
  <c r="U50" i="1"/>
  <c r="U191" i="1"/>
  <c r="U188" i="1"/>
  <c r="U1" i="1"/>
  <c r="U121" i="1"/>
  <c r="U71" i="1"/>
  <c r="U123" i="1"/>
  <c r="U89" i="1"/>
  <c r="U58" i="1"/>
  <c r="U201" i="1"/>
  <c r="U77" i="1"/>
  <c r="U46" i="1"/>
  <c r="U129" i="1"/>
  <c r="U49" i="1"/>
  <c r="U241" i="1"/>
  <c r="U73" i="1"/>
  <c r="U217" i="1"/>
  <c r="U219" i="1"/>
  <c r="Y47" i="1" l="1"/>
  <c r="AD47" i="1" s="1"/>
  <c r="AJ47" i="1" s="1"/>
  <c r="AH47" i="1" s="1"/>
  <c r="AE47" i="1" s="1"/>
  <c r="S47" i="1"/>
  <c r="S40" i="1"/>
  <c r="S139" i="1" l="1"/>
  <c r="Y139" i="1"/>
  <c r="AD139" i="1" s="1"/>
  <c r="AJ139" i="1" s="1"/>
  <c r="AH139" i="1" s="1"/>
  <c r="AE139" i="1" s="1"/>
  <c r="Y168" i="1"/>
  <c r="AD168" i="1" s="1"/>
  <c r="AJ168" i="1" s="1"/>
  <c r="AH168" i="1" s="1"/>
  <c r="AE168" i="1" s="1"/>
  <c r="S168" i="1"/>
  <c r="S166" i="1"/>
  <c r="Y166" i="1"/>
  <c r="AD166" i="1" s="1"/>
  <c r="AJ166" i="1" s="1"/>
  <c r="AH166" i="1" s="1"/>
  <c r="AE166" i="1" s="1"/>
  <c r="S170" i="1"/>
  <c r="Y170" i="1"/>
  <c r="AD170" i="1" s="1"/>
  <c r="AJ170" i="1" s="1"/>
  <c r="AH170" i="1" s="1"/>
  <c r="AE170" i="1" s="1"/>
  <c r="Y107" i="1"/>
  <c r="AD107" i="1" s="1"/>
  <c r="AJ107" i="1" s="1"/>
  <c r="AH107" i="1" s="1"/>
  <c r="AE107" i="1" s="1"/>
  <c r="S110" i="1"/>
  <c r="Y106" i="1"/>
  <c r="AD106" i="1" s="1"/>
  <c r="AJ106" i="1" s="1"/>
  <c r="AH106" i="1" s="1"/>
  <c r="AE106" i="1" s="1"/>
  <c r="S99" i="1"/>
  <c r="S233" i="1"/>
  <c r="S231" i="1"/>
  <c r="S230" i="1"/>
  <c r="S235" i="1"/>
  <c r="S182" i="1"/>
  <c r="Y196" i="1"/>
  <c r="AD196" i="1" s="1"/>
  <c r="AJ196" i="1" s="1"/>
  <c r="AH196" i="1" s="1"/>
  <c r="AE196" i="1" s="1"/>
  <c r="S178" i="1"/>
  <c r="Y178" i="1"/>
  <c r="AD178" i="1" s="1"/>
  <c r="AJ178" i="1" s="1"/>
  <c r="AH178" i="1" s="1"/>
  <c r="AE178" i="1" s="1"/>
  <c r="Y36" i="1"/>
  <c r="AD36" i="1" s="1"/>
  <c r="AJ36" i="1" s="1"/>
  <c r="AH36" i="1" s="1"/>
  <c r="AE36" i="1" s="1"/>
  <c r="Y40" i="1"/>
  <c r="AD40" i="1" s="1"/>
  <c r="AJ40" i="1" s="1"/>
  <c r="AH40" i="1" s="1"/>
  <c r="AE40" i="1" s="1"/>
  <c r="S25" i="1"/>
  <c r="S32" i="1"/>
  <c r="S154" i="1"/>
  <c r="S28" i="1"/>
  <c r="S31" i="1"/>
  <c r="S158" i="1"/>
  <c r="Y26" i="1"/>
  <c r="AD26" i="1" s="1"/>
  <c r="AJ26" i="1" s="1"/>
  <c r="AH26" i="1" s="1"/>
  <c r="AE26" i="1" s="1"/>
  <c r="S30" i="1"/>
  <c r="S153" i="1"/>
  <c r="Y4" i="1"/>
  <c r="AD4" i="1" s="1"/>
  <c r="AJ4" i="1" s="1"/>
  <c r="AH4" i="1" s="1"/>
  <c r="AE4" i="1" s="1"/>
  <c r="S4" i="1"/>
  <c r="Y99" i="1" l="1"/>
  <c r="AD99" i="1" s="1"/>
  <c r="AJ99" i="1" s="1"/>
  <c r="AH99" i="1" s="1"/>
  <c r="AE99" i="1" s="1"/>
  <c r="S107" i="1"/>
  <c r="S106" i="1"/>
  <c r="Y233" i="1"/>
  <c r="AD233" i="1" s="1"/>
  <c r="AJ233" i="1" s="1"/>
  <c r="AH233" i="1" s="1"/>
  <c r="AE233" i="1" s="1"/>
  <c r="Y235" i="1"/>
  <c r="AD235" i="1" s="1"/>
  <c r="AJ235" i="1" s="1"/>
  <c r="AH235" i="1" s="1"/>
  <c r="AE235" i="1" s="1"/>
  <c r="Y105" i="1"/>
  <c r="AD105" i="1" s="1"/>
  <c r="AJ105" i="1" s="1"/>
  <c r="AH105" i="1" s="1"/>
  <c r="AE105" i="1" s="1"/>
  <c r="S105" i="1"/>
  <c r="Y97" i="1"/>
  <c r="AD97" i="1" s="1"/>
  <c r="AJ97" i="1" s="1"/>
  <c r="AH97" i="1" s="1"/>
  <c r="AE97" i="1" s="1"/>
  <c r="S97" i="1"/>
  <c r="Y111" i="1"/>
  <c r="AD111" i="1" s="1"/>
  <c r="AJ111" i="1" s="1"/>
  <c r="AH111" i="1" s="1"/>
  <c r="AE111" i="1" s="1"/>
  <c r="S111" i="1"/>
  <c r="Y109" i="1"/>
  <c r="AD109" i="1" s="1"/>
  <c r="AJ109" i="1" s="1"/>
  <c r="AH109" i="1" s="1"/>
  <c r="AE109" i="1" s="1"/>
  <c r="S109" i="1"/>
  <c r="Y110" i="1"/>
  <c r="AD110" i="1" s="1"/>
  <c r="AJ110" i="1" s="1"/>
  <c r="AH110" i="1" s="1"/>
  <c r="AE110" i="1" s="1"/>
  <c r="Y98" i="1"/>
  <c r="AD98" i="1" s="1"/>
  <c r="AJ98" i="1" s="1"/>
  <c r="AH98" i="1" s="1"/>
  <c r="AE98" i="1" s="1"/>
  <c r="S98" i="1"/>
  <c r="Y231" i="1"/>
  <c r="AD231" i="1" s="1"/>
  <c r="AJ231" i="1" s="1"/>
  <c r="AH231" i="1" s="1"/>
  <c r="AE231" i="1" s="1"/>
  <c r="Y230" i="1"/>
  <c r="AD230" i="1" s="1"/>
  <c r="AJ230" i="1" s="1"/>
  <c r="AH230" i="1" s="1"/>
  <c r="AE230" i="1" s="1"/>
  <c r="S144" i="1"/>
  <c r="Y144" i="1"/>
  <c r="AD144" i="1" s="1"/>
  <c r="AJ144" i="1" s="1"/>
  <c r="AH144" i="1" s="1"/>
  <c r="AE144" i="1" s="1"/>
  <c r="S142" i="1"/>
  <c r="Y142" i="1"/>
  <c r="AD142" i="1" s="1"/>
  <c r="AJ142" i="1" s="1"/>
  <c r="AH142" i="1" s="1"/>
  <c r="AE142" i="1" s="1"/>
  <c r="Y140" i="1"/>
  <c r="AD140" i="1" s="1"/>
  <c r="AJ140" i="1" s="1"/>
  <c r="AH140" i="1" s="1"/>
  <c r="AE140" i="1" s="1"/>
  <c r="S140" i="1"/>
  <c r="Y137" i="1"/>
  <c r="AD137" i="1" s="1"/>
  <c r="AJ137" i="1" s="1"/>
  <c r="AH137" i="1" s="1"/>
  <c r="AE137" i="1" s="1"/>
  <c r="S137" i="1"/>
  <c r="Y136" i="1"/>
  <c r="AD136" i="1" s="1"/>
  <c r="AJ136" i="1" s="1"/>
  <c r="AH136" i="1" s="1"/>
  <c r="AE136" i="1" s="1"/>
  <c r="S136" i="1"/>
  <c r="Y135" i="1"/>
  <c r="AD135" i="1" s="1"/>
  <c r="AJ135" i="1" s="1"/>
  <c r="AH135" i="1" s="1"/>
  <c r="AE135" i="1" s="1"/>
  <c r="S135" i="1"/>
  <c r="S113" i="1"/>
  <c r="Y113" i="1"/>
  <c r="AD113" i="1" s="1"/>
  <c r="AJ113" i="1" s="1"/>
  <c r="AH113" i="1" s="1"/>
  <c r="AE113" i="1" s="1"/>
  <c r="S103" i="1"/>
  <c r="Y103" i="1"/>
  <c r="AD103" i="1" s="1"/>
  <c r="AJ103" i="1" s="1"/>
  <c r="AH103" i="1" s="1"/>
  <c r="AE103" i="1" s="1"/>
  <c r="Y101" i="1"/>
  <c r="AD101" i="1" s="1"/>
  <c r="AJ101" i="1" s="1"/>
  <c r="AH101" i="1" s="1"/>
  <c r="AE101" i="1" s="1"/>
  <c r="S101" i="1"/>
  <c r="Y182" i="1"/>
  <c r="AD182" i="1" s="1"/>
  <c r="AJ182" i="1" s="1"/>
  <c r="AH182" i="1" s="1"/>
  <c r="AE182" i="1" s="1"/>
  <c r="S196" i="1"/>
  <c r="Y180" i="1"/>
  <c r="AD180" i="1" s="1"/>
  <c r="AJ180" i="1" s="1"/>
  <c r="AH180" i="1" s="1"/>
  <c r="AE180" i="1" s="1"/>
  <c r="S180" i="1"/>
  <c r="Y25" i="1"/>
  <c r="AD25" i="1" s="1"/>
  <c r="AJ25" i="1" s="1"/>
  <c r="AH25" i="1" s="1"/>
  <c r="AE25" i="1" s="1"/>
  <c r="S36" i="1"/>
  <c r="Y153" i="1"/>
  <c r="AD153" i="1" s="1"/>
  <c r="AJ153" i="1" s="1"/>
  <c r="AH153" i="1" s="1"/>
  <c r="AE153" i="1" s="1"/>
  <c r="Y31" i="1"/>
  <c r="AD31" i="1" s="1"/>
  <c r="AJ31" i="1" s="1"/>
  <c r="AH31" i="1" s="1"/>
  <c r="AE31" i="1" s="1"/>
  <c r="S26" i="1"/>
  <c r="Y154" i="1"/>
  <c r="AD154" i="1" s="1"/>
  <c r="AJ154" i="1" s="1"/>
  <c r="AH154" i="1" s="1"/>
  <c r="AE154" i="1" s="1"/>
  <c r="Y32" i="1"/>
  <c r="AD32" i="1" s="1"/>
  <c r="AJ32" i="1" s="1"/>
  <c r="AH32" i="1" s="1"/>
  <c r="AE32" i="1" s="1"/>
  <c r="Y158" i="1"/>
  <c r="AD158" i="1" s="1"/>
  <c r="AJ158" i="1" s="1"/>
  <c r="AH158" i="1" s="1"/>
  <c r="AE158" i="1" s="1"/>
  <c r="Y28" i="1"/>
  <c r="AD28" i="1" s="1"/>
  <c r="AJ28" i="1" s="1"/>
  <c r="AH28" i="1" s="1"/>
  <c r="AE28" i="1" s="1"/>
  <c r="Y30" i="1"/>
  <c r="AD30" i="1" s="1"/>
  <c r="AJ30" i="1" s="1"/>
  <c r="AH30" i="1" s="1"/>
  <c r="AE30" i="1" s="1"/>
  <c r="S27" i="1"/>
  <c r="Y27" i="1"/>
  <c r="AD27" i="1" s="1"/>
  <c r="AJ27" i="1" s="1"/>
  <c r="AH27" i="1" s="1"/>
  <c r="AE27" i="1" s="1"/>
  <c r="S34" i="1"/>
  <c r="Y34" i="1"/>
  <c r="AD34" i="1" s="1"/>
  <c r="AJ34" i="1" s="1"/>
  <c r="AH34" i="1" s="1"/>
  <c r="AE34" i="1" s="1"/>
  <c r="S6" i="1"/>
  <c r="Y6" i="1"/>
  <c r="AD6" i="1" s="1"/>
  <c r="AJ6" i="1" s="1"/>
  <c r="AH6" i="1" s="1"/>
  <c r="AE6" i="1" s="1"/>
  <c r="S1" i="1"/>
  <c r="Y1" i="1"/>
  <c r="AD1" i="1" s="1"/>
  <c r="AJ1" i="1" s="1"/>
  <c r="AH1" i="1" s="1"/>
  <c r="AE1" i="1" s="1"/>
  <c r="Y5" i="1"/>
  <c r="AD5" i="1" s="1"/>
  <c r="AJ5" i="1" s="1"/>
  <c r="AH5" i="1" s="1"/>
  <c r="AE5" i="1" s="1"/>
  <c r="S5" i="1"/>
  <c r="S3" i="1"/>
  <c r="Y3" i="1"/>
  <c r="AD3" i="1" s="1"/>
  <c r="AJ3" i="1" s="1"/>
  <c r="AH3" i="1" s="1"/>
  <c r="AE3" i="1" s="1"/>
  <c r="S7" i="1"/>
  <c r="Y7" i="1"/>
  <c r="AD7" i="1" s="1"/>
  <c r="AJ7" i="1" s="1"/>
  <c r="AH7" i="1" s="1"/>
  <c r="AE7" i="1" s="1"/>
  <c r="Y2" i="1"/>
  <c r="AD2" i="1" s="1"/>
  <c r="AJ2" i="1" s="1"/>
  <c r="AH2" i="1" s="1"/>
  <c r="AE2" i="1" s="1"/>
  <c r="S2" i="1"/>
  <c r="Y217" i="1" l="1"/>
  <c r="AD217" i="1" s="1"/>
  <c r="AJ217" i="1" s="1"/>
  <c r="AH217" i="1" s="1"/>
  <c r="AE217" i="1" s="1"/>
  <c r="S217" i="1"/>
  <c r="Y215" i="1"/>
  <c r="AD215" i="1" s="1"/>
  <c r="AJ215" i="1" s="1"/>
  <c r="AH215" i="1" s="1"/>
  <c r="AE215" i="1" s="1"/>
  <c r="S215" i="1"/>
  <c r="Y76" i="1"/>
  <c r="AD76" i="1" s="1"/>
  <c r="AJ76" i="1" s="1"/>
  <c r="AH76" i="1" s="1"/>
  <c r="AE76" i="1" s="1"/>
  <c r="S76" i="1"/>
  <c r="Y219" i="1"/>
  <c r="AD219" i="1" s="1"/>
  <c r="AJ219" i="1" s="1"/>
  <c r="AH219" i="1" s="1"/>
  <c r="AE219" i="1" s="1"/>
  <c r="S219" i="1"/>
  <c r="Y89" i="1"/>
  <c r="AD89" i="1" s="1"/>
  <c r="AJ89" i="1" s="1"/>
  <c r="AH89" i="1" s="1"/>
  <c r="AE89" i="1" s="1"/>
  <c r="S89" i="1"/>
  <c r="S125" i="1"/>
  <c r="Y125" i="1"/>
  <c r="AD125" i="1" s="1"/>
  <c r="AJ125" i="1" s="1"/>
  <c r="AH125" i="1" s="1"/>
  <c r="AE125" i="1" s="1"/>
  <c r="Y201" i="1"/>
  <c r="AD201" i="1" s="1"/>
  <c r="AJ201" i="1" s="1"/>
  <c r="AH201" i="1" s="1"/>
  <c r="AE201" i="1" s="1"/>
  <c r="S201" i="1"/>
  <c r="Y194" i="1"/>
  <c r="AD194" i="1" s="1"/>
  <c r="AJ194" i="1" s="1"/>
  <c r="AH194" i="1" s="1"/>
  <c r="AE194" i="1" s="1"/>
  <c r="S194" i="1"/>
  <c r="S79" i="1"/>
  <c r="Y79" i="1"/>
  <c r="AD79" i="1" s="1"/>
  <c r="AJ79" i="1" s="1"/>
  <c r="AH79" i="1" s="1"/>
  <c r="AE79" i="1" s="1"/>
  <c r="Y60" i="1"/>
  <c r="AD60" i="1" s="1"/>
  <c r="AJ60" i="1" s="1"/>
  <c r="AH60" i="1" s="1"/>
  <c r="AE60" i="1" s="1"/>
  <c r="S60" i="1"/>
  <c r="Y91" i="1"/>
  <c r="AD91" i="1" s="1"/>
  <c r="AJ91" i="1" s="1"/>
  <c r="AH91" i="1" s="1"/>
  <c r="AE91" i="1" s="1"/>
  <c r="S91" i="1"/>
  <c r="Y73" i="1"/>
  <c r="AD73" i="1" s="1"/>
  <c r="AJ73" i="1" s="1"/>
  <c r="AH73" i="1" s="1"/>
  <c r="AE73" i="1" s="1"/>
  <c r="S73" i="1"/>
  <c r="Y46" i="1"/>
  <c r="AD46" i="1" s="1"/>
  <c r="AJ46" i="1" s="1"/>
  <c r="AH46" i="1" s="1"/>
  <c r="AE46" i="1" s="1"/>
  <c r="S46" i="1"/>
  <c r="S129" i="1"/>
  <c r="Y129" i="1"/>
  <c r="AD129" i="1" s="1"/>
  <c r="AJ129" i="1" s="1"/>
  <c r="AH129" i="1" s="1"/>
  <c r="AE129" i="1" s="1"/>
  <c r="S189" i="1"/>
  <c r="Y189" i="1"/>
  <c r="AD189" i="1" s="1"/>
  <c r="AJ189" i="1" s="1"/>
  <c r="AH189" i="1" s="1"/>
  <c r="AE189" i="1" s="1"/>
  <c r="Y197" i="1"/>
  <c r="AD197" i="1" s="1"/>
  <c r="AJ197" i="1" s="1"/>
  <c r="AH197" i="1" s="1"/>
  <c r="AE197" i="1" s="1"/>
  <c r="S197" i="1"/>
  <c r="Y241" i="1"/>
  <c r="AD241" i="1" s="1"/>
  <c r="AJ241" i="1" s="1"/>
  <c r="AH241" i="1" s="1"/>
  <c r="AE241" i="1" s="1"/>
  <c r="S241" i="1"/>
  <c r="Y192" i="1"/>
  <c r="AD192" i="1" s="1"/>
  <c r="AJ192" i="1" s="1"/>
  <c r="AH192" i="1" s="1"/>
  <c r="AE192" i="1" s="1"/>
  <c r="S192" i="1"/>
  <c r="S69" i="1"/>
  <c r="Y69" i="1"/>
  <c r="AD69" i="1" s="1"/>
  <c r="AJ69" i="1" s="1"/>
  <c r="AH69" i="1" s="1"/>
  <c r="AE69" i="1" s="1"/>
  <c r="S74" i="1"/>
  <c r="Y74" i="1"/>
  <c r="AD74" i="1" s="1"/>
  <c r="AJ74" i="1" s="1"/>
  <c r="AH74" i="1" s="1"/>
  <c r="AE74" i="1" s="1"/>
  <c r="S191" i="1"/>
  <c r="Y191" i="1"/>
  <c r="AD191" i="1" s="1"/>
  <c r="AJ191" i="1" s="1"/>
  <c r="AH191" i="1" s="1"/>
  <c r="AE191" i="1" s="1"/>
  <c r="S58" i="1"/>
  <c r="Y58" i="1"/>
  <c r="AD58" i="1" s="1"/>
  <c r="AJ58" i="1" s="1"/>
  <c r="AH58" i="1" s="1"/>
  <c r="AE58" i="1" s="1"/>
  <c r="S216" i="1"/>
  <c r="Y216" i="1"/>
  <c r="AD216" i="1" s="1"/>
  <c r="AJ216" i="1" s="1"/>
  <c r="AH216" i="1" s="1"/>
  <c r="AE216" i="1" s="1"/>
  <c r="Y70" i="1"/>
  <c r="AD70" i="1" s="1"/>
  <c r="AJ70" i="1" s="1"/>
  <c r="AH70" i="1" s="1"/>
  <c r="AE70" i="1" s="1"/>
  <c r="S70" i="1"/>
  <c r="S188" i="1"/>
  <c r="Y188" i="1"/>
  <c r="AD188" i="1" s="1"/>
  <c r="AJ188" i="1" s="1"/>
  <c r="AH188" i="1" s="1"/>
  <c r="AE188" i="1" s="1"/>
  <c r="S52" i="1"/>
  <c r="Y52" i="1"/>
  <c r="AD52" i="1" s="1"/>
  <c r="AJ52" i="1" s="1"/>
  <c r="AH52" i="1" s="1"/>
  <c r="AE52" i="1" s="1"/>
  <c r="S61" i="1"/>
  <c r="Y61" i="1"/>
  <c r="AD61" i="1" s="1"/>
  <c r="AJ61" i="1" s="1"/>
  <c r="AH61" i="1" s="1"/>
  <c r="AE61" i="1" s="1"/>
  <c r="Y49" i="1"/>
  <c r="AD49" i="1" s="1"/>
  <c r="AJ49" i="1" s="1"/>
  <c r="AH49" i="1" s="1"/>
  <c r="AE49" i="1" s="1"/>
  <c r="S49" i="1"/>
  <c r="S63" i="1"/>
  <c r="Y63" i="1"/>
  <c r="AD63" i="1" s="1"/>
  <c r="AJ63" i="1" s="1"/>
  <c r="AH63" i="1" s="1"/>
  <c r="AE63" i="1" s="1"/>
  <c r="S123" i="1"/>
  <c r="Y123" i="1"/>
  <c r="AD123" i="1" s="1"/>
  <c r="AJ123" i="1" s="1"/>
  <c r="AH123" i="1" s="1"/>
  <c r="AE123" i="1" s="1"/>
  <c r="Y50" i="1"/>
  <c r="AD50" i="1" s="1"/>
  <c r="AJ50" i="1" s="1"/>
  <c r="AH50" i="1" s="1"/>
  <c r="AE50" i="1" s="1"/>
  <c r="S50" i="1"/>
  <c r="Y199" i="1"/>
  <c r="AD199" i="1" s="1"/>
  <c r="AJ199" i="1" s="1"/>
  <c r="AH199" i="1" s="1"/>
  <c r="AE199" i="1" s="1"/>
  <c r="S199" i="1"/>
  <c r="Y221" i="1"/>
  <c r="AD221" i="1" s="1"/>
  <c r="AJ221" i="1" s="1"/>
  <c r="AH221" i="1" s="1"/>
  <c r="AE221" i="1" s="1"/>
  <c r="S221" i="1"/>
  <c r="Y81" i="1"/>
  <c r="AD81" i="1" s="1"/>
  <c r="AJ81" i="1" s="1"/>
  <c r="AH81" i="1" s="1"/>
  <c r="AE81" i="1" s="1"/>
  <c r="S81" i="1"/>
  <c r="S121" i="1"/>
  <c r="Y121" i="1"/>
  <c r="AD121" i="1" s="1"/>
  <c r="AJ121" i="1" s="1"/>
  <c r="AH121" i="1" s="1"/>
  <c r="AE121" i="1" s="1"/>
  <c r="S77" i="1"/>
  <c r="Y77" i="1"/>
  <c r="AD77" i="1" s="1"/>
  <c r="AJ77" i="1" s="1"/>
  <c r="AH77" i="1" s="1"/>
  <c r="AE77" i="1" s="1"/>
  <c r="Y71" i="1"/>
  <c r="AD71" i="1" s="1"/>
  <c r="AJ71" i="1" s="1"/>
  <c r="AH71" i="1" s="1"/>
  <c r="AE71" i="1" s="1"/>
  <c r="S71" i="1"/>
</calcChain>
</file>

<file path=xl/sharedStrings.xml><?xml version="1.0" encoding="utf-8"?>
<sst xmlns="http://schemas.openxmlformats.org/spreadsheetml/2006/main" count="1280" uniqueCount="317">
  <si>
    <t>Easy Access Website links</t>
  </si>
  <si>
    <t>Size</t>
  </si>
  <si>
    <t>SF/CTN</t>
  </si>
  <si>
    <t>Shape</t>
  </si>
  <si>
    <t>Description</t>
  </si>
  <si>
    <t>CCTD Effective Date</t>
  </si>
  <si>
    <t>12" x 24"</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</si>
  <si>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</si>
  <si>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</si>
  <si>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</si>
  <si>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</si>
  <si>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</si>
  <si>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Click on "Your Price Calculation" to set the print area for your personal cost calculation report.</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</si>
  <si>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</si>
  <si>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</si>
  <si>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</si>
  <si>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</si>
  <si>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</si>
  <si>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</si>
  <si>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</si>
  <si>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</si>
  <si>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</si>
  <si>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</si>
  <si>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</si>
  <si>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</si>
  <si>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</si>
  <si>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</si>
  <si>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 xml:space="preserve"> </t>
  </si>
  <si>
    <t>xx</t>
  </si>
  <si>
    <t>Click on "Your Price List" to set the print area for your personal price list.</t>
  </si>
  <si>
    <t>Enter your Company Name</t>
  </si>
  <si>
    <t>12" x 12"</t>
  </si>
  <si>
    <t>Changes</t>
  </si>
  <si>
    <t>Date</t>
  </si>
  <si>
    <t>Announced</t>
  </si>
  <si>
    <t>New Products</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</si>
  <si>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</si>
  <si>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</si>
  <si>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</si>
  <si>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</si>
  <si>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</si>
  <si>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</si>
  <si>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</si>
  <si>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</si>
  <si>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</si>
  <si>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</si>
  <si>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</si>
  <si>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</si>
  <si>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</si>
  <si>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</si>
  <si>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</si>
  <si>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</si>
  <si>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</si>
  <si>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</si>
  <si>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Manufacturer's Home Page</t>
  </si>
  <si>
    <t>Direct Website Link</t>
  </si>
  <si>
    <r>
      <t>ConestogaTile's</t>
    </r>
    <r>
      <rPr>
        <sz val="10"/>
        <rFont val="Arial"/>
        <family val="2"/>
      </rPr>
      <t xml:space="preserve"> Website</t>
    </r>
  </si>
  <si>
    <t>www.conestogatile.com</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</si>
  <si>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</si>
  <si>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</si>
  <si>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</si>
  <si>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</si>
  <si>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To help establish your price list, enter the gross profit percent for each type of product.</t>
  </si>
  <si>
    <t>If you want to manually adjust your price list, hit "F5" and go to "Customer_Cost" to manually adjust pricing.</t>
  </si>
  <si>
    <t>24" x 24"</t>
  </si>
  <si>
    <t>You can enter a value in the column labeled "Adj." to change your price manually.</t>
  </si>
  <si>
    <t>Adj.</t>
  </si>
  <si>
    <t>ALL ITEMS MARKED WITH PACKAGING QUANTITY ARE SOLD IN MULTIPLES OF THAT QUANTITY ONLY</t>
  </si>
  <si>
    <t xml:space="preserve">Discount: </t>
  </si>
  <si>
    <t xml:space="preserve">Round Nickel: </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</si>
  <si>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</si>
  <si>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</si>
  <si>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</si>
  <si>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</si>
  <si>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</si>
  <si>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</si>
  <si>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</si>
  <si>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</si>
  <si>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</si>
  <si>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</si>
  <si>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</si>
  <si>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</si>
  <si>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</si>
  <si>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</si>
  <si>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</si>
  <si>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</si>
  <si>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</si>
  <si>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</si>
  <si>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</si>
  <si>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</si>
  <si>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G</t>
  </si>
  <si>
    <t>Bullnose</t>
  </si>
  <si>
    <t>Discontinued Products</t>
  </si>
  <si>
    <t>Price</t>
  </si>
  <si>
    <t>If you have any questions on how to best use this spreadsheet, please feel free to contact</t>
  </si>
  <si>
    <t>8" x 36"</t>
  </si>
  <si>
    <t>Mosaic</t>
  </si>
  <si>
    <t>File as:</t>
  </si>
  <si>
    <t>Item # Lookup:</t>
  </si>
  <si>
    <t>Yes</t>
  </si>
  <si>
    <t>8.03 SF/CTN</t>
  </si>
  <si>
    <t>24" x 48"</t>
  </si>
  <si>
    <t>This price list is available electronically on an Excel spreadsheet at www.conestogatile.com/pricelists.</t>
  </si>
  <si>
    <t>4" x 12"</t>
  </si>
  <si>
    <t>Panaria</t>
  </si>
  <si>
    <t>P</t>
  </si>
  <si>
    <t>https://www.panaria.us/</t>
  </si>
  <si>
    <t>PNCR</t>
  </si>
  <si>
    <t>PNFL</t>
  </si>
  <si>
    <t>PNHO</t>
  </si>
  <si>
    <t>PNLI</t>
  </si>
  <si>
    <t>PNME</t>
  </si>
  <si>
    <t>PNPR</t>
  </si>
  <si>
    <t>PNSU</t>
  </si>
  <si>
    <t>PNWO</t>
  </si>
  <si>
    <t>WOOD TREND - Glazed Porcelain Floor</t>
  </si>
  <si>
    <t>13.94 SF/CTN</t>
  </si>
  <si>
    <t>Field - Rectified</t>
  </si>
  <si>
    <t>15.82 SF/CTN</t>
  </si>
  <si>
    <t>Arabesque          Ice White          Statue</t>
  </si>
  <si>
    <t>6.67 SF/CTN</t>
  </si>
  <si>
    <t>Calacatta Gold          Imperiale Grey          Onice Cream          Travertino White</t>
  </si>
  <si>
    <t>Soft:</t>
  </si>
  <si>
    <t>Chevron</t>
  </si>
  <si>
    <t>3-3/4" x 24"</t>
  </si>
  <si>
    <t>Lux:</t>
  </si>
  <si>
    <t>17.44 SF/CTN</t>
  </si>
  <si>
    <t>Fair          Infused          Solid          Stained</t>
  </si>
  <si>
    <t>Field - Stripes</t>
  </si>
  <si>
    <t>15.61 SF/CTN</t>
  </si>
  <si>
    <t>Bourbon          Hay          Polar          Smoke          Smooth</t>
  </si>
  <si>
    <t>10" x 24"</t>
  </si>
  <si>
    <t>Herringbone Modules A-B</t>
  </si>
  <si>
    <t>Greige Range          Grey Range          White Range</t>
  </si>
  <si>
    <t>12" x 28"</t>
  </si>
  <si>
    <t>Desert          Grey          Ice          Ivory          Natural</t>
  </si>
  <si>
    <t>Muretto</t>
  </si>
  <si>
    <t>4" x 24"</t>
  </si>
  <si>
    <t>Cotton          Quilt          Rope          Wool          Yarn</t>
  </si>
  <si>
    <t>3-1/8" x 12"</t>
  </si>
  <si>
    <t>.97 SF/SHEET</t>
  </si>
  <si>
    <t>Italy</t>
  </si>
  <si>
    <t>.97 sf/sheet</t>
  </si>
  <si>
    <t>1.94 sf/sheet</t>
  </si>
  <si>
    <t>.92 sf/sheet</t>
  </si>
  <si>
    <t>.96 sf/sheet</t>
  </si>
  <si>
    <t>4.85 SF/CTN</t>
  </si>
  <si>
    <t>7.76 SF/CTN</t>
  </si>
  <si>
    <t>16 EA/CTN</t>
  </si>
  <si>
    <t>5.52 SF/CTN</t>
  </si>
  <si>
    <t>20 EA/CTN</t>
  </si>
  <si>
    <t>3.88 SF/CTN</t>
  </si>
  <si>
    <t>3.84 SF/CTN</t>
  </si>
  <si>
    <t>2" x 2"</t>
  </si>
  <si>
    <t>2.5" x 2.5"</t>
  </si>
  <si>
    <t>3" x 3"</t>
  </si>
  <si>
    <t>Connect</t>
  </si>
  <si>
    <t>Craft</t>
  </si>
  <si>
    <t>Flow</t>
  </si>
  <si>
    <t>Home</t>
  </si>
  <si>
    <t>Life</t>
  </si>
  <si>
    <t>Metropolitan</t>
  </si>
  <si>
    <t>Prestige</t>
  </si>
  <si>
    <t>Suite</t>
  </si>
  <si>
    <t>Wood Trend</t>
  </si>
  <si>
    <t>Wood You</t>
  </si>
  <si>
    <t>True</t>
  </si>
  <si>
    <t>https://www.panaria.us/collection/craft</t>
  </si>
  <si>
    <t>https://www.panaria.us/collection/flow</t>
  </si>
  <si>
    <t>https://www.panaria.us/collection/home</t>
  </si>
  <si>
    <t>https://www.panaria.us/collection/life</t>
  </si>
  <si>
    <t>https://www.panaria.us/collection/metropolitan</t>
  </si>
  <si>
    <t>https://www.panaria.us/collection/prestige</t>
  </si>
  <si>
    <t>https://www.panaria.us/collection/suite</t>
  </si>
  <si>
    <t>https://www.panaria.us/collection/wood-trend</t>
  </si>
  <si>
    <t>Glazed Porcelain Floor &amp; Wall</t>
  </si>
  <si>
    <t>Glazed Porcelain Floor</t>
  </si>
  <si>
    <t>SUITE - Glazed Porcelain Floor &amp; Wall</t>
  </si>
  <si>
    <r>
      <t xml:space="preserve">      Mixed Colors: </t>
    </r>
    <r>
      <rPr>
        <i/>
        <sz val="8"/>
        <rFont val="Arial Narrow"/>
        <family val="2"/>
      </rPr>
      <t>Dark Stripes (Suitable for Solid &amp; Infused colors)          Light Stripes (Suitable for Fair &amp; Stained colors)</t>
    </r>
  </si>
  <si>
    <t>.55 sf/piece</t>
  </si>
  <si>
    <t>Birch          Elm          Mahogany          Walnut Multi          White Oak</t>
  </si>
  <si>
    <t>Packaging for the 12" x 24" Soft finish only Field Tile format has changed to 15.61 SF/CTN.</t>
  </si>
  <si>
    <r>
      <t xml:space="preserve">18" x 36" x 10mm </t>
    </r>
    <r>
      <rPr>
        <i/>
        <sz val="10"/>
        <rFont val="Arial"/>
        <family val="2"/>
      </rPr>
      <t>Pressed</t>
    </r>
    <r>
      <rPr>
        <sz val="10"/>
        <rFont val="Arial"/>
        <family val="2"/>
      </rPr>
      <t xml:space="preserve"> and </t>
    </r>
    <r>
      <rPr>
        <i/>
        <sz val="10"/>
        <rFont val="Arial"/>
        <family val="2"/>
      </rPr>
      <t>Rectified</t>
    </r>
    <r>
      <rPr>
        <sz val="10"/>
        <rFont val="Arial"/>
        <family val="2"/>
      </rPr>
      <t xml:space="preserve"> Field Tile formats only in all colors.</t>
    </r>
  </si>
  <si>
    <t>Field - Rectified - Deco Accessory</t>
  </si>
  <si>
    <t>Muretto A+B Mix</t>
  </si>
  <si>
    <t>Note:</t>
  </si>
  <si>
    <t>4.40 SF/CTN</t>
  </si>
  <si>
    <t>Notes:</t>
  </si>
  <si>
    <t>b</t>
  </si>
  <si>
    <t>Playlist</t>
  </si>
  <si>
    <t>PLAYLIST - Glazed Porcelain</t>
  </si>
  <si>
    <t>PNPL</t>
  </si>
  <si>
    <t>Acoustic Amber</t>
  </si>
  <si>
    <t>Ambient White</t>
  </si>
  <si>
    <t>Classical Beige</t>
  </si>
  <si>
    <t>Folk Green</t>
  </si>
  <si>
    <t xml:space="preserve">         Gothic Grey</t>
  </si>
  <si>
    <t xml:space="preserve">         Grunge Greige</t>
  </si>
  <si>
    <t xml:space="preserve">         Indie Rust</t>
  </si>
  <si>
    <t xml:space="preserve">         Lounge Light Green</t>
  </si>
  <si>
    <t xml:space="preserve">         Synth Black</t>
  </si>
  <si>
    <t xml:space="preserve">         New-Age Terracotta</t>
  </si>
  <si>
    <t xml:space="preserve">         Rhythm and Blues</t>
  </si>
  <si>
    <t xml:space="preserve">         Ska Blue</t>
  </si>
  <si>
    <t>8" x 8"</t>
  </si>
  <si>
    <t>3" x 12"</t>
  </si>
  <si>
    <t>6.89 SF/CTN</t>
  </si>
  <si>
    <t>5.06 SF/CTN</t>
  </si>
  <si>
    <t>Glazed Porcelain</t>
  </si>
  <si>
    <t>Field - Accessory</t>
  </si>
  <si>
    <t>Color Mix          Neutral Mix</t>
  </si>
  <si>
    <t xml:space="preserve">a) Each carton contains a random mix of decorative patterns. </t>
  </si>
  <si>
    <t>The 4" x 12" Field Tile format is changing from a pressed to a rectified edge.  Packaging for the rectified version will be 6.12 SF/CTN as inventory with the pressed format is depleted.</t>
  </si>
  <si>
    <t>PNCN</t>
  </si>
  <si>
    <t>Chic White          Edge Gray          Mod Beige          NU Taupe          Vogue Dark Gray</t>
  </si>
  <si>
    <t>36" x 36"</t>
  </si>
  <si>
    <t>Soft</t>
  </si>
  <si>
    <t>15.62 SF/CTN</t>
  </si>
  <si>
    <t>17.40 SF/CTN</t>
  </si>
  <si>
    <t>15.39 SF/CTN</t>
  </si>
  <si>
    <t>4" x 21"</t>
  </si>
  <si>
    <t>4.42 SF/CTN</t>
  </si>
  <si>
    <t>Field - Chevron - Rectified</t>
  </si>
  <si>
    <t xml:space="preserve">   Soft</t>
  </si>
  <si>
    <t>2" x 2" Basketweave</t>
  </si>
  <si>
    <t>Chic White          Edge Gray          Mod Beige</t>
  </si>
  <si>
    <t>24" x 24" x 20mm</t>
  </si>
  <si>
    <t>7.79 SF/CTN</t>
  </si>
  <si>
    <t>Anti-Slip</t>
  </si>
  <si>
    <t>Leather</t>
  </si>
  <si>
    <t>Field - Rectified - Cool Mix Deco Accessory</t>
  </si>
  <si>
    <t>Field - Rectified - Warm Mix Deco Accessory</t>
  </si>
  <si>
    <t>Entire Series.</t>
  </si>
  <si>
    <t>8" x 24" and 24" x 24" Field Tile formats only in all colors.</t>
  </si>
  <si>
    <t>Contemporary</t>
  </si>
  <si>
    <t>https://www.panaria.us/collection/contemporary</t>
  </si>
  <si>
    <t>4.84 SF/CTN</t>
  </si>
  <si>
    <t>a) Packaging is changing from 15.50 SF/CTN to 15.61 SF/CTN as inventory with old packaging is depleted.</t>
  </si>
  <si>
    <t>a) There are 6 different decorative designs and they are randomly packaged in each carton.</t>
  </si>
  <si>
    <t>a) This item is changing from a pressed to a rectified edge.  Packaging for the rectified version will be</t>
  </si>
  <si>
    <t>6.12 SF/CTN as inventory with the pressed format is depleted.</t>
  </si>
  <si>
    <t>PLAYLIST+ - Glazed Porcelain</t>
  </si>
  <si>
    <t>18.00 SF/CTN</t>
  </si>
  <si>
    <t xml:space="preserve">          Synth Black</t>
  </si>
  <si>
    <t xml:space="preserve">          Rhythm and Blues</t>
  </si>
  <si>
    <t>PNPP</t>
  </si>
  <si>
    <t>Playlist+</t>
  </si>
  <si>
    <t>https://www.panaria.us/collection/playlist</t>
  </si>
  <si>
    <t>TERRAZZO - Glazed Porcelain</t>
  </si>
  <si>
    <t>PNTE</t>
  </si>
  <si>
    <t>Grey          Smoke          Tortora          White</t>
  </si>
  <si>
    <t>15.50 SF/CTN</t>
  </si>
  <si>
    <t>Terrazzo</t>
  </si>
  <si>
    <t>https://www.panaria.us/collection/playlistplus</t>
  </si>
  <si>
    <t>https://www.panaria.us/collection/terrazzo</t>
  </si>
  <si>
    <t>PNLU</t>
  </si>
  <si>
    <t>PNMD</t>
  </si>
  <si>
    <t>10" x 15"</t>
  </si>
  <si>
    <t>Diamond - Solid</t>
  </si>
  <si>
    <t>7" x 14"</t>
  </si>
  <si>
    <t>Beige          Dark Gray          Gray          Taupe          White</t>
  </si>
  <si>
    <t>Trapezoid</t>
  </si>
  <si>
    <t>12" x 14"</t>
  </si>
  <si>
    <t>7.65 SF/CTN</t>
  </si>
  <si>
    <t>0.97 SF/Sheet</t>
  </si>
  <si>
    <t>Luxe Ensemble</t>
  </si>
  <si>
    <t>Moondance</t>
  </si>
  <si>
    <r>
      <t xml:space="preserve">24" x 24" </t>
    </r>
    <r>
      <rPr>
        <i/>
        <sz val="10"/>
        <rFont val="Arial"/>
        <family val="2"/>
      </rPr>
      <t>Pressed</t>
    </r>
    <r>
      <rPr>
        <sz val="10"/>
        <rFont val="Arial"/>
        <family val="2"/>
      </rPr>
      <t xml:space="preserve"> and </t>
    </r>
    <r>
      <rPr>
        <i/>
        <sz val="10"/>
        <rFont val="Arial"/>
        <family val="2"/>
      </rPr>
      <t>Rectified</t>
    </r>
    <r>
      <rPr>
        <sz val="10"/>
        <rFont val="Arial"/>
        <family val="2"/>
      </rPr>
      <t xml:space="preserve"> Field Tile formats only in all colors.</t>
    </r>
  </si>
  <si>
    <t>24" x 48" x 20mm</t>
  </si>
  <si>
    <t>b) No antimicrobial protection.</t>
  </si>
  <si>
    <t>LIFE - Glazed Porcelain Floor &amp; Wall</t>
  </si>
  <si>
    <r>
      <t>CRAFT - Glazed Porcelain Floor &amp; Wall</t>
    </r>
    <r>
      <rPr>
        <u/>
        <sz val="8"/>
        <rFont val="Arial"/>
        <family val="2"/>
      </rPr>
      <t xml:space="preserve"> </t>
    </r>
    <r>
      <rPr>
        <i/>
        <u/>
        <sz val="8"/>
        <rFont val="Arial"/>
        <family val="2"/>
      </rPr>
      <t>w/ Microban</t>
    </r>
  </si>
  <si>
    <r>
      <t>FLOW - Glazed Porcelain Floor &amp; Wall</t>
    </r>
    <r>
      <rPr>
        <u/>
        <sz val="8"/>
        <rFont val="Arial"/>
        <family val="2"/>
      </rPr>
      <t xml:space="preserve"> </t>
    </r>
    <r>
      <rPr>
        <i/>
        <u/>
        <sz val="8"/>
        <rFont val="Arial"/>
        <family val="2"/>
      </rPr>
      <t>w/ Microban</t>
    </r>
  </si>
  <si>
    <r>
      <t>METROPOLITAN - Glazed Porcelain Floor &amp; Wall</t>
    </r>
    <r>
      <rPr>
        <u/>
        <sz val="8"/>
        <rFont val="Arial"/>
        <family val="2"/>
      </rPr>
      <t xml:space="preserve"> </t>
    </r>
    <r>
      <rPr>
        <i/>
        <u/>
        <sz val="8"/>
        <rFont val="Arial"/>
        <family val="2"/>
      </rPr>
      <t>w/ Microban</t>
    </r>
  </si>
  <si>
    <r>
      <t>PRESTIGE - Glazed Porcelain Floor &amp; Wall</t>
    </r>
    <r>
      <rPr>
        <u/>
        <sz val="8"/>
        <rFont val="Arial"/>
        <family val="2"/>
      </rPr>
      <t xml:space="preserve"> </t>
    </r>
    <r>
      <rPr>
        <i/>
        <u/>
        <sz val="8"/>
        <rFont val="Arial"/>
        <family val="2"/>
      </rPr>
      <t>w/ Microban</t>
    </r>
  </si>
  <si>
    <t>LUXE ENSEMBLE - Colored-Body Glazed Porcelain</t>
  </si>
  <si>
    <r>
      <t>CONTEMPORARY - Colored-Body Glazed Porcelain</t>
    </r>
    <r>
      <rPr>
        <u/>
        <sz val="8"/>
        <rFont val="Arial"/>
        <family val="2"/>
      </rPr>
      <t xml:space="preserve"> </t>
    </r>
    <r>
      <rPr>
        <i/>
        <u/>
        <sz val="8"/>
        <rFont val="Arial"/>
        <family val="2"/>
      </rPr>
      <t>w/ Microban</t>
    </r>
  </si>
  <si>
    <t>*Color St. Denis is manufactured using standard body, not colored-body.</t>
  </si>
  <si>
    <t>MOONDANCE - Colored-Body Glazed Porcelain</t>
  </si>
  <si>
    <t>Colored-Body Glazed Porcelain</t>
  </si>
  <si>
    <t>5.40 SF/CTN</t>
  </si>
  <si>
    <t>4.25 SF/CTN</t>
  </si>
  <si>
    <t>1.12 sf/sheet</t>
  </si>
  <si>
    <t>5.60 SF/CTN</t>
  </si>
  <si>
    <r>
      <t xml:space="preserve">Ingot Mix </t>
    </r>
    <r>
      <rPr>
        <sz val="7"/>
        <rFont val="Arial Narrow"/>
        <family val="2"/>
      </rPr>
      <t xml:space="preserve">(Color Mix of Statuario, Taj Mahal, and St. Denis) </t>
    </r>
    <r>
      <rPr>
        <i/>
        <sz val="8"/>
        <rFont val="Arial Narrow"/>
        <family val="2"/>
      </rPr>
      <t>0.85 sf/sheet</t>
    </r>
  </si>
  <si>
    <t>The new packaging of 5.50 SF/CTN will contain 5 right arrows and 5 left arrows.</t>
  </si>
  <si>
    <t>e</t>
  </si>
  <si>
    <t>f</t>
  </si>
  <si>
    <t>a,b</t>
  </si>
  <si>
    <t>c,d</t>
  </si>
  <si>
    <t>c) Each carton contains 4 right arrows and 4 left arrows.</t>
  </si>
  <si>
    <t>d) Packaging is changing from 4.40 SF/CTN to 5.50 SF/CTN as inventory with old packaging is depleted.</t>
  </si>
  <si>
    <t>e) Packaging is changing from 17.44 SF/CTN to 15.62 SF/CTN as inventory with old packaging is depleted.</t>
  </si>
  <si>
    <t>b) Stocked in color Calacatta Gold only</t>
  </si>
  <si>
    <t>Camouflage          Quartzite          St. Denis*          Statuario          Taj Mahal</t>
  </si>
  <si>
    <t>https://www.panaria.us/collection/luxe-ensemble</t>
  </si>
  <si>
    <t>https://www.panaria.us/collection</t>
  </si>
  <si>
    <t>f) Packaging is changing from 3.88 SF/CTN to 4.85 SF/CTN as inventory with old packaging is depleted.</t>
  </si>
  <si>
    <t xml:space="preserve">  </t>
  </si>
  <si>
    <t>1.08 sf/sheet</t>
  </si>
  <si>
    <r>
      <t xml:space="preserve">Diamond Mix </t>
    </r>
    <r>
      <rPr>
        <sz val="7"/>
        <rFont val="Arial Narrow"/>
        <family val="2"/>
      </rPr>
      <t xml:space="preserve">(Color Mix of Statuario and St. Denis)    </t>
    </r>
    <r>
      <rPr>
        <i/>
        <sz val="8"/>
        <rFont val="Arial Narrow"/>
        <family val="2"/>
      </rPr>
      <t>1.08 sf/sheet</t>
    </r>
  </si>
  <si>
    <t xml:space="preserve">24" x 48" Rectified Field Tile format added and is available in all colors. </t>
  </si>
  <si>
    <t>PNPE</t>
  </si>
  <si>
    <t>Playlist Encore</t>
  </si>
  <si>
    <t>PLAYLIST ENCORE - Colored-Body Glazed Porcelain</t>
  </si>
  <si>
    <t>2" x 2" Mosaic format added and is available in all colors.</t>
  </si>
  <si>
    <t>Ambient White          Folk Green          Grunge Greige          Rhtyhm And Blues</t>
  </si>
  <si>
    <t>Home (Disc 6/22/26)</t>
  </si>
  <si>
    <t>Terrazzo (Disc 6/22/26)</t>
  </si>
  <si>
    <t>Wood Trend Disc 6/22/26</t>
  </si>
  <si>
    <t>Discontinued</t>
  </si>
  <si>
    <r>
      <t>HOME - Glazed Porcelain Floor &amp; Wall</t>
    </r>
    <r>
      <rPr>
        <u/>
        <sz val="8"/>
        <color rgb="FFFF0000"/>
        <rFont val="Arial"/>
        <family val="2"/>
      </rPr>
      <t xml:space="preserve"> </t>
    </r>
    <r>
      <rPr>
        <i/>
        <u/>
        <sz val="8"/>
        <color rgb="FFFF0000"/>
        <rFont val="Arial"/>
        <family val="2"/>
      </rPr>
      <t>w/ Microban</t>
    </r>
  </si>
  <si>
    <t>Discontinued 6/22/26</t>
  </si>
  <si>
    <t xml:space="preserve">24x24 Field Tile formats only in all colors. </t>
  </si>
  <si>
    <t>new</t>
  </si>
  <si>
    <t>YES</t>
  </si>
  <si>
    <t>10/1/25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</si>
</sst>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7" formatCode="m/d/yy"/>
  </numFmts>
  <fonts count="51"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sz val="18"/>
      <name val="Arial"/>
      <family val="2"/>
    </font>
    <font>
      <sz val="10"/>
      <name val="Copperplate Gothic Bold"/>
      <family val="2"/>
    </font>
    <font>
      <i/>
      <sz val="8"/>
      <name val="Arial Narrow"/>
      <family val="2"/>
    </font>
    <font>
      <vertAlign val="superscript"/>
      <sz val="10"/>
      <name val="Arial"/>
      <family val="2"/>
    </font>
    <font>
      <sz val="10"/>
      <name val="Arial Narrow"/>
      <family val="2"/>
    </font>
    <font>
      <sz val="7"/>
      <name val="Arial Narrow"/>
      <family val="2"/>
    </font>
    <font>
      <sz val="10"/>
      <name val="Arial"/>
      <family val="2"/>
    </font>
    <font>
      <sz val="11"/>
      <color theme="1"/>
      <name val="Calibri"/>
      <family val="2"/>
      <scheme val="minor"/>
    </font>
    <font>
      <sz val="10"/>
      <color rgb="FF0000FF"/>
      <name val="Arial"/>
      <family val="2"/>
    </font>
    <font>
      <sz val="8"/>
      <color rgb="FF0000FF"/>
      <name val="Arial"/>
      <family val="2"/>
    </font>
    <font>
      <b/>
      <u/>
      <sz val="12"/>
      <color rgb="FF0000FF"/>
      <name val="Arial"/>
      <family val="2"/>
    </font>
    <font>
      <sz val="7"/>
      <color rgb="FF0000FF"/>
      <name val="Arial Narrow"/>
      <family val="2"/>
    </font>
    <font>
      <sz val="10"/>
      <color rgb="FF000000"/>
      <name val="Arial"/>
      <family val="2"/>
    </font>
    <font>
      <u/>
      <sz val="8"/>
      <name val="Arial"/>
      <family val="2"/>
    </font>
    <font>
      <i/>
      <sz val="10"/>
      <name val="Arial"/>
      <family val="2"/>
    </font>
    <font>
      <sz val="10"/>
      <color rgb="FFFF0000"/>
      <name val="Arial"/>
      <family val="2"/>
    </font>
    <font>
      <i/>
      <u/>
      <sz val="8"/>
      <name val="Arial"/>
      <family val="2"/>
    </font>
    <font>
      <sz val="8"/>
      <color rgb="FF0000FF"/>
      <name val="Arial Narrow"/>
      <family val="2"/>
    </font>
    <font>
      <b/>
      <sz val="8"/>
      <color rgb="FF0000FF"/>
      <name val="Arial Narrow"/>
      <family val="2"/>
    </font>
    <font>
      <b/>
      <u/>
      <sz val="8"/>
      <color rgb="FF0000FF"/>
      <name val="Arial"/>
      <family val="2"/>
    </font>
    <font>
      <b/>
      <sz val="8"/>
      <color rgb="FF0000FF"/>
      <name val="Arial"/>
      <family val="2"/>
    </font>
    <font>
      <i/>
      <sz val="8"/>
      <color rgb="FF0000FF"/>
      <name val="Arial"/>
      <family val="2"/>
    </font>
    <font>
      <i/>
      <sz val="8"/>
      <color rgb="FF0000FF"/>
      <name val="Arial Narrow"/>
      <family val="2"/>
    </font>
    <font>
      <b/>
      <sz val="10"/>
      <color rgb="FF0000FF"/>
      <name val="Arial"/>
      <family val="2"/>
    </font>
    <font>
      <u/>
      <sz val="10"/>
      <color rgb="FFFF0000"/>
      <name val="Arial"/>
      <family val="2"/>
    </font>
    <font>
      <sz val="8"/>
      <color rgb="FFFF0000"/>
      <name val="Arial"/>
      <family val="2"/>
    </font>
    <font>
      <b/>
      <u/>
      <sz val="8"/>
      <color rgb="FFFF0000"/>
      <name val="Arial"/>
      <family val="2"/>
    </font>
    <font>
      <u/>
      <sz val="8"/>
      <color rgb="FFFF0000"/>
      <name val="Arial"/>
      <family val="2"/>
    </font>
    <font>
      <i/>
      <u/>
      <sz val="8"/>
      <color rgb="FFFF0000"/>
      <name val="Arial"/>
      <family val="2"/>
    </font>
    <font>
      <b/>
      <sz val="8"/>
      <color rgb="FFFF0000"/>
      <name val="Arial"/>
      <family val="2"/>
    </font>
    <font>
      <sz val="8"/>
      <color rgb="FFFF0000"/>
      <name val="Arial Narrow"/>
      <family val="2"/>
    </font>
    <font>
      <b/>
      <sz val="8"/>
      <color rgb="FFFF0000"/>
      <name val="Arial Narrow"/>
      <family val="2"/>
    </font>
    <font>
      <i/>
      <sz val="8"/>
      <color rgb="FFFF0000"/>
      <name val="Arial"/>
      <family val="2"/>
    </font>
    <font>
      <i/>
      <sz val="8"/>
      <color rgb="FFFF0000"/>
      <name val="Arial Narrow"/>
      <family val="2"/>
    </font>
    <font>
      <sz val="7"/>
      <color rgb="FFFF0000"/>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17">
    <xf numFmtId="0" fontId="0" fillId="0" borderId="0"/>
    <xf numFmtId="43" fontId="1" fillId="0" borderId="0" applyFont="0" applyFill="0" applyBorder="0" applyAlignment="0" applyProtection="0"/>
    <xf numFmtId="43" fontId="2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3" fillId="0" borderId="0"/>
    <xf numFmtId="0" fontId="22" fillId="0" borderId="0"/>
    <xf numFmtId="0" fontId="2" fillId="0" borderId="0"/>
    <xf numFmtId="0" fontId="2" fillId="0" borderId="0"/>
    <xf numFmtId="0" fontId="2" fillId="0" borderId="0"/>
    <xf numFmtId="9" fontId="1" fillId="0" borderId="0" applyFont="0" applyFill="0" applyBorder="0" applyAlignment="0" applyProtection="0"/>
    <xf numFmtId="9" fontId="2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cellStyleXfs>
  <cellXfs count="277">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12"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12"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12"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0" xfId="12" applyFont="1" applyFill="1" applyAlignment="1">
      <alignment vertical="center"/>
    </xf>
    <xf numFmtId="4" fontId="6" fillId="0" borderId="0" xfId="1" applyNumberFormat="1" applyFont="1" applyFill="1" applyAlignment="1">
      <alignment vertical="center"/>
    </xf>
    <xf numFmtId="9" fontId="6" fillId="0" borderId="0" xfId="12" applyFont="1" applyFill="1" applyAlignment="1">
      <alignment vertical="center"/>
    </xf>
    <xf numFmtId="165" fontId="4" fillId="0" borderId="0" xfId="12" applyNumberFormat="1" applyFont="1" applyFill="1" applyAlignment="1">
      <alignment vertical="center"/>
    </xf>
    <xf numFmtId="9" fontId="4" fillId="0" borderId="0" xfId="12" applyFont="1" applyFill="1"/>
    <xf numFmtId="4" fontId="4" fillId="2" borderId="0" xfId="1" applyNumberFormat="1" applyFont="1" applyFill="1" applyAlignment="1" applyProtection="1">
      <alignment vertical="center"/>
      <protection locked="0"/>
    </xf>
    <xf numFmtId="9" fontId="4" fillId="0" borderId="1" xfId="12"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12"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12"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12"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49" fontId="4" fillId="0" borderId="0" xfId="1" applyNumberFormat="1" applyFont="1" applyAlignment="1">
      <alignment horizontal="center" vertical="center"/>
    </xf>
    <xf numFmtId="49" fontId="7" fillId="0" borderId="0" xfId="1" applyNumberFormat="1" applyFont="1" applyAlignment="1">
      <alignment horizontal="center" vertical="center"/>
    </xf>
    <xf numFmtId="4" fontId="7" fillId="0" borderId="0" xfId="0" applyNumberFormat="1" applyFont="1" applyAlignment="1">
      <alignment vertical="center"/>
    </xf>
    <xf numFmtId="4" fontId="7" fillId="0" borderId="0" xfId="1" applyNumberFormat="1" applyFont="1" applyAlignment="1">
      <alignment vertical="center"/>
    </xf>
    <xf numFmtId="9" fontId="7" fillId="0" borderId="0" xfId="12" applyFont="1" applyFill="1" applyAlignment="1">
      <alignment vertical="center"/>
    </xf>
    <xf numFmtId="4" fontId="7" fillId="0" borderId="0" xfId="1" applyNumberFormat="1" applyFont="1" applyAlignment="1" applyProtection="1">
      <alignment vertical="center"/>
      <protection locked="0"/>
    </xf>
    <xf numFmtId="0" fontId="12" fillId="0" borderId="0" xfId="0" applyFont="1" applyAlignment="1">
      <alignment vertical="center"/>
    </xf>
    <xf numFmtId="49" fontId="7" fillId="0" borderId="0" xfId="1" quotePrefix="1" applyNumberFormat="1" applyFont="1" applyFill="1" applyAlignment="1">
      <alignment horizontal="right" vertical="center"/>
    </xf>
    <xf numFmtId="43" fontId="2" fillId="0" borderId="0" xfId="1" applyFont="1" applyFill="1" applyAlignment="1">
      <alignment vertical="center"/>
    </xf>
    <xf numFmtId="49" fontId="7" fillId="0" borderId="0" xfId="0" applyNumberFormat="1" applyFont="1" applyAlignment="1">
      <alignment vertical="center"/>
    </xf>
    <xf numFmtId="167" fontId="3" fillId="10" borderId="4" xfId="0" applyNumberFormat="1" applyFont="1" applyFill="1" applyBorder="1" applyAlignment="1">
      <alignment horizontal="center"/>
    </xf>
    <xf numFmtId="167" fontId="3" fillId="10" borderId="5" xfId="0" applyNumberFormat="1" applyFont="1" applyFill="1" applyBorder="1" applyAlignment="1">
      <alignment horizontal="center"/>
    </xf>
    <xf numFmtId="9" fontId="4" fillId="0" borderId="0" xfId="1" applyNumberFormat="1" applyFont="1" applyAlignment="1">
      <alignment horizontal="center" vertical="center"/>
    </xf>
    <xf numFmtId="0" fontId="17" fillId="13" borderId="2" xfId="0" applyFont="1" applyFill="1" applyBorder="1"/>
    <xf numFmtId="0" fontId="0" fillId="13" borderId="2" xfId="0" applyFill="1" applyBorder="1"/>
    <xf numFmtId="0" fontId="0" fillId="0" borderId="1" xfId="0" applyBorder="1"/>
    <xf numFmtId="0" fontId="11" fillId="0" borderId="1" xfId="6" applyBorder="1" applyAlignment="1" applyProtection="1"/>
    <xf numFmtId="0" fontId="0" fillId="13" borderId="1" xfId="0" applyFill="1" applyBorder="1"/>
    <xf numFmtId="0" fontId="18" fillId="0" borderId="0" xfId="0" applyFont="1" applyAlignment="1">
      <alignment horizontal="left" vertical="center"/>
    </xf>
    <xf numFmtId="0" fontId="2" fillId="0" borderId="0" xfId="0" applyFont="1"/>
    <xf numFmtId="9" fontId="4" fillId="0" borderId="1" xfId="12" applyFont="1" applyFill="1" applyBorder="1" applyAlignment="1">
      <alignment vertical="center"/>
    </xf>
    <xf numFmtId="0" fontId="6" fillId="0" borderId="0" xfId="12" applyNumberFormat="1" applyFont="1" applyAlignment="1">
      <alignment vertical="center"/>
    </xf>
    <xf numFmtId="9" fontId="7" fillId="0" borderId="1" xfId="12" applyFont="1" applyFill="1" applyBorder="1" applyAlignment="1">
      <alignment vertical="center"/>
    </xf>
    <xf numFmtId="9" fontId="4" fillId="0" borderId="0" xfId="12" applyFont="1" applyFill="1" applyAlignment="1"/>
    <xf numFmtId="0" fontId="2" fillId="0" borderId="1" xfId="0" applyFont="1" applyBorder="1"/>
    <xf numFmtId="0" fontId="24" fillId="0" borderId="0" xfId="0" applyFont="1"/>
    <xf numFmtId="1" fontId="4" fillId="0" borderId="0" xfId="0" quotePrefix="1" applyNumberFormat="1" applyFont="1" applyAlignment="1">
      <alignment horizontal="center"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4" fillId="0" borderId="0" xfId="0" quotePrefix="1" applyFont="1" applyAlignment="1">
      <alignment horizontal="center" vertical="center"/>
    </xf>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12" applyFont="1" applyFill="1" applyAlignment="1">
      <alignment vertical="center"/>
    </xf>
    <xf numFmtId="4" fontId="14" fillId="0" borderId="0" xfId="1" applyNumberFormat="1" applyFont="1" applyAlignment="1" applyProtection="1">
      <alignment vertical="center"/>
      <protection locked="0"/>
    </xf>
    <xf numFmtId="0" fontId="2" fillId="0" borderId="0" xfId="0" applyFont="1" applyAlignment="1">
      <alignment wrapText="1"/>
    </xf>
    <xf numFmtId="0" fontId="2" fillId="0" borderId="1" xfId="0" applyFont="1" applyBorder="1" applyAlignment="1">
      <alignment vertical="center"/>
    </xf>
    <xf numFmtId="0" fontId="21" fillId="0" borderId="0" xfId="0" applyFont="1" applyAlignment="1">
      <alignment horizontal="left" vertical="center"/>
    </xf>
    <xf numFmtId="0" fontId="21" fillId="0" borderId="0" xfId="0" applyFont="1" applyAlignment="1">
      <alignment vertical="center"/>
    </xf>
    <xf numFmtId="0" fontId="2" fillId="0" borderId="0" xfId="0" applyFont="1" applyAlignment="1">
      <alignment horizontal="right"/>
    </xf>
    <xf numFmtId="49" fontId="4" fillId="0" borderId="0" xfId="0" applyNumberFormat="1" applyFont="1" applyAlignment="1">
      <alignment horizontal="right" vertical="center"/>
    </xf>
    <xf numFmtId="4" fontId="6" fillId="0" borderId="2" xfId="1" applyNumberFormat="1" applyFont="1" applyFill="1" applyBorder="1" applyAlignment="1">
      <alignment vertical="center"/>
    </xf>
    <xf numFmtId="0" fontId="25" fillId="0" borderId="0" xfId="0" applyFont="1"/>
    <xf numFmtId="0" fontId="6" fillId="0" borderId="6" xfId="0" applyFont="1" applyBorder="1" applyAlignment="1">
      <alignment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26" fillId="0" borderId="0" xfId="0" applyNumberFormat="1" applyFont="1" applyAlignment="1">
      <alignment horizontal="left"/>
    </xf>
    <xf numFmtId="14" fontId="3" fillId="0" borderId="0" xfId="0" applyNumberFormat="1" applyFont="1" applyAlignment="1">
      <alignment horizontal="left"/>
    </xf>
    <xf numFmtId="14" fontId="2" fillId="0" borderId="0" xfId="0" quotePrefix="1" applyNumberFormat="1" applyFont="1" applyAlignment="1">
      <alignment horizontal="left"/>
    </xf>
    <xf numFmtId="14" fontId="24" fillId="0" borderId="0" xfId="0" quotePrefix="1" applyNumberFormat="1" applyFont="1" applyAlignment="1">
      <alignment horizontal="left"/>
    </xf>
    <xf numFmtId="0" fontId="27" fillId="0" borderId="0" xfId="0" applyFont="1" applyAlignment="1">
      <alignment vertical="center"/>
    </xf>
    <xf numFmtId="0" fontId="19" fillId="0" borderId="1" xfId="0" applyFont="1" applyBorder="1"/>
    <xf numFmtId="0" fontId="18" fillId="0" borderId="0" xfId="0" applyFont="1" applyAlignment="1">
      <alignment vertical="center"/>
    </xf>
    <xf numFmtId="0" fontId="1" fillId="0" borderId="0" xfId="0" applyFont="1"/>
    <xf numFmtId="0" fontId="1" fillId="0" borderId="0" xfId="0" quotePrefix="1" applyFont="1"/>
    <xf numFmtId="0" fontId="11" fillId="0" borderId="1" xfId="6" applyBorder="1" applyAlignment="1" applyProtection="1">
      <alignment vertical="center"/>
    </xf>
    <xf numFmtId="0" fontId="0" fillId="0" borderId="0" xfId="0" applyAlignment="1">
      <alignment vertical="center"/>
    </xf>
    <xf numFmtId="0" fontId="1" fillId="0" borderId="1" xfId="0" applyFont="1" applyBorder="1" applyAlignment="1">
      <alignment vertical="center"/>
    </xf>
    <xf numFmtId="0" fontId="5" fillId="0" borderId="0" xfId="0" applyFont="1" applyAlignment="1">
      <alignment horizontal="left" vertical="center"/>
    </xf>
    <xf numFmtId="14" fontId="1" fillId="0" borderId="0" xfId="0" applyNumberFormat="1" applyFont="1" applyAlignment="1">
      <alignment horizontal="left"/>
    </xf>
    <xf numFmtId="0" fontId="1" fillId="0" borderId="0" xfId="0" applyFont="1" applyAlignment="1">
      <alignment vertical="center"/>
    </xf>
    <xf numFmtId="0" fontId="27" fillId="0" borderId="0" xfId="0" applyFont="1" applyAlignment="1">
      <alignment horizontal="left" vertical="center"/>
    </xf>
    <xf numFmtId="14" fontId="3" fillId="0" borderId="0" xfId="0" quotePrefix="1" applyNumberFormat="1" applyFont="1" applyAlignment="1">
      <alignment horizontal="left"/>
    </xf>
    <xf numFmtId="0" fontId="3" fillId="0" borderId="0" xfId="0" applyFont="1"/>
    <xf numFmtId="0" fontId="3" fillId="0" borderId="0" xfId="0" applyFont="1" applyAlignment="1">
      <alignment wrapText="1"/>
    </xf>
    <xf numFmtId="0" fontId="3" fillId="0" borderId="0" xfId="0" applyFont="1" applyAlignment="1">
      <alignment vertical="top"/>
    </xf>
    <xf numFmtId="0" fontId="21" fillId="0" borderId="0" xfId="0" applyFont="1" applyAlignment="1">
      <alignment horizontal="left" vertical="top"/>
    </xf>
    <xf numFmtId="0" fontId="3" fillId="0" borderId="0" xfId="0" quotePrefix="1" applyFont="1"/>
    <xf numFmtId="0" fontId="31" fillId="0" borderId="0" xfId="0" applyFont="1" applyAlignment="1">
      <alignment vertical="center"/>
    </xf>
    <xf numFmtId="14" fontId="1" fillId="0" borderId="0" xfId="0" quotePrefix="1"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25" fillId="0" borderId="0" xfId="0" applyFont="1" applyAlignment="1">
      <alignment horizontal="right" vertical="center"/>
    </xf>
    <xf numFmtId="0" fontId="7" fillId="0" borderId="0" xfId="0" quotePrefix="1" applyFont="1" applyAlignment="1">
      <alignment vertical="center"/>
    </xf>
    <xf numFmtId="0" fontId="33" fillId="0" borderId="0" xfId="0" applyFont="1" applyAlignment="1">
      <alignment horizontal="right" vertical="center"/>
    </xf>
    <xf numFmtId="0" fontId="33" fillId="0" borderId="0" xfId="0" applyFont="1" applyAlignment="1">
      <alignment vertical="center"/>
    </xf>
    <xf numFmtId="0" fontId="25" fillId="0" borderId="0" xfId="0" applyFont="1" applyAlignment="1">
      <alignment vertical="center"/>
    </xf>
    <xf numFmtId="0" fontId="34" fillId="0" borderId="0" xfId="0" applyFont="1" applyAlignment="1">
      <alignment horizontal="center" vertical="center"/>
    </xf>
    <xf numFmtId="0" fontId="33" fillId="0" borderId="0" xfId="0" applyFont="1" applyAlignment="1">
      <alignment horizontal="center" vertical="center"/>
    </xf>
    <xf numFmtId="4" fontId="25" fillId="0" borderId="0" xfId="1" applyNumberFormat="1" applyFont="1" applyFill="1" applyAlignment="1">
      <alignment vertical="center"/>
    </xf>
    <xf numFmtId="43" fontId="25" fillId="0" borderId="0" xfId="1" applyFont="1" applyFill="1" applyAlignment="1">
      <alignment horizontal="center" vertical="center"/>
    </xf>
    <xf numFmtId="14" fontId="1" fillId="0" borderId="0" xfId="0" quotePrefix="1" applyNumberFormat="1" applyFont="1" applyAlignment="1">
      <alignment horizontal="left"/>
    </xf>
    <xf numFmtId="0" fontId="1" fillId="0" borderId="0" xfId="0" applyFont="1" applyAlignment="1">
      <alignment wrapText="1"/>
    </xf>
    <xf numFmtId="0" fontId="35" fillId="0" borderId="0" xfId="0" applyFont="1" applyAlignment="1">
      <alignment vertical="center"/>
    </xf>
    <xf numFmtId="0" fontId="36" fillId="0" borderId="0" xfId="0" applyFont="1" applyAlignment="1">
      <alignment vertical="center"/>
    </xf>
    <xf numFmtId="49" fontId="33" fillId="0" borderId="0" xfId="1" quotePrefix="1" applyNumberFormat="1" applyFont="1" applyFill="1" applyAlignment="1">
      <alignment horizontal="right" vertical="center"/>
    </xf>
    <xf numFmtId="49" fontId="25" fillId="0" borderId="0" xfId="0" applyNumberFormat="1" applyFont="1" applyAlignment="1">
      <alignment horizontal="right" vertical="center"/>
    </xf>
    <xf numFmtId="4" fontId="36" fillId="0" borderId="2" xfId="1" applyNumberFormat="1" applyFont="1" applyFill="1" applyBorder="1" applyAlignment="1">
      <alignment vertical="center"/>
    </xf>
    <xf numFmtId="0" fontId="36" fillId="0" borderId="6" xfId="0" applyFont="1" applyBorder="1" applyAlignment="1">
      <alignment vertical="center"/>
    </xf>
    <xf numFmtId="0" fontId="25" fillId="0" borderId="0" xfId="0" applyFont="1" applyAlignment="1">
      <alignment horizontal="center" vertical="center"/>
    </xf>
    <xf numFmtId="0" fontId="37" fillId="0" borderId="0" xfId="0" applyFont="1" applyAlignment="1">
      <alignment horizontal="right" vertical="center"/>
    </xf>
    <xf numFmtId="0" fontId="38" fillId="0" borderId="0" xfId="0" applyFont="1" applyAlignment="1">
      <alignment horizontal="left" vertical="center"/>
    </xf>
    <xf numFmtId="49" fontId="33" fillId="0" borderId="0" xfId="0" applyNumberFormat="1" applyFont="1" applyAlignment="1">
      <alignment vertical="center"/>
    </xf>
    <xf numFmtId="14" fontId="39" fillId="0" borderId="0" xfId="0" quotePrefix="1" applyNumberFormat="1" applyFont="1" applyAlignment="1">
      <alignment horizontal="left"/>
    </xf>
    <xf numFmtId="0" fontId="39" fillId="0" borderId="0" xfId="0" applyFont="1"/>
    <xf numFmtId="0" fontId="39" fillId="0" borderId="0" xfId="0" applyFont="1" applyAlignment="1">
      <alignment wrapText="1"/>
    </xf>
    <xf numFmtId="0" fontId="31" fillId="0" borderId="1" xfId="0" applyFont="1" applyBorder="1" applyAlignment="1">
      <alignment vertical="center"/>
    </xf>
    <xf numFmtId="0" fontId="40" fillId="0" borderId="1" xfId="6" applyFont="1" applyBorder="1" applyAlignment="1" applyProtection="1">
      <alignment vertical="center"/>
    </xf>
    <xf numFmtId="1" fontId="41" fillId="0" borderId="0" xfId="0" applyNumberFormat="1" applyFont="1" applyAlignment="1">
      <alignment horizontal="center" vertical="center"/>
    </xf>
    <xf numFmtId="0" fontId="41" fillId="0" borderId="0" xfId="0" applyFont="1" applyAlignment="1">
      <alignment horizontal="right" vertical="center"/>
    </xf>
    <xf numFmtId="0" fontId="41" fillId="0" borderId="0" xfId="0" applyFont="1" applyAlignment="1">
      <alignment vertical="center"/>
    </xf>
    <xf numFmtId="0" fontId="42" fillId="0" borderId="0" xfId="0" applyFont="1" applyAlignment="1">
      <alignment vertical="center"/>
    </xf>
    <xf numFmtId="0" fontId="45" fillId="0" borderId="0" xfId="0" applyFont="1" applyAlignment="1">
      <alignment vertical="center"/>
    </xf>
    <xf numFmtId="49" fontId="46" fillId="0" borderId="0" xfId="1" quotePrefix="1" applyNumberFormat="1" applyFont="1" applyFill="1" applyAlignment="1">
      <alignment horizontal="right" vertical="center"/>
    </xf>
    <xf numFmtId="0" fontId="47" fillId="0" borderId="0" xfId="0" applyFont="1" applyAlignment="1">
      <alignment horizontal="center" vertical="center"/>
    </xf>
    <xf numFmtId="49" fontId="41" fillId="0" borderId="0" xfId="0" applyNumberFormat="1" applyFont="1" applyAlignment="1">
      <alignment horizontal="right" vertical="center"/>
    </xf>
    <xf numFmtId="4" fontId="45" fillId="0" borderId="2" xfId="1" applyNumberFormat="1" applyFont="1" applyFill="1" applyBorder="1" applyAlignment="1">
      <alignment vertical="center"/>
    </xf>
    <xf numFmtId="0" fontId="45" fillId="0" borderId="6" xfId="0" applyFont="1" applyBorder="1" applyAlignment="1">
      <alignment vertical="center"/>
    </xf>
    <xf numFmtId="49" fontId="41" fillId="0" borderId="0" xfId="1" applyNumberFormat="1" applyFont="1" applyAlignment="1">
      <alignment horizontal="center" vertical="center"/>
    </xf>
    <xf numFmtId="0" fontId="46" fillId="0" borderId="0" xfId="0" applyFont="1" applyAlignment="1">
      <alignment horizontal="right" vertical="center"/>
    </xf>
    <xf numFmtId="0" fontId="41" fillId="0" borderId="0" xfId="0" applyFont="1" applyAlignment="1">
      <alignment horizontal="center" vertical="center"/>
    </xf>
    <xf numFmtId="4" fontId="41" fillId="0" borderId="0" xfId="1" applyNumberFormat="1" applyFont="1" applyFill="1" applyAlignment="1">
      <alignment vertical="center"/>
    </xf>
    <xf numFmtId="43" fontId="41" fillId="0" borderId="0" xfId="1" applyFont="1" applyAlignment="1">
      <alignment horizontal="center" vertical="center"/>
    </xf>
    <xf numFmtId="0" fontId="48" fillId="0" borderId="0" xfId="0" applyFont="1" applyAlignment="1">
      <alignment horizontal="right" vertical="center"/>
    </xf>
    <xf numFmtId="0" fontId="49" fillId="0" borderId="0" xfId="0" applyFont="1" applyAlignment="1">
      <alignment horizontal="left" vertical="center"/>
    </xf>
    <xf numFmtId="0" fontId="46" fillId="0" borderId="0" xfId="0" applyFont="1" applyAlignment="1">
      <alignment vertical="center"/>
    </xf>
    <xf numFmtId="49" fontId="46" fillId="0" borderId="0" xfId="0" applyNumberFormat="1" applyFont="1" applyAlignment="1">
      <alignment vertical="center"/>
    </xf>
    <xf numFmtId="49" fontId="46" fillId="0" borderId="0" xfId="1" applyNumberFormat="1" applyFont="1" applyAlignment="1">
      <alignment horizontal="center" vertical="center"/>
    </xf>
    <xf numFmtId="0" fontId="46" fillId="0" borderId="0" xfId="0" applyFont="1" applyAlignment="1">
      <alignment horizontal="center" vertical="center"/>
    </xf>
    <xf numFmtId="43" fontId="41" fillId="0" borderId="0" xfId="1" applyFont="1" applyFill="1" applyAlignment="1">
      <alignment horizontal="center" vertical="center"/>
    </xf>
    <xf numFmtId="9" fontId="41" fillId="0" borderId="0" xfId="1" applyNumberFormat="1" applyFont="1" applyAlignment="1">
      <alignment horizontal="center" vertical="center"/>
    </xf>
    <xf numFmtId="0" fontId="49" fillId="0" borderId="0" xfId="0" applyFont="1" applyAlignment="1">
      <alignment vertical="center"/>
    </xf>
    <xf numFmtId="0" fontId="49" fillId="0" borderId="0" xfId="0" applyFont="1" applyAlignment="1">
      <alignment horizontal="right" vertical="center"/>
    </xf>
    <xf numFmtId="0" fontId="47" fillId="0" borderId="0" xfId="0" applyFont="1" applyAlignment="1">
      <alignment vertical="center"/>
    </xf>
    <xf numFmtId="0" fontId="50" fillId="0" borderId="0" xfId="0" applyFont="1" applyAlignment="1">
      <alignment horizontal="left" vertical="center"/>
    </xf>
    <xf numFmtId="0" fontId="50"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8" fillId="0" borderId="0" xfId="0" applyFont="1" applyAlignment="1">
      <alignment horizontal="right" vertical="center"/>
    </xf>
    <xf numFmtId="0" fontId="15" fillId="0" borderId="0" xfId="0" applyFont="1" applyAlignment="1">
      <alignment horizontal="right" vertical="center"/>
    </xf>
    <xf numFmtId="0" fontId="7" fillId="0" borderId="0" xfId="0" applyFont="1" applyAlignment="1">
      <alignment vertical="center" wrapText="1"/>
    </xf>
    <xf numFmtId="0" fontId="20" fillId="0" borderId="0" xfId="0" applyFont="1" applyAlignment="1">
      <alignment vertical="center" wrapText="1"/>
    </xf>
    <xf numFmtId="4" fontId="6" fillId="0" borderId="1" xfId="1" applyNumberFormat="1" applyFont="1" applyFill="1" applyBorder="1" applyAlignment="1">
      <alignment horizontal="center" vertical="center"/>
    </xf>
    <xf numFmtId="0" fontId="8" fillId="0" borderId="0" xfId="12" applyNumberFormat="1" applyFont="1" applyAlignment="1">
      <alignment horizontal="right" vertical="center"/>
    </xf>
    <xf numFmtId="9" fontId="6" fillId="0" borderId="8" xfId="12" applyFont="1" applyFill="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14" fontId="6" fillId="0" borderId="0" xfId="0" applyNumberFormat="1" applyFont="1" applyAlignment="1">
      <alignment horizontal="right" vertical="center"/>
    </xf>
    <xf numFmtId="0" fontId="7" fillId="0" borderId="0" xfId="0" applyFont="1" applyAlignment="1">
      <alignment horizontal="center" vertical="center" wrapText="1"/>
    </xf>
    <xf numFmtId="0" fontId="20" fillId="0" borderId="0" xfId="0" applyFont="1" applyAlignment="1">
      <alignment horizontal="center" vertical="center" wrapText="1"/>
    </xf>
    <xf numFmtId="167" fontId="3" fillId="10" borderId="9" xfId="0" applyNumberFormat="1" applyFont="1" applyFill="1" applyBorder="1" applyAlignment="1">
      <alignment horizontal="center"/>
    </xf>
    <xf numFmtId="0" fontId="0" fillId="0" borderId="10" xfId="0" applyBorder="1"/>
  </cellXfs>
  <cellStyles count="17">
    <cellStyle name="Comma" xfId="1" builtinId="3"/>
    <cellStyle name="Comma 2" xfId="2" xr:uid="{00000000-0005-0000-0000-000001000000}"/>
    <cellStyle name="Comma 2 2" xfId="3" xr:uid="{00000000-0005-0000-0000-000002000000}"/>
    <cellStyle name="Comma 2 3" xfId="4" xr:uid="{00000000-0005-0000-0000-000003000000}"/>
    <cellStyle name="Comma 3" xfId="5" xr:uid="{00000000-0005-0000-0000-000004000000}"/>
    <cellStyle name="Hyperlink" xfId="6" builtinId="8"/>
    <cellStyle name="Normal" xfId="0" builtinId="0"/>
    <cellStyle name="Normal 2" xfId="7" xr:uid="{00000000-0005-0000-0000-000007000000}"/>
    <cellStyle name="Normal 3" xfId="8" xr:uid="{00000000-0005-0000-0000-000008000000}"/>
    <cellStyle name="Normal 3 2" xfId="9" xr:uid="{00000000-0005-0000-0000-000009000000}"/>
    <cellStyle name="Normal 3 3" xfId="10" xr:uid="{00000000-0005-0000-0000-00000A000000}"/>
    <cellStyle name="Normal 4" xfId="11" xr:uid="{00000000-0005-0000-0000-00000B000000}"/>
    <cellStyle name="Percent" xfId="12" builtinId="5"/>
    <cellStyle name="Percent 2" xfId="13" xr:uid="{00000000-0005-0000-0000-00000D000000}"/>
    <cellStyle name="Percent 2 2" xfId="14" xr:uid="{00000000-0005-0000-0000-00000E000000}"/>
    <cellStyle name="Percent 2 3" xfId="15" xr:uid="{00000000-0005-0000-0000-00000F000000}"/>
    <cellStyle name="Percent 3" xfId="16" xr:uid="{00000000-0005-0000-0000-000010000000}"/>
  </cellStyles>
  <dxfs count="0"/>
  <tableStyles count="0" defaultTableStyle="TableStyleMedium2" defaultPivotStyle="PivotStyleLight16"/>
  <colors>
    <mruColors>
      <color rgb="FF0000FF"/>
      <color rgb="FFCCFFCC"/>
      <color rgb="FFC0C0C0"/>
      <color rgb="FFCCE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8</xdr:row>
          <xdr:rowOff>28575</xdr:rowOff>
        </xdr:from>
        <xdr:to>
          <xdr:col>0</xdr:col>
          <xdr:colOff>1038225</xdr:colOff>
          <xdr:row>10</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12</xdr:row>
          <xdr:rowOff>28575</xdr:rowOff>
        </xdr:from>
        <xdr:to>
          <xdr:col>0</xdr:col>
          <xdr:colOff>1038225</xdr:colOff>
          <xdr:row>14</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22</xdr:row>
          <xdr:rowOff>28575</xdr:rowOff>
        </xdr:from>
        <xdr:to>
          <xdr:col>0</xdr:col>
          <xdr:colOff>1038225</xdr:colOff>
          <xdr:row>24</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47</xdr:row>
          <xdr:rowOff>28575</xdr:rowOff>
        </xdr:from>
        <xdr:to>
          <xdr:col>0</xdr:col>
          <xdr:colOff>1038225</xdr:colOff>
          <xdr:row>49</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51</xdr:row>
          <xdr:rowOff>28575</xdr:rowOff>
        </xdr:from>
        <xdr:to>
          <xdr:col>0</xdr:col>
          <xdr:colOff>1038225</xdr:colOff>
          <xdr:row>53</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85725</xdr:colOff>
      <xdr:row>8</xdr:row>
      <xdr:rowOff>9525</xdr:rowOff>
    </xdr:from>
    <xdr:to>
      <xdr:col>5</xdr:col>
      <xdr:colOff>85725</xdr:colOff>
      <xdr:row>48</xdr:row>
      <xdr:rowOff>0</xdr:rowOff>
    </xdr:to>
    <xdr:sp macro="" textlink="">
      <xdr:nvSpPr>
        <xdr:cNvPr id="49697" name="Line 7">
          <a:extLst>
            <a:ext uri="{FF2B5EF4-FFF2-40B4-BE49-F238E27FC236}">
              <a16:creationId xmlns:a16="http://schemas.microsoft.com/office/drawing/2014/main" id="{00000000-0008-0000-0100-000021C20000}"/>
            </a:ext>
          </a:extLst>
        </xdr:cNvPr>
        <xdr:cNvSpPr>
          <a:spLocks noChangeShapeType="1"/>
        </xdr:cNvSpPr>
      </xdr:nvSpPr>
      <xdr:spPr bwMode="auto">
        <a:xfrm flipH="1">
          <a:off x="3305175" y="1123950"/>
          <a:ext cx="0" cy="71723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1</xdr:row>
      <xdr:rowOff>0</xdr:rowOff>
    </xdr:from>
    <xdr:to>
      <xdr:col>2</xdr:col>
      <xdr:colOff>1190625</xdr:colOff>
      <xdr:row>2</xdr:row>
      <xdr:rowOff>0</xdr:rowOff>
    </xdr:to>
    <xdr:pic>
      <xdr:nvPicPr>
        <xdr:cNvPr id="49699" name="Picture 335">
          <a:extLst>
            <a:ext uri="{FF2B5EF4-FFF2-40B4-BE49-F238E27FC236}">
              <a16:creationId xmlns:a16="http://schemas.microsoft.com/office/drawing/2014/main" id="{00000000-0008-0000-0100-000023C2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1619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581025</xdr:colOff>
      <xdr:row>1</xdr:row>
      <xdr:rowOff>38100</xdr:rowOff>
    </xdr:from>
    <xdr:to>
      <xdr:col>5</xdr:col>
      <xdr:colOff>106589</xdr:colOff>
      <xdr:row>3</xdr:row>
      <xdr:rowOff>19050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95575" y="200025"/>
          <a:ext cx="1182914" cy="381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50220" name="Line 118">
          <a:extLst>
            <a:ext uri="{FF2B5EF4-FFF2-40B4-BE49-F238E27FC236}">
              <a16:creationId xmlns:a16="http://schemas.microsoft.com/office/drawing/2014/main" id="{00000000-0008-0000-0200-00002CC40000}"/>
            </a:ext>
          </a:extLst>
        </xdr:cNvPr>
        <xdr:cNvSpPr>
          <a:spLocks noChangeShapeType="1"/>
        </xdr:cNvSpPr>
      </xdr:nvSpPr>
      <xdr:spPr bwMode="auto">
        <a:xfrm>
          <a:off x="438150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50221" name="Line 192">
          <a:extLst>
            <a:ext uri="{FF2B5EF4-FFF2-40B4-BE49-F238E27FC236}">
              <a16:creationId xmlns:a16="http://schemas.microsoft.com/office/drawing/2014/main" id="{00000000-0008-0000-0200-00002DC40000}"/>
            </a:ext>
          </a:extLst>
        </xdr:cNvPr>
        <xdr:cNvSpPr>
          <a:spLocks noChangeShapeType="1"/>
        </xdr:cNvSpPr>
      </xdr:nvSpPr>
      <xdr:spPr bwMode="auto">
        <a:xfrm>
          <a:off x="438150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19050</xdr:rowOff>
    </xdr:from>
    <xdr:to>
      <xdr:col>7</xdr:col>
      <xdr:colOff>19050</xdr:colOff>
      <xdr:row>13</xdr:row>
      <xdr:rowOff>19050</xdr:rowOff>
    </xdr:to>
    <xdr:pic>
      <xdr:nvPicPr>
        <xdr:cNvPr id="50223" name="Picture 335">
          <a:extLst>
            <a:ext uri="{FF2B5EF4-FFF2-40B4-BE49-F238E27FC236}">
              <a16:creationId xmlns:a16="http://schemas.microsoft.com/office/drawing/2014/main" id="{00000000-0008-0000-0200-00002FC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2025" y="15430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43296</xdr:colOff>
      <xdr:row>12</xdr:row>
      <xdr:rowOff>34636</xdr:rowOff>
    </xdr:from>
    <xdr:to>
      <xdr:col>12</xdr:col>
      <xdr:colOff>265050</xdr:colOff>
      <xdr:row>14</xdr:row>
      <xdr:rowOff>17318</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29841" y="1532659"/>
          <a:ext cx="1182914" cy="381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panaria.us/collection/prestige" TargetMode="External"/><Relationship Id="rId13" Type="http://schemas.openxmlformats.org/officeDocument/2006/relationships/hyperlink" Target="https://www.panaria.us/collection/playlistplus" TargetMode="External"/><Relationship Id="rId3" Type="http://schemas.openxmlformats.org/officeDocument/2006/relationships/hyperlink" Target="https://www.panaria.us/collection/craft" TargetMode="External"/><Relationship Id="rId7" Type="http://schemas.openxmlformats.org/officeDocument/2006/relationships/hyperlink" Target="https://www.panaria.us/collection/metropolitan" TargetMode="External"/><Relationship Id="rId12" Type="http://schemas.openxmlformats.org/officeDocument/2006/relationships/hyperlink" Target="https://www.panaria.us/collection/playlist" TargetMode="External"/><Relationship Id="rId17" Type="http://schemas.openxmlformats.org/officeDocument/2006/relationships/printerSettings" Target="../printerSettings/printerSettings4.bin"/><Relationship Id="rId2" Type="http://schemas.openxmlformats.org/officeDocument/2006/relationships/hyperlink" Target="https://www.panaria.us/" TargetMode="External"/><Relationship Id="rId16" Type="http://schemas.openxmlformats.org/officeDocument/2006/relationships/hyperlink" Target="https://www.panaria.us/collection" TargetMode="External"/><Relationship Id="rId1" Type="http://schemas.openxmlformats.org/officeDocument/2006/relationships/hyperlink" Target="http://www.conestogatile.com/" TargetMode="External"/><Relationship Id="rId6" Type="http://schemas.openxmlformats.org/officeDocument/2006/relationships/hyperlink" Target="https://www.panaria.us/collection/life" TargetMode="External"/><Relationship Id="rId11" Type="http://schemas.openxmlformats.org/officeDocument/2006/relationships/hyperlink" Target="https://www.panaria.us/collection/contemporary" TargetMode="External"/><Relationship Id="rId5" Type="http://schemas.openxmlformats.org/officeDocument/2006/relationships/hyperlink" Target="https://www.panaria.us/collection/home" TargetMode="External"/><Relationship Id="rId15" Type="http://schemas.openxmlformats.org/officeDocument/2006/relationships/hyperlink" Target="https://www.panaria.us/collection/luxe-ensemble" TargetMode="External"/><Relationship Id="rId10" Type="http://schemas.openxmlformats.org/officeDocument/2006/relationships/hyperlink" Target="https://www.panaria.us/collection/wood-trend" TargetMode="External"/><Relationship Id="rId4" Type="http://schemas.openxmlformats.org/officeDocument/2006/relationships/hyperlink" Target="https://www.panaria.us/collection/flow" TargetMode="External"/><Relationship Id="rId9" Type="http://schemas.openxmlformats.org/officeDocument/2006/relationships/hyperlink" Target="https://www.panaria.us/collection/suite" TargetMode="External"/><Relationship Id="rId14" Type="http://schemas.openxmlformats.org/officeDocument/2006/relationships/hyperlink" Target="https://www.panaria.us/collection/terrazzo"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59"/>
  <sheetViews>
    <sheetView topLeftCell="A10" workbookViewId="0">
      <selection activeCell="H54" sqref="H54"/>
    </sheetView>
  </sheetViews>
  <sheetFormatPr defaultRowHeight="12.75" x14ac:dyDescent="0.2"/>
  <cols>
    <col min="1" max="1" width="18.85546875" customWidth="1"/>
    <col min="2" max="8" width="9.42578125" customWidth="1"/>
  </cols>
  <sheetData>
    <row r="1" spans="1:13" ht="23.25" x14ac:dyDescent="0.35">
      <c r="A1" s="7" t="s">
        <v>84</v>
      </c>
      <c r="B1" s="92" t="s">
        <v>104</v>
      </c>
    </row>
    <row r="2" spans="1:13" x14ac:dyDescent="0.2">
      <c r="A2" s="7" t="s">
        <v>20</v>
      </c>
      <c r="B2" s="90" t="s">
        <v>90</v>
      </c>
      <c r="C2" s="163" t="s">
        <v>97</v>
      </c>
      <c r="D2" s="139" t="s">
        <v>105</v>
      </c>
      <c r="E2" s="166"/>
    </row>
    <row r="3" spans="1:13" x14ac:dyDescent="0.2">
      <c r="A3" s="7" t="s">
        <v>5</v>
      </c>
      <c r="B3" s="91" t="s">
        <v>316</v>
      </c>
      <c r="D3" s="177" t="s">
        <v>310</v>
      </c>
    </row>
    <row r="5" spans="1:13" x14ac:dyDescent="0.2">
      <c r="A5" s="81"/>
      <c r="B5" s="81"/>
      <c r="C5" s="81"/>
      <c r="D5" s="81"/>
      <c r="E5" s="81"/>
      <c r="F5" s="81"/>
      <c r="G5" s="81"/>
      <c r="H5" s="81"/>
    </row>
    <row r="7" spans="1:13" x14ac:dyDescent="0.2">
      <c r="A7" s="50" t="s">
        <v>30</v>
      </c>
      <c r="B7" s="51"/>
      <c r="C7" s="250"/>
      <c r="D7" s="250"/>
      <c r="E7" s="250"/>
      <c r="F7" s="250"/>
      <c r="G7" s="250"/>
      <c r="H7" s="251"/>
    </row>
    <row r="8" spans="1:13" x14ac:dyDescent="0.2">
      <c r="A8" s="3"/>
      <c r="B8" s="3"/>
      <c r="C8" s="3"/>
      <c r="D8" s="3"/>
      <c r="E8" s="3"/>
      <c r="F8" s="3"/>
      <c r="G8" s="3"/>
      <c r="H8" s="3"/>
      <c r="I8" s="3"/>
      <c r="J8" s="3"/>
      <c r="K8" s="3"/>
      <c r="L8" s="3"/>
      <c r="M8" s="3"/>
    </row>
    <row r="9" spans="1:13" x14ac:dyDescent="0.2">
      <c r="A9" s="3"/>
      <c r="B9" s="3" t="s">
        <v>60</v>
      </c>
      <c r="C9" s="3"/>
      <c r="D9" s="3"/>
      <c r="F9" s="3"/>
      <c r="G9" s="3"/>
      <c r="H9" s="3"/>
      <c r="I9" s="3"/>
      <c r="J9" s="3"/>
      <c r="K9" s="3"/>
      <c r="L9" s="3"/>
      <c r="M9" s="3"/>
    </row>
    <row r="10" spans="1:13" x14ac:dyDescent="0.2">
      <c r="A10" s="3"/>
      <c r="B10" s="3" t="s">
        <v>61</v>
      </c>
      <c r="C10" s="3"/>
      <c r="D10" s="3"/>
      <c r="F10" s="3"/>
      <c r="G10" s="3"/>
      <c r="H10" s="3"/>
      <c r="I10" s="3"/>
      <c r="J10" s="3"/>
      <c r="K10" s="3"/>
      <c r="L10" s="3"/>
      <c r="M10" s="3"/>
    </row>
    <row r="11" spans="1:13" x14ac:dyDescent="0.2">
      <c r="A11" s="3"/>
      <c r="B11" s="3"/>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t="s">
        <v>7</v>
      </c>
      <c r="C13" s="3"/>
      <c r="D13" s="3"/>
      <c r="F13" s="3"/>
      <c r="G13" s="3"/>
      <c r="H13" s="3"/>
      <c r="I13" s="3"/>
      <c r="J13" s="3"/>
      <c r="K13" s="3"/>
      <c r="L13" s="3"/>
      <c r="M13" s="3"/>
    </row>
    <row r="14" spans="1:13" x14ac:dyDescent="0.2">
      <c r="A14" s="3"/>
      <c r="B14" s="3" t="s">
        <v>61</v>
      </c>
      <c r="C14" s="3"/>
      <c r="D14" s="3"/>
      <c r="F14" s="3"/>
      <c r="G14" s="3"/>
      <c r="H14" s="3"/>
      <c r="I14" s="3"/>
      <c r="J14" s="3"/>
      <c r="K14" s="3"/>
      <c r="L14" s="3"/>
      <c r="M14" s="3"/>
    </row>
    <row r="15" spans="1:13" x14ac:dyDescent="0.2">
      <c r="A15" s="3"/>
      <c r="B15" s="3"/>
      <c r="C15" s="3"/>
      <c r="D15" s="3"/>
      <c r="E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B17" s="3" t="s">
        <v>8</v>
      </c>
      <c r="C17" s="3"/>
      <c r="D17" s="3"/>
      <c r="E17" s="3"/>
      <c r="F17" s="3"/>
      <c r="G17" s="3"/>
      <c r="H17" s="3"/>
      <c r="I17" s="3"/>
      <c r="J17" s="3"/>
      <c r="K17" s="3"/>
      <c r="L17" s="3"/>
      <c r="M17" s="3"/>
    </row>
    <row r="18" spans="1:13" ht="6" customHeight="1" x14ac:dyDescent="0.2">
      <c r="B18" s="3"/>
      <c r="C18" s="3"/>
      <c r="D18" s="3"/>
      <c r="E18" s="3"/>
      <c r="F18" s="3"/>
      <c r="G18" s="3"/>
      <c r="H18" s="3"/>
      <c r="I18" s="3"/>
      <c r="J18" s="3"/>
      <c r="K18" s="3"/>
      <c r="L18" s="3"/>
      <c r="M18" s="3"/>
    </row>
    <row r="19" spans="1:13" x14ac:dyDescent="0.2">
      <c r="B19" s="48" t="s">
        <v>9</v>
      </c>
      <c r="C19" s="48"/>
      <c r="D19" s="3"/>
      <c r="E19" s="3"/>
      <c r="F19" s="3"/>
      <c r="G19" s="3"/>
      <c r="H19" s="3"/>
      <c r="I19" s="3"/>
      <c r="J19" s="3"/>
      <c r="K19" s="3"/>
      <c r="L19" s="3"/>
      <c r="M19" s="3"/>
    </row>
    <row r="20" spans="1:13" x14ac:dyDescent="0.2">
      <c r="B20" s="49" t="s">
        <v>46</v>
      </c>
      <c r="C20" s="49" t="s">
        <v>10</v>
      </c>
      <c r="D20" s="3"/>
      <c r="E20" s="3"/>
      <c r="F20" s="3"/>
      <c r="G20" s="3"/>
      <c r="H20" s="3"/>
      <c r="I20" s="3"/>
      <c r="J20" s="3"/>
      <c r="K20" s="3"/>
      <c r="L20" s="3"/>
      <c r="M20" s="3"/>
    </row>
    <row r="21" spans="1:13" x14ac:dyDescent="0.2">
      <c r="B21" s="47" t="str">
        <f>+B2</f>
        <v>G</v>
      </c>
      <c r="C21" s="60"/>
      <c r="D21" s="3"/>
      <c r="E21" s="3"/>
      <c r="F21" s="3"/>
      <c r="G21" s="3"/>
      <c r="H21" s="3"/>
      <c r="I21" s="3"/>
      <c r="J21" s="3"/>
      <c r="K21" s="3"/>
      <c r="L21" s="3"/>
      <c r="M21" s="3"/>
    </row>
    <row r="22" spans="1:13" x14ac:dyDescent="0.2">
      <c r="B22" s="6"/>
      <c r="C22" s="93"/>
      <c r="D22" s="3"/>
      <c r="E22" s="3"/>
      <c r="F22" s="3"/>
      <c r="G22" s="3"/>
      <c r="H22" s="3"/>
      <c r="I22" s="3"/>
      <c r="J22" s="3"/>
      <c r="K22" s="3"/>
      <c r="L22" s="3"/>
      <c r="M22" s="3"/>
    </row>
    <row r="23" spans="1:13" x14ac:dyDescent="0.2">
      <c r="A23" s="3"/>
      <c r="B23" s="3" t="s">
        <v>11</v>
      </c>
      <c r="C23" s="3"/>
      <c r="D23" s="3"/>
      <c r="F23" s="3"/>
      <c r="G23" s="3"/>
      <c r="H23" s="3"/>
      <c r="I23" s="3"/>
      <c r="J23" s="3"/>
      <c r="K23" s="3"/>
      <c r="L23" s="3"/>
      <c r="M23" s="3"/>
    </row>
    <row r="24" spans="1:13" x14ac:dyDescent="0.2">
      <c r="A24" s="3"/>
      <c r="B24" s="3" t="s">
        <v>61</v>
      </c>
      <c r="C24" s="3"/>
      <c r="D24" s="3"/>
      <c r="F24" s="3"/>
      <c r="G24" s="3"/>
      <c r="H24" s="3"/>
      <c r="I24" s="3"/>
      <c r="J24" s="3"/>
      <c r="K24" s="3"/>
      <c r="L24" s="3"/>
      <c r="M24" s="3"/>
    </row>
    <row r="25" spans="1:13" x14ac:dyDescent="0.2">
      <c r="A25" s="3"/>
      <c r="B25" s="3"/>
      <c r="C25" s="3"/>
      <c r="D25" s="3"/>
      <c r="E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75" t="s">
        <v>68</v>
      </c>
      <c r="B27" s="3" t="s">
        <v>62</v>
      </c>
      <c r="C27" s="3"/>
      <c r="D27" s="3"/>
      <c r="E27" s="3"/>
      <c r="F27" s="3"/>
      <c r="G27" s="3"/>
      <c r="H27" s="3"/>
      <c r="I27" s="3"/>
      <c r="J27" s="3"/>
      <c r="K27" s="3"/>
      <c r="L27" s="3"/>
      <c r="M27" s="3"/>
    </row>
    <row r="28" spans="1:13" x14ac:dyDescent="0.2">
      <c r="A28" s="75"/>
      <c r="B28" s="3" t="s">
        <v>37</v>
      </c>
      <c r="C28" s="3"/>
      <c r="D28" s="3"/>
      <c r="E28" s="3"/>
      <c r="F28" s="3"/>
      <c r="G28" s="3"/>
      <c r="H28" s="3"/>
      <c r="I28" s="3"/>
      <c r="J28" s="3"/>
      <c r="K28" s="3"/>
      <c r="L28" s="3"/>
      <c r="M28" s="3"/>
    </row>
    <row r="29" spans="1:13" x14ac:dyDescent="0.2">
      <c r="A29" s="75"/>
      <c r="B29" s="3"/>
      <c r="C29" s="3"/>
      <c r="D29" s="3"/>
      <c r="E29" s="3"/>
      <c r="F29" s="3"/>
      <c r="G29" s="3"/>
      <c r="H29" s="3"/>
      <c r="I29" s="3"/>
      <c r="J29" s="3"/>
      <c r="K29" s="3"/>
      <c r="L29" s="3"/>
      <c r="M29" s="3"/>
    </row>
    <row r="30" spans="1:13" x14ac:dyDescent="0.2">
      <c r="A30" s="75" t="s">
        <v>69</v>
      </c>
      <c r="B30" s="3" t="s">
        <v>13</v>
      </c>
      <c r="C30" s="3"/>
      <c r="D30" s="3"/>
      <c r="E30" s="3"/>
      <c r="F30" s="3"/>
      <c r="G30" s="3"/>
      <c r="H30" s="3"/>
      <c r="I30" s="3"/>
      <c r="J30" s="3"/>
      <c r="K30" s="3"/>
      <c r="L30" s="3"/>
      <c r="M30" s="3"/>
    </row>
    <row r="31" spans="1:13" x14ac:dyDescent="0.2">
      <c r="A31" s="75"/>
      <c r="B31" s="3" t="s">
        <v>25</v>
      </c>
      <c r="C31" s="3"/>
      <c r="D31" s="3"/>
      <c r="E31" s="3"/>
      <c r="F31" s="3"/>
      <c r="G31" s="3"/>
      <c r="H31" s="3"/>
      <c r="I31" s="3"/>
      <c r="J31" s="3"/>
      <c r="K31" s="3"/>
      <c r="L31" s="3"/>
      <c r="M31" s="3"/>
    </row>
    <row r="32" spans="1:13" x14ac:dyDescent="0.2">
      <c r="B32" s="3"/>
      <c r="C32" s="3"/>
      <c r="D32" s="3"/>
      <c r="E32" s="3"/>
      <c r="F32" s="3"/>
      <c r="G32" s="3"/>
      <c r="H32" s="3"/>
      <c r="I32" s="3"/>
      <c r="J32" s="3"/>
      <c r="K32" s="3"/>
      <c r="L32" s="3"/>
      <c r="M32" s="3"/>
    </row>
    <row r="33" spans="1:13" x14ac:dyDescent="0.2">
      <c r="A33" s="75" t="s">
        <v>14</v>
      </c>
      <c r="B33" s="3" t="s">
        <v>70</v>
      </c>
      <c r="C33" s="3"/>
      <c r="D33" s="3"/>
      <c r="E33" s="3"/>
      <c r="F33" s="3"/>
      <c r="G33" s="3"/>
      <c r="H33" s="3"/>
      <c r="I33" s="3"/>
      <c r="J33" s="3"/>
      <c r="K33" s="3"/>
      <c r="L33" s="3"/>
      <c r="M33" s="3"/>
    </row>
    <row r="34" spans="1:13" x14ac:dyDescent="0.2">
      <c r="A34" s="75"/>
      <c r="B34" s="3" t="s">
        <v>26</v>
      </c>
      <c r="C34" s="3"/>
      <c r="D34" s="3"/>
      <c r="E34" s="3"/>
      <c r="F34" s="3"/>
      <c r="G34" s="3"/>
      <c r="H34" s="3"/>
      <c r="I34" s="3"/>
      <c r="J34" s="3"/>
      <c r="K34" s="3"/>
      <c r="L34" s="3"/>
      <c r="M34" s="3"/>
    </row>
    <row r="35" spans="1:13" x14ac:dyDescent="0.2">
      <c r="B35" s="3"/>
      <c r="C35" s="3"/>
      <c r="D35" s="3"/>
      <c r="E35" s="3"/>
      <c r="F35" s="3"/>
      <c r="G35" s="3"/>
      <c r="H35" s="3"/>
      <c r="I35" s="3"/>
      <c r="J35" s="3"/>
      <c r="K35" s="3"/>
      <c r="L35" s="3"/>
      <c r="M35" s="3"/>
    </row>
    <row r="36" spans="1:13" x14ac:dyDescent="0.2">
      <c r="A36" s="3"/>
      <c r="B36" s="87" t="s">
        <v>81</v>
      </c>
      <c r="C36" s="87" t="s">
        <v>15</v>
      </c>
      <c r="D36" s="252" t="s">
        <v>82</v>
      </c>
      <c r="E36" s="253"/>
      <c r="F36" s="87" t="s">
        <v>16</v>
      </c>
      <c r="G36" s="87" t="s">
        <v>17</v>
      </c>
      <c r="H36" s="87" t="s">
        <v>18</v>
      </c>
      <c r="I36" s="3"/>
      <c r="J36" s="3"/>
      <c r="K36" s="3"/>
      <c r="L36" s="3"/>
      <c r="M36" s="3"/>
    </row>
    <row r="37" spans="1:13" x14ac:dyDescent="0.2">
      <c r="B37" s="88">
        <v>1</v>
      </c>
      <c r="C37" s="108"/>
      <c r="D37" s="89" t="s">
        <v>83</v>
      </c>
      <c r="E37" s="86"/>
      <c r="F37" s="109" t="s">
        <v>19</v>
      </c>
      <c r="G37" s="109">
        <v>0</v>
      </c>
      <c r="H37" s="109"/>
      <c r="I37" s="3"/>
      <c r="J37" s="3"/>
      <c r="K37" s="3"/>
      <c r="L37" s="3"/>
      <c r="M37" s="3"/>
    </row>
    <row r="38" spans="1:13" x14ac:dyDescent="0.2">
      <c r="B38" s="88">
        <v>2</v>
      </c>
      <c r="C38" s="108"/>
      <c r="D38" s="89" t="s">
        <v>73</v>
      </c>
      <c r="E38" s="86"/>
      <c r="F38" s="109" t="s">
        <v>19</v>
      </c>
      <c r="G38" s="109">
        <v>0</v>
      </c>
      <c r="H38" s="109"/>
      <c r="I38" s="3"/>
      <c r="J38" s="3"/>
      <c r="K38" s="3"/>
      <c r="L38" s="3"/>
      <c r="M38" s="3"/>
    </row>
    <row r="39" spans="1:13" x14ac:dyDescent="0.2">
      <c r="B39" s="88">
        <v>3</v>
      </c>
      <c r="C39" s="108"/>
      <c r="D39" s="89" t="s">
        <v>38</v>
      </c>
      <c r="E39" s="86"/>
      <c r="F39" s="109" t="s">
        <v>19</v>
      </c>
      <c r="G39" s="109">
        <v>0</v>
      </c>
      <c r="H39" s="109"/>
      <c r="I39" s="3"/>
      <c r="J39" s="3"/>
      <c r="K39" s="3"/>
      <c r="L39" s="3"/>
      <c r="M39" s="3"/>
    </row>
    <row r="40" spans="1:13" x14ac:dyDescent="0.2">
      <c r="B40" s="88">
        <v>4</v>
      </c>
      <c r="C40" s="108"/>
      <c r="D40" s="89" t="s">
        <v>141</v>
      </c>
      <c r="E40" s="86"/>
      <c r="F40" s="109" t="s">
        <v>19</v>
      </c>
      <c r="G40" s="109">
        <v>0</v>
      </c>
      <c r="H40" s="109"/>
      <c r="I40" s="3"/>
      <c r="J40" s="3"/>
      <c r="K40" s="3"/>
      <c r="L40" s="3"/>
      <c r="M40" s="3"/>
    </row>
    <row r="41" spans="1:13" x14ac:dyDescent="0.2">
      <c r="B41" s="88">
        <v>5</v>
      </c>
      <c r="C41" s="108"/>
      <c r="D41" s="89">
        <v>0</v>
      </c>
      <c r="E41" s="86"/>
      <c r="F41" s="109" t="s">
        <v>19</v>
      </c>
      <c r="G41" s="109">
        <v>0</v>
      </c>
      <c r="H41" s="109"/>
      <c r="I41" s="3"/>
      <c r="J41" s="3"/>
      <c r="K41" s="3"/>
      <c r="L41" s="3"/>
      <c r="M41" s="3"/>
    </row>
    <row r="42" spans="1:13" x14ac:dyDescent="0.2">
      <c r="B42" s="88">
        <v>6</v>
      </c>
      <c r="C42" s="108"/>
      <c r="D42" s="89">
        <v>0</v>
      </c>
      <c r="E42" s="86"/>
      <c r="F42" s="109" t="s">
        <v>19</v>
      </c>
      <c r="G42" s="109">
        <v>0</v>
      </c>
      <c r="H42" s="109"/>
      <c r="I42" s="3"/>
      <c r="J42" s="3"/>
      <c r="K42" s="3"/>
      <c r="L42" s="3"/>
      <c r="M42" s="3"/>
    </row>
    <row r="43" spans="1:13" x14ac:dyDescent="0.2">
      <c r="B43" s="88">
        <v>7</v>
      </c>
      <c r="C43" s="108"/>
      <c r="D43" s="89">
        <v>0</v>
      </c>
      <c r="E43" s="86"/>
      <c r="F43" s="109" t="s">
        <v>19</v>
      </c>
      <c r="G43" s="109">
        <v>0</v>
      </c>
      <c r="H43" s="109"/>
      <c r="I43" s="3"/>
      <c r="J43" s="3"/>
      <c r="K43" s="3"/>
      <c r="L43" s="3"/>
      <c r="M43" s="3"/>
    </row>
    <row r="44" spans="1:13" x14ac:dyDescent="0.2">
      <c r="A44" s="3"/>
      <c r="B44" s="3"/>
      <c r="C44" s="3"/>
      <c r="D44" s="3"/>
      <c r="E44" s="3"/>
      <c r="F44" s="3"/>
      <c r="G44" s="3"/>
      <c r="H44" s="3"/>
      <c r="I44" s="3"/>
      <c r="J44" s="3"/>
      <c r="K44" s="3"/>
      <c r="L44" s="3"/>
      <c r="M44" s="3"/>
    </row>
    <row r="45" spans="1:13" x14ac:dyDescent="0.2">
      <c r="A45" s="3" t="s">
        <v>63</v>
      </c>
      <c r="B45" s="3"/>
      <c r="C45" s="3"/>
      <c r="D45" s="3"/>
      <c r="E45" s="3"/>
      <c r="F45" s="3"/>
      <c r="G45" s="3"/>
      <c r="H45" s="3"/>
      <c r="I45" s="3"/>
      <c r="J45" s="3"/>
      <c r="K45" s="3"/>
      <c r="L45" s="3"/>
      <c r="M45" s="3"/>
    </row>
    <row r="46" spans="1:13" x14ac:dyDescent="0.2">
      <c r="A46" s="3" t="s">
        <v>65</v>
      </c>
      <c r="B46" s="3"/>
      <c r="C46" s="3"/>
      <c r="D46" s="3"/>
      <c r="E46" s="3"/>
      <c r="F46" s="3"/>
      <c r="G46" s="3"/>
      <c r="H46" s="3"/>
      <c r="I46" s="3"/>
      <c r="J46" s="3"/>
      <c r="K46" s="3"/>
      <c r="L46" s="3"/>
      <c r="M46" s="3"/>
    </row>
    <row r="47" spans="1:13" x14ac:dyDescent="0.2">
      <c r="A47" s="3"/>
      <c r="B47" s="3"/>
      <c r="C47" s="3"/>
      <c r="D47" s="3"/>
      <c r="E47" s="3"/>
      <c r="F47" s="3"/>
      <c r="G47" s="3"/>
      <c r="H47" s="3"/>
      <c r="I47" s="3"/>
      <c r="J47" s="3"/>
      <c r="K47" s="3"/>
      <c r="L47" s="3"/>
      <c r="M47" s="3"/>
    </row>
    <row r="48" spans="1:13" x14ac:dyDescent="0.2">
      <c r="A48" s="3"/>
      <c r="B48" s="3" t="s">
        <v>12</v>
      </c>
      <c r="C48" s="3"/>
      <c r="D48" s="3"/>
      <c r="F48" s="3"/>
      <c r="G48" s="3"/>
      <c r="H48" s="3"/>
      <c r="I48" s="3"/>
      <c r="J48" s="3"/>
      <c r="K48" s="3"/>
      <c r="L48" s="3"/>
      <c r="M48" s="3"/>
    </row>
    <row r="49" spans="1:13" x14ac:dyDescent="0.2">
      <c r="A49" s="3"/>
      <c r="B49" s="3" t="s">
        <v>61</v>
      </c>
      <c r="C49" s="3"/>
      <c r="D49" s="3"/>
      <c r="F49" s="3"/>
      <c r="G49" s="3"/>
      <c r="H49" s="3"/>
      <c r="I49" s="3"/>
      <c r="J49" s="3"/>
      <c r="K49" s="3"/>
      <c r="L49" s="3"/>
      <c r="M49" s="3"/>
    </row>
    <row r="50" spans="1:13" x14ac:dyDescent="0.2">
      <c r="A50" s="3"/>
      <c r="B50" s="3"/>
      <c r="C50" s="3"/>
      <c r="D50" s="3"/>
      <c r="E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t="s">
        <v>29</v>
      </c>
      <c r="C52" s="3"/>
      <c r="D52" s="3"/>
      <c r="F52" s="3"/>
      <c r="G52" s="3"/>
      <c r="H52" s="3"/>
      <c r="I52" s="3"/>
      <c r="J52" s="3"/>
      <c r="K52" s="3"/>
      <c r="L52" s="3"/>
      <c r="M52" s="3"/>
    </row>
    <row r="53" spans="1:13" x14ac:dyDescent="0.2">
      <c r="A53" s="3"/>
      <c r="B53" s="3" t="s">
        <v>61</v>
      </c>
      <c r="C53" s="3"/>
      <c r="D53" s="3"/>
      <c r="F53" s="3"/>
      <c r="G53" s="3"/>
      <c r="H53" s="3"/>
      <c r="I53" s="3"/>
      <c r="J53" s="3"/>
      <c r="K53" s="3"/>
      <c r="L53" s="3"/>
      <c r="M53" s="3"/>
    </row>
    <row r="54" spans="1:13" x14ac:dyDescent="0.2">
      <c r="A54" s="3"/>
      <c r="B54" s="3"/>
      <c r="C54" s="3"/>
      <c r="D54" s="3"/>
      <c r="E54" s="3"/>
      <c r="F54" s="3"/>
      <c r="G54" s="3"/>
      <c r="H54" s="79" t="s">
        <v>99</v>
      </c>
      <c r="I54" s="3"/>
      <c r="J54" s="3"/>
      <c r="K54" s="3"/>
      <c r="L54" s="3"/>
      <c r="M54" s="3"/>
    </row>
    <row r="55" spans="1:13" x14ac:dyDescent="0.2">
      <c r="A55" s="3"/>
      <c r="B55" s="3"/>
      <c r="C55" s="3"/>
      <c r="D55" s="3"/>
      <c r="E55" s="3"/>
      <c r="F55" s="3"/>
      <c r="G55" s="3"/>
      <c r="H55" s="3"/>
      <c r="I55" s="3"/>
      <c r="J55" s="3"/>
      <c r="K55" s="3"/>
      <c r="L55" s="3"/>
      <c r="M55" s="3"/>
    </row>
    <row r="56" spans="1:13" x14ac:dyDescent="0.2">
      <c r="A56" s="3" t="s">
        <v>94</v>
      </c>
      <c r="B56" s="3"/>
      <c r="C56" s="3"/>
      <c r="D56" s="3"/>
      <c r="E56" s="3"/>
      <c r="F56" s="3"/>
      <c r="G56" s="3"/>
      <c r="H56" s="3"/>
      <c r="I56" s="3"/>
      <c r="J56" s="3"/>
      <c r="K56" s="3"/>
      <c r="L56" s="3"/>
      <c r="M56" s="3"/>
    </row>
    <row r="57" spans="1:13" x14ac:dyDescent="0.2">
      <c r="A57" s="3" t="s">
        <v>36</v>
      </c>
      <c r="B57" s="3"/>
      <c r="C57" s="3"/>
      <c r="D57" s="3"/>
      <c r="E57" s="3"/>
      <c r="F57" s="3"/>
      <c r="G57" s="3"/>
      <c r="H57" s="3"/>
      <c r="I57" s="3"/>
      <c r="J57" s="3"/>
      <c r="K57" s="3"/>
      <c r="L57" s="3"/>
      <c r="M57" s="3"/>
    </row>
    <row r="58" spans="1:13" x14ac:dyDescent="0.2">
      <c r="A58" s="3"/>
      <c r="B58" s="3"/>
      <c r="C58" s="3"/>
      <c r="D58" s="3"/>
      <c r="E58" s="3"/>
      <c r="F58" s="3"/>
      <c r="G58" s="3"/>
      <c r="H58" s="3"/>
      <c r="I58" s="3"/>
      <c r="J58" s="3"/>
      <c r="K58" s="3"/>
      <c r="L58" s="3"/>
      <c r="M58" s="3"/>
    </row>
    <row r="59" spans="1:13" x14ac:dyDescent="0.2">
      <c r="A59" s="81"/>
      <c r="B59" s="81"/>
      <c r="C59" s="81"/>
      <c r="D59" s="81"/>
      <c r="E59" s="81"/>
      <c r="F59" s="81"/>
      <c r="G59" s="81"/>
      <c r="H59" s="81"/>
    </row>
  </sheetData>
  <mergeCells count="2">
    <mergeCell ref="C7:H7"/>
    <mergeCell ref="D36:E36"/>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8</xdr:row>
                    <xdr:rowOff>28575</xdr:rowOff>
                  </from>
                  <to>
                    <xdr:col>0</xdr:col>
                    <xdr:colOff>1038225</xdr:colOff>
                    <xdr:row>10</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12</xdr:row>
                    <xdr:rowOff>28575</xdr:rowOff>
                  </from>
                  <to>
                    <xdr:col>0</xdr:col>
                    <xdr:colOff>1038225</xdr:colOff>
                    <xdr:row>14</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22</xdr:row>
                    <xdr:rowOff>28575</xdr:rowOff>
                  </from>
                  <to>
                    <xdr:col>0</xdr:col>
                    <xdr:colOff>1038225</xdr:colOff>
                    <xdr:row>24</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47</xdr:row>
                    <xdr:rowOff>28575</xdr:rowOff>
                  </from>
                  <to>
                    <xdr:col>0</xdr:col>
                    <xdr:colOff>1038225</xdr:colOff>
                    <xdr:row>49</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51</xdr:row>
                    <xdr:rowOff>28575</xdr:rowOff>
                  </from>
                  <to>
                    <xdr:col>0</xdr:col>
                    <xdr:colOff>1038225</xdr:colOff>
                    <xdr:row>53</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S59"/>
  <sheetViews>
    <sheetView workbookViewId="0">
      <selection sqref="A1:K52"/>
    </sheetView>
  </sheetViews>
  <sheetFormatPr defaultColWidth="9.140625" defaultRowHeight="12.75" x14ac:dyDescent="0.2"/>
  <cols>
    <col min="1" max="1" width="4.85546875" style="10" customWidth="1"/>
    <col min="2" max="2" width="1" style="10" customWidth="1"/>
    <col min="3" max="3" width="16.5703125" style="2" customWidth="1"/>
    <col min="4" max="4" width="1" style="2" customWidth="1"/>
    <col min="5" max="5" width="24.85546875" style="2" customWidth="1"/>
    <col min="6" max="6" width="2.42578125" style="177" customWidth="1"/>
    <col min="7" max="7" width="4.85546875" style="10" customWidth="1"/>
    <col min="8" max="8" width="1" style="10" customWidth="1"/>
    <col min="9" max="9" width="16.5703125" style="2" customWidth="1"/>
    <col min="10" max="10" width="1" style="2" customWidth="1"/>
    <col min="11" max="11" width="24.85546875" style="2" customWidth="1"/>
    <col min="12" max="16384" width="9.140625" style="177"/>
  </cols>
  <sheetData>
    <row r="1" spans="1:19" s="184" customFormat="1" x14ac:dyDescent="0.2">
      <c r="A1" s="75"/>
      <c r="B1" s="75"/>
      <c r="C1" s="3"/>
      <c r="D1" s="3"/>
      <c r="E1" s="3"/>
      <c r="G1" s="75"/>
      <c r="H1" s="75"/>
      <c r="I1" s="3"/>
      <c r="J1" s="3"/>
      <c r="K1" s="3"/>
    </row>
    <row r="2" spans="1:19" s="184" customFormat="1" ht="15.75" x14ac:dyDescent="0.2">
      <c r="A2" s="76"/>
      <c r="B2" s="76"/>
      <c r="C2" s="76"/>
      <c r="D2" s="76"/>
      <c r="E2" s="76"/>
      <c r="F2" s="76"/>
      <c r="G2" s="76"/>
      <c r="H2" s="76"/>
      <c r="I2" s="76"/>
      <c r="J2" s="76"/>
      <c r="K2" s="70" t="str">
        <f>"File '"&amp;Instructions!D2&amp;"' - "&amp;Instructions!B1</f>
        <v>File 'P' - Panaria</v>
      </c>
      <c r="L2" s="3"/>
      <c r="M2" s="3"/>
      <c r="N2" s="3"/>
      <c r="O2" s="3"/>
      <c r="P2" s="4"/>
      <c r="Q2" s="11"/>
      <c r="R2" s="6"/>
      <c r="S2" s="36"/>
    </row>
    <row r="3" spans="1:19" s="184" customFormat="1" ht="15.75" x14ac:dyDescent="0.2">
      <c r="A3" s="76"/>
      <c r="B3" s="76"/>
      <c r="C3" s="76"/>
      <c r="D3" s="76"/>
      <c r="E3" s="76"/>
      <c r="F3" s="76"/>
      <c r="G3" s="76"/>
      <c r="H3" s="76"/>
      <c r="I3" s="76"/>
      <c r="J3" s="76"/>
      <c r="K3" s="76"/>
      <c r="L3" s="3"/>
      <c r="M3" s="3"/>
      <c r="N3" s="3"/>
      <c r="O3" s="3"/>
      <c r="P3" s="4"/>
      <c r="Q3" s="11"/>
      <c r="R3" s="6"/>
      <c r="S3" s="36"/>
    </row>
    <row r="4" spans="1:19" s="184" customFormat="1" ht="15.75" x14ac:dyDescent="0.2">
      <c r="A4" s="76"/>
      <c r="B4" s="76"/>
      <c r="C4" s="76"/>
      <c r="D4" s="76"/>
      <c r="E4" s="76"/>
      <c r="F4" s="76"/>
      <c r="G4" s="76"/>
      <c r="H4" s="76"/>
      <c r="I4" s="76"/>
      <c r="J4" s="76"/>
      <c r="K4" s="76" t="s">
        <v>27</v>
      </c>
      <c r="L4" s="3"/>
      <c r="M4" s="3"/>
      <c r="N4" s="3"/>
      <c r="O4" s="3"/>
      <c r="P4" s="4"/>
      <c r="Q4" s="11"/>
      <c r="R4" s="6"/>
      <c r="S4" s="36"/>
    </row>
    <row r="5" spans="1:19" s="184" customFormat="1" ht="15.75" x14ac:dyDescent="0.2">
      <c r="A5" s="254" t="str">
        <f>"Price List Index - "&amp;Instructions!B3</f>
        <v>Price List Index - 10/1/25 (Updated)</v>
      </c>
      <c r="B5" s="254"/>
      <c r="C5" s="254"/>
      <c r="D5" s="254"/>
      <c r="E5" s="254"/>
      <c r="F5" s="254"/>
      <c r="G5" s="254"/>
      <c r="H5" s="254"/>
      <c r="I5" s="254"/>
      <c r="J5" s="254"/>
      <c r="K5" s="254"/>
      <c r="L5" s="3"/>
      <c r="M5" s="3"/>
      <c r="N5" s="3"/>
      <c r="O5" s="3"/>
      <c r="P5" s="4"/>
      <c r="Q5" s="11"/>
      <c r="R5" s="6"/>
      <c r="S5" s="36"/>
    </row>
    <row r="6" spans="1:19" s="184" customFormat="1" ht="6" customHeight="1" x14ac:dyDescent="0.2">
      <c r="A6" s="76"/>
      <c r="B6" s="76"/>
      <c r="C6" s="76"/>
      <c r="D6" s="76"/>
      <c r="E6" s="76"/>
      <c r="F6" s="76"/>
      <c r="G6" s="76"/>
      <c r="H6" s="76"/>
      <c r="I6" s="76"/>
      <c r="J6" s="76"/>
      <c r="K6" s="76"/>
      <c r="L6" s="3"/>
      <c r="M6" s="3"/>
      <c r="N6" s="3"/>
      <c r="O6" s="3"/>
      <c r="P6" s="4"/>
      <c r="Q6" s="11"/>
      <c r="R6" s="6"/>
      <c r="S6" s="36"/>
    </row>
    <row r="7" spans="1:19" s="184" customFormat="1" ht="3" customHeight="1" x14ac:dyDescent="0.2">
      <c r="A7" s="77"/>
      <c r="B7" s="77"/>
      <c r="C7" s="77"/>
      <c r="D7" s="77"/>
      <c r="E7" s="77"/>
      <c r="F7" s="77"/>
      <c r="G7" s="77"/>
      <c r="H7" s="77"/>
      <c r="I7" s="77"/>
      <c r="J7" s="77"/>
      <c r="K7" s="77"/>
    </row>
    <row r="8" spans="1:19" s="184" customFormat="1" ht="3" customHeight="1" x14ac:dyDescent="0.2">
      <c r="A8" s="78"/>
      <c r="B8" s="78"/>
      <c r="C8" s="78"/>
      <c r="D8" s="78"/>
      <c r="E8" s="78"/>
      <c r="F8" s="78"/>
      <c r="G8" s="78"/>
      <c r="H8" s="78"/>
      <c r="I8" s="78"/>
      <c r="J8" s="78"/>
      <c r="K8" s="78"/>
    </row>
    <row r="9" spans="1:19" s="184" customFormat="1" x14ac:dyDescent="0.2">
      <c r="A9" s="75"/>
      <c r="B9" s="75"/>
      <c r="C9" s="3"/>
      <c r="D9" s="3"/>
      <c r="E9" s="3"/>
      <c r="G9" s="75"/>
      <c r="H9" s="75"/>
      <c r="I9" s="3"/>
      <c r="J9" s="3"/>
      <c r="K9" s="3"/>
    </row>
    <row r="10" spans="1:19" s="184" customFormat="1" x14ac:dyDescent="0.2">
      <c r="A10" s="147" t="s">
        <v>39</v>
      </c>
      <c r="B10" s="148"/>
      <c r="C10" s="147" t="s">
        <v>77</v>
      </c>
      <c r="D10" s="148"/>
      <c r="E10" s="147" t="s">
        <v>78</v>
      </c>
      <c r="G10" s="147" t="s">
        <v>39</v>
      </c>
      <c r="H10" s="148"/>
      <c r="I10" s="147" t="s">
        <v>77</v>
      </c>
      <c r="J10" s="148"/>
      <c r="K10" s="147" t="s">
        <v>78</v>
      </c>
    </row>
    <row r="11" spans="1:19" s="184" customFormat="1" ht="15" customHeight="1" x14ac:dyDescent="0.2">
      <c r="A11" s="146">
        <v>1</v>
      </c>
      <c r="B11" s="75"/>
      <c r="C11" s="3" t="s">
        <v>234</v>
      </c>
      <c r="D11" s="3"/>
      <c r="E11" s="3" t="s">
        <v>279</v>
      </c>
      <c r="F11" s="3"/>
      <c r="G11" s="146"/>
      <c r="H11" s="75"/>
      <c r="I11" s="3"/>
      <c r="J11" s="3"/>
      <c r="K11" s="3"/>
    </row>
    <row r="12" spans="1:19" s="184" customFormat="1" ht="15" customHeight="1" x14ac:dyDescent="0.2">
      <c r="A12" s="84">
        <v>1</v>
      </c>
      <c r="B12" s="75"/>
      <c r="C12" s="3" t="s">
        <v>157</v>
      </c>
      <c r="D12" s="3"/>
      <c r="E12" s="3" t="s">
        <v>175</v>
      </c>
      <c r="F12" s="3"/>
      <c r="G12" s="146"/>
      <c r="H12" s="75"/>
      <c r="I12" s="3"/>
      <c r="J12" s="3"/>
      <c r="K12" s="3"/>
    </row>
    <row r="13" spans="1:19" s="184" customFormat="1" ht="15" customHeight="1" x14ac:dyDescent="0.2">
      <c r="A13" s="84">
        <v>1</v>
      </c>
      <c r="B13" s="75"/>
      <c r="C13" s="3" t="s">
        <v>158</v>
      </c>
      <c r="D13" s="3"/>
      <c r="E13" s="3" t="s">
        <v>175</v>
      </c>
      <c r="F13" s="3"/>
      <c r="G13" s="146"/>
      <c r="H13" s="75"/>
      <c r="I13" s="3"/>
      <c r="J13" s="3"/>
      <c r="K13" s="3"/>
    </row>
    <row r="14" spans="1:19" s="184" customFormat="1" ht="15" customHeight="1" x14ac:dyDescent="0.2">
      <c r="A14" s="222">
        <v>1</v>
      </c>
      <c r="B14" s="223"/>
      <c r="C14" s="224" t="s">
        <v>307</v>
      </c>
      <c r="D14" s="224"/>
      <c r="E14" s="224" t="s">
        <v>175</v>
      </c>
      <c r="F14" s="3"/>
      <c r="G14" s="146"/>
      <c r="H14" s="75"/>
      <c r="I14" s="3"/>
      <c r="J14" s="3"/>
      <c r="K14" s="3"/>
    </row>
    <row r="15" spans="1:19" s="184" customFormat="1" ht="15" customHeight="1" x14ac:dyDescent="0.2">
      <c r="A15" s="84">
        <v>1</v>
      </c>
      <c r="B15" s="75"/>
      <c r="C15" s="3" t="s">
        <v>160</v>
      </c>
      <c r="D15" s="3"/>
      <c r="E15" s="3" t="s">
        <v>175</v>
      </c>
      <c r="F15" s="3"/>
      <c r="G15" s="146"/>
      <c r="H15" s="75"/>
      <c r="I15" s="3"/>
      <c r="J15" s="3"/>
      <c r="K15" s="3"/>
    </row>
    <row r="16" spans="1:19" s="184" customFormat="1" ht="15" customHeight="1" x14ac:dyDescent="0.2">
      <c r="A16" s="84">
        <v>1</v>
      </c>
      <c r="B16" s="196"/>
      <c r="C16" s="3" t="s">
        <v>265</v>
      </c>
      <c r="D16" s="3"/>
      <c r="E16" s="3" t="s">
        <v>279</v>
      </c>
      <c r="F16" s="3"/>
      <c r="G16" s="146"/>
      <c r="H16" s="75"/>
      <c r="I16" s="3"/>
      <c r="J16" s="3"/>
      <c r="K16" s="3"/>
    </row>
    <row r="17" spans="1:15" s="184" customFormat="1" ht="15" customHeight="1" x14ac:dyDescent="0.2">
      <c r="A17" s="84">
        <v>2</v>
      </c>
      <c r="B17" s="75"/>
      <c r="C17" s="3" t="s">
        <v>161</v>
      </c>
      <c r="D17" s="3"/>
      <c r="E17" s="3" t="s">
        <v>175</v>
      </c>
      <c r="F17" s="3"/>
      <c r="G17" s="146"/>
      <c r="H17" s="75"/>
      <c r="I17" s="3"/>
      <c r="J17" s="3"/>
      <c r="K17" s="3"/>
    </row>
    <row r="18" spans="1:15" s="184" customFormat="1" ht="15" customHeight="1" x14ac:dyDescent="0.2">
      <c r="A18" s="84">
        <v>2</v>
      </c>
      <c r="B18" s="196"/>
      <c r="C18" s="3" t="s">
        <v>266</v>
      </c>
      <c r="D18" s="3"/>
      <c r="E18" s="3" t="s">
        <v>279</v>
      </c>
      <c r="F18" s="3"/>
      <c r="G18" s="146"/>
      <c r="H18" s="75"/>
      <c r="I18" s="3"/>
      <c r="J18" s="3"/>
      <c r="K18" s="3"/>
    </row>
    <row r="19" spans="1:15" s="184" customFormat="1" ht="15" customHeight="1" x14ac:dyDescent="0.2">
      <c r="A19" s="84">
        <v>2</v>
      </c>
      <c r="B19" s="75"/>
      <c r="C19" s="3" t="s">
        <v>189</v>
      </c>
      <c r="D19" s="3"/>
      <c r="E19" s="3" t="s">
        <v>175</v>
      </c>
      <c r="F19" s="3"/>
      <c r="G19" s="146"/>
      <c r="H19" s="75"/>
      <c r="I19" s="3"/>
      <c r="J19" s="3"/>
      <c r="K19" s="3"/>
    </row>
    <row r="20" spans="1:15" s="184" customFormat="1" ht="15" customHeight="1" x14ac:dyDescent="0.2">
      <c r="A20" s="84">
        <v>2</v>
      </c>
      <c r="B20" s="75"/>
      <c r="C20" s="200" t="s">
        <v>303</v>
      </c>
      <c r="D20" s="200"/>
      <c r="E20" s="200" t="s">
        <v>279</v>
      </c>
      <c r="F20" s="3"/>
      <c r="G20" s="146"/>
      <c r="H20" s="75"/>
      <c r="I20" s="3"/>
      <c r="J20" s="3"/>
      <c r="K20" s="3"/>
      <c r="N20" s="184" t="s">
        <v>27</v>
      </c>
    </row>
    <row r="21" spans="1:15" s="184" customFormat="1" ht="15" customHeight="1" x14ac:dyDescent="0.2">
      <c r="A21" s="84">
        <v>2</v>
      </c>
      <c r="B21" s="75"/>
      <c r="C21" s="3" t="s">
        <v>246</v>
      </c>
      <c r="D21" s="3"/>
      <c r="E21" s="3" t="s">
        <v>175</v>
      </c>
      <c r="F21" s="3"/>
      <c r="G21" s="146"/>
      <c r="H21" s="75"/>
      <c r="I21" s="3"/>
      <c r="J21" s="3"/>
      <c r="K21" s="3"/>
    </row>
    <row r="22" spans="1:15" s="184" customFormat="1" ht="15" customHeight="1" x14ac:dyDescent="0.2">
      <c r="A22" s="84">
        <v>2</v>
      </c>
      <c r="B22" s="75"/>
      <c r="C22" s="3" t="s">
        <v>162</v>
      </c>
      <c r="D22" s="3"/>
      <c r="E22" s="3" t="s">
        <v>175</v>
      </c>
      <c r="F22" s="3"/>
      <c r="G22" s="146"/>
      <c r="H22" s="75"/>
      <c r="I22" s="3"/>
      <c r="J22" s="3"/>
      <c r="K22" s="3"/>
    </row>
    <row r="23" spans="1:15" s="184" customFormat="1" ht="15" customHeight="1" x14ac:dyDescent="0.2">
      <c r="A23" s="84">
        <v>3</v>
      </c>
      <c r="B23" s="75"/>
      <c r="C23" s="3" t="s">
        <v>163</v>
      </c>
      <c r="D23" s="3"/>
      <c r="E23" s="3" t="s">
        <v>175</v>
      </c>
      <c r="F23" s="3"/>
      <c r="G23" s="146"/>
      <c r="H23" s="75"/>
      <c r="I23" s="3"/>
      <c r="J23" s="3"/>
      <c r="K23" s="3"/>
      <c r="M23" s="3"/>
    </row>
    <row r="24" spans="1:15" s="184" customFormat="1" ht="15" customHeight="1" x14ac:dyDescent="0.2">
      <c r="A24" s="222">
        <v>3</v>
      </c>
      <c r="B24" s="223"/>
      <c r="C24" s="224" t="s">
        <v>308</v>
      </c>
      <c r="D24" s="224"/>
      <c r="E24" s="224" t="s">
        <v>208</v>
      </c>
      <c r="F24" s="3"/>
      <c r="G24" s="146"/>
      <c r="H24" s="75"/>
      <c r="I24" s="3"/>
      <c r="J24" s="3"/>
      <c r="K24" s="3"/>
    </row>
    <row r="25" spans="1:15" s="184" customFormat="1" ht="15" customHeight="1" x14ac:dyDescent="0.2">
      <c r="A25" s="222">
        <v>3</v>
      </c>
      <c r="B25" s="223"/>
      <c r="C25" s="224" t="s">
        <v>309</v>
      </c>
      <c r="D25" s="224"/>
      <c r="E25" s="224" t="s">
        <v>176</v>
      </c>
      <c r="F25" s="3"/>
      <c r="G25" s="146"/>
      <c r="H25" s="75"/>
      <c r="I25" s="3"/>
      <c r="J25" s="3"/>
      <c r="K25" s="3"/>
    </row>
    <row r="26" spans="1:15" s="184" customFormat="1" ht="15" customHeight="1" x14ac:dyDescent="0.2">
      <c r="A26" s="84"/>
      <c r="B26" s="75"/>
      <c r="C26" s="3"/>
      <c r="D26" s="3"/>
      <c r="E26" s="3"/>
      <c r="F26" s="3"/>
      <c r="G26" s="146"/>
      <c r="H26" s="75"/>
      <c r="I26" s="3"/>
      <c r="J26" s="3"/>
      <c r="K26" s="3"/>
    </row>
    <row r="27" spans="1:15" s="184" customFormat="1" ht="15" customHeight="1" x14ac:dyDescent="0.2">
      <c r="A27" s="84"/>
      <c r="B27" s="75"/>
      <c r="C27" s="3"/>
      <c r="D27" s="3"/>
      <c r="E27" s="3"/>
      <c r="F27" s="3"/>
      <c r="G27" s="146"/>
      <c r="H27" s="75"/>
      <c r="I27" s="3"/>
      <c r="J27" s="3"/>
      <c r="K27" s="3"/>
      <c r="M27" s="3"/>
      <c r="N27" s="3"/>
      <c r="O27" s="3"/>
    </row>
    <row r="28" spans="1:15" s="184" customFormat="1" ht="15" customHeight="1" x14ac:dyDescent="0.2">
      <c r="A28" s="84"/>
      <c r="B28" s="75"/>
      <c r="C28" s="3"/>
      <c r="D28" s="3"/>
      <c r="E28" s="3"/>
      <c r="F28" s="3"/>
      <c r="G28" s="146"/>
      <c r="H28" s="75"/>
      <c r="I28" s="3"/>
      <c r="J28" s="3"/>
      <c r="K28" s="3"/>
    </row>
    <row r="29" spans="1:15" s="184" customFormat="1" ht="15" customHeight="1" x14ac:dyDescent="0.2">
      <c r="A29" s="84"/>
      <c r="B29" s="75"/>
      <c r="C29" s="3"/>
      <c r="D29" s="3"/>
      <c r="E29" s="3"/>
      <c r="F29" s="3"/>
      <c r="G29" s="146"/>
      <c r="H29" s="75"/>
      <c r="I29" s="3"/>
      <c r="J29" s="3"/>
      <c r="K29" s="3"/>
    </row>
    <row r="30" spans="1:15" s="184" customFormat="1" ht="15" customHeight="1" x14ac:dyDescent="0.2">
      <c r="A30" s="84"/>
      <c r="B30" s="75"/>
      <c r="C30" s="3"/>
      <c r="D30" s="3"/>
      <c r="E30" s="3"/>
      <c r="F30" s="3"/>
      <c r="G30" s="146"/>
      <c r="H30" s="75"/>
      <c r="I30" s="3"/>
      <c r="J30" s="3"/>
      <c r="K30" s="3"/>
    </row>
    <row r="31" spans="1:15" s="184" customFormat="1" ht="15" customHeight="1" x14ac:dyDescent="0.2">
      <c r="A31" s="84"/>
      <c r="B31" s="75"/>
      <c r="C31" s="3"/>
      <c r="D31" s="3"/>
      <c r="E31" s="3"/>
      <c r="F31" s="3"/>
      <c r="G31" s="146"/>
      <c r="H31" s="75"/>
      <c r="I31" s="3"/>
      <c r="J31" s="3"/>
      <c r="K31" s="3"/>
    </row>
    <row r="32" spans="1:15" s="184" customFormat="1" ht="15" customHeight="1" x14ac:dyDescent="0.2">
      <c r="A32" s="84"/>
      <c r="B32" s="75"/>
      <c r="C32" s="3"/>
      <c r="D32" s="3"/>
      <c r="E32" s="3"/>
      <c r="F32" s="3"/>
      <c r="G32" s="146"/>
      <c r="H32" s="75"/>
      <c r="I32" s="3"/>
      <c r="J32" s="3"/>
      <c r="K32" s="3"/>
    </row>
    <row r="33" spans="1:15" s="184" customFormat="1" ht="15" customHeight="1" x14ac:dyDescent="0.2">
      <c r="A33" s="84"/>
      <c r="B33" s="75"/>
      <c r="C33" s="3"/>
      <c r="D33" s="3"/>
      <c r="E33" s="3"/>
      <c r="F33" s="3"/>
      <c r="G33" s="146"/>
      <c r="H33" s="75"/>
      <c r="I33" s="3"/>
      <c r="J33" s="3"/>
      <c r="K33" s="3"/>
      <c r="M33" s="184" t="s">
        <v>27</v>
      </c>
    </row>
    <row r="34" spans="1:15" s="184" customFormat="1" ht="15" customHeight="1" x14ac:dyDescent="0.2">
      <c r="A34" s="84"/>
      <c r="B34" s="75"/>
      <c r="C34" s="3"/>
      <c r="D34" s="3"/>
      <c r="E34" s="3"/>
      <c r="F34" s="3"/>
      <c r="G34" s="146"/>
      <c r="H34" s="75"/>
      <c r="I34" s="3"/>
      <c r="J34" s="3"/>
      <c r="K34" s="3"/>
    </row>
    <row r="35" spans="1:15" s="184" customFormat="1" ht="15" customHeight="1" x14ac:dyDescent="0.2">
      <c r="A35" s="84"/>
      <c r="B35" s="75"/>
      <c r="C35" s="3"/>
      <c r="D35" s="3"/>
      <c r="E35" s="3"/>
      <c r="F35" s="3"/>
      <c r="G35" s="146"/>
      <c r="H35" s="75"/>
      <c r="I35" s="3"/>
      <c r="J35" s="3"/>
      <c r="K35" s="3"/>
    </row>
    <row r="36" spans="1:15" s="184" customFormat="1" ht="15" customHeight="1" x14ac:dyDescent="0.2">
      <c r="A36" s="84"/>
      <c r="B36" s="75"/>
      <c r="C36" s="3"/>
      <c r="D36" s="3"/>
      <c r="E36" s="3"/>
      <c r="F36" s="3"/>
      <c r="G36" s="146"/>
      <c r="H36" s="75"/>
      <c r="I36" s="3"/>
      <c r="J36" s="3"/>
      <c r="K36" s="3"/>
    </row>
    <row r="37" spans="1:15" s="184" customFormat="1" ht="15" customHeight="1" x14ac:dyDescent="0.2">
      <c r="A37" s="84"/>
      <c r="B37" s="75"/>
      <c r="C37" s="3"/>
      <c r="D37" s="3"/>
      <c r="E37" s="3"/>
      <c r="F37" s="3"/>
      <c r="G37" s="146"/>
      <c r="H37" s="75"/>
      <c r="I37" s="3"/>
      <c r="J37" s="3"/>
      <c r="K37" s="3"/>
    </row>
    <row r="38" spans="1:15" s="184" customFormat="1" ht="15" customHeight="1" x14ac:dyDescent="0.2">
      <c r="A38" s="84"/>
      <c r="B38" s="75"/>
      <c r="C38" s="3"/>
      <c r="D38" s="3"/>
      <c r="E38" s="3"/>
      <c r="F38" s="3"/>
      <c r="G38" s="146"/>
      <c r="H38" s="75"/>
      <c r="I38" s="3"/>
      <c r="J38" s="3"/>
      <c r="K38" s="3"/>
    </row>
    <row r="39" spans="1:15" s="184" customFormat="1" ht="15" customHeight="1" x14ac:dyDescent="0.2">
      <c r="A39" s="84"/>
      <c r="B39" s="75"/>
      <c r="C39" s="3"/>
      <c r="D39" s="3"/>
      <c r="E39" s="3"/>
      <c r="F39" s="3"/>
      <c r="G39" s="146"/>
      <c r="H39" s="75"/>
      <c r="I39" s="3"/>
      <c r="J39" s="3"/>
      <c r="K39" s="3"/>
    </row>
    <row r="40" spans="1:15" s="184" customFormat="1" ht="15" customHeight="1" x14ac:dyDescent="0.2">
      <c r="A40" s="84"/>
      <c r="B40" s="75"/>
      <c r="C40" s="3"/>
      <c r="D40" s="3"/>
      <c r="E40" s="3"/>
      <c r="F40" s="3"/>
      <c r="G40" s="146"/>
      <c r="H40" s="75"/>
      <c r="I40" s="3"/>
      <c r="J40" s="3"/>
      <c r="K40" s="3"/>
    </row>
    <row r="41" spans="1:15" s="184" customFormat="1" ht="15" customHeight="1" x14ac:dyDescent="0.2">
      <c r="A41" s="84"/>
      <c r="B41" s="75"/>
      <c r="C41" s="3"/>
      <c r="D41" s="3"/>
      <c r="E41" s="3"/>
      <c r="F41" s="3"/>
      <c r="G41" s="146"/>
      <c r="H41" s="75"/>
      <c r="I41" s="3"/>
      <c r="J41" s="3"/>
      <c r="K41" s="3"/>
    </row>
    <row r="42" spans="1:15" s="184" customFormat="1" ht="15" customHeight="1" x14ac:dyDescent="0.2">
      <c r="A42" s="84"/>
      <c r="B42" s="75"/>
      <c r="C42" s="3"/>
      <c r="D42" s="3"/>
      <c r="E42" s="3"/>
      <c r="F42" s="3"/>
      <c r="G42" s="146"/>
      <c r="H42" s="75"/>
      <c r="I42" s="3"/>
      <c r="J42" s="3"/>
      <c r="K42" s="3"/>
      <c r="O42" s="184" t="s">
        <v>27</v>
      </c>
    </row>
    <row r="43" spans="1:15" s="184" customFormat="1" ht="15" customHeight="1" x14ac:dyDescent="0.2">
      <c r="A43" s="84"/>
      <c r="B43" s="75"/>
      <c r="C43" s="3"/>
      <c r="D43" s="3"/>
      <c r="E43" s="3"/>
      <c r="F43" s="3"/>
      <c r="M43" s="184" t="s">
        <v>27</v>
      </c>
    </row>
    <row r="44" spans="1:15" s="184" customFormat="1" ht="15" customHeight="1" x14ac:dyDescent="0.2">
      <c r="A44" s="146"/>
      <c r="B44" s="75"/>
      <c r="C44" s="3"/>
      <c r="D44" s="3"/>
      <c r="E44" s="3"/>
      <c r="F44" s="3"/>
      <c r="G44" s="149"/>
      <c r="I44" s="3"/>
      <c r="J44" s="3"/>
      <c r="K44" s="3"/>
    </row>
    <row r="45" spans="1:15" s="184" customFormat="1" ht="15" customHeight="1" x14ac:dyDescent="0.2">
      <c r="A45" s="146"/>
      <c r="B45" s="75"/>
      <c r="C45" s="3"/>
      <c r="D45" s="3"/>
      <c r="E45" s="3"/>
      <c r="F45" s="3"/>
      <c r="G45" s="146"/>
      <c r="H45" s="3"/>
      <c r="I45" s="126"/>
      <c r="J45" s="3"/>
      <c r="K45" s="126"/>
    </row>
    <row r="46" spans="1:15" s="184" customFormat="1" ht="15" customHeight="1" x14ac:dyDescent="0.2">
      <c r="A46" s="146"/>
      <c r="B46" s="75"/>
      <c r="C46" s="3"/>
      <c r="D46" s="3"/>
      <c r="E46" s="3"/>
      <c r="F46" s="3"/>
      <c r="G46" s="84" t="s">
        <v>27</v>
      </c>
      <c r="I46" s="3"/>
      <c r="J46" s="3"/>
      <c r="K46" s="3"/>
    </row>
    <row r="47" spans="1:15" s="184" customFormat="1" ht="15" customHeight="1" x14ac:dyDescent="0.2">
      <c r="A47" s="146"/>
      <c r="B47" s="75"/>
      <c r="C47" s="3"/>
      <c r="D47" s="3"/>
      <c r="E47" s="3"/>
      <c r="F47" s="3"/>
      <c r="G47" s="146"/>
      <c r="H47" s="75"/>
      <c r="I47" s="3"/>
      <c r="J47" s="3"/>
      <c r="K47" s="3"/>
    </row>
    <row r="48" spans="1:15" s="184" customFormat="1" ht="15" customHeight="1" x14ac:dyDescent="0.2">
      <c r="A48" s="146"/>
      <c r="B48" s="75"/>
      <c r="C48" s="3"/>
      <c r="D48" s="3"/>
      <c r="E48" s="3"/>
      <c r="F48" s="3"/>
      <c r="G48" s="146"/>
      <c r="H48" s="3"/>
      <c r="I48" s="3"/>
      <c r="J48" s="3"/>
      <c r="K48" s="3"/>
    </row>
    <row r="49" spans="1:11" s="184" customFormat="1" ht="15" customHeight="1" x14ac:dyDescent="0.2">
      <c r="A49" s="84"/>
      <c r="C49" s="3"/>
      <c r="E49" s="3"/>
      <c r="F49" s="3"/>
      <c r="G49" s="84"/>
      <c r="H49" s="75"/>
    </row>
    <row r="50" spans="1:11" s="184" customFormat="1" ht="12.75" customHeight="1" x14ac:dyDescent="0.2">
      <c r="A50" s="255" t="s">
        <v>102</v>
      </c>
      <c r="B50" s="255"/>
      <c r="C50" s="255"/>
      <c r="D50" s="255"/>
      <c r="E50" s="255"/>
      <c r="F50" s="255"/>
      <c r="G50" s="255"/>
      <c r="H50" s="255"/>
      <c r="I50" s="255"/>
      <c r="J50" s="255"/>
      <c r="K50" s="255"/>
    </row>
    <row r="51" spans="1:11" s="184" customFormat="1" ht="3.95" customHeight="1" x14ac:dyDescent="0.2">
      <c r="A51" s="75"/>
      <c r="B51" s="75"/>
      <c r="C51" s="3"/>
      <c r="D51" s="3"/>
      <c r="E51" s="3"/>
    </row>
    <row r="52" spans="1:11" s="184" customFormat="1" ht="36.75" customHeight="1" x14ac:dyDescent="0.2">
      <c r="A52" s="256" t="s">
        <v>58</v>
      </c>
      <c r="B52" s="256"/>
      <c r="C52" s="256"/>
      <c r="D52" s="256"/>
      <c r="E52" s="256"/>
      <c r="F52" s="256"/>
      <c r="G52" s="256"/>
      <c r="H52" s="256"/>
      <c r="I52" s="256"/>
      <c r="J52" s="256"/>
      <c r="K52" s="256"/>
    </row>
    <row r="53" spans="1:11" x14ac:dyDescent="0.2">
      <c r="A53" s="31"/>
      <c r="B53" s="31"/>
      <c r="C53" s="31"/>
      <c r="D53" s="31"/>
      <c r="E53" s="31"/>
      <c r="F53" s="31"/>
      <c r="G53" s="31"/>
      <c r="H53" s="31"/>
      <c r="I53" s="31"/>
      <c r="J53" s="31"/>
      <c r="K53" s="31"/>
    </row>
    <row r="56" spans="1:11" x14ac:dyDescent="0.2">
      <c r="I56" s="3"/>
      <c r="J56" s="3"/>
      <c r="K56" s="3"/>
    </row>
    <row r="58" spans="1:11" x14ac:dyDescent="0.2">
      <c r="I58" s="3"/>
      <c r="J58" s="3"/>
      <c r="K58" s="3"/>
    </row>
    <row r="59" spans="1:11" x14ac:dyDescent="0.2">
      <c r="I59" s="3"/>
      <c r="J59" s="3"/>
      <c r="K59" s="3"/>
    </row>
  </sheetData>
  <sortState xmlns:xlrd2="http://schemas.microsoft.com/office/spreadsheetml/2017/richdata2" ref="A19:S21">
    <sortCondition ref="C19:C21"/>
  </sortState>
  <mergeCells count="3">
    <mergeCell ref="A5:K5"/>
    <mergeCell ref="A50:K50"/>
    <mergeCell ref="A52:K52"/>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297"/>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ColWidth="9.140625" defaultRowHeight="11.25" x14ac:dyDescent="0.2"/>
  <cols>
    <col min="1" max="1" width="1.28515625" style="2" customWidth="1"/>
    <col min="2" max="2" width="13"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5.28515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3" width="1.42578125" style="83" customWidth="1"/>
    <col min="24" max="24" width="3.85546875" style="143" customWidth="1"/>
    <col min="25" max="25" width="6.7109375" style="16" customWidth="1"/>
    <col min="26" max="26" width="1.42578125" style="83" customWidth="1"/>
    <col min="27" max="27" width="3.7109375" style="42" customWidth="1"/>
    <col min="28" max="28" width="6.7109375" style="42" customWidth="1"/>
    <col min="29" max="29" width="5.140625" style="58" customWidth="1"/>
    <col min="30" max="30" width="6.7109375" style="18" customWidth="1"/>
    <col min="31" max="31" width="5.140625" style="16" customWidth="1"/>
    <col min="32" max="32" width="4.5703125" style="64" customWidth="1"/>
    <col min="33" max="33" width="3.85546875" style="64" customWidth="1"/>
    <col min="34" max="34" width="6.7109375" style="18" customWidth="1"/>
    <col min="35" max="35" width="1.42578125" style="83"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99" t="s">
        <v>83</v>
      </c>
      <c r="D1" s="40"/>
      <c r="E1" s="71" t="s">
        <v>1</v>
      </c>
      <c r="F1" s="71"/>
      <c r="G1" s="30" t="s">
        <v>76</v>
      </c>
      <c r="H1" s="30"/>
      <c r="I1" s="30"/>
      <c r="J1" s="30"/>
      <c r="K1" s="30"/>
      <c r="L1" s="30"/>
      <c r="M1" s="30"/>
      <c r="N1" s="30"/>
      <c r="P1" s="71" t="s">
        <v>2</v>
      </c>
      <c r="Q1" s="82"/>
      <c r="R1" s="29"/>
      <c r="S1" s="39">
        <f t="shared" ref="S1:S6" si="0">IF(Suggested="Yes",AB1,AH1)</f>
        <v>0.05</v>
      </c>
      <c r="T1" s="37" t="s">
        <v>75</v>
      </c>
      <c r="U1" s="132" t="str">
        <f>+Instructions!$B$21</f>
        <v>G</v>
      </c>
      <c r="V1" s="52"/>
      <c r="W1" s="52"/>
      <c r="X1" s="54">
        <f>+Instructions!$C$21</f>
        <v>0</v>
      </c>
      <c r="Y1" s="17">
        <f t="shared" ref="Y1:Y7" si="1">ROUNDUP($AB1*(1-X1),2)</f>
        <v>0.05</v>
      </c>
      <c r="Z1" s="52"/>
      <c r="AA1" s="6" t="s">
        <v>314</v>
      </c>
      <c r="AB1" s="39">
        <v>0.05</v>
      </c>
      <c r="AC1" s="57">
        <f t="shared" ref="AC1:AD7" si="2">+X1</f>
        <v>0</v>
      </c>
      <c r="AD1" s="17">
        <f t="shared" si="2"/>
        <v>0.05</v>
      </c>
      <c r="AE1" s="12">
        <f t="shared" ref="AE1:AE7" si="3">(AH1-AD1)/AH1</f>
        <v>0</v>
      </c>
      <c r="AF1" s="107"/>
      <c r="AG1" s="112">
        <v>1</v>
      </c>
      <c r="AH1" s="38">
        <f t="shared" ref="AH1:AH7" si="4">SUM(AJ1:AL1)+AF1</f>
        <v>0.05</v>
      </c>
      <c r="AI1" s="52"/>
      <c r="AJ1" s="17">
        <f t="shared" ref="AJ1:AJ7" si="5">ROUND(AD1/(1-VLOOKUP(AG1,Group,2,FALSE)),2)</f>
        <v>0.05</v>
      </c>
      <c r="AK1" s="17">
        <f t="shared" ref="AK1:AK7" si="6">IF(VLOOKUP(AG1,Group,5,FALSE)="YES",VLOOKUP(ROUND(ROUND(AJ1,1)-AJ1,2),Round,2,FALSE)+VLOOKUP(AG1,Group,6,FALSE),0)</f>
        <v>0</v>
      </c>
      <c r="AL1" s="17">
        <f t="shared" ref="AL1:AL7" si="7">IF(VLOOKUP(AG1,Group,7,FALSE)="",0,ROUND(AJ1-0.04999,1)-AJ1+AM1)</f>
        <v>0</v>
      </c>
      <c r="AM1" s="17" t="str">
        <f t="shared" ref="AM1:AM7" si="8">IF(VLOOKUP(AG1,Group,7,FALSE)="","",VLOOKUP(AG1,Group,7,FALSE))</f>
        <v/>
      </c>
      <c r="AO1" s="31" t="s">
        <v>87</v>
      </c>
    </row>
    <row r="2" spans="2:41" s="3" customFormat="1" ht="9.9499999999999993" hidden="1" customHeight="1" x14ac:dyDescent="0.2">
      <c r="B2" s="100" t="s">
        <v>73</v>
      </c>
      <c r="D2" s="40"/>
      <c r="E2" s="71" t="s">
        <v>1</v>
      </c>
      <c r="F2" s="71"/>
      <c r="G2" s="30" t="s">
        <v>3</v>
      </c>
      <c r="H2" s="30"/>
      <c r="I2" s="30" t="s">
        <v>4</v>
      </c>
      <c r="J2" s="30"/>
      <c r="K2" s="30"/>
      <c r="L2" s="30"/>
      <c r="M2" s="30"/>
      <c r="N2" s="30"/>
      <c r="P2" s="71"/>
      <c r="Q2" s="82"/>
      <c r="R2" s="29"/>
      <c r="S2" s="39">
        <f t="shared" si="0"/>
        <v>0.05</v>
      </c>
      <c r="T2" s="37" t="s">
        <v>74</v>
      </c>
      <c r="U2" s="132" t="str">
        <f>+Instructions!$B$21</f>
        <v>G</v>
      </c>
      <c r="V2" s="52"/>
      <c r="W2" s="52"/>
      <c r="X2" s="54">
        <f>+Instructions!$C$21</f>
        <v>0</v>
      </c>
      <c r="Y2" s="17">
        <f t="shared" si="1"/>
        <v>0.05</v>
      </c>
      <c r="Z2" s="52"/>
      <c r="AA2" s="6" t="s">
        <v>314</v>
      </c>
      <c r="AB2" s="39">
        <v>0.05</v>
      </c>
      <c r="AC2" s="57">
        <f t="shared" si="2"/>
        <v>0</v>
      </c>
      <c r="AD2" s="39">
        <f t="shared" si="2"/>
        <v>0.05</v>
      </c>
      <c r="AE2" s="57">
        <f t="shared" si="3"/>
        <v>0</v>
      </c>
      <c r="AF2" s="107"/>
      <c r="AG2" s="114">
        <v>2</v>
      </c>
      <c r="AH2" s="44">
        <f t="shared" si="4"/>
        <v>0.05</v>
      </c>
      <c r="AI2" s="52"/>
      <c r="AJ2" s="17">
        <f t="shared" si="5"/>
        <v>0.05</v>
      </c>
      <c r="AK2" s="17">
        <f t="shared" si="6"/>
        <v>0</v>
      </c>
      <c r="AL2" s="17">
        <f t="shared" si="7"/>
        <v>0</v>
      </c>
      <c r="AM2" s="17" t="str">
        <f t="shared" si="8"/>
        <v/>
      </c>
      <c r="AO2" s="31" t="s">
        <v>87</v>
      </c>
    </row>
    <row r="3" spans="2:41" s="3" customFormat="1" ht="9.9499999999999993" hidden="1" customHeight="1" x14ac:dyDescent="0.2">
      <c r="B3" s="98" t="s">
        <v>38</v>
      </c>
      <c r="D3" s="40"/>
      <c r="E3" s="71" t="s">
        <v>1</v>
      </c>
      <c r="F3" s="71"/>
      <c r="G3" s="30" t="s">
        <v>3</v>
      </c>
      <c r="H3" s="30"/>
      <c r="I3" s="30" t="s">
        <v>4</v>
      </c>
      <c r="J3" s="30"/>
      <c r="K3" s="30"/>
      <c r="L3" s="30"/>
      <c r="M3" s="30"/>
      <c r="N3" s="30"/>
      <c r="P3" s="71"/>
      <c r="Q3" s="82"/>
      <c r="R3" s="29"/>
      <c r="S3" s="39">
        <f t="shared" si="0"/>
        <v>0.05</v>
      </c>
      <c r="T3" s="37" t="s">
        <v>74</v>
      </c>
      <c r="U3" s="132" t="str">
        <f>+Instructions!$B$21</f>
        <v>G</v>
      </c>
      <c r="V3" s="52"/>
      <c r="W3" s="52"/>
      <c r="X3" s="54">
        <f>+Instructions!$C$21</f>
        <v>0</v>
      </c>
      <c r="Y3" s="17">
        <f t="shared" si="1"/>
        <v>0.05</v>
      </c>
      <c r="Z3" s="52"/>
      <c r="AA3" s="6" t="s">
        <v>314</v>
      </c>
      <c r="AB3" s="39">
        <v>0.05</v>
      </c>
      <c r="AC3" s="57">
        <f t="shared" si="2"/>
        <v>0</v>
      </c>
      <c r="AD3" s="17">
        <f t="shared" si="2"/>
        <v>0.05</v>
      </c>
      <c r="AE3" s="12">
        <f t="shared" si="3"/>
        <v>0</v>
      </c>
      <c r="AF3" s="107"/>
      <c r="AG3" s="113">
        <v>3</v>
      </c>
      <c r="AH3" s="53">
        <f t="shared" si="4"/>
        <v>0.05</v>
      </c>
      <c r="AI3" s="52"/>
      <c r="AJ3" s="17">
        <f t="shared" si="5"/>
        <v>0.05</v>
      </c>
      <c r="AK3" s="17">
        <f t="shared" si="6"/>
        <v>0</v>
      </c>
      <c r="AL3" s="17">
        <f t="shared" si="7"/>
        <v>0</v>
      </c>
      <c r="AM3" s="17" t="str">
        <f t="shared" si="8"/>
        <v/>
      </c>
      <c r="AO3" s="31" t="s">
        <v>87</v>
      </c>
    </row>
    <row r="4" spans="2:41" s="3" customFormat="1" ht="9.9499999999999993" hidden="1" customHeight="1" x14ac:dyDescent="0.2">
      <c r="B4" s="101" t="s">
        <v>141</v>
      </c>
      <c r="D4" s="40"/>
      <c r="E4" s="71" t="s">
        <v>1</v>
      </c>
      <c r="F4" s="71"/>
      <c r="G4" s="30" t="s">
        <v>3</v>
      </c>
      <c r="H4" s="30"/>
      <c r="I4" s="30" t="s">
        <v>4</v>
      </c>
      <c r="J4" s="30"/>
      <c r="K4" s="30"/>
      <c r="L4" s="30"/>
      <c r="M4" s="30"/>
      <c r="N4" s="30"/>
      <c r="P4" s="71" t="s">
        <v>2</v>
      </c>
      <c r="Q4" s="82"/>
      <c r="R4" s="29"/>
      <c r="S4" s="39">
        <f t="shared" si="0"/>
        <v>0.05</v>
      </c>
      <c r="T4" s="37" t="s">
        <v>75</v>
      </c>
      <c r="U4" s="132" t="s">
        <v>90</v>
      </c>
      <c r="V4" s="52"/>
      <c r="W4" s="52"/>
      <c r="X4" s="54">
        <f>+Instructions!$C$21</f>
        <v>0</v>
      </c>
      <c r="Y4" s="17">
        <f t="shared" si="1"/>
        <v>0.05</v>
      </c>
      <c r="Z4" s="52"/>
      <c r="AA4" s="6" t="s">
        <v>314</v>
      </c>
      <c r="AB4" s="39">
        <v>0.05</v>
      </c>
      <c r="AC4" s="57">
        <f t="shared" si="2"/>
        <v>0</v>
      </c>
      <c r="AD4" s="17">
        <f t="shared" si="2"/>
        <v>0.05</v>
      </c>
      <c r="AE4" s="12">
        <f t="shared" si="3"/>
        <v>0</v>
      </c>
      <c r="AF4" s="107"/>
      <c r="AG4" s="115">
        <v>4</v>
      </c>
      <c r="AH4" s="94">
        <f t="shared" si="4"/>
        <v>0.05</v>
      </c>
      <c r="AI4" s="52"/>
      <c r="AJ4" s="17">
        <f t="shared" si="5"/>
        <v>0.05</v>
      </c>
      <c r="AK4" s="17">
        <f t="shared" si="6"/>
        <v>0</v>
      </c>
      <c r="AL4" s="17">
        <f t="shared" si="7"/>
        <v>0</v>
      </c>
      <c r="AM4" s="17" t="str">
        <f t="shared" si="8"/>
        <v/>
      </c>
      <c r="AO4" s="31" t="s">
        <v>87</v>
      </c>
    </row>
    <row r="5" spans="2:41" s="3" customFormat="1" ht="9.9499999999999993" hidden="1" customHeight="1" x14ac:dyDescent="0.2">
      <c r="B5" s="102">
        <v>0</v>
      </c>
      <c r="D5" s="40"/>
      <c r="E5" s="71" t="s">
        <v>1</v>
      </c>
      <c r="F5" s="71"/>
      <c r="G5" s="30" t="s">
        <v>3</v>
      </c>
      <c r="H5" s="30"/>
      <c r="I5" s="30" t="s">
        <v>4</v>
      </c>
      <c r="J5" s="30"/>
      <c r="K5" s="30"/>
      <c r="L5" s="30"/>
      <c r="M5" s="30"/>
      <c r="N5" s="30"/>
      <c r="P5" s="71"/>
      <c r="Q5" s="82"/>
      <c r="R5" s="29"/>
      <c r="S5" s="39">
        <f t="shared" si="0"/>
        <v>0</v>
      </c>
      <c r="T5" s="37" t="s">
        <v>74</v>
      </c>
      <c r="U5" s="132" t="s">
        <v>28</v>
      </c>
      <c r="V5" s="52"/>
      <c r="W5" s="52"/>
      <c r="X5" s="54">
        <f>+Instructions!$C$21</f>
        <v>0</v>
      </c>
      <c r="Y5" s="17">
        <f t="shared" si="1"/>
        <v>0</v>
      </c>
      <c r="Z5" s="52"/>
      <c r="AA5" s="6" t="s">
        <v>314</v>
      </c>
      <c r="AB5" s="39">
        <v>0</v>
      </c>
      <c r="AC5" s="57">
        <f t="shared" si="2"/>
        <v>0</v>
      </c>
      <c r="AD5" s="17">
        <f t="shared" si="2"/>
        <v>0</v>
      </c>
      <c r="AE5" s="12" t="e">
        <f t="shared" si="3"/>
        <v>#DIV/0!</v>
      </c>
      <c r="AF5" s="107"/>
      <c r="AG5" s="116">
        <v>5</v>
      </c>
      <c r="AH5" s="95">
        <f t="shared" si="4"/>
        <v>0</v>
      </c>
      <c r="AI5" s="52"/>
      <c r="AJ5" s="17">
        <f t="shared" si="5"/>
        <v>0</v>
      </c>
      <c r="AK5" s="17">
        <f t="shared" si="6"/>
        <v>0</v>
      </c>
      <c r="AL5" s="17">
        <f t="shared" si="7"/>
        <v>0</v>
      </c>
      <c r="AM5" s="17" t="str">
        <f t="shared" si="8"/>
        <v/>
      </c>
      <c r="AO5" s="31" t="s">
        <v>87</v>
      </c>
    </row>
    <row r="6" spans="2:41" s="3" customFormat="1" ht="9.9499999999999993" hidden="1" customHeight="1" x14ac:dyDescent="0.2">
      <c r="B6" s="103">
        <v>0</v>
      </c>
      <c r="D6" s="40"/>
      <c r="E6" s="71" t="s">
        <v>1</v>
      </c>
      <c r="F6" s="71"/>
      <c r="G6" s="30" t="s">
        <v>3</v>
      </c>
      <c r="H6" s="30"/>
      <c r="I6" s="30" t="s">
        <v>4</v>
      </c>
      <c r="J6" s="30"/>
      <c r="K6" s="30"/>
      <c r="L6" s="30"/>
      <c r="M6" s="30"/>
      <c r="N6" s="30"/>
      <c r="P6" s="71"/>
      <c r="Q6" s="82"/>
      <c r="R6" s="29"/>
      <c r="S6" s="39">
        <f t="shared" si="0"/>
        <v>0</v>
      </c>
      <c r="T6" s="37" t="s">
        <v>74</v>
      </c>
      <c r="U6" s="132" t="s">
        <v>28</v>
      </c>
      <c r="V6" s="52"/>
      <c r="W6" s="52"/>
      <c r="X6" s="54">
        <f>+Instructions!$C$21</f>
        <v>0</v>
      </c>
      <c r="Y6" s="17">
        <f t="shared" si="1"/>
        <v>0</v>
      </c>
      <c r="Z6" s="52"/>
      <c r="AA6" s="6" t="s">
        <v>314</v>
      </c>
      <c r="AB6" s="39">
        <v>0</v>
      </c>
      <c r="AC6" s="57">
        <f t="shared" si="2"/>
        <v>0</v>
      </c>
      <c r="AD6" s="17">
        <f t="shared" si="2"/>
        <v>0</v>
      </c>
      <c r="AE6" s="12" t="e">
        <f t="shared" si="3"/>
        <v>#DIV/0!</v>
      </c>
      <c r="AF6" s="107"/>
      <c r="AG6" s="117">
        <v>6</v>
      </c>
      <c r="AH6" s="96">
        <f t="shared" si="4"/>
        <v>0</v>
      </c>
      <c r="AI6" s="52"/>
      <c r="AJ6" s="17">
        <f t="shared" si="5"/>
        <v>0</v>
      </c>
      <c r="AK6" s="17">
        <f t="shared" si="6"/>
        <v>0</v>
      </c>
      <c r="AL6" s="17">
        <f t="shared" si="7"/>
        <v>0</v>
      </c>
      <c r="AM6" s="17" t="str">
        <f t="shared" si="8"/>
        <v/>
      </c>
      <c r="AO6" s="31" t="s">
        <v>87</v>
      </c>
    </row>
    <row r="7" spans="2:41" s="3" customFormat="1" ht="9.9499999999999993" hidden="1" customHeight="1" x14ac:dyDescent="0.2">
      <c r="B7" s="104">
        <v>0</v>
      </c>
      <c r="D7" s="40"/>
      <c r="E7" s="71" t="s">
        <v>1</v>
      </c>
      <c r="F7" s="71"/>
      <c r="G7" s="30" t="s">
        <v>3</v>
      </c>
      <c r="H7" s="30"/>
      <c r="I7" s="30" t="s">
        <v>4</v>
      </c>
      <c r="J7" s="30"/>
      <c r="K7" s="30"/>
      <c r="L7" s="30"/>
      <c r="M7" s="30"/>
      <c r="N7" s="30"/>
      <c r="P7" s="71"/>
      <c r="Q7" s="82"/>
      <c r="R7" s="29"/>
      <c r="S7" s="39">
        <f>IF(Suggested="Yes",'Price List'!AB7,'Price List'!AH7)</f>
        <v>0</v>
      </c>
      <c r="T7" s="37" t="s">
        <v>74</v>
      </c>
      <c r="U7" s="132" t="s">
        <v>90</v>
      </c>
      <c r="V7" s="52"/>
      <c r="W7" s="52"/>
      <c r="X7" s="54">
        <f>+Instructions!$C$21</f>
        <v>0</v>
      </c>
      <c r="Y7" s="17">
        <f t="shared" si="1"/>
        <v>0</v>
      </c>
      <c r="Z7" s="52"/>
      <c r="AA7" s="6" t="s">
        <v>314</v>
      </c>
      <c r="AB7" s="39">
        <v>0</v>
      </c>
      <c r="AC7" s="57">
        <f t="shared" si="2"/>
        <v>0</v>
      </c>
      <c r="AD7" s="17">
        <f t="shared" si="2"/>
        <v>0</v>
      </c>
      <c r="AE7" s="12" t="e">
        <f t="shared" si="3"/>
        <v>#DIV/0!</v>
      </c>
      <c r="AF7" s="107"/>
      <c r="AG7" s="118">
        <v>7</v>
      </c>
      <c r="AH7" s="97">
        <f t="shared" si="4"/>
        <v>0</v>
      </c>
      <c r="AI7" s="52"/>
      <c r="AJ7" s="17">
        <f t="shared" si="5"/>
        <v>0</v>
      </c>
      <c r="AK7" s="17">
        <f t="shared" si="6"/>
        <v>0</v>
      </c>
      <c r="AL7" s="17">
        <f t="shared" si="7"/>
        <v>0</v>
      </c>
      <c r="AM7" s="17" t="str">
        <f t="shared" si="8"/>
        <v/>
      </c>
      <c r="AO7" s="31" t="s">
        <v>87</v>
      </c>
    </row>
    <row r="8" spans="2:41" s="3" customFormat="1" ht="9.9499999999999993" hidden="1" customHeight="1" x14ac:dyDescent="0.2">
      <c r="B8" s="105" t="s">
        <v>85</v>
      </c>
      <c r="D8" s="40"/>
      <c r="E8" s="71"/>
      <c r="F8" s="71"/>
      <c r="G8" s="30"/>
      <c r="H8" s="30"/>
      <c r="I8" s="30"/>
      <c r="J8" s="30"/>
      <c r="K8" s="30"/>
      <c r="L8" s="30"/>
      <c r="M8" s="30"/>
      <c r="N8" s="30"/>
      <c r="P8" s="71"/>
      <c r="Q8" s="82" t="s">
        <v>44</v>
      </c>
      <c r="R8" s="29" t="s">
        <v>80</v>
      </c>
      <c r="S8" s="39">
        <v>1000</v>
      </c>
      <c r="T8" s="37" t="s">
        <v>86</v>
      </c>
      <c r="U8" s="37"/>
      <c r="V8" s="52"/>
      <c r="W8" s="52"/>
      <c r="X8" s="54">
        <v>0.1</v>
      </c>
      <c r="Y8" s="39">
        <v>1000</v>
      </c>
      <c r="Z8" s="52"/>
      <c r="AA8" s="39" t="s">
        <v>86</v>
      </c>
      <c r="AB8" s="39">
        <v>1000</v>
      </c>
      <c r="AC8" s="57">
        <v>0.1</v>
      </c>
      <c r="AD8" s="39">
        <v>1000</v>
      </c>
      <c r="AE8" s="57">
        <v>0.1</v>
      </c>
      <c r="AF8" s="72">
        <v>10</v>
      </c>
      <c r="AG8" s="72"/>
      <c r="AH8" s="39">
        <v>1000</v>
      </c>
      <c r="AI8" s="52"/>
      <c r="AJ8" s="39"/>
      <c r="AK8" s="39"/>
      <c r="AL8" s="39"/>
      <c r="AM8" s="39"/>
      <c r="AO8" s="31" t="s">
        <v>87</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52"/>
      <c r="X9" s="45"/>
      <c r="Y9" s="46"/>
      <c r="Z9" s="52"/>
      <c r="AA9" s="44"/>
      <c r="AB9" s="44"/>
      <c r="AC9" s="45"/>
      <c r="AD9" s="44"/>
      <c r="AE9" s="46"/>
      <c r="AF9" s="59"/>
      <c r="AG9" s="59"/>
      <c r="AH9" s="44"/>
      <c r="AI9" s="52"/>
      <c r="AJ9" s="44"/>
      <c r="AK9" s="44"/>
      <c r="AL9" s="44"/>
      <c r="AM9" s="44"/>
      <c r="AN9" s="32"/>
      <c r="AO9" s="31" t="s">
        <v>87</v>
      </c>
    </row>
    <row r="10" spans="2:41" s="3" customFormat="1" ht="9.9499999999999993" hidden="1" customHeight="1" x14ac:dyDescent="0.2">
      <c r="I10" s="6"/>
      <c r="J10" s="6"/>
      <c r="K10" s="6"/>
      <c r="L10" s="6"/>
      <c r="M10" s="6"/>
      <c r="N10" s="6"/>
      <c r="O10" s="269" t="s">
        <v>53</v>
      </c>
      <c r="P10" s="270"/>
      <c r="Q10" s="270"/>
      <c r="R10" s="270"/>
      <c r="S10" s="270"/>
      <c r="T10" s="271"/>
      <c r="U10" s="19"/>
      <c r="V10" s="52"/>
      <c r="W10" s="52"/>
      <c r="X10" s="268" t="s">
        <v>71</v>
      </c>
      <c r="Y10" s="268"/>
      <c r="Z10" s="52"/>
      <c r="AA10" s="266" t="s">
        <v>72</v>
      </c>
      <c r="AB10" s="266"/>
      <c r="AC10" s="266"/>
      <c r="AD10" s="266"/>
      <c r="AE10" s="266"/>
      <c r="AF10" s="266"/>
      <c r="AG10" s="266"/>
      <c r="AH10" s="266"/>
      <c r="AI10" s="52"/>
      <c r="AO10" s="31" t="s">
        <v>87</v>
      </c>
    </row>
    <row r="11" spans="2:41" s="30" customFormat="1" ht="9.9499999999999993" hidden="1" customHeight="1" x14ac:dyDescent="0.2">
      <c r="D11" s="23" t="s">
        <v>41</v>
      </c>
      <c r="E11" s="24"/>
      <c r="F11" s="24"/>
      <c r="G11" s="24"/>
      <c r="H11" s="24"/>
      <c r="I11" s="25"/>
      <c r="J11" s="25"/>
      <c r="K11" s="25"/>
      <c r="L11" s="25"/>
      <c r="M11" s="25"/>
      <c r="N11" s="25"/>
      <c r="O11" s="260" t="s">
        <v>79</v>
      </c>
      <c r="P11" s="261"/>
      <c r="Q11" s="26" t="s">
        <v>44</v>
      </c>
      <c r="R11" s="26" t="s">
        <v>48</v>
      </c>
      <c r="S11" s="27" t="str">
        <f>IF(Suggested="Yes",AB11,AH11)</f>
        <v>List Price</v>
      </c>
      <c r="T11" s="26" t="s">
        <v>47</v>
      </c>
      <c r="U11" s="28" t="s">
        <v>46</v>
      </c>
      <c r="V11" s="52"/>
      <c r="W11" s="52"/>
      <c r="X11" s="140" t="s">
        <v>49</v>
      </c>
      <c r="Y11" s="14" t="s">
        <v>45</v>
      </c>
      <c r="Z11" s="52"/>
      <c r="AA11" s="66" t="s">
        <v>89</v>
      </c>
      <c r="AB11" s="66" t="s">
        <v>43</v>
      </c>
      <c r="AC11" s="41" t="s">
        <v>50</v>
      </c>
      <c r="AD11" s="28" t="s">
        <v>51</v>
      </c>
      <c r="AE11" s="28" t="s">
        <v>59</v>
      </c>
      <c r="AF11" s="61" t="s">
        <v>66</v>
      </c>
      <c r="AG11" s="85" t="s">
        <v>81</v>
      </c>
      <c r="AH11" s="61" t="s">
        <v>93</v>
      </c>
      <c r="AI11" s="52"/>
      <c r="AJ11" s="28" t="s">
        <v>21</v>
      </c>
      <c r="AK11" s="119" t="s">
        <v>22</v>
      </c>
      <c r="AL11" s="28" t="s">
        <v>23</v>
      </c>
      <c r="AM11" s="28" t="s">
        <v>24</v>
      </c>
      <c r="AN11" s="3"/>
      <c r="AO11" s="31" t="s">
        <v>87</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52"/>
      <c r="X12" s="45"/>
      <c r="Y12" s="46"/>
      <c r="Z12" s="52"/>
      <c r="AA12" s="44"/>
      <c r="AB12" s="44"/>
      <c r="AC12" s="45"/>
      <c r="AD12" s="44"/>
      <c r="AE12" s="46"/>
      <c r="AF12" s="59"/>
      <c r="AG12" s="59"/>
      <c r="AH12" s="44"/>
      <c r="AI12" s="52"/>
      <c r="AJ12" s="44"/>
      <c r="AK12" s="44"/>
      <c r="AL12" s="44"/>
      <c r="AM12" s="44"/>
      <c r="AN12" s="32"/>
      <c r="AO12" s="31" t="s">
        <v>87</v>
      </c>
    </row>
    <row r="13" spans="2:41" s="11" customFormat="1" ht="15.95" customHeight="1" x14ac:dyDescent="0.2">
      <c r="J13" s="6"/>
      <c r="K13" s="6"/>
      <c r="L13" s="6"/>
      <c r="O13" s="262" t="str">
        <f>"File '"&amp;Instructions!D2&amp;"' - "&amp;Instructions!B1</f>
        <v>File 'P' - Panaria</v>
      </c>
      <c r="P13" s="262"/>
      <c r="Q13" s="262"/>
      <c r="R13" s="262"/>
      <c r="S13" s="262"/>
      <c r="T13" s="262"/>
      <c r="U13" s="69"/>
      <c r="V13" s="52"/>
      <c r="W13" s="52"/>
      <c r="X13" s="267" t="s">
        <v>42</v>
      </c>
      <c r="Y13" s="267"/>
      <c r="Z13" s="52"/>
      <c r="AA13" s="20"/>
      <c r="AB13" s="20"/>
      <c r="AC13" s="56"/>
      <c r="AE13" s="20"/>
      <c r="AF13" s="63"/>
      <c r="AG13" s="63"/>
      <c r="AH13" s="20" t="s">
        <v>52</v>
      </c>
      <c r="AI13" s="52"/>
      <c r="AN13" s="3"/>
      <c r="AO13" s="31" t="s">
        <v>87</v>
      </c>
    </row>
    <row r="14" spans="2:41" s="11" customFormat="1" ht="15.95" customHeight="1" x14ac:dyDescent="0.2">
      <c r="G14" s="35"/>
      <c r="J14" s="6"/>
      <c r="K14" s="6"/>
      <c r="L14" s="6"/>
      <c r="O14" s="70"/>
      <c r="P14" s="70"/>
      <c r="Q14" s="70"/>
      <c r="R14" s="70"/>
      <c r="S14" s="21"/>
      <c r="T14" s="150" t="str">
        <f>+Instructions!B3</f>
        <v>10/1/25 (Updated)</v>
      </c>
      <c r="U14" s="69"/>
      <c r="V14" s="52"/>
      <c r="W14" s="52"/>
      <c r="X14" s="141"/>
      <c r="Y14" s="68"/>
      <c r="Z14" s="52"/>
      <c r="AA14" s="55"/>
      <c r="AB14" s="55"/>
      <c r="AC14" s="56"/>
      <c r="AE14" s="20"/>
      <c r="AF14" s="272">
        <f ca="1">TODAY()</f>
        <v>46195</v>
      </c>
      <c r="AG14" s="272"/>
      <c r="AH14" s="272"/>
      <c r="AI14" s="52"/>
      <c r="AN14" s="3"/>
      <c r="AO14" s="31" t="s">
        <v>87</v>
      </c>
    </row>
    <row r="15" spans="2:41" s="11" customFormat="1" ht="9.9499999999999993" customHeight="1" x14ac:dyDescent="0.2">
      <c r="N15" s="263" t="str">
        <f>IF(Instructions!C7="","",+Instructions!C7)</f>
        <v/>
      </c>
      <c r="O15" s="263"/>
      <c r="P15" s="263"/>
      <c r="Q15" s="263"/>
      <c r="R15" s="263"/>
      <c r="S15" s="263"/>
      <c r="T15" s="263"/>
      <c r="U15" s="69"/>
      <c r="V15" s="52"/>
      <c r="W15" s="52"/>
      <c r="X15" s="141"/>
      <c r="Y15" s="68"/>
      <c r="Z15" s="52"/>
      <c r="AA15" s="55"/>
      <c r="AB15" s="55"/>
      <c r="AC15" s="56"/>
      <c r="AE15" s="20"/>
      <c r="AF15" s="63"/>
      <c r="AG15" s="63"/>
      <c r="AI15" s="52"/>
      <c r="AN15" s="3"/>
      <c r="AO15" s="31" t="s">
        <v>87</v>
      </c>
    </row>
    <row r="16" spans="2:41" s="3" customFormat="1" ht="12" customHeight="1" x14ac:dyDescent="0.2">
      <c r="C16" s="35" t="str">
        <f>"Product Code '"&amp;Instructions!B2&amp;"'"</f>
        <v>Product Code 'G'</v>
      </c>
      <c r="N16" s="263"/>
      <c r="O16" s="263"/>
      <c r="P16" s="263"/>
      <c r="Q16" s="263"/>
      <c r="R16" s="263"/>
      <c r="S16" s="263"/>
      <c r="T16" s="263"/>
      <c r="U16" s="5"/>
      <c r="V16" s="52"/>
      <c r="W16" s="52"/>
      <c r="X16" s="15"/>
      <c r="Y16" s="67"/>
      <c r="Z16" s="52"/>
      <c r="AA16" s="39"/>
      <c r="AB16" s="39"/>
      <c r="AC16" s="54"/>
      <c r="AD16" s="17"/>
      <c r="AE16" s="15"/>
      <c r="AF16" s="62"/>
      <c r="AG16" s="62"/>
      <c r="AH16" s="80" t="str">
        <f>IF(Instructions!$C$7="","",Instructions!$C$7)</f>
        <v/>
      </c>
      <c r="AI16" s="52"/>
      <c r="AJ16" s="17"/>
      <c r="AK16" s="17"/>
      <c r="AL16" s="17"/>
      <c r="AM16" s="17"/>
      <c r="AO16" s="31" t="s">
        <v>87</v>
      </c>
    </row>
    <row r="17" spans="2:41" s="3" customFormat="1" ht="3.75" customHeight="1" x14ac:dyDescent="0.2">
      <c r="C17" s="35"/>
      <c r="P17" s="4"/>
      <c r="Q17" s="6"/>
      <c r="S17" s="21"/>
      <c r="T17" s="65"/>
      <c r="U17" s="5"/>
      <c r="V17" s="52"/>
      <c r="W17" s="52"/>
      <c r="X17" s="15"/>
      <c r="Y17" s="67"/>
      <c r="Z17" s="52"/>
      <c r="AA17" s="39"/>
      <c r="AB17" s="39"/>
      <c r="AC17" s="54"/>
      <c r="AD17" s="17"/>
      <c r="AE17" s="15"/>
      <c r="AF17" s="62"/>
      <c r="AG17" s="62"/>
      <c r="AH17" s="17"/>
      <c r="AI17" s="52"/>
      <c r="AJ17" s="17"/>
      <c r="AK17" s="17"/>
      <c r="AL17" s="17"/>
      <c r="AM17" s="17"/>
      <c r="AO17" s="31" t="s">
        <v>87</v>
      </c>
    </row>
    <row r="18" spans="2:41" s="30" customFormat="1" ht="9.9499999999999993" customHeight="1" x14ac:dyDescent="0.2">
      <c r="C18" s="73" t="s">
        <v>41</v>
      </c>
      <c r="D18" s="74"/>
      <c r="E18" s="74"/>
      <c r="F18" s="74"/>
      <c r="G18" s="25"/>
      <c r="H18" s="25"/>
      <c r="I18" s="25"/>
      <c r="J18" s="25"/>
      <c r="K18" s="25"/>
      <c r="L18" s="25"/>
      <c r="M18" s="25"/>
      <c r="N18" s="25"/>
      <c r="O18" s="260" t="s">
        <v>79</v>
      </c>
      <c r="P18" s="261"/>
      <c r="Q18" s="26" t="s">
        <v>44</v>
      </c>
      <c r="R18" s="26" t="s">
        <v>48</v>
      </c>
      <c r="S18" s="27" t="str">
        <f>+S$11</f>
        <v>List Price</v>
      </c>
      <c r="T18" s="26" t="s">
        <v>47</v>
      </c>
      <c r="U18" s="26" t="str">
        <f>+U$11</f>
        <v>Code</v>
      </c>
      <c r="V18" s="52"/>
      <c r="W18" s="52"/>
      <c r="X18" s="142" t="s">
        <v>49</v>
      </c>
      <c r="Y18" s="27" t="s">
        <v>45</v>
      </c>
      <c r="Z18" s="52"/>
      <c r="AA18" s="41" t="s">
        <v>89</v>
      </c>
      <c r="AB18" s="41" t="s">
        <v>43</v>
      </c>
      <c r="AC18" s="41" t="str">
        <f t="shared" ref="AC18:AM18" si="9">+AC$11</f>
        <v>Disc</v>
      </c>
      <c r="AD18" s="28" t="str">
        <f t="shared" si="9"/>
        <v>Act. Cost</v>
      </c>
      <c r="AE18" s="28" t="str">
        <f t="shared" si="9"/>
        <v>GP%</v>
      </c>
      <c r="AF18" s="61" t="str">
        <f t="shared" si="9"/>
        <v>Adj.</v>
      </c>
      <c r="AG18" s="85" t="str">
        <f>+AG$11</f>
        <v>Group</v>
      </c>
      <c r="AH18" s="28" t="str">
        <f t="shared" si="9"/>
        <v>Price</v>
      </c>
      <c r="AI18" s="52"/>
      <c r="AJ18" s="28" t="str">
        <f t="shared" si="9"/>
        <v>Calc Price</v>
      </c>
      <c r="AK18" s="28" t="str">
        <f t="shared" si="9"/>
        <v>.05 Round</v>
      </c>
      <c r="AL18" s="28" t="str">
        <f t="shared" si="9"/>
        <v>Cents</v>
      </c>
      <c r="AM18" s="28" t="str">
        <f t="shared" si="9"/>
        <v>Round to</v>
      </c>
      <c r="AN18" s="3"/>
      <c r="AO18" s="31" t="s">
        <v>87</v>
      </c>
    </row>
    <row r="19" spans="2:41" s="151" customFormat="1" ht="9.9499999999999993" customHeight="1" x14ac:dyDescent="0.2">
      <c r="C19" s="259" t="s">
        <v>67</v>
      </c>
      <c r="D19" s="259"/>
      <c r="E19" s="259"/>
      <c r="F19" s="259"/>
      <c r="G19" s="259"/>
      <c r="H19" s="259"/>
      <c r="I19" s="259"/>
      <c r="J19" s="259"/>
      <c r="K19" s="259"/>
      <c r="L19" s="259"/>
      <c r="M19" s="259"/>
      <c r="N19" s="259"/>
      <c r="O19" s="259"/>
      <c r="P19" s="259"/>
      <c r="Q19" s="259"/>
      <c r="R19" s="259"/>
      <c r="S19" s="259"/>
      <c r="T19" s="259"/>
      <c r="U19" s="152"/>
      <c r="V19" s="52"/>
      <c r="W19" s="52"/>
      <c r="X19" s="154"/>
      <c r="Y19" s="155"/>
      <c r="Z19" s="52"/>
      <c r="AA19" s="156"/>
      <c r="AB19" s="156"/>
      <c r="AC19" s="157"/>
      <c r="AD19" s="153"/>
      <c r="AE19" s="154"/>
      <c r="AF19" s="158"/>
      <c r="AG19" s="158"/>
      <c r="AH19" s="153"/>
      <c r="AI19" s="52"/>
      <c r="AJ19" s="153"/>
      <c r="AK19" s="153"/>
      <c r="AL19" s="153"/>
      <c r="AM19" s="153"/>
      <c r="AN19" s="3"/>
      <c r="AO19" s="31" t="s">
        <v>87</v>
      </c>
    </row>
    <row r="20" spans="2:41" s="3" customFormat="1" ht="3.95" customHeight="1" x14ac:dyDescent="0.2">
      <c r="M20" s="3" t="s">
        <v>27</v>
      </c>
      <c r="N20" s="3" t="s">
        <v>27</v>
      </c>
      <c r="O20" s="3" t="s">
        <v>27</v>
      </c>
      <c r="P20" s="71"/>
      <c r="Q20" s="82"/>
      <c r="R20" s="6"/>
      <c r="S20" s="39"/>
      <c r="T20" s="6"/>
      <c r="U20" s="5"/>
      <c r="V20" s="52"/>
      <c r="W20" s="52"/>
      <c r="X20" s="54"/>
      <c r="Y20" s="15"/>
      <c r="Z20" s="52"/>
      <c r="AA20" s="39"/>
      <c r="AB20" s="39"/>
      <c r="AC20" s="54"/>
      <c r="AD20" s="17"/>
      <c r="AE20" s="15"/>
      <c r="AF20" s="62"/>
      <c r="AG20" s="62"/>
      <c r="AH20" s="39"/>
      <c r="AI20" s="52"/>
      <c r="AJ20" s="17"/>
      <c r="AK20" s="17"/>
      <c r="AL20" s="17"/>
      <c r="AM20" s="17"/>
      <c r="AO20" s="31" t="s">
        <v>87</v>
      </c>
    </row>
    <row r="21" spans="2:41" s="3" customFormat="1" ht="12.2" customHeight="1" x14ac:dyDescent="0.2">
      <c r="C21" s="126" t="s">
        <v>276</v>
      </c>
      <c r="D21" s="11"/>
      <c r="E21" s="127"/>
      <c r="F21" s="127"/>
      <c r="N21" s="3" t="s">
        <v>298</v>
      </c>
      <c r="Q21" s="82"/>
      <c r="R21" s="164" t="s">
        <v>98</v>
      </c>
      <c r="S21" s="165" t="s">
        <v>213</v>
      </c>
      <c r="T21" s="167"/>
      <c r="U21" s="120"/>
      <c r="V21" s="52"/>
      <c r="W21" s="52"/>
      <c r="X21" s="54"/>
      <c r="Y21" s="15"/>
      <c r="Z21" s="52"/>
      <c r="AA21" s="128"/>
      <c r="AC21" s="54"/>
      <c r="AD21" s="17"/>
      <c r="AE21" s="15"/>
      <c r="AF21" s="62"/>
      <c r="AH21" s="17"/>
      <c r="AI21" s="52"/>
      <c r="AK21" s="6" t="s">
        <v>27</v>
      </c>
      <c r="AO21" s="31" t="s">
        <v>87</v>
      </c>
    </row>
    <row r="22" spans="2:41" s="3" customFormat="1" ht="2.85" customHeight="1" x14ac:dyDescent="0.2">
      <c r="P22" s="71"/>
      <c r="Q22" s="82"/>
      <c r="R22" s="6"/>
      <c r="S22" s="39"/>
      <c r="T22" s="6"/>
      <c r="U22" s="5"/>
      <c r="V22" s="52"/>
      <c r="W22" s="52"/>
      <c r="X22" s="54"/>
      <c r="Y22" s="15"/>
      <c r="Z22" s="52"/>
      <c r="AA22" s="39"/>
      <c r="AB22" s="39"/>
      <c r="AC22" s="54"/>
      <c r="AD22" s="17"/>
      <c r="AE22" s="15"/>
      <c r="AF22" s="62"/>
      <c r="AG22" s="110"/>
      <c r="AH22" s="39"/>
      <c r="AI22" s="52"/>
      <c r="AJ22" s="17"/>
      <c r="AK22" s="39"/>
      <c r="AL22" s="17"/>
      <c r="AM22" s="17"/>
      <c r="AO22" s="31"/>
    </row>
    <row r="23" spans="2:41" s="30" customFormat="1" ht="9.9499999999999993" customHeight="1" x14ac:dyDescent="0.2">
      <c r="C23" s="126"/>
      <c r="D23" s="40" t="s">
        <v>40</v>
      </c>
      <c r="E23" s="138" t="s">
        <v>214</v>
      </c>
      <c r="G23" s="138"/>
      <c r="I23" s="138"/>
      <c r="J23" s="138"/>
      <c r="K23" s="138"/>
      <c r="L23" s="138"/>
      <c r="Q23" s="82"/>
      <c r="S23" s="39"/>
      <c r="T23" s="129"/>
      <c r="U23" s="121"/>
      <c r="V23" s="52"/>
      <c r="W23" s="52"/>
      <c r="X23" s="124"/>
      <c r="Y23" s="122"/>
      <c r="Z23" s="52"/>
      <c r="AA23" s="128"/>
      <c r="AC23" s="124"/>
      <c r="AD23" s="123"/>
      <c r="AE23" s="122"/>
      <c r="AF23" s="125"/>
      <c r="AH23" s="123"/>
      <c r="AI23" s="52"/>
      <c r="AJ23" s="3"/>
      <c r="AK23" s="6" t="s">
        <v>27</v>
      </c>
      <c r="AL23" s="3"/>
      <c r="AO23" s="31" t="s">
        <v>87</v>
      </c>
    </row>
    <row r="24" spans="2:41" s="3" customFormat="1" ht="1.5" customHeight="1" x14ac:dyDescent="0.2">
      <c r="P24" s="71"/>
      <c r="Q24" s="82"/>
      <c r="R24" s="6"/>
      <c r="S24" s="39"/>
      <c r="T24" s="6"/>
      <c r="U24" s="5"/>
      <c r="V24" s="52"/>
      <c r="W24" s="52"/>
      <c r="X24" s="54"/>
      <c r="Y24" s="15"/>
      <c r="Z24" s="52"/>
      <c r="AA24" s="39"/>
      <c r="AB24" s="39"/>
      <c r="AC24" s="54"/>
      <c r="AD24" s="17"/>
      <c r="AE24" s="15"/>
      <c r="AF24" s="62"/>
      <c r="AG24" s="110"/>
      <c r="AH24" s="39"/>
      <c r="AI24" s="52"/>
      <c r="AJ24" s="17"/>
      <c r="AK24" s="39"/>
      <c r="AL24" s="17"/>
      <c r="AM24" s="17"/>
      <c r="AO24" s="31"/>
    </row>
    <row r="25" spans="2:41" s="3" customFormat="1" ht="9.9499999999999993" customHeight="1" x14ac:dyDescent="0.2">
      <c r="B25" s="99" t="s">
        <v>83</v>
      </c>
      <c r="D25" s="40"/>
      <c r="E25" s="71" t="s">
        <v>6</v>
      </c>
      <c r="F25" s="71"/>
      <c r="G25" s="30" t="s">
        <v>117</v>
      </c>
      <c r="H25" s="30"/>
      <c r="I25" s="30"/>
      <c r="J25" s="30" t="s">
        <v>216</v>
      </c>
      <c r="K25" s="30"/>
      <c r="L25" s="30"/>
      <c r="M25" s="30"/>
      <c r="N25" s="30"/>
      <c r="P25" s="71" t="s">
        <v>217</v>
      </c>
      <c r="Q25" s="82"/>
      <c r="R25" s="29"/>
      <c r="S25" s="39">
        <f t="shared" ref="S25" si="10">IF(Suggested="Yes",AB25,AH25)</f>
        <v>5.85</v>
      </c>
      <c r="T25" s="37" t="s">
        <v>75</v>
      </c>
      <c r="U25" s="132" t="str">
        <f>+Instructions!$B$21</f>
        <v>G</v>
      </c>
      <c r="V25" s="52"/>
      <c r="W25" s="52"/>
      <c r="X25" s="54">
        <f>+Instructions!$C$21</f>
        <v>0</v>
      </c>
      <c r="Y25" s="17">
        <f t="shared" ref="Y25" si="11">ROUNDUP($AB25*(1-X25),2)</f>
        <v>5.85</v>
      </c>
      <c r="Z25" s="52"/>
      <c r="AA25" s="6" t="s">
        <v>315</v>
      </c>
      <c r="AB25" s="39">
        <v>5.85</v>
      </c>
      <c r="AC25" s="57">
        <f t="shared" ref="AC25" si="12">+X25</f>
        <v>0</v>
      </c>
      <c r="AD25" s="17">
        <f t="shared" ref="AD25" si="13">+Y25</f>
        <v>5.85</v>
      </c>
      <c r="AE25" s="12">
        <f t="shared" ref="AE25" si="14">(AH25-AD25)/AH25</f>
        <v>0</v>
      </c>
      <c r="AF25" s="107"/>
      <c r="AG25" s="112">
        <v>1</v>
      </c>
      <c r="AH25" s="38">
        <f t="shared" ref="AH25" si="15">SUM(AJ25:AL25)+AF25</f>
        <v>5.85</v>
      </c>
      <c r="AI25" s="52"/>
      <c r="AJ25" s="17">
        <f t="shared" ref="AJ25" si="16">ROUND(AD25/(1-VLOOKUP(AG25,Group,2,FALSE)),2)</f>
        <v>5.85</v>
      </c>
      <c r="AK25" s="17">
        <f t="shared" ref="AK25" si="17">IF(VLOOKUP(AG25,Group,5,FALSE)="YES",VLOOKUP(ROUND(ROUND(AJ25,1)-AJ25,2),Round,2,FALSE)+VLOOKUP(AG25,Group,6,FALSE),0)</f>
        <v>0</v>
      </c>
      <c r="AL25" s="17">
        <f t="shared" ref="AL25" si="18">IF(VLOOKUP(AG25,Group,7,FALSE)="",0,ROUND(AJ25-0.04999,1)-AJ25+AM25)</f>
        <v>0</v>
      </c>
      <c r="AM25" s="17" t="str">
        <f t="shared" ref="AM25" si="19">IF(VLOOKUP(AG25,Group,7,FALSE)="","",VLOOKUP(AG25,Group,7,FALSE))</f>
        <v/>
      </c>
      <c r="AO25" s="31" t="s">
        <v>87</v>
      </c>
    </row>
    <row r="26" spans="2:41" s="3" customFormat="1" ht="9.9499999999999993" customHeight="1" x14ac:dyDescent="0.2">
      <c r="B26" s="99" t="s">
        <v>83</v>
      </c>
      <c r="D26" s="40"/>
      <c r="E26" s="71" t="s">
        <v>215</v>
      </c>
      <c r="F26" s="71"/>
      <c r="G26" s="30" t="s">
        <v>117</v>
      </c>
      <c r="H26" s="30"/>
      <c r="I26" s="30"/>
      <c r="J26" s="30" t="s">
        <v>216</v>
      </c>
      <c r="K26" s="30"/>
      <c r="L26" s="30"/>
      <c r="M26" s="30"/>
      <c r="N26" s="30"/>
      <c r="P26" s="71" t="s">
        <v>218</v>
      </c>
      <c r="Q26" s="82"/>
      <c r="R26" s="29"/>
      <c r="S26" s="39">
        <f t="shared" ref="S26:S27" si="20">IF(Suggested="Yes",AB26,AH26)</f>
        <v>8.4</v>
      </c>
      <c r="T26" s="37" t="s">
        <v>75</v>
      </c>
      <c r="U26" s="132" t="str">
        <f>+Instructions!$B$21</f>
        <v>G</v>
      </c>
      <c r="V26" s="52"/>
      <c r="W26" s="52"/>
      <c r="X26" s="54">
        <f>+Instructions!$C$21</f>
        <v>0</v>
      </c>
      <c r="Y26" s="17">
        <f t="shared" ref="Y26:Y27" si="21">ROUNDUP($AB26*(1-X26),2)</f>
        <v>8.4</v>
      </c>
      <c r="Z26" s="52"/>
      <c r="AA26" s="6" t="s">
        <v>315</v>
      </c>
      <c r="AB26" s="39">
        <v>8.4</v>
      </c>
      <c r="AC26" s="57">
        <f t="shared" ref="AC26:AC27" si="22">+X26</f>
        <v>0</v>
      </c>
      <c r="AD26" s="17">
        <f t="shared" ref="AD26:AD27" si="23">+Y26</f>
        <v>8.4</v>
      </c>
      <c r="AE26" s="12">
        <f t="shared" ref="AE26:AE27" si="24">(AH26-AD26)/AH26</f>
        <v>0</v>
      </c>
      <c r="AF26" s="107"/>
      <c r="AG26" s="112">
        <v>1</v>
      </c>
      <c r="AH26" s="38">
        <f t="shared" ref="AH26:AH27" si="25">SUM(AJ26:AL26)+AF26</f>
        <v>8.4</v>
      </c>
      <c r="AI26" s="52"/>
      <c r="AJ26" s="17">
        <f t="shared" ref="AJ26:AJ27" si="26">ROUND(AD26/(1-VLOOKUP(AG26,Group,2,FALSE)),2)</f>
        <v>8.4</v>
      </c>
      <c r="AK26" s="17">
        <f t="shared" ref="AK26:AK27" si="27">IF(VLOOKUP(AG26,Group,5,FALSE)="YES",VLOOKUP(ROUND(ROUND(AJ26,1)-AJ26,2),Round,2,FALSE)+VLOOKUP(AG26,Group,6,FALSE),0)</f>
        <v>0</v>
      </c>
      <c r="AL26" s="17">
        <f t="shared" ref="AL26:AL27" si="28">IF(VLOOKUP(AG26,Group,7,FALSE)="",0,ROUND(AJ26-0.04999,1)-AJ26+AM26)</f>
        <v>0</v>
      </c>
      <c r="AM26" s="17" t="str">
        <f t="shared" ref="AM26:AM27" si="29">IF(VLOOKUP(AG26,Group,7,FALSE)="","",VLOOKUP(AG26,Group,7,FALSE))</f>
        <v/>
      </c>
      <c r="AO26" s="31" t="s">
        <v>87</v>
      </c>
    </row>
    <row r="27" spans="2:41" s="3" customFormat="1" ht="9.9499999999999993" customHeight="1" x14ac:dyDescent="0.2">
      <c r="B27" s="99" t="s">
        <v>83</v>
      </c>
      <c r="D27" s="40"/>
      <c r="E27" s="71" t="s">
        <v>101</v>
      </c>
      <c r="F27" s="71"/>
      <c r="G27" s="30" t="s">
        <v>117</v>
      </c>
      <c r="H27" s="30"/>
      <c r="I27" s="30"/>
      <c r="J27" s="30" t="s">
        <v>216</v>
      </c>
      <c r="K27" s="30"/>
      <c r="L27" s="30"/>
      <c r="M27" s="30"/>
      <c r="N27" s="30"/>
      <c r="P27" s="71" t="s">
        <v>219</v>
      </c>
      <c r="Q27" s="82"/>
      <c r="R27" s="29"/>
      <c r="S27" s="39">
        <f t="shared" si="20"/>
        <v>7.15</v>
      </c>
      <c r="T27" s="37" t="s">
        <v>75</v>
      </c>
      <c r="U27" s="132" t="str">
        <f>+Instructions!$B$21</f>
        <v>G</v>
      </c>
      <c r="V27" s="52"/>
      <c r="W27" s="52"/>
      <c r="X27" s="54">
        <f>+Instructions!$C$21</f>
        <v>0</v>
      </c>
      <c r="Y27" s="17">
        <f t="shared" si="21"/>
        <v>7.15</v>
      </c>
      <c r="Z27" s="52"/>
      <c r="AA27" s="6" t="s">
        <v>315</v>
      </c>
      <c r="AB27" s="39">
        <v>7.15</v>
      </c>
      <c r="AC27" s="57">
        <f t="shared" si="22"/>
        <v>0</v>
      </c>
      <c r="AD27" s="17">
        <f t="shared" si="23"/>
        <v>7.15</v>
      </c>
      <c r="AE27" s="12">
        <f t="shared" si="24"/>
        <v>0</v>
      </c>
      <c r="AF27" s="107"/>
      <c r="AG27" s="112">
        <v>1</v>
      </c>
      <c r="AH27" s="38">
        <f t="shared" si="25"/>
        <v>7.15</v>
      </c>
      <c r="AI27" s="52"/>
      <c r="AJ27" s="17">
        <f t="shared" si="26"/>
        <v>7.15</v>
      </c>
      <c r="AK27" s="17">
        <f t="shared" si="27"/>
        <v>0</v>
      </c>
      <c r="AL27" s="17">
        <f t="shared" si="28"/>
        <v>0</v>
      </c>
      <c r="AM27" s="17" t="str">
        <f t="shared" si="29"/>
        <v/>
      </c>
      <c r="AO27" s="31" t="s">
        <v>87</v>
      </c>
    </row>
    <row r="28" spans="2:41" s="3" customFormat="1" ht="9.9499999999999993" customHeight="1" x14ac:dyDescent="0.2">
      <c r="B28" s="99" t="s">
        <v>83</v>
      </c>
      <c r="D28" s="40"/>
      <c r="E28" s="71" t="s">
        <v>101</v>
      </c>
      <c r="F28" s="71"/>
      <c r="G28" s="30" t="s">
        <v>117</v>
      </c>
      <c r="H28" s="30"/>
      <c r="I28" s="30"/>
      <c r="J28" s="30" t="s">
        <v>229</v>
      </c>
      <c r="K28" s="30"/>
      <c r="L28" s="30"/>
      <c r="M28" s="30"/>
      <c r="N28" s="30"/>
      <c r="P28" s="71" t="s">
        <v>219</v>
      </c>
      <c r="Q28" s="82"/>
      <c r="R28" s="29"/>
      <c r="S28" s="39">
        <f t="shared" ref="S28" si="30">IF(Suggested="Yes",AB28,AH28)</f>
        <v>8.0500000000000007</v>
      </c>
      <c r="T28" s="37" t="s">
        <v>75</v>
      </c>
      <c r="U28" s="132" t="str">
        <f>+Instructions!$B$21</f>
        <v>G</v>
      </c>
      <c r="V28" s="52"/>
      <c r="W28" s="52"/>
      <c r="X28" s="54">
        <f>+Instructions!$C$21</f>
        <v>0</v>
      </c>
      <c r="Y28" s="17">
        <f t="shared" ref="Y28" si="31">ROUNDUP($AB28*(1-X28),2)</f>
        <v>8.0500000000000007</v>
      </c>
      <c r="Z28" s="52"/>
      <c r="AA28" s="6" t="s">
        <v>315</v>
      </c>
      <c r="AB28" s="39">
        <v>8.0500000000000007</v>
      </c>
      <c r="AC28" s="57">
        <f t="shared" ref="AC28" si="32">+X28</f>
        <v>0</v>
      </c>
      <c r="AD28" s="17">
        <f t="shared" ref="AD28" si="33">+Y28</f>
        <v>8.0500000000000007</v>
      </c>
      <c r="AE28" s="12">
        <f t="shared" ref="AE28" si="34">(AH28-AD28)/AH28</f>
        <v>0</v>
      </c>
      <c r="AF28" s="107"/>
      <c r="AG28" s="112">
        <v>1</v>
      </c>
      <c r="AH28" s="38">
        <f t="shared" ref="AH28" si="35">SUM(AJ28:AL28)+AF28</f>
        <v>8.0500000000000007</v>
      </c>
      <c r="AI28" s="52"/>
      <c r="AJ28" s="17">
        <f t="shared" ref="AJ28" si="36">ROUND(AD28/(1-VLOOKUP(AG28,Group,2,FALSE)),2)</f>
        <v>8.0500000000000007</v>
      </c>
      <c r="AK28" s="17">
        <f t="shared" ref="AK28" si="37">IF(VLOOKUP(AG28,Group,5,FALSE)="YES",VLOOKUP(ROUND(ROUND(AJ28,1)-AJ28,2),Round,2,FALSE)+VLOOKUP(AG28,Group,6,FALSE),0)</f>
        <v>0</v>
      </c>
      <c r="AL28" s="17">
        <f t="shared" ref="AL28" si="38">IF(VLOOKUP(AG28,Group,7,FALSE)="",0,ROUND(AJ28-0.04999,1)-AJ28+AM28)</f>
        <v>0</v>
      </c>
      <c r="AM28" s="17" t="str">
        <f t="shared" ref="AM28" si="39">IF(VLOOKUP(AG28,Group,7,FALSE)="","",VLOOKUP(AG28,Group,7,FALSE))</f>
        <v/>
      </c>
      <c r="AO28" s="31" t="s">
        <v>87</v>
      </c>
    </row>
    <row r="29" spans="2:41" s="3" customFormat="1" ht="1.5" customHeight="1" x14ac:dyDescent="0.2">
      <c r="P29" s="71"/>
      <c r="Q29" s="82"/>
      <c r="R29" s="6"/>
      <c r="S29" s="39"/>
      <c r="T29" s="6"/>
      <c r="U29" s="5"/>
      <c r="V29" s="52"/>
      <c r="W29" s="52"/>
      <c r="X29" s="54"/>
      <c r="Y29" s="15"/>
      <c r="Z29" s="52"/>
      <c r="AA29" s="39"/>
      <c r="AB29" s="39"/>
      <c r="AC29" s="54"/>
      <c r="AD29" s="17"/>
      <c r="AE29" s="15"/>
      <c r="AF29" s="62"/>
      <c r="AG29" s="110"/>
      <c r="AH29" s="39"/>
      <c r="AI29" s="52"/>
      <c r="AJ29" s="17"/>
      <c r="AK29" s="39"/>
      <c r="AL29" s="17"/>
      <c r="AM29" s="17"/>
      <c r="AO29" s="31"/>
    </row>
    <row r="30" spans="2:41" s="3" customFormat="1" ht="9.9499999999999993" customHeight="1" x14ac:dyDescent="0.2">
      <c r="B30" s="98" t="s">
        <v>38</v>
      </c>
      <c r="D30" s="40"/>
      <c r="E30" s="71" t="s">
        <v>220</v>
      </c>
      <c r="F30" s="71"/>
      <c r="G30" s="30" t="s">
        <v>222</v>
      </c>
      <c r="H30" s="30"/>
      <c r="I30" s="30"/>
      <c r="J30" s="30" t="s">
        <v>223</v>
      </c>
      <c r="K30" s="30"/>
      <c r="L30" s="30"/>
      <c r="M30" s="30"/>
      <c r="N30" s="30"/>
      <c r="P30" s="71" t="s">
        <v>221</v>
      </c>
      <c r="Q30" s="82"/>
      <c r="R30" s="29"/>
      <c r="S30" s="39">
        <f t="shared" ref="S30" si="40">IF(Suggested="Yes",AB30,AH30)</f>
        <v>44.45</v>
      </c>
      <c r="T30" s="37" t="s">
        <v>75</v>
      </c>
      <c r="U30" s="132" t="str">
        <f>+Instructions!$B$21</f>
        <v>G</v>
      </c>
      <c r="V30" s="52"/>
      <c r="W30" s="52"/>
      <c r="X30" s="54">
        <f>+Instructions!$C$21</f>
        <v>0</v>
      </c>
      <c r="Y30" s="17">
        <f t="shared" ref="Y30" si="41">ROUNDUP($AB30*(1-X30),2)</f>
        <v>44.45</v>
      </c>
      <c r="Z30" s="52"/>
      <c r="AA30" s="6" t="s">
        <v>315</v>
      </c>
      <c r="AB30" s="39">
        <v>44.45</v>
      </c>
      <c r="AC30" s="57">
        <f t="shared" ref="AC30" si="42">+X30</f>
        <v>0</v>
      </c>
      <c r="AD30" s="17">
        <f t="shared" ref="AD30" si="43">+Y30</f>
        <v>44.45</v>
      </c>
      <c r="AE30" s="12">
        <f t="shared" ref="AE30" si="44">(AH30-AD30)/AH30</f>
        <v>0</v>
      </c>
      <c r="AF30" s="107"/>
      <c r="AG30" s="113">
        <v>3</v>
      </c>
      <c r="AH30" s="53">
        <f t="shared" ref="AH30" si="45">SUM(AJ30:AL30)+AF30</f>
        <v>44.45</v>
      </c>
      <c r="AI30" s="52"/>
      <c r="AJ30" s="17">
        <f t="shared" ref="AJ30" si="46">ROUND(AD30/(1-VLOOKUP(AG30,Group,2,FALSE)),2)</f>
        <v>44.45</v>
      </c>
      <c r="AK30" s="17">
        <f t="shared" ref="AK30" si="47">IF(VLOOKUP(AG30,Group,5,FALSE)="YES",VLOOKUP(ROUND(ROUND(AJ30,1)-AJ30,2),Round,2,FALSE)+VLOOKUP(AG30,Group,6,FALSE),0)</f>
        <v>0</v>
      </c>
      <c r="AL30" s="17">
        <f t="shared" ref="AL30" si="48">IF(VLOOKUP(AG30,Group,7,FALSE)="",0,ROUND(AJ30-0.04999,1)-AJ30+AM30)</f>
        <v>0</v>
      </c>
      <c r="AM30" s="17" t="str">
        <f t="shared" ref="AM30" si="49">IF(VLOOKUP(AG30,Group,7,FALSE)="","",VLOOKUP(AG30,Group,7,FALSE))</f>
        <v/>
      </c>
      <c r="AO30" s="31" t="s">
        <v>87</v>
      </c>
    </row>
    <row r="31" spans="2:41" s="3" customFormat="1" ht="9.9499999999999993" customHeight="1" x14ac:dyDescent="0.2">
      <c r="B31" s="98" t="s">
        <v>38</v>
      </c>
      <c r="D31" s="40"/>
      <c r="E31" s="71" t="s">
        <v>6</v>
      </c>
      <c r="F31" s="71"/>
      <c r="G31" s="30" t="s">
        <v>230</v>
      </c>
      <c r="H31" s="30"/>
      <c r="I31" s="30"/>
      <c r="J31" s="30"/>
      <c r="K31" s="30"/>
      <c r="L31" s="30"/>
      <c r="M31" s="30" t="s">
        <v>216</v>
      </c>
      <c r="N31" s="30"/>
      <c r="P31" s="71" t="s">
        <v>217</v>
      </c>
      <c r="Q31" s="82"/>
      <c r="R31" s="29"/>
      <c r="S31" s="39">
        <f t="shared" ref="S31" si="50">IF(Suggested="Yes",AB31,AH31)</f>
        <v>6.05</v>
      </c>
      <c r="T31" s="37" t="s">
        <v>75</v>
      </c>
      <c r="U31" s="132" t="str">
        <f>+Instructions!$B$21</f>
        <v>G</v>
      </c>
      <c r="V31" s="52"/>
      <c r="W31" s="52"/>
      <c r="X31" s="54">
        <f>+Instructions!$C$21</f>
        <v>0</v>
      </c>
      <c r="Y31" s="17">
        <f t="shared" ref="Y31" si="51">ROUNDUP($AB31*(1-X31),2)</f>
        <v>6.05</v>
      </c>
      <c r="Z31" s="52"/>
      <c r="AA31" s="6" t="s">
        <v>315</v>
      </c>
      <c r="AB31" s="39">
        <v>6.05</v>
      </c>
      <c r="AC31" s="57">
        <f t="shared" ref="AC31" si="52">+X31</f>
        <v>0</v>
      </c>
      <c r="AD31" s="17">
        <f t="shared" ref="AD31" si="53">+Y31</f>
        <v>6.05</v>
      </c>
      <c r="AE31" s="12">
        <f t="shared" ref="AE31" si="54">(AH31-AD31)/AH31</f>
        <v>0</v>
      </c>
      <c r="AF31" s="107"/>
      <c r="AG31" s="113">
        <v>3</v>
      </c>
      <c r="AH31" s="53">
        <f t="shared" ref="AH31" si="55">SUM(AJ31:AL31)+AF31</f>
        <v>6.05</v>
      </c>
      <c r="AI31" s="52"/>
      <c r="AJ31" s="17">
        <f t="shared" ref="AJ31" si="56">ROUND(AD31/(1-VLOOKUP(AG31,Group,2,FALSE)),2)</f>
        <v>6.05</v>
      </c>
      <c r="AK31" s="17">
        <f t="shared" ref="AK31" si="57">IF(VLOOKUP(AG31,Group,5,FALSE)="YES",VLOOKUP(ROUND(ROUND(AJ31,1)-AJ31,2),Round,2,FALSE)+VLOOKUP(AG31,Group,6,FALSE),0)</f>
        <v>0</v>
      </c>
      <c r="AL31" s="17">
        <f t="shared" ref="AL31" si="58">IF(VLOOKUP(AG31,Group,7,FALSE)="",0,ROUND(AJ31-0.04999,1)-AJ31+AM31)</f>
        <v>0</v>
      </c>
      <c r="AM31" s="17" t="str">
        <f t="shared" ref="AM31" si="59">IF(VLOOKUP(AG31,Group,7,FALSE)="","",VLOOKUP(AG31,Group,7,FALSE))</f>
        <v/>
      </c>
      <c r="AO31" s="31" t="s">
        <v>87</v>
      </c>
    </row>
    <row r="32" spans="2:41" s="3" customFormat="1" ht="9.9499999999999993" customHeight="1" x14ac:dyDescent="0.2">
      <c r="B32" s="98" t="s">
        <v>38</v>
      </c>
      <c r="D32" s="40"/>
      <c r="E32" s="71" t="s">
        <v>6</v>
      </c>
      <c r="F32" s="71"/>
      <c r="G32" s="30" t="s">
        <v>231</v>
      </c>
      <c r="H32" s="30"/>
      <c r="I32" s="30"/>
      <c r="J32" s="30"/>
      <c r="K32" s="30"/>
      <c r="L32" s="30"/>
      <c r="M32" s="30" t="s">
        <v>216</v>
      </c>
      <c r="N32" s="30"/>
      <c r="P32" s="71" t="s">
        <v>217</v>
      </c>
      <c r="Q32" s="82"/>
      <c r="R32" s="29"/>
      <c r="S32" s="39">
        <f t="shared" ref="S32:S36" si="60">IF(Suggested="Yes",AB32,AH32)</f>
        <v>6.05</v>
      </c>
      <c r="T32" s="37" t="s">
        <v>75</v>
      </c>
      <c r="U32" s="132" t="str">
        <f>+Instructions!$B$21</f>
        <v>G</v>
      </c>
      <c r="V32" s="52"/>
      <c r="W32" s="52"/>
      <c r="X32" s="54">
        <f>+Instructions!$C$21</f>
        <v>0</v>
      </c>
      <c r="Y32" s="17">
        <f t="shared" ref="Y32:Y36" si="61">ROUNDUP($AB32*(1-X32),2)</f>
        <v>6.05</v>
      </c>
      <c r="Z32" s="52"/>
      <c r="AA32" s="6" t="s">
        <v>315</v>
      </c>
      <c r="AB32" s="39">
        <v>6.05</v>
      </c>
      <c r="AC32" s="57">
        <f t="shared" ref="AC32:AC36" si="62">+X32</f>
        <v>0</v>
      </c>
      <c r="AD32" s="17">
        <f t="shared" ref="AD32:AD36" si="63">+Y32</f>
        <v>6.05</v>
      </c>
      <c r="AE32" s="12">
        <f t="shared" ref="AE32:AE36" si="64">(AH32-AD32)/AH32</f>
        <v>0</v>
      </c>
      <c r="AF32" s="107"/>
      <c r="AG32" s="113">
        <v>3</v>
      </c>
      <c r="AH32" s="53">
        <f t="shared" ref="AH32:AH36" si="65">SUM(AJ32:AL32)+AF32</f>
        <v>6.05</v>
      </c>
      <c r="AI32" s="52"/>
      <c r="AJ32" s="17">
        <f t="shared" ref="AJ32:AJ36" si="66">ROUND(AD32/(1-VLOOKUP(AG32,Group,2,FALSE)),2)</f>
        <v>6.05</v>
      </c>
      <c r="AK32" s="17">
        <f t="shared" ref="AK32:AK36" si="67">IF(VLOOKUP(AG32,Group,5,FALSE)="YES",VLOOKUP(ROUND(ROUND(AJ32,1)-AJ32,2),Round,2,FALSE)+VLOOKUP(AG32,Group,6,FALSE),0)</f>
        <v>0</v>
      </c>
      <c r="AL32" s="17">
        <f t="shared" ref="AL32:AL36" si="68">IF(VLOOKUP(AG32,Group,7,FALSE)="",0,ROUND(AJ32-0.04999,1)-AJ32+AM32)</f>
        <v>0</v>
      </c>
      <c r="AM32" s="17" t="str">
        <f t="shared" ref="AM32:AM36" si="69">IF(VLOOKUP(AG32,Group,7,FALSE)="","",VLOOKUP(AG32,Group,7,FALSE))</f>
        <v/>
      </c>
      <c r="AO32" s="31" t="s">
        <v>87</v>
      </c>
    </row>
    <row r="33" spans="2:41" s="3" customFormat="1" ht="1.5" customHeight="1" x14ac:dyDescent="0.2">
      <c r="P33" s="71"/>
      <c r="Q33" s="82"/>
      <c r="R33" s="6"/>
      <c r="S33" s="39"/>
      <c r="T33" s="6"/>
      <c r="U33" s="5"/>
      <c r="V33" s="52"/>
      <c r="W33" s="52"/>
      <c r="X33" s="54"/>
      <c r="Y33" s="15"/>
      <c r="Z33" s="52"/>
      <c r="AA33" s="39"/>
      <c r="AB33" s="39"/>
      <c r="AC33" s="54"/>
      <c r="AD33" s="17"/>
      <c r="AE33" s="15"/>
      <c r="AF33" s="62"/>
      <c r="AG33" s="110"/>
      <c r="AH33" s="39"/>
      <c r="AI33" s="52"/>
      <c r="AJ33" s="17"/>
      <c r="AK33" s="39"/>
      <c r="AL33" s="17"/>
      <c r="AM33" s="17"/>
      <c r="AO33" s="31"/>
    </row>
    <row r="34" spans="2:41" s="3" customFormat="1" ht="9.9499999999999993" customHeight="1" x14ac:dyDescent="0.2">
      <c r="B34" s="98" t="s">
        <v>38</v>
      </c>
      <c r="D34" s="40"/>
      <c r="E34" s="71" t="s">
        <v>31</v>
      </c>
      <c r="F34" s="71"/>
      <c r="G34" s="30" t="s">
        <v>96</v>
      </c>
      <c r="H34" s="30"/>
      <c r="I34" s="30" t="s">
        <v>224</v>
      </c>
      <c r="J34" s="30"/>
      <c r="K34" s="30"/>
      <c r="L34" s="30" t="s">
        <v>216</v>
      </c>
      <c r="M34" s="30" t="s">
        <v>142</v>
      </c>
      <c r="N34" s="30"/>
      <c r="P34" s="71" t="s">
        <v>236</v>
      </c>
      <c r="Q34" s="82"/>
      <c r="R34" s="29"/>
      <c r="S34" s="39">
        <f t="shared" si="60"/>
        <v>26.85</v>
      </c>
      <c r="T34" s="37" t="s">
        <v>75</v>
      </c>
      <c r="U34" s="132" t="str">
        <f>+Instructions!$B$21</f>
        <v>G</v>
      </c>
      <c r="V34" s="52"/>
      <c r="W34" s="52"/>
      <c r="X34" s="54">
        <f>+Instructions!$C$21</f>
        <v>0</v>
      </c>
      <c r="Y34" s="17">
        <f t="shared" si="61"/>
        <v>26.85</v>
      </c>
      <c r="Z34" s="52"/>
      <c r="AA34" s="6" t="s">
        <v>315</v>
      </c>
      <c r="AB34" s="39">
        <v>26.85</v>
      </c>
      <c r="AC34" s="57">
        <f t="shared" si="62"/>
        <v>0</v>
      </c>
      <c r="AD34" s="17">
        <f t="shared" si="63"/>
        <v>26.85</v>
      </c>
      <c r="AE34" s="12">
        <f t="shared" si="64"/>
        <v>0</v>
      </c>
      <c r="AF34" s="107"/>
      <c r="AG34" s="113">
        <v>3</v>
      </c>
      <c r="AH34" s="53">
        <f t="shared" si="65"/>
        <v>26.85</v>
      </c>
      <c r="AI34" s="52"/>
      <c r="AJ34" s="17">
        <f t="shared" si="66"/>
        <v>26.85</v>
      </c>
      <c r="AK34" s="17">
        <f t="shared" si="67"/>
        <v>0</v>
      </c>
      <c r="AL34" s="17">
        <f t="shared" si="68"/>
        <v>0</v>
      </c>
      <c r="AM34" s="17" t="str">
        <f t="shared" si="69"/>
        <v/>
      </c>
      <c r="AO34" s="31" t="s">
        <v>87</v>
      </c>
    </row>
    <row r="35" spans="2:41" s="3" customFormat="1" ht="1.5" customHeight="1" x14ac:dyDescent="0.2">
      <c r="P35" s="71"/>
      <c r="Q35" s="82"/>
      <c r="R35" s="6"/>
      <c r="S35" s="39"/>
      <c r="T35" s="6"/>
      <c r="U35" s="5"/>
      <c r="V35" s="52"/>
      <c r="W35" s="52"/>
      <c r="X35" s="54"/>
      <c r="Y35" s="15"/>
      <c r="Z35" s="52"/>
      <c r="AA35" s="39"/>
      <c r="AB35" s="39"/>
      <c r="AC35" s="54"/>
      <c r="AD35" s="17"/>
      <c r="AE35" s="15"/>
      <c r="AF35" s="62"/>
      <c r="AG35" s="110"/>
      <c r="AH35" s="39"/>
      <c r="AI35" s="52"/>
      <c r="AJ35" s="17"/>
      <c r="AK35" s="39"/>
      <c r="AL35" s="17"/>
      <c r="AM35" s="17"/>
      <c r="AO35" s="31"/>
    </row>
    <row r="36" spans="2:41" s="3" customFormat="1" ht="9.9499999999999993" customHeight="1" x14ac:dyDescent="0.2">
      <c r="B36" s="100" t="s">
        <v>73</v>
      </c>
      <c r="D36" s="40"/>
      <c r="E36" s="71" t="s">
        <v>137</v>
      </c>
      <c r="F36" s="71"/>
      <c r="G36" s="30" t="s">
        <v>91</v>
      </c>
      <c r="H36" s="30"/>
      <c r="I36" s="30"/>
      <c r="J36" s="30" t="s">
        <v>216</v>
      </c>
      <c r="K36" s="30"/>
      <c r="L36" s="30"/>
      <c r="M36" s="30"/>
      <c r="N36" s="30"/>
      <c r="P36" s="71" t="s">
        <v>148</v>
      </c>
      <c r="Q36" s="82"/>
      <c r="R36" s="29"/>
      <c r="S36" s="39">
        <f t="shared" si="60"/>
        <v>14.55</v>
      </c>
      <c r="T36" s="37" t="s">
        <v>74</v>
      </c>
      <c r="U36" s="132" t="str">
        <f>+Instructions!$B$21</f>
        <v>G</v>
      </c>
      <c r="V36" s="52"/>
      <c r="W36" s="52"/>
      <c r="X36" s="54">
        <f>+Instructions!$C$21</f>
        <v>0</v>
      </c>
      <c r="Y36" s="17">
        <f t="shared" si="61"/>
        <v>14.55</v>
      </c>
      <c r="Z36" s="52"/>
      <c r="AA36" s="6" t="s">
        <v>315</v>
      </c>
      <c r="AB36" s="39">
        <v>14.55</v>
      </c>
      <c r="AC36" s="57">
        <f t="shared" si="62"/>
        <v>0</v>
      </c>
      <c r="AD36" s="39">
        <f t="shared" si="63"/>
        <v>14.55</v>
      </c>
      <c r="AE36" s="57">
        <f t="shared" si="64"/>
        <v>0</v>
      </c>
      <c r="AF36" s="107"/>
      <c r="AG36" s="114">
        <v>2</v>
      </c>
      <c r="AH36" s="44">
        <f t="shared" si="65"/>
        <v>14.55</v>
      </c>
      <c r="AI36" s="52"/>
      <c r="AJ36" s="17">
        <f t="shared" si="66"/>
        <v>14.55</v>
      </c>
      <c r="AK36" s="17">
        <f t="shared" si="67"/>
        <v>0</v>
      </c>
      <c r="AL36" s="17">
        <f t="shared" si="68"/>
        <v>0</v>
      </c>
      <c r="AM36" s="17" t="str">
        <f t="shared" si="69"/>
        <v/>
      </c>
      <c r="AO36" s="31" t="s">
        <v>87</v>
      </c>
    </row>
    <row r="37" spans="2:41" s="3" customFormat="1" ht="2.85" customHeight="1" x14ac:dyDescent="0.2">
      <c r="P37" s="71"/>
      <c r="Q37" s="82"/>
      <c r="R37" s="6"/>
      <c r="S37" s="39"/>
      <c r="T37" s="6"/>
      <c r="U37" s="5"/>
      <c r="V37" s="52"/>
      <c r="W37" s="52"/>
      <c r="X37" s="54"/>
      <c r="Y37" s="15"/>
      <c r="Z37" s="52"/>
      <c r="AA37" s="39"/>
      <c r="AB37" s="39"/>
      <c r="AC37" s="54"/>
      <c r="AD37" s="17"/>
      <c r="AE37" s="15"/>
      <c r="AF37" s="62"/>
      <c r="AG37" s="110"/>
      <c r="AH37" s="39"/>
      <c r="AI37" s="52"/>
      <c r="AJ37" s="17"/>
      <c r="AK37" s="39"/>
      <c r="AL37" s="17"/>
      <c r="AM37" s="17"/>
      <c r="AO37" s="31"/>
    </row>
    <row r="38" spans="2:41" s="30" customFormat="1" ht="9.9499999999999993" customHeight="1" x14ac:dyDescent="0.2">
      <c r="C38" s="126"/>
      <c r="D38" s="40" t="s">
        <v>40</v>
      </c>
      <c r="E38" s="138" t="s">
        <v>225</v>
      </c>
      <c r="G38" s="138"/>
      <c r="I38" s="138"/>
      <c r="J38" s="138"/>
      <c r="K38" s="138"/>
      <c r="L38" s="138"/>
      <c r="Q38" s="82"/>
      <c r="S38" s="39"/>
      <c r="T38" s="129"/>
      <c r="U38" s="121"/>
      <c r="V38" s="52"/>
      <c r="W38" s="52"/>
      <c r="X38" s="124"/>
      <c r="Y38" s="122"/>
      <c r="Z38" s="52"/>
      <c r="AA38" s="128"/>
      <c r="AC38" s="124"/>
      <c r="AD38" s="123"/>
      <c r="AE38" s="122"/>
      <c r="AF38" s="125"/>
      <c r="AH38" s="123"/>
      <c r="AI38" s="52"/>
      <c r="AJ38" s="3"/>
      <c r="AK38" s="6" t="s">
        <v>27</v>
      </c>
      <c r="AL38" s="3"/>
      <c r="AO38" s="31" t="s">
        <v>87</v>
      </c>
    </row>
    <row r="39" spans="2:41" s="3" customFormat="1" ht="1.5" customHeight="1" x14ac:dyDescent="0.2">
      <c r="P39" s="71"/>
      <c r="Q39" s="82"/>
      <c r="R39" s="6"/>
      <c r="S39" s="39"/>
      <c r="T39" s="6"/>
      <c r="U39" s="5"/>
      <c r="V39" s="52"/>
      <c r="W39" s="52"/>
      <c r="X39" s="54"/>
      <c r="Y39" s="15"/>
      <c r="Z39" s="52"/>
      <c r="AA39" s="39"/>
      <c r="AB39" s="39"/>
      <c r="AC39" s="54"/>
      <c r="AD39" s="17"/>
      <c r="AE39" s="15"/>
      <c r="AF39" s="62"/>
      <c r="AG39" s="110"/>
      <c r="AH39" s="39"/>
      <c r="AI39" s="52"/>
      <c r="AJ39" s="17"/>
      <c r="AK39" s="39"/>
      <c r="AL39" s="17"/>
      <c r="AM39" s="17"/>
      <c r="AO39" s="31"/>
    </row>
    <row r="40" spans="2:41" s="3" customFormat="1" ht="9.9499999999999993" customHeight="1" x14ac:dyDescent="0.2">
      <c r="B40" s="99" t="s">
        <v>83</v>
      </c>
      <c r="D40" s="40"/>
      <c r="E40" s="71" t="s">
        <v>226</v>
      </c>
      <c r="F40" s="71"/>
      <c r="G40" s="30" t="s">
        <v>117</v>
      </c>
      <c r="H40" s="30"/>
      <c r="I40" s="30"/>
      <c r="J40" s="30" t="s">
        <v>228</v>
      </c>
      <c r="K40" s="30"/>
      <c r="L40" s="30"/>
      <c r="M40" s="30"/>
      <c r="N40" s="30"/>
      <c r="P40" s="71" t="s">
        <v>227</v>
      </c>
      <c r="Q40" s="82"/>
      <c r="R40" s="29"/>
      <c r="S40" s="39">
        <f t="shared" ref="S40" si="70">IF(Suggested="Yes",AB40,AH40)</f>
        <v>12.2</v>
      </c>
      <c r="T40" s="37" t="s">
        <v>75</v>
      </c>
      <c r="U40" s="132" t="str">
        <f>+Instructions!$B$21</f>
        <v>G</v>
      </c>
      <c r="V40" s="52"/>
      <c r="W40" s="52"/>
      <c r="X40" s="54">
        <f>+Instructions!$C$21</f>
        <v>0</v>
      </c>
      <c r="Y40" s="17">
        <f t="shared" ref="Y40" si="71">ROUNDUP($AB40*(1-X40),2)</f>
        <v>12.2</v>
      </c>
      <c r="Z40" s="52"/>
      <c r="AA40" s="6" t="s">
        <v>315</v>
      </c>
      <c r="AB40" s="39">
        <v>12.2</v>
      </c>
      <c r="AC40" s="57">
        <f t="shared" ref="AC40" si="72">+X40</f>
        <v>0</v>
      </c>
      <c r="AD40" s="17">
        <f t="shared" ref="AD40" si="73">+Y40</f>
        <v>12.2</v>
      </c>
      <c r="AE40" s="12">
        <f t="shared" ref="AE40" si="74">(AH40-AD40)/AH40</f>
        <v>0</v>
      </c>
      <c r="AF40" s="107"/>
      <c r="AG40" s="112">
        <v>1</v>
      </c>
      <c r="AH40" s="38">
        <f t="shared" ref="AH40" si="75">SUM(AJ40:AL40)+AF40</f>
        <v>12.2</v>
      </c>
      <c r="AI40" s="52"/>
      <c r="AJ40" s="17">
        <f t="shared" ref="AJ40" si="76">ROUND(AD40/(1-VLOOKUP(AG40,Group,2,FALSE)),2)</f>
        <v>12.2</v>
      </c>
      <c r="AK40" s="17">
        <f t="shared" ref="AK40" si="77">IF(VLOOKUP(AG40,Group,5,FALSE)="YES",VLOOKUP(ROUND(ROUND(AJ40,1)-AJ40,2),Round,2,FALSE)+VLOOKUP(AG40,Group,6,FALSE),0)</f>
        <v>0</v>
      </c>
      <c r="AL40" s="17">
        <f t="shared" ref="AL40" si="78">IF(VLOOKUP(AG40,Group,7,FALSE)="",0,ROUND(AJ40-0.04999,1)-AJ40+AM40)</f>
        <v>0</v>
      </c>
      <c r="AM40" s="17" t="str">
        <f t="shared" ref="AM40" si="79">IF(VLOOKUP(AG40,Group,7,FALSE)="","",VLOOKUP(AG40,Group,7,FALSE))</f>
        <v/>
      </c>
      <c r="AO40" s="31" t="s">
        <v>87</v>
      </c>
    </row>
    <row r="41" spans="2:41" s="3" customFormat="1" ht="3.95" customHeight="1" x14ac:dyDescent="0.2">
      <c r="P41" s="71"/>
      <c r="Q41" s="82"/>
      <c r="R41" s="6"/>
      <c r="S41" s="39"/>
      <c r="T41" s="6"/>
      <c r="U41" s="5"/>
      <c r="V41" s="52"/>
      <c r="W41" s="52"/>
      <c r="X41" s="54"/>
      <c r="Y41" s="15"/>
      <c r="Z41" s="52"/>
      <c r="AA41" s="39"/>
      <c r="AB41" s="39"/>
      <c r="AC41" s="54"/>
      <c r="AD41" s="17"/>
      <c r="AE41" s="15"/>
      <c r="AF41" s="62"/>
      <c r="AG41" s="110"/>
      <c r="AH41" s="39"/>
      <c r="AI41" s="52"/>
      <c r="AJ41" s="17"/>
      <c r="AK41" s="39"/>
      <c r="AL41" s="17"/>
      <c r="AM41" s="17"/>
      <c r="AO41" s="31"/>
    </row>
    <row r="42" spans="2:41" s="3" customFormat="1" ht="12.2" customHeight="1" x14ac:dyDescent="0.2">
      <c r="C42" s="126" t="s">
        <v>271</v>
      </c>
      <c r="D42" s="11"/>
      <c r="E42" s="127"/>
      <c r="F42" s="127"/>
      <c r="Q42" s="82"/>
      <c r="R42" s="164" t="s">
        <v>98</v>
      </c>
      <c r="S42" s="165" t="s">
        <v>107</v>
      </c>
      <c r="T42" s="167"/>
      <c r="U42" s="120"/>
      <c r="V42" s="52"/>
      <c r="W42" s="52"/>
      <c r="X42" s="54"/>
      <c r="Y42" s="15"/>
      <c r="Z42" s="52"/>
      <c r="AA42" s="128"/>
      <c r="AC42" s="54"/>
      <c r="AD42" s="17"/>
      <c r="AE42" s="15"/>
      <c r="AF42" s="62"/>
      <c r="AH42" s="17"/>
      <c r="AI42" s="52"/>
      <c r="AK42" s="6" t="s">
        <v>27</v>
      </c>
      <c r="AO42" s="31" t="s">
        <v>87</v>
      </c>
    </row>
    <row r="43" spans="2:41" s="3" customFormat="1" ht="2.85" customHeight="1" x14ac:dyDescent="0.2">
      <c r="P43" s="71"/>
      <c r="Q43" s="82"/>
      <c r="R43" s="6"/>
      <c r="S43" s="39"/>
      <c r="T43" s="6"/>
      <c r="U43" s="5"/>
      <c r="V43" s="52"/>
      <c r="W43" s="52"/>
      <c r="X43" s="54"/>
      <c r="Y43" s="15"/>
      <c r="Z43" s="52"/>
      <c r="AA43" s="39"/>
      <c r="AB43" s="39"/>
      <c r="AC43" s="54"/>
      <c r="AD43" s="17"/>
      <c r="AE43" s="15"/>
      <c r="AF43" s="62"/>
      <c r="AG43" s="110"/>
      <c r="AH43" s="39"/>
      <c r="AI43" s="52"/>
      <c r="AJ43" s="17"/>
      <c r="AK43" s="39"/>
      <c r="AL43" s="17"/>
      <c r="AM43" s="17"/>
      <c r="AO43" s="31"/>
    </row>
    <row r="44" spans="2:41" s="30" customFormat="1" ht="9.9499999999999993" customHeight="1" x14ac:dyDescent="0.2">
      <c r="C44" s="126"/>
      <c r="D44" s="40" t="s">
        <v>40</v>
      </c>
      <c r="E44" s="138" t="s">
        <v>138</v>
      </c>
      <c r="G44" s="138"/>
      <c r="I44" s="138"/>
      <c r="J44" s="138"/>
      <c r="K44" s="138"/>
      <c r="L44" s="138" t="s">
        <v>27</v>
      </c>
      <c r="M44" s="30" t="s">
        <v>27</v>
      </c>
      <c r="O44" s="30" t="s">
        <v>27</v>
      </c>
      <c r="Q44" s="82"/>
      <c r="S44" s="39"/>
      <c r="T44" s="129"/>
      <c r="U44" s="121"/>
      <c r="V44" s="52"/>
      <c r="W44" s="52"/>
      <c r="X44" s="124"/>
      <c r="Y44" s="122"/>
      <c r="Z44" s="52"/>
      <c r="AA44" s="128"/>
      <c r="AC44" s="124"/>
      <c r="AD44" s="123"/>
      <c r="AE44" s="122"/>
      <c r="AF44" s="125"/>
      <c r="AH44" s="123"/>
      <c r="AI44" s="52"/>
      <c r="AJ44" s="3"/>
      <c r="AK44" s="6" t="s">
        <v>27</v>
      </c>
      <c r="AL44" s="3"/>
      <c r="AO44" s="31" t="s">
        <v>87</v>
      </c>
    </row>
    <row r="45" spans="2:41" s="3" customFormat="1" ht="1.5" customHeight="1" x14ac:dyDescent="0.2">
      <c r="P45" s="71"/>
      <c r="Q45" s="82"/>
      <c r="R45" s="6"/>
      <c r="S45" s="39"/>
      <c r="T45" s="6"/>
      <c r="U45" s="5"/>
      <c r="V45" s="52"/>
      <c r="W45" s="52"/>
      <c r="X45" s="54"/>
      <c r="Y45" s="15"/>
      <c r="Z45" s="52"/>
      <c r="AA45" s="39"/>
      <c r="AB45" s="39"/>
      <c r="AC45" s="54"/>
      <c r="AD45" s="17"/>
      <c r="AE45" s="15"/>
      <c r="AF45" s="62"/>
      <c r="AG45" s="110"/>
      <c r="AH45" s="39"/>
      <c r="AI45" s="52"/>
      <c r="AJ45" s="17"/>
      <c r="AK45" s="39"/>
      <c r="AL45" s="17"/>
      <c r="AM45" s="17"/>
      <c r="AO45" s="31"/>
    </row>
    <row r="46" spans="2:41" s="3" customFormat="1" ht="9.9499999999999993" customHeight="1" x14ac:dyDescent="0.2">
      <c r="B46" s="99" t="s">
        <v>83</v>
      </c>
      <c r="D46" s="40"/>
      <c r="E46" s="71" t="s">
        <v>6</v>
      </c>
      <c r="F46" s="71"/>
      <c r="G46" s="30" t="s">
        <v>117</v>
      </c>
      <c r="H46" s="30"/>
      <c r="I46" s="30"/>
      <c r="J46" s="30"/>
      <c r="K46" s="30"/>
      <c r="L46" s="30"/>
      <c r="M46" s="30"/>
      <c r="N46" s="30"/>
      <c r="P46" s="71" t="s">
        <v>129</v>
      </c>
      <c r="Q46" s="82"/>
      <c r="R46" s="29"/>
      <c r="S46" s="39">
        <f t="shared" ref="S46:S47" si="80">IF(Suggested="Yes",AB46,AH46)</f>
        <v>6.4</v>
      </c>
      <c r="T46" s="37" t="s">
        <v>75</v>
      </c>
      <c r="U46" s="132" t="str">
        <f>+Instructions!$B$21</f>
        <v>G</v>
      </c>
      <c r="V46" s="52"/>
      <c r="W46" s="52"/>
      <c r="X46" s="54">
        <f>+Instructions!$C$21</f>
        <v>0</v>
      </c>
      <c r="Y46" s="17">
        <f t="shared" ref="Y46:Y47" si="81">ROUNDUP($AB46*(1-X46),2)</f>
        <v>6.4</v>
      </c>
      <c r="Z46" s="52"/>
      <c r="AA46" s="6" t="s">
        <v>315</v>
      </c>
      <c r="AB46" s="39">
        <v>6.4</v>
      </c>
      <c r="AC46" s="57">
        <f t="shared" ref="AC46:AC47" si="82">+X46</f>
        <v>0</v>
      </c>
      <c r="AD46" s="17">
        <f t="shared" ref="AD46:AD47" si="83">+Y46</f>
        <v>6.4</v>
      </c>
      <c r="AE46" s="12">
        <f t="shared" ref="AE46:AE47" si="84">(AH46-AD46)/AH46</f>
        <v>0</v>
      </c>
      <c r="AF46" s="107"/>
      <c r="AG46" s="112">
        <v>1</v>
      </c>
      <c r="AH46" s="38">
        <f t="shared" ref="AH46:AH47" si="85">SUM(AJ46:AL46)+AF46</f>
        <v>6.4</v>
      </c>
      <c r="AI46" s="52"/>
      <c r="AJ46" s="17">
        <f t="shared" ref="AJ46:AJ47" si="86">ROUND(AD46/(1-VLOOKUP(AG46,Group,2,FALSE)),2)</f>
        <v>6.4</v>
      </c>
      <c r="AK46" s="17">
        <f t="shared" ref="AK46:AK47" si="87">IF(VLOOKUP(AG46,Group,5,FALSE)="YES",VLOOKUP(ROUND(ROUND(AJ46,1)-AJ46,2),Round,2,FALSE)+VLOOKUP(AG46,Group,6,FALSE),0)</f>
        <v>0</v>
      </c>
      <c r="AL46" s="17">
        <f t="shared" ref="AL46:AL47" si="88">IF(VLOOKUP(AG46,Group,7,FALSE)="",0,ROUND(AJ46-0.04999,1)-AJ46+AM46)</f>
        <v>0</v>
      </c>
      <c r="AM46" s="17" t="str">
        <f t="shared" ref="AM46:AM47" si="89">IF(VLOOKUP(AG46,Group,7,FALSE)="","",VLOOKUP(AG46,Group,7,FALSE))</f>
        <v/>
      </c>
      <c r="AO46" s="31" t="s">
        <v>87</v>
      </c>
    </row>
    <row r="47" spans="2:41" s="3" customFormat="1" ht="9.9499999999999993" customHeight="1" x14ac:dyDescent="0.2">
      <c r="B47" s="99" t="s">
        <v>83</v>
      </c>
      <c r="D47" s="40"/>
      <c r="E47" s="198" t="s">
        <v>101</v>
      </c>
      <c r="F47" s="198"/>
      <c r="G47" s="199" t="s">
        <v>117</v>
      </c>
      <c r="H47" s="199"/>
      <c r="I47" s="199"/>
      <c r="J47" s="199"/>
      <c r="K47" s="199"/>
      <c r="L47" s="199"/>
      <c r="M47" s="199"/>
      <c r="N47" s="199"/>
      <c r="O47" s="200"/>
      <c r="P47" s="198" t="s">
        <v>219</v>
      </c>
      <c r="Q47" s="201"/>
      <c r="R47" s="202"/>
      <c r="S47" s="203">
        <f t="shared" si="80"/>
        <v>8.6999999999999993</v>
      </c>
      <c r="T47" s="204" t="s">
        <v>75</v>
      </c>
      <c r="U47" s="132" t="str">
        <f>+Instructions!$B$21</f>
        <v>G</v>
      </c>
      <c r="V47" s="52"/>
      <c r="W47" s="52"/>
      <c r="X47" s="54">
        <f>+Instructions!$C$21</f>
        <v>0</v>
      </c>
      <c r="Y47" s="17">
        <f t="shared" si="81"/>
        <v>8.6999999999999993</v>
      </c>
      <c r="Z47" s="52"/>
      <c r="AA47" s="6" t="s">
        <v>314</v>
      </c>
      <c r="AB47" s="39">
        <v>8.6999999999999993</v>
      </c>
      <c r="AC47" s="57">
        <f t="shared" si="82"/>
        <v>0</v>
      </c>
      <c r="AD47" s="17">
        <f t="shared" si="83"/>
        <v>8.6999999999999993</v>
      </c>
      <c r="AE47" s="12">
        <f t="shared" si="84"/>
        <v>0</v>
      </c>
      <c r="AF47" s="107"/>
      <c r="AG47" s="112">
        <v>1</v>
      </c>
      <c r="AH47" s="38">
        <f t="shared" si="85"/>
        <v>8.6999999999999993</v>
      </c>
      <c r="AI47" s="52"/>
      <c r="AJ47" s="17">
        <f t="shared" si="86"/>
        <v>8.6999999999999993</v>
      </c>
      <c r="AK47" s="17">
        <f t="shared" si="87"/>
        <v>0</v>
      </c>
      <c r="AL47" s="17">
        <f t="shared" si="88"/>
        <v>0</v>
      </c>
      <c r="AM47" s="17" t="str">
        <f t="shared" si="89"/>
        <v/>
      </c>
      <c r="AO47" s="31" t="s">
        <v>87</v>
      </c>
    </row>
    <row r="48" spans="2:41" s="3" customFormat="1" ht="1.5" customHeight="1" x14ac:dyDescent="0.2">
      <c r="P48" s="71"/>
      <c r="Q48" s="82"/>
      <c r="R48" s="6"/>
      <c r="S48" s="39"/>
      <c r="T48" s="6"/>
      <c r="U48" s="5"/>
      <c r="V48" s="52"/>
      <c r="W48" s="52"/>
      <c r="X48" s="54"/>
      <c r="Y48" s="15"/>
      <c r="Z48" s="52"/>
      <c r="AA48" s="39"/>
      <c r="AB48" s="39"/>
      <c r="AC48" s="54"/>
      <c r="AD48" s="17"/>
      <c r="AE48" s="15"/>
      <c r="AF48" s="62"/>
      <c r="AG48" s="110"/>
      <c r="AH48" s="39"/>
      <c r="AI48" s="52"/>
      <c r="AJ48" s="17"/>
      <c r="AK48" s="39"/>
      <c r="AL48" s="17"/>
      <c r="AM48" s="17"/>
      <c r="AO48" s="31"/>
    </row>
    <row r="49" spans="2:41" s="3" customFormat="1" ht="9.9499999999999993" customHeight="1" x14ac:dyDescent="0.2">
      <c r="B49" s="98" t="s">
        <v>38</v>
      </c>
      <c r="D49" s="40"/>
      <c r="E49" s="71" t="s">
        <v>31</v>
      </c>
      <c r="F49" s="71"/>
      <c r="G49" s="30" t="s">
        <v>96</v>
      </c>
      <c r="H49" s="30"/>
      <c r="I49" s="30" t="s">
        <v>224</v>
      </c>
      <c r="J49" s="30"/>
      <c r="K49" s="30"/>
      <c r="L49" s="30"/>
      <c r="M49" s="176" t="s">
        <v>142</v>
      </c>
      <c r="N49" s="30"/>
      <c r="P49" s="71" t="s">
        <v>146</v>
      </c>
      <c r="Q49" s="82"/>
      <c r="R49" s="29"/>
      <c r="S49" s="39">
        <f t="shared" ref="S49:S50" si="90">IF(Suggested="Yes",AB49,AH49)</f>
        <v>27.9</v>
      </c>
      <c r="T49" s="37" t="s">
        <v>75</v>
      </c>
      <c r="U49" s="132" t="str">
        <f>+Instructions!$B$21</f>
        <v>G</v>
      </c>
      <c r="V49" s="52"/>
      <c r="W49" s="52"/>
      <c r="X49" s="54">
        <f>+Instructions!$C$21</f>
        <v>0</v>
      </c>
      <c r="Y49" s="17">
        <f t="shared" ref="Y49:Y50" si="91">ROUNDUP($AB49*(1-X49),2)</f>
        <v>27.9</v>
      </c>
      <c r="Z49" s="52"/>
      <c r="AA49" s="6" t="s">
        <v>315</v>
      </c>
      <c r="AB49" s="39">
        <v>27.9</v>
      </c>
      <c r="AC49" s="57">
        <f t="shared" ref="AC49:AC50" si="92">+X49</f>
        <v>0</v>
      </c>
      <c r="AD49" s="17">
        <f t="shared" ref="AD49:AD50" si="93">+Y49</f>
        <v>27.9</v>
      </c>
      <c r="AE49" s="12">
        <f t="shared" ref="AE49:AE50" si="94">(AH49-AD49)/AH49</f>
        <v>0</v>
      </c>
      <c r="AF49" s="107"/>
      <c r="AG49" s="113">
        <v>3</v>
      </c>
      <c r="AH49" s="53">
        <f t="shared" ref="AH49:AH50" si="95">SUM(AJ49:AL49)+AF49</f>
        <v>27.9</v>
      </c>
      <c r="AI49" s="52"/>
      <c r="AJ49" s="17">
        <f t="shared" ref="AJ49:AJ50" si="96">ROUND(AD49/(1-VLOOKUP(AG49,Group,2,FALSE)),2)</f>
        <v>27.9</v>
      </c>
      <c r="AK49" s="17">
        <f t="shared" ref="AK49:AK50" si="97">IF(VLOOKUP(AG49,Group,5,FALSE)="YES",VLOOKUP(ROUND(ROUND(AJ49,1)-AJ49,2),Round,2,FALSE)+VLOOKUP(AG49,Group,6,FALSE),0)</f>
        <v>0</v>
      </c>
      <c r="AL49" s="17">
        <f t="shared" ref="AL49:AL50" si="98">IF(VLOOKUP(AG49,Group,7,FALSE)="",0,ROUND(AJ49-0.04999,1)-AJ49+AM49)</f>
        <v>0</v>
      </c>
      <c r="AM49" s="17" t="str">
        <f t="shared" ref="AM49:AM50" si="99">IF(VLOOKUP(AG49,Group,7,FALSE)="","",VLOOKUP(AG49,Group,7,FALSE))</f>
        <v/>
      </c>
      <c r="AO49" s="31" t="s">
        <v>87</v>
      </c>
    </row>
    <row r="50" spans="2:41" s="3" customFormat="1" ht="9.9499999999999993" customHeight="1" x14ac:dyDescent="0.2">
      <c r="B50" s="98" t="s">
        <v>38</v>
      </c>
      <c r="D50" s="40"/>
      <c r="E50" s="71" t="s">
        <v>131</v>
      </c>
      <c r="F50" s="71"/>
      <c r="G50" s="30" t="s">
        <v>132</v>
      </c>
      <c r="H50" s="30"/>
      <c r="I50" s="30"/>
      <c r="J50" s="30"/>
      <c r="K50" s="30"/>
      <c r="L50" s="30"/>
      <c r="M50" s="176" t="s">
        <v>144</v>
      </c>
      <c r="N50" s="30"/>
      <c r="P50" s="71" t="s">
        <v>149</v>
      </c>
      <c r="Q50" s="82"/>
      <c r="R50" s="29"/>
      <c r="S50" s="39">
        <f t="shared" si="90"/>
        <v>28.9</v>
      </c>
      <c r="T50" s="37" t="s">
        <v>75</v>
      </c>
      <c r="U50" s="132" t="str">
        <f>+Instructions!$B$21</f>
        <v>G</v>
      </c>
      <c r="V50" s="52"/>
      <c r="W50" s="52"/>
      <c r="X50" s="54">
        <f>+Instructions!$C$21</f>
        <v>0</v>
      </c>
      <c r="Y50" s="17">
        <f t="shared" si="91"/>
        <v>28.9</v>
      </c>
      <c r="Z50" s="52"/>
      <c r="AA50" s="6" t="s">
        <v>315</v>
      </c>
      <c r="AB50" s="39">
        <v>28.9</v>
      </c>
      <c r="AC50" s="57">
        <f t="shared" si="92"/>
        <v>0</v>
      </c>
      <c r="AD50" s="17">
        <f t="shared" si="93"/>
        <v>28.9</v>
      </c>
      <c r="AE50" s="12">
        <f t="shared" si="94"/>
        <v>0</v>
      </c>
      <c r="AF50" s="107"/>
      <c r="AG50" s="113">
        <v>3</v>
      </c>
      <c r="AH50" s="53">
        <f t="shared" si="95"/>
        <v>28.9</v>
      </c>
      <c r="AI50" s="52"/>
      <c r="AJ50" s="17">
        <f t="shared" si="96"/>
        <v>28.9</v>
      </c>
      <c r="AK50" s="17">
        <f t="shared" si="97"/>
        <v>0</v>
      </c>
      <c r="AL50" s="17">
        <f t="shared" si="98"/>
        <v>0</v>
      </c>
      <c r="AM50" s="17" t="str">
        <f t="shared" si="99"/>
        <v/>
      </c>
      <c r="AO50" s="31" t="s">
        <v>87</v>
      </c>
    </row>
    <row r="51" spans="2:41" s="3" customFormat="1" ht="1.5" customHeight="1" x14ac:dyDescent="0.2">
      <c r="P51" s="71"/>
      <c r="Q51" s="82"/>
      <c r="R51" s="6"/>
      <c r="S51" s="39"/>
      <c r="T51" s="6"/>
      <c r="U51" s="5"/>
      <c r="V51" s="52"/>
      <c r="W51" s="52"/>
      <c r="X51" s="54"/>
      <c r="Y51" s="15"/>
      <c r="Z51" s="52"/>
      <c r="AA51" s="39"/>
      <c r="AB51" s="39"/>
      <c r="AC51" s="54"/>
      <c r="AD51" s="17"/>
      <c r="AE51" s="15"/>
      <c r="AF51" s="62"/>
      <c r="AG51" s="110"/>
      <c r="AH51" s="39"/>
      <c r="AI51" s="52"/>
      <c r="AJ51" s="17"/>
      <c r="AK51" s="39"/>
      <c r="AL51" s="17"/>
      <c r="AM51" s="17"/>
      <c r="AO51" s="31"/>
    </row>
    <row r="52" spans="2:41" s="3" customFormat="1" ht="9.9499999999999993" customHeight="1" x14ac:dyDescent="0.2">
      <c r="B52" s="100" t="s">
        <v>73</v>
      </c>
      <c r="D52" s="40"/>
      <c r="E52" s="71" t="s">
        <v>139</v>
      </c>
      <c r="F52" s="71"/>
      <c r="G52" s="30" t="s">
        <v>91</v>
      </c>
      <c r="H52" s="30"/>
      <c r="I52" s="30"/>
      <c r="J52" s="30"/>
      <c r="K52" s="30"/>
      <c r="L52" s="30"/>
      <c r="M52" s="30"/>
      <c r="N52" s="30"/>
      <c r="P52" s="71" t="s">
        <v>150</v>
      </c>
      <c r="Q52" s="82"/>
      <c r="R52" s="29"/>
      <c r="S52" s="39">
        <f t="shared" ref="S52" si="100">IF(Suggested="Yes",AB52,AH52)</f>
        <v>8.1999999999999993</v>
      </c>
      <c r="T52" s="37" t="s">
        <v>74</v>
      </c>
      <c r="U52" s="132" t="str">
        <f>+Instructions!$B$21</f>
        <v>G</v>
      </c>
      <c r="V52" s="52"/>
      <c r="W52" s="52"/>
      <c r="X52" s="54">
        <f>+Instructions!$C$21</f>
        <v>0</v>
      </c>
      <c r="Y52" s="17">
        <f t="shared" ref="Y52" si="101">ROUNDUP($AB52*(1-X52),2)</f>
        <v>8.1999999999999993</v>
      </c>
      <c r="Z52" s="52"/>
      <c r="AA52" s="6" t="s">
        <v>315</v>
      </c>
      <c r="AB52" s="39">
        <v>8.1999999999999993</v>
      </c>
      <c r="AC52" s="57">
        <f t="shared" ref="AC52" si="102">+X52</f>
        <v>0</v>
      </c>
      <c r="AD52" s="39">
        <f t="shared" ref="AD52" si="103">+Y52</f>
        <v>8.1999999999999993</v>
      </c>
      <c r="AE52" s="57">
        <f t="shared" ref="AE52" si="104">(AH52-AD52)/AH52</f>
        <v>0</v>
      </c>
      <c r="AF52" s="107"/>
      <c r="AG52" s="114">
        <v>2</v>
      </c>
      <c r="AH52" s="44">
        <f t="shared" ref="AH52" si="105">SUM(AJ52:AL52)+AF52</f>
        <v>8.1999999999999993</v>
      </c>
      <c r="AI52" s="52"/>
      <c r="AJ52" s="17">
        <f t="shared" ref="AJ52" si="106">ROUND(AD52/(1-VLOOKUP(AG52,Group,2,FALSE)),2)</f>
        <v>8.1999999999999993</v>
      </c>
      <c r="AK52" s="17">
        <f t="shared" ref="AK52" si="107">IF(VLOOKUP(AG52,Group,5,FALSE)="YES",VLOOKUP(ROUND(ROUND(AJ52,1)-AJ52,2),Round,2,FALSE)+VLOOKUP(AG52,Group,6,FALSE),0)</f>
        <v>0</v>
      </c>
      <c r="AL52" s="17">
        <f t="shared" ref="AL52" si="108">IF(VLOOKUP(AG52,Group,7,FALSE)="",0,ROUND(AJ52-0.04999,1)-AJ52+AM52)</f>
        <v>0</v>
      </c>
      <c r="AM52" s="17" t="str">
        <f t="shared" ref="AM52" si="109">IF(VLOOKUP(AG52,Group,7,FALSE)="","",VLOOKUP(AG52,Group,7,FALSE))</f>
        <v/>
      </c>
      <c r="AO52" s="31" t="s">
        <v>87</v>
      </c>
    </row>
    <row r="53" spans="2:41" s="3" customFormat="1" ht="3.95" customHeight="1" x14ac:dyDescent="0.2">
      <c r="P53" s="71"/>
      <c r="Q53" s="82"/>
      <c r="R53" s="6"/>
      <c r="S53" s="39"/>
      <c r="T53" s="6"/>
      <c r="U53" s="5"/>
      <c r="V53" s="52"/>
      <c r="W53" s="52"/>
      <c r="X53" s="54"/>
      <c r="Y53" s="15"/>
      <c r="Z53" s="52"/>
      <c r="AA53" s="39"/>
      <c r="AB53" s="39"/>
      <c r="AC53" s="54"/>
      <c r="AD53" s="17"/>
      <c r="AE53" s="15"/>
      <c r="AF53" s="62"/>
      <c r="AG53" s="110"/>
      <c r="AH53" s="39"/>
      <c r="AI53" s="52"/>
      <c r="AJ53" s="17"/>
      <c r="AK53" s="39"/>
      <c r="AL53" s="17"/>
      <c r="AM53" s="17"/>
      <c r="AO53" s="31"/>
    </row>
    <row r="54" spans="2:41" s="3" customFormat="1" ht="12.2" customHeight="1" x14ac:dyDescent="0.2">
      <c r="C54" s="126" t="s">
        <v>272</v>
      </c>
      <c r="D54" s="11"/>
      <c r="E54" s="127"/>
      <c r="F54" s="127"/>
      <c r="Q54" s="82"/>
      <c r="R54" s="164" t="s">
        <v>98</v>
      </c>
      <c r="S54" s="165" t="s">
        <v>108</v>
      </c>
      <c r="T54" s="167"/>
      <c r="U54" s="120"/>
      <c r="V54" s="52"/>
      <c r="W54" s="52"/>
      <c r="X54" s="54"/>
      <c r="Y54" s="15"/>
      <c r="Z54" s="52"/>
      <c r="AA54" s="128"/>
      <c r="AC54" s="54"/>
      <c r="AD54" s="17"/>
      <c r="AE54" s="15"/>
      <c r="AF54" s="62"/>
      <c r="AH54" s="17"/>
      <c r="AI54" s="52"/>
      <c r="AK54" s="6" t="s">
        <v>27</v>
      </c>
      <c r="AO54" s="31" t="s">
        <v>87</v>
      </c>
    </row>
    <row r="55" spans="2:41" s="3" customFormat="1" ht="2.85" customHeight="1" x14ac:dyDescent="0.2">
      <c r="P55" s="71"/>
      <c r="Q55" s="82"/>
      <c r="R55" s="6"/>
      <c r="S55" s="39"/>
      <c r="T55" s="6"/>
      <c r="U55" s="5"/>
      <c r="V55" s="52"/>
      <c r="W55" s="52"/>
      <c r="X55" s="54"/>
      <c r="Y55" s="15"/>
      <c r="Z55" s="52"/>
      <c r="AA55" s="39"/>
      <c r="AB55" s="39"/>
      <c r="AC55" s="54"/>
      <c r="AD55" s="17"/>
      <c r="AE55" s="15"/>
      <c r="AF55" s="62"/>
      <c r="AG55" s="110"/>
      <c r="AH55" s="39"/>
      <c r="AI55" s="52"/>
      <c r="AJ55" s="17"/>
      <c r="AK55" s="39"/>
      <c r="AL55" s="17"/>
      <c r="AM55" s="17"/>
      <c r="AO55" s="31"/>
    </row>
    <row r="56" spans="2:41" s="30" customFormat="1" ht="9.9499999999999993" customHeight="1" x14ac:dyDescent="0.2">
      <c r="C56" s="126"/>
      <c r="D56" s="40" t="s">
        <v>40</v>
      </c>
      <c r="E56" s="138" t="s">
        <v>135</v>
      </c>
      <c r="G56" s="138"/>
      <c r="I56" s="138"/>
      <c r="J56" s="138"/>
      <c r="K56" s="138"/>
      <c r="L56" s="138" t="s">
        <v>27</v>
      </c>
      <c r="M56" s="30" t="s">
        <v>27</v>
      </c>
      <c r="O56" s="30" t="s">
        <v>27</v>
      </c>
      <c r="Q56" s="82"/>
      <c r="S56" s="39"/>
      <c r="T56" s="129"/>
      <c r="U56" s="121"/>
      <c r="V56" s="52"/>
      <c r="W56" s="52"/>
      <c r="X56" s="124"/>
      <c r="Y56" s="122"/>
      <c r="Z56" s="52"/>
      <c r="AA56" s="128"/>
      <c r="AC56" s="124"/>
      <c r="AD56" s="123"/>
      <c r="AE56" s="122"/>
      <c r="AF56" s="125"/>
      <c r="AH56" s="123"/>
      <c r="AI56" s="52"/>
      <c r="AJ56" s="3"/>
      <c r="AK56" s="6" t="s">
        <v>27</v>
      </c>
      <c r="AL56" s="3"/>
      <c r="AO56" s="31" t="s">
        <v>87</v>
      </c>
    </row>
    <row r="57" spans="2:41" s="3" customFormat="1" ht="1.5" customHeight="1" x14ac:dyDescent="0.2">
      <c r="P57" s="71"/>
      <c r="Q57" s="82"/>
      <c r="R57" s="6"/>
      <c r="S57" s="39"/>
      <c r="T57" s="6"/>
      <c r="U57" s="5"/>
      <c r="V57" s="52"/>
      <c r="W57" s="52"/>
      <c r="X57" s="54"/>
      <c r="Y57" s="15"/>
      <c r="Z57" s="52"/>
      <c r="AA57" s="39"/>
      <c r="AB57" s="39"/>
      <c r="AC57" s="54"/>
      <c r="AD57" s="17"/>
      <c r="AE57" s="15"/>
      <c r="AF57" s="62"/>
      <c r="AG57" s="110"/>
      <c r="AH57" s="39"/>
      <c r="AI57" s="52"/>
      <c r="AJ57" s="17"/>
      <c r="AK57" s="39"/>
      <c r="AL57" s="17"/>
      <c r="AM57" s="17"/>
      <c r="AO57" s="31"/>
    </row>
    <row r="58" spans="2:41" s="3" customFormat="1" ht="9.9499999999999993" customHeight="1" x14ac:dyDescent="0.2">
      <c r="B58" s="99" t="s">
        <v>83</v>
      </c>
      <c r="D58" s="40"/>
      <c r="E58" s="71" t="s">
        <v>6</v>
      </c>
      <c r="F58" s="71"/>
      <c r="G58" s="30" t="s">
        <v>76</v>
      </c>
      <c r="H58" s="30"/>
      <c r="I58" s="30"/>
      <c r="J58" s="30"/>
      <c r="K58" s="30"/>
      <c r="L58" s="30"/>
      <c r="M58" s="30"/>
      <c r="N58" s="30"/>
      <c r="P58" s="71" t="s">
        <v>118</v>
      </c>
      <c r="Q58" s="82"/>
      <c r="R58" s="29"/>
      <c r="S58" s="39">
        <f t="shared" ref="S58" si="110">IF(Suggested="Yes",AB58,AH58)</f>
        <v>5.8</v>
      </c>
      <c r="T58" s="37" t="s">
        <v>75</v>
      </c>
      <c r="U58" s="132" t="str">
        <f>+Instructions!$B$21</f>
        <v>G</v>
      </c>
      <c r="V58" s="52"/>
      <c r="W58" s="52"/>
      <c r="X58" s="54">
        <f>+Instructions!$C$21</f>
        <v>0</v>
      </c>
      <c r="Y58" s="17">
        <f t="shared" ref="Y58" si="111">ROUNDUP($AB58*(1-X58),2)</f>
        <v>5.8</v>
      </c>
      <c r="Z58" s="52"/>
      <c r="AA58" s="6" t="s">
        <v>315</v>
      </c>
      <c r="AB58" s="39">
        <v>5.8</v>
      </c>
      <c r="AC58" s="57">
        <f t="shared" ref="AC58" si="112">+X58</f>
        <v>0</v>
      </c>
      <c r="AD58" s="17">
        <f t="shared" ref="AD58" si="113">+Y58</f>
        <v>5.8</v>
      </c>
      <c r="AE58" s="12">
        <f t="shared" ref="AE58" si="114">(AH58-AD58)/AH58</f>
        <v>0</v>
      </c>
      <c r="AF58" s="107"/>
      <c r="AG58" s="112">
        <v>1</v>
      </c>
      <c r="AH58" s="38">
        <f t="shared" ref="AH58" si="115">SUM(AJ58:AL58)+AF58</f>
        <v>5.8</v>
      </c>
      <c r="AI58" s="52"/>
      <c r="AJ58" s="17">
        <f t="shared" ref="AJ58" si="116">ROUND(AD58/(1-VLOOKUP(AG58,Group,2,FALSE)),2)</f>
        <v>5.8</v>
      </c>
      <c r="AK58" s="17">
        <f t="shared" ref="AK58" si="117">IF(VLOOKUP(AG58,Group,5,FALSE)="YES",VLOOKUP(ROUND(ROUND(AJ58,1)-AJ58,2),Round,2,FALSE)+VLOOKUP(AG58,Group,6,FALSE),0)</f>
        <v>0</v>
      </c>
      <c r="AL58" s="17">
        <f t="shared" ref="AL58" si="118">IF(VLOOKUP(AG58,Group,7,FALSE)="",0,ROUND(AJ58-0.04999,1)-AJ58+AM58)</f>
        <v>0</v>
      </c>
      <c r="AM58" s="17" t="str">
        <f t="shared" ref="AM58" si="119">IF(VLOOKUP(AG58,Group,7,FALSE)="","",VLOOKUP(AG58,Group,7,FALSE))</f>
        <v/>
      </c>
      <c r="AO58" s="31" t="s">
        <v>87</v>
      </c>
    </row>
    <row r="59" spans="2:41" s="3" customFormat="1" ht="1.5" customHeight="1" x14ac:dyDescent="0.2">
      <c r="P59" s="71"/>
      <c r="Q59" s="82"/>
      <c r="R59" s="6"/>
      <c r="S59" s="39"/>
      <c r="T59" s="6"/>
      <c r="U59" s="5"/>
      <c r="V59" s="52"/>
      <c r="W59" s="52"/>
      <c r="X59" s="54"/>
      <c r="Y59" s="15"/>
      <c r="Z59" s="52"/>
      <c r="AA59" s="39"/>
      <c r="AB59" s="39"/>
      <c r="AC59" s="54"/>
      <c r="AD59" s="17"/>
      <c r="AE59" s="15"/>
      <c r="AF59" s="62"/>
      <c r="AG59" s="110"/>
      <c r="AH59" s="39"/>
      <c r="AI59" s="52"/>
      <c r="AJ59" s="17"/>
      <c r="AK59" s="39"/>
      <c r="AL59" s="17"/>
      <c r="AM59" s="17"/>
      <c r="AO59" s="31"/>
    </row>
    <row r="60" spans="2:41" s="3" customFormat="1" ht="9.9499999999999993" customHeight="1" x14ac:dyDescent="0.2">
      <c r="B60" s="98" t="s">
        <v>38</v>
      </c>
      <c r="D60" s="40"/>
      <c r="E60" s="71" t="s">
        <v>31</v>
      </c>
      <c r="F60" s="71"/>
      <c r="G60" s="30" t="s">
        <v>96</v>
      </c>
      <c r="H60" s="30"/>
      <c r="I60" s="30" t="s">
        <v>154</v>
      </c>
      <c r="J60" s="30"/>
      <c r="K60" s="30"/>
      <c r="L60" s="30"/>
      <c r="M60" s="176" t="s">
        <v>142</v>
      </c>
      <c r="N60" s="30"/>
      <c r="P60" s="71" t="s">
        <v>151</v>
      </c>
      <c r="Q60" s="82"/>
      <c r="R60" s="29"/>
      <c r="S60" s="39">
        <f t="shared" ref="S60:S61" si="120">IF(Suggested="Yes",AB60,AH60)</f>
        <v>23.3</v>
      </c>
      <c r="T60" s="37" t="s">
        <v>75</v>
      </c>
      <c r="U60" s="132" t="str">
        <f>+Instructions!$B$21</f>
        <v>G</v>
      </c>
      <c r="V60" s="52"/>
      <c r="W60" s="52"/>
      <c r="X60" s="54">
        <f>+Instructions!$C$21</f>
        <v>0</v>
      </c>
      <c r="Y60" s="17">
        <f t="shared" ref="Y60:Y61" si="121">ROUNDUP($AB60*(1-X60),2)</f>
        <v>23.3</v>
      </c>
      <c r="Z60" s="52"/>
      <c r="AA60" s="6" t="s">
        <v>315</v>
      </c>
      <c r="AB60" s="39">
        <v>23.3</v>
      </c>
      <c r="AC60" s="57">
        <f t="shared" ref="AC60:AC61" si="122">+X60</f>
        <v>0</v>
      </c>
      <c r="AD60" s="17">
        <f t="shared" ref="AD60:AD61" si="123">+Y60</f>
        <v>23.3</v>
      </c>
      <c r="AE60" s="12">
        <f t="shared" ref="AE60:AE61" si="124">(AH60-AD60)/AH60</f>
        <v>0</v>
      </c>
      <c r="AF60" s="107"/>
      <c r="AG60" s="113">
        <v>3</v>
      </c>
      <c r="AH60" s="53">
        <f t="shared" ref="AH60:AH61" si="125">SUM(AJ60:AL60)+AF60</f>
        <v>23.3</v>
      </c>
      <c r="AI60" s="52"/>
      <c r="AJ60" s="17">
        <f t="shared" ref="AJ60:AJ61" si="126">ROUND(AD60/(1-VLOOKUP(AG60,Group,2,FALSE)),2)</f>
        <v>23.3</v>
      </c>
      <c r="AK60" s="17">
        <f t="shared" ref="AK60:AK61" si="127">IF(VLOOKUP(AG60,Group,5,FALSE)="YES",VLOOKUP(ROUND(ROUND(AJ60,1)-AJ60,2),Round,2,FALSE)+VLOOKUP(AG60,Group,6,FALSE),0)</f>
        <v>0</v>
      </c>
      <c r="AL60" s="17">
        <f t="shared" ref="AL60:AL61" si="128">IF(VLOOKUP(AG60,Group,7,FALSE)="",0,ROUND(AJ60-0.04999,1)-AJ60+AM60)</f>
        <v>0</v>
      </c>
      <c r="AM60" s="17" t="str">
        <f t="shared" ref="AM60:AM61" si="129">IF(VLOOKUP(AG60,Group,7,FALSE)="","",VLOOKUP(AG60,Group,7,FALSE))</f>
        <v/>
      </c>
      <c r="AO60" s="31" t="s">
        <v>87</v>
      </c>
    </row>
    <row r="61" spans="2:41" s="3" customFormat="1" ht="9.9499999999999993" customHeight="1" x14ac:dyDescent="0.2">
      <c r="B61" s="98" t="s">
        <v>38</v>
      </c>
      <c r="D61" s="40"/>
      <c r="E61" s="71" t="s">
        <v>134</v>
      </c>
      <c r="F61" s="71"/>
      <c r="G61" s="30" t="s">
        <v>96</v>
      </c>
      <c r="H61" s="30"/>
      <c r="I61" s="30" t="s">
        <v>136</v>
      </c>
      <c r="J61" s="30"/>
      <c r="K61" s="30"/>
      <c r="L61" s="30"/>
      <c r="M61" s="176" t="s">
        <v>143</v>
      </c>
      <c r="N61" s="30"/>
      <c r="P61" s="71" t="s">
        <v>147</v>
      </c>
      <c r="Q61" s="82"/>
      <c r="R61" s="29"/>
      <c r="S61" s="39">
        <f t="shared" si="120"/>
        <v>29.5</v>
      </c>
      <c r="T61" s="37" t="s">
        <v>75</v>
      </c>
      <c r="U61" s="132" t="str">
        <f>+Instructions!$B$21</f>
        <v>G</v>
      </c>
      <c r="V61" s="52"/>
      <c r="W61" s="52"/>
      <c r="X61" s="54">
        <f>+Instructions!$C$21</f>
        <v>0</v>
      </c>
      <c r="Y61" s="17">
        <f t="shared" si="121"/>
        <v>29.5</v>
      </c>
      <c r="Z61" s="52"/>
      <c r="AA61" s="6" t="s">
        <v>315</v>
      </c>
      <c r="AB61" s="39">
        <v>29.5</v>
      </c>
      <c r="AC61" s="57">
        <f t="shared" si="122"/>
        <v>0</v>
      </c>
      <c r="AD61" s="17">
        <f t="shared" si="123"/>
        <v>29.5</v>
      </c>
      <c r="AE61" s="12">
        <f t="shared" si="124"/>
        <v>0</v>
      </c>
      <c r="AF61" s="107"/>
      <c r="AG61" s="113">
        <v>3</v>
      </c>
      <c r="AH61" s="53">
        <f t="shared" si="125"/>
        <v>29.5</v>
      </c>
      <c r="AI61" s="52"/>
      <c r="AJ61" s="17">
        <f t="shared" si="126"/>
        <v>29.5</v>
      </c>
      <c r="AK61" s="17">
        <f t="shared" si="127"/>
        <v>0</v>
      </c>
      <c r="AL61" s="17">
        <f t="shared" si="128"/>
        <v>0</v>
      </c>
      <c r="AM61" s="17" t="str">
        <f t="shared" si="129"/>
        <v/>
      </c>
      <c r="AO61" s="31" t="s">
        <v>87</v>
      </c>
    </row>
    <row r="62" spans="2:41" s="3" customFormat="1" ht="1.5" customHeight="1" x14ac:dyDescent="0.2">
      <c r="P62" s="71"/>
      <c r="Q62" s="82"/>
      <c r="R62" s="6"/>
      <c r="S62" s="39"/>
      <c r="T62" s="6"/>
      <c r="U62" s="5"/>
      <c r="V62" s="52"/>
      <c r="W62" s="52"/>
      <c r="X62" s="54"/>
      <c r="Y62" s="15"/>
      <c r="Z62" s="52"/>
      <c r="AA62" s="39"/>
      <c r="AB62" s="39"/>
      <c r="AC62" s="54"/>
      <c r="AD62" s="17"/>
      <c r="AE62" s="15"/>
      <c r="AF62" s="62"/>
      <c r="AG62" s="110"/>
      <c r="AH62" s="39"/>
      <c r="AI62" s="52"/>
      <c r="AJ62" s="17"/>
      <c r="AK62" s="39"/>
      <c r="AL62" s="17"/>
      <c r="AM62" s="17"/>
      <c r="AO62" s="31"/>
    </row>
    <row r="63" spans="2:41" s="3" customFormat="1" ht="9.9499999999999993" customHeight="1" x14ac:dyDescent="0.2">
      <c r="B63" s="100" t="s">
        <v>73</v>
      </c>
      <c r="D63" s="40"/>
      <c r="E63" s="71" t="s">
        <v>137</v>
      </c>
      <c r="F63" s="71"/>
      <c r="G63" s="30" t="s">
        <v>91</v>
      </c>
      <c r="H63" s="30"/>
      <c r="I63" s="30"/>
      <c r="J63" s="30"/>
      <c r="K63" s="30"/>
      <c r="L63" s="30"/>
      <c r="M63" s="30"/>
      <c r="N63" s="30"/>
      <c r="P63" s="71" t="s">
        <v>148</v>
      </c>
      <c r="Q63" s="82"/>
      <c r="R63" s="29"/>
      <c r="S63" s="39">
        <f t="shared" ref="S63" si="130">IF(Suggested="Yes",AB63,AH63)</f>
        <v>14.2</v>
      </c>
      <c r="T63" s="37" t="s">
        <v>74</v>
      </c>
      <c r="U63" s="132" t="str">
        <f>+Instructions!$B$21</f>
        <v>G</v>
      </c>
      <c r="V63" s="52"/>
      <c r="W63" s="52"/>
      <c r="X63" s="54">
        <f>+Instructions!$C$21</f>
        <v>0</v>
      </c>
      <c r="Y63" s="17">
        <f t="shared" ref="Y63" si="131">ROUNDUP($AB63*(1-X63),2)</f>
        <v>14.2</v>
      </c>
      <c r="Z63" s="52"/>
      <c r="AA63" s="6" t="s">
        <v>315</v>
      </c>
      <c r="AB63" s="39">
        <v>14.2</v>
      </c>
      <c r="AC63" s="57">
        <f t="shared" ref="AC63" si="132">+X63</f>
        <v>0</v>
      </c>
      <c r="AD63" s="39">
        <f t="shared" ref="AD63" si="133">+Y63</f>
        <v>14.2</v>
      </c>
      <c r="AE63" s="57">
        <f t="shared" ref="AE63" si="134">(AH63-AD63)/AH63</f>
        <v>0</v>
      </c>
      <c r="AF63" s="107"/>
      <c r="AG63" s="114">
        <v>2</v>
      </c>
      <c r="AH63" s="44">
        <f t="shared" ref="AH63" si="135">SUM(AJ63:AL63)+AF63</f>
        <v>14.2</v>
      </c>
      <c r="AI63" s="52"/>
      <c r="AJ63" s="17">
        <f t="shared" ref="AJ63" si="136">ROUND(AD63/(1-VLOOKUP(AG63,Group,2,FALSE)),2)</f>
        <v>14.2</v>
      </c>
      <c r="AK63" s="17">
        <f t="shared" ref="AK63" si="137">IF(VLOOKUP(AG63,Group,5,FALSE)="YES",VLOOKUP(ROUND(ROUND(AJ63,1)-AJ63,2),Round,2,FALSE)+VLOOKUP(AG63,Group,6,FALSE),0)</f>
        <v>0</v>
      </c>
      <c r="AL63" s="17">
        <f t="shared" ref="AL63" si="138">IF(VLOOKUP(AG63,Group,7,FALSE)="",0,ROUND(AJ63-0.04999,1)-AJ63+AM63)</f>
        <v>0</v>
      </c>
      <c r="AM63" s="17" t="str">
        <f t="shared" ref="AM63" si="139">IF(VLOOKUP(AG63,Group,7,FALSE)="","",VLOOKUP(AG63,Group,7,FALSE))</f>
        <v/>
      </c>
      <c r="AO63" s="31" t="s">
        <v>87</v>
      </c>
    </row>
    <row r="64" spans="2:41" s="3" customFormat="1" ht="3.95" customHeight="1" x14ac:dyDescent="0.2">
      <c r="P64" s="71"/>
      <c r="Q64" s="82"/>
      <c r="R64" s="6"/>
      <c r="S64" s="39"/>
      <c r="T64" s="6"/>
      <c r="U64" s="5"/>
      <c r="V64" s="52"/>
      <c r="W64" s="52"/>
      <c r="X64" s="54"/>
      <c r="Y64" s="15"/>
      <c r="Z64" s="52"/>
      <c r="AA64" s="39"/>
      <c r="AB64" s="39"/>
      <c r="AC64" s="54"/>
      <c r="AD64" s="17"/>
      <c r="AE64" s="15"/>
      <c r="AF64" s="62"/>
      <c r="AG64" s="110"/>
      <c r="AH64" s="39"/>
      <c r="AI64" s="52"/>
      <c r="AJ64" s="17"/>
      <c r="AK64" s="39"/>
      <c r="AL64" s="17"/>
      <c r="AM64" s="17"/>
      <c r="AO64" s="31"/>
    </row>
    <row r="65" spans="2:41" s="3" customFormat="1" ht="12.2" customHeight="1" x14ac:dyDescent="0.2">
      <c r="C65" s="225" t="s">
        <v>311</v>
      </c>
      <c r="D65" s="226"/>
      <c r="E65" s="227"/>
      <c r="F65" s="227"/>
      <c r="G65" s="224"/>
      <c r="H65" s="224"/>
      <c r="I65" s="224"/>
      <c r="J65" s="224"/>
      <c r="K65" s="224"/>
      <c r="L65" s="226" t="s">
        <v>312</v>
      </c>
      <c r="M65" s="224"/>
      <c r="N65" s="224"/>
      <c r="O65" s="224"/>
      <c r="P65" s="224"/>
      <c r="Q65" s="228"/>
      <c r="R65" s="229" t="s">
        <v>98</v>
      </c>
      <c r="S65" s="230" t="s">
        <v>109</v>
      </c>
      <c r="T65" s="231"/>
      <c r="U65" s="232"/>
      <c r="V65" s="52"/>
      <c r="W65" s="52"/>
      <c r="X65" s="54"/>
      <c r="Y65" s="15"/>
      <c r="Z65" s="52"/>
      <c r="AA65" s="128"/>
      <c r="AC65" s="54"/>
      <c r="AD65" s="17"/>
      <c r="AE65" s="15"/>
      <c r="AF65" s="62"/>
      <c r="AH65" s="17"/>
      <c r="AI65" s="52"/>
      <c r="AK65" s="6" t="s">
        <v>27</v>
      </c>
      <c r="AO65" s="31" t="s">
        <v>87</v>
      </c>
    </row>
    <row r="66" spans="2:41" s="3" customFormat="1" ht="2.85" customHeight="1" x14ac:dyDescent="0.2">
      <c r="C66" s="224"/>
      <c r="D66" s="224"/>
      <c r="E66" s="224"/>
      <c r="F66" s="224"/>
      <c r="G66" s="224"/>
      <c r="H66" s="224"/>
      <c r="I66" s="224"/>
      <c r="J66" s="224"/>
      <c r="K66" s="224"/>
      <c r="L66" s="224"/>
      <c r="M66" s="224"/>
      <c r="N66" s="224"/>
      <c r="O66" s="224"/>
      <c r="P66" s="233"/>
      <c r="Q66" s="228"/>
      <c r="R66" s="234"/>
      <c r="S66" s="235"/>
      <c r="T66" s="234"/>
      <c r="U66" s="236"/>
      <c r="V66" s="52"/>
      <c r="W66" s="52"/>
      <c r="X66" s="54"/>
      <c r="Y66" s="15"/>
      <c r="Z66" s="52"/>
      <c r="AA66" s="39"/>
      <c r="AB66" s="39"/>
      <c r="AC66" s="54"/>
      <c r="AD66" s="17"/>
      <c r="AE66" s="15"/>
      <c r="AF66" s="62"/>
      <c r="AG66" s="110"/>
      <c r="AH66" s="39"/>
      <c r="AI66" s="52"/>
      <c r="AJ66" s="17"/>
      <c r="AK66" s="39"/>
      <c r="AL66" s="17"/>
      <c r="AM66" s="17"/>
      <c r="AO66" s="31"/>
    </row>
    <row r="67" spans="2:41" s="30" customFormat="1" ht="9.9499999999999993" customHeight="1" x14ac:dyDescent="0.2">
      <c r="C67" s="225"/>
      <c r="D67" s="237" t="s">
        <v>40</v>
      </c>
      <c r="E67" s="238" t="s">
        <v>133</v>
      </c>
      <c r="F67" s="239"/>
      <c r="G67" s="238"/>
      <c r="H67" s="239"/>
      <c r="I67" s="238"/>
      <c r="J67" s="238"/>
      <c r="K67" s="238"/>
      <c r="L67" s="238" t="s">
        <v>27</v>
      </c>
      <c r="M67" s="239" t="s">
        <v>27</v>
      </c>
      <c r="N67" s="239"/>
      <c r="O67" s="239" t="s">
        <v>27</v>
      </c>
      <c r="P67" s="239"/>
      <c r="Q67" s="228"/>
      <c r="R67" s="239"/>
      <c r="S67" s="235"/>
      <c r="T67" s="240"/>
      <c r="U67" s="241"/>
      <c r="V67" s="52"/>
      <c r="W67" s="52"/>
      <c r="X67" s="124"/>
      <c r="Y67" s="122"/>
      <c r="Z67" s="52"/>
      <c r="AA67" s="128"/>
      <c r="AC67" s="124"/>
      <c r="AD67" s="123"/>
      <c r="AE67" s="122"/>
      <c r="AF67" s="125"/>
      <c r="AH67" s="123"/>
      <c r="AI67" s="52"/>
      <c r="AJ67" s="3"/>
      <c r="AK67" s="6" t="s">
        <v>27</v>
      </c>
      <c r="AL67" s="3"/>
      <c r="AO67" s="31" t="s">
        <v>87</v>
      </c>
    </row>
    <row r="68" spans="2:41" s="3" customFormat="1" ht="1.5" customHeight="1" x14ac:dyDescent="0.2">
      <c r="C68" s="224"/>
      <c r="D68" s="224"/>
      <c r="E68" s="224"/>
      <c r="F68" s="224"/>
      <c r="G68" s="224"/>
      <c r="H68" s="224"/>
      <c r="I68" s="224"/>
      <c r="J68" s="224"/>
      <c r="K68" s="224"/>
      <c r="L68" s="224"/>
      <c r="M68" s="224"/>
      <c r="N68" s="224"/>
      <c r="O68" s="224"/>
      <c r="P68" s="233"/>
      <c r="Q68" s="228"/>
      <c r="R68" s="234"/>
      <c r="S68" s="235"/>
      <c r="T68" s="234"/>
      <c r="U68" s="236"/>
      <c r="V68" s="52"/>
      <c r="W68" s="52"/>
      <c r="X68" s="54"/>
      <c r="Y68" s="15"/>
      <c r="Z68" s="52"/>
      <c r="AA68" s="39"/>
      <c r="AB68" s="39"/>
      <c r="AC68" s="54"/>
      <c r="AD68" s="17"/>
      <c r="AE68" s="15"/>
      <c r="AF68" s="62"/>
      <c r="AG68" s="110"/>
      <c r="AH68" s="39"/>
      <c r="AI68" s="52"/>
      <c r="AJ68" s="17"/>
      <c r="AK68" s="39"/>
      <c r="AL68" s="17"/>
      <c r="AM68" s="17"/>
      <c r="AO68" s="31"/>
    </row>
    <row r="69" spans="2:41" s="3" customFormat="1" ht="9.9499999999999993" customHeight="1" x14ac:dyDescent="0.2">
      <c r="B69" s="99" t="s">
        <v>83</v>
      </c>
      <c r="C69" s="224"/>
      <c r="D69" s="237"/>
      <c r="E69" s="233" t="s">
        <v>6</v>
      </c>
      <c r="F69" s="233"/>
      <c r="G69" s="239" t="s">
        <v>117</v>
      </c>
      <c r="H69" s="239"/>
      <c r="I69" s="239"/>
      <c r="J69" s="239"/>
      <c r="K69" s="239"/>
      <c r="L69" s="239"/>
      <c r="M69" s="239"/>
      <c r="N69" s="239"/>
      <c r="O69" s="224"/>
      <c r="P69" s="233" t="s">
        <v>129</v>
      </c>
      <c r="Q69" s="228"/>
      <c r="R69" s="242"/>
      <c r="S69" s="235">
        <f t="shared" ref="S69:S71" si="140">IF(Suggested="Yes",AB69,AH69)</f>
        <v>5.15</v>
      </c>
      <c r="T69" s="243" t="s">
        <v>75</v>
      </c>
      <c r="U69" s="244" t="str">
        <f>+Instructions!$B$21</f>
        <v>G</v>
      </c>
      <c r="V69" s="52"/>
      <c r="W69" s="52"/>
      <c r="X69" s="54">
        <f>+Instructions!$C$21</f>
        <v>0</v>
      </c>
      <c r="Y69" s="17">
        <f t="shared" ref="Y69:Y71" si="141">ROUNDUP($AB69*(1-X69),2)</f>
        <v>5.15</v>
      </c>
      <c r="Z69" s="52"/>
      <c r="AA69" s="6" t="s">
        <v>315</v>
      </c>
      <c r="AB69" s="39">
        <v>5.15</v>
      </c>
      <c r="AC69" s="57">
        <f t="shared" ref="AC69:AC71" si="142">+X69</f>
        <v>0</v>
      </c>
      <c r="AD69" s="17">
        <f t="shared" ref="AD69:AD71" si="143">+Y69</f>
        <v>5.15</v>
      </c>
      <c r="AE69" s="12">
        <f t="shared" ref="AE69:AE71" si="144">(AH69-AD69)/AH69</f>
        <v>0</v>
      </c>
      <c r="AF69" s="107"/>
      <c r="AG69" s="112">
        <v>1</v>
      </c>
      <c r="AH69" s="38">
        <f t="shared" ref="AH69:AH71" si="145">SUM(AJ69:AL69)+AF69</f>
        <v>5.15</v>
      </c>
      <c r="AI69" s="52"/>
      <c r="AJ69" s="17">
        <f t="shared" ref="AJ69:AJ71" si="146">ROUND(AD69/(1-VLOOKUP(AG69,Group,2,FALSE)),2)</f>
        <v>5.15</v>
      </c>
      <c r="AK69" s="17">
        <f t="shared" ref="AK69:AK71" si="147">IF(VLOOKUP(AG69,Group,5,FALSE)="YES",VLOOKUP(ROUND(ROUND(AJ69,1)-AJ69,2),Round,2,FALSE)+VLOOKUP(AG69,Group,6,FALSE),0)</f>
        <v>0</v>
      </c>
      <c r="AL69" s="17">
        <f t="shared" ref="AL69:AL71" si="148">IF(VLOOKUP(AG69,Group,7,FALSE)="",0,ROUND(AJ69-0.04999,1)-AJ69+AM69)</f>
        <v>0</v>
      </c>
      <c r="AM69" s="17" t="str">
        <f t="shared" ref="AM69:AM71" si="149">IF(VLOOKUP(AG69,Group,7,FALSE)="","",VLOOKUP(AG69,Group,7,FALSE))</f>
        <v/>
      </c>
      <c r="AO69" s="31" t="s">
        <v>87</v>
      </c>
    </row>
    <row r="70" spans="2:41" s="3" customFormat="1" ht="9.9499999999999993" customHeight="1" x14ac:dyDescent="0.2">
      <c r="B70" s="99" t="s">
        <v>83</v>
      </c>
      <c r="C70" s="224"/>
      <c r="D70" s="237"/>
      <c r="E70" s="233" t="s">
        <v>64</v>
      </c>
      <c r="F70" s="233"/>
      <c r="G70" s="239" t="s">
        <v>117</v>
      </c>
      <c r="H70" s="239"/>
      <c r="I70" s="239"/>
      <c r="J70" s="239"/>
      <c r="K70" s="239"/>
      <c r="L70" s="239"/>
      <c r="M70" s="239"/>
      <c r="N70" s="239"/>
      <c r="O70" s="224"/>
      <c r="P70" s="233" t="s">
        <v>129</v>
      </c>
      <c r="Q70" s="228"/>
      <c r="R70" s="242"/>
      <c r="S70" s="235">
        <f t="shared" si="140"/>
        <v>5.95</v>
      </c>
      <c r="T70" s="243" t="s">
        <v>75</v>
      </c>
      <c r="U70" s="244" t="str">
        <f>+Instructions!$B$21</f>
        <v>G</v>
      </c>
      <c r="V70" s="52"/>
      <c r="W70" s="52"/>
      <c r="X70" s="54">
        <f>+Instructions!$C$21</f>
        <v>0</v>
      </c>
      <c r="Y70" s="17">
        <f t="shared" si="141"/>
        <v>5.95</v>
      </c>
      <c r="Z70" s="52"/>
      <c r="AA70" s="6" t="s">
        <v>315</v>
      </c>
      <c r="AB70" s="39">
        <v>5.95</v>
      </c>
      <c r="AC70" s="57">
        <f t="shared" si="142"/>
        <v>0</v>
      </c>
      <c r="AD70" s="17">
        <f t="shared" si="143"/>
        <v>5.95</v>
      </c>
      <c r="AE70" s="12">
        <f t="shared" si="144"/>
        <v>0</v>
      </c>
      <c r="AF70" s="107"/>
      <c r="AG70" s="112">
        <v>1</v>
      </c>
      <c r="AH70" s="38">
        <f t="shared" si="145"/>
        <v>5.95</v>
      </c>
      <c r="AI70" s="52"/>
      <c r="AJ70" s="17">
        <f t="shared" si="146"/>
        <v>5.95</v>
      </c>
      <c r="AK70" s="17">
        <f t="shared" si="147"/>
        <v>0</v>
      </c>
      <c r="AL70" s="17">
        <f t="shared" si="148"/>
        <v>0</v>
      </c>
      <c r="AM70" s="17" t="str">
        <f t="shared" si="149"/>
        <v/>
      </c>
      <c r="AO70" s="31" t="s">
        <v>87</v>
      </c>
    </row>
    <row r="71" spans="2:41" s="3" customFormat="1" ht="9.9499999999999993" customHeight="1" x14ac:dyDescent="0.2">
      <c r="B71" s="99" t="s">
        <v>83</v>
      </c>
      <c r="C71" s="224"/>
      <c r="D71" s="237"/>
      <c r="E71" s="233" t="s">
        <v>101</v>
      </c>
      <c r="F71" s="233"/>
      <c r="G71" s="239" t="s">
        <v>117</v>
      </c>
      <c r="H71" s="239"/>
      <c r="I71" s="239"/>
      <c r="J71" s="239"/>
      <c r="K71" s="239"/>
      <c r="L71" s="239"/>
      <c r="M71" s="239"/>
      <c r="N71" s="239"/>
      <c r="O71" s="224"/>
      <c r="P71" s="233" t="s">
        <v>129</v>
      </c>
      <c r="Q71" s="228"/>
      <c r="R71" s="242"/>
      <c r="S71" s="235">
        <f t="shared" si="140"/>
        <v>6.8</v>
      </c>
      <c r="T71" s="243" t="s">
        <v>75</v>
      </c>
      <c r="U71" s="244" t="str">
        <f>+Instructions!$B$21</f>
        <v>G</v>
      </c>
      <c r="V71" s="52"/>
      <c r="W71" s="52"/>
      <c r="X71" s="54">
        <f>+Instructions!$C$21</f>
        <v>0</v>
      </c>
      <c r="Y71" s="17">
        <f t="shared" si="141"/>
        <v>6.8</v>
      </c>
      <c r="Z71" s="52"/>
      <c r="AA71" s="6" t="s">
        <v>315</v>
      </c>
      <c r="AB71" s="39">
        <v>6.8</v>
      </c>
      <c r="AC71" s="57">
        <f t="shared" si="142"/>
        <v>0</v>
      </c>
      <c r="AD71" s="17">
        <f t="shared" si="143"/>
        <v>6.8</v>
      </c>
      <c r="AE71" s="12">
        <f t="shared" si="144"/>
        <v>0</v>
      </c>
      <c r="AF71" s="107"/>
      <c r="AG71" s="112">
        <v>1</v>
      </c>
      <c r="AH71" s="38">
        <f t="shared" si="145"/>
        <v>6.8</v>
      </c>
      <c r="AI71" s="52"/>
      <c r="AJ71" s="17">
        <f t="shared" si="146"/>
        <v>6.8</v>
      </c>
      <c r="AK71" s="17">
        <f t="shared" si="147"/>
        <v>0</v>
      </c>
      <c r="AL71" s="17">
        <f t="shared" si="148"/>
        <v>0</v>
      </c>
      <c r="AM71" s="17" t="str">
        <f t="shared" si="149"/>
        <v/>
      </c>
      <c r="AO71" s="31" t="s">
        <v>87</v>
      </c>
    </row>
    <row r="72" spans="2:41" s="3" customFormat="1" ht="1.5" customHeight="1" x14ac:dyDescent="0.2">
      <c r="C72" s="224"/>
      <c r="D72" s="224"/>
      <c r="E72" s="224"/>
      <c r="F72" s="224"/>
      <c r="G72" s="224"/>
      <c r="H72" s="224"/>
      <c r="I72" s="224"/>
      <c r="J72" s="224"/>
      <c r="K72" s="239"/>
      <c r="L72" s="224"/>
      <c r="M72" s="224"/>
      <c r="N72" s="224"/>
      <c r="O72" s="224"/>
      <c r="P72" s="233"/>
      <c r="Q72" s="228"/>
      <c r="R72" s="234"/>
      <c r="S72" s="235"/>
      <c r="T72" s="234"/>
      <c r="U72" s="236"/>
      <c r="V72" s="52"/>
      <c r="W72" s="52"/>
      <c r="X72" s="54"/>
      <c r="Y72" s="15"/>
      <c r="Z72" s="52"/>
      <c r="AA72" s="39"/>
      <c r="AB72" s="39"/>
      <c r="AC72" s="54"/>
      <c r="AD72" s="17"/>
      <c r="AE72" s="15"/>
      <c r="AF72" s="62"/>
      <c r="AG72" s="110"/>
      <c r="AH72" s="39"/>
      <c r="AI72" s="52"/>
      <c r="AJ72" s="17"/>
      <c r="AK72" s="39"/>
      <c r="AL72" s="17"/>
      <c r="AM72" s="17"/>
      <c r="AO72" s="31"/>
    </row>
    <row r="73" spans="2:41" s="3" customFormat="1" ht="9.9499999999999993" customHeight="1" x14ac:dyDescent="0.2">
      <c r="B73" s="98" t="s">
        <v>38</v>
      </c>
      <c r="C73" s="224"/>
      <c r="D73" s="237"/>
      <c r="E73" s="233" t="s">
        <v>6</v>
      </c>
      <c r="F73" s="233"/>
      <c r="G73" s="239" t="s">
        <v>183</v>
      </c>
      <c r="H73" s="239"/>
      <c r="I73" s="239"/>
      <c r="J73" s="239"/>
      <c r="K73" s="239"/>
      <c r="L73" s="239"/>
      <c r="M73" s="239"/>
      <c r="N73" s="239"/>
      <c r="O73" s="224"/>
      <c r="P73" s="233" t="s">
        <v>129</v>
      </c>
      <c r="Q73" s="228"/>
      <c r="R73" s="242" t="s">
        <v>80</v>
      </c>
      <c r="S73" s="235">
        <f t="shared" ref="S73:S77" si="150">IF(Suggested="Yes",AB73,AH73)</f>
        <v>6.4</v>
      </c>
      <c r="T73" s="243" t="s">
        <v>75</v>
      </c>
      <c r="U73" s="244" t="str">
        <f>+Instructions!$B$21</f>
        <v>G</v>
      </c>
      <c r="V73" s="52"/>
      <c r="W73" s="52"/>
      <c r="X73" s="54">
        <f>+Instructions!$C$21</f>
        <v>0</v>
      </c>
      <c r="Y73" s="17">
        <f t="shared" ref="Y73:Y74" si="151">ROUNDUP($AB73*(1-X73),2)</f>
        <v>6.4</v>
      </c>
      <c r="Z73" s="52"/>
      <c r="AA73" s="6" t="s">
        <v>315</v>
      </c>
      <c r="AB73" s="39">
        <v>6.4</v>
      </c>
      <c r="AC73" s="57">
        <f t="shared" ref="AC73:AC74" si="152">+X73</f>
        <v>0</v>
      </c>
      <c r="AD73" s="17">
        <f t="shared" ref="AD73:AD74" si="153">+Y73</f>
        <v>6.4</v>
      </c>
      <c r="AE73" s="12">
        <f t="shared" ref="AE73:AE74" si="154">(AH73-AD73)/AH73</f>
        <v>0</v>
      </c>
      <c r="AF73" s="107"/>
      <c r="AG73" s="113">
        <v>3</v>
      </c>
      <c r="AH73" s="53">
        <f t="shared" ref="AH73:AH74" si="155">SUM(AJ73:AL73)+AF73</f>
        <v>6.4</v>
      </c>
      <c r="AI73" s="52"/>
      <c r="AJ73" s="17">
        <f t="shared" ref="AJ73:AJ77" si="156">ROUND(AD73/(1-VLOOKUP(AG73,Group,2,FALSE)),2)</f>
        <v>6.4</v>
      </c>
      <c r="AK73" s="17">
        <f t="shared" ref="AK73:AK77" si="157">IF(VLOOKUP(AG73,Group,5,FALSE)="YES",VLOOKUP(ROUND(ROUND(AJ73,1)-AJ73,2),Round,2,FALSE)+VLOOKUP(AG73,Group,6,FALSE),0)</f>
        <v>0</v>
      </c>
      <c r="AL73" s="17">
        <f t="shared" ref="AL73:AL77" si="158">IF(VLOOKUP(AG73,Group,7,FALSE)="",0,ROUND(AJ73-0.04999,1)-AJ73+AM73)</f>
        <v>0</v>
      </c>
      <c r="AM73" s="17" t="str">
        <f t="shared" ref="AM73:AM77" si="159">IF(VLOOKUP(AG73,Group,7,FALSE)="","",VLOOKUP(AG73,Group,7,FALSE))</f>
        <v/>
      </c>
      <c r="AO73" s="31" t="s">
        <v>87</v>
      </c>
    </row>
    <row r="74" spans="2:41" s="3" customFormat="1" ht="9.9499999999999993" customHeight="1" x14ac:dyDescent="0.2">
      <c r="B74" s="98" t="s">
        <v>38</v>
      </c>
      <c r="C74" s="224"/>
      <c r="D74" s="237"/>
      <c r="E74" s="233" t="s">
        <v>64</v>
      </c>
      <c r="F74" s="233"/>
      <c r="G74" s="239" t="s">
        <v>183</v>
      </c>
      <c r="H74" s="239"/>
      <c r="I74" s="239"/>
      <c r="J74" s="239"/>
      <c r="K74" s="239"/>
      <c r="L74" s="239"/>
      <c r="M74" s="239"/>
      <c r="N74" s="239"/>
      <c r="O74" s="224"/>
      <c r="P74" s="233" t="s">
        <v>129</v>
      </c>
      <c r="Q74" s="228"/>
      <c r="R74" s="242" t="s">
        <v>80</v>
      </c>
      <c r="S74" s="235">
        <f t="shared" si="150"/>
        <v>7</v>
      </c>
      <c r="T74" s="243" t="s">
        <v>75</v>
      </c>
      <c r="U74" s="244" t="str">
        <f>+Instructions!$B$21</f>
        <v>G</v>
      </c>
      <c r="V74" s="52"/>
      <c r="W74" s="52"/>
      <c r="X74" s="54">
        <f>+Instructions!$C$21</f>
        <v>0</v>
      </c>
      <c r="Y74" s="17">
        <f t="shared" si="151"/>
        <v>7</v>
      </c>
      <c r="Z74" s="52"/>
      <c r="AA74" s="6" t="s">
        <v>315</v>
      </c>
      <c r="AB74" s="39">
        <v>7</v>
      </c>
      <c r="AC74" s="57">
        <f t="shared" si="152"/>
        <v>0</v>
      </c>
      <c r="AD74" s="17">
        <f t="shared" si="153"/>
        <v>7</v>
      </c>
      <c r="AE74" s="12">
        <f t="shared" si="154"/>
        <v>0</v>
      </c>
      <c r="AF74" s="107"/>
      <c r="AG74" s="113">
        <v>3</v>
      </c>
      <c r="AH74" s="53">
        <f t="shared" si="155"/>
        <v>7</v>
      </c>
      <c r="AI74" s="52"/>
      <c r="AJ74" s="17">
        <f t="shared" si="156"/>
        <v>7</v>
      </c>
      <c r="AK74" s="17">
        <f t="shared" si="157"/>
        <v>0</v>
      </c>
      <c r="AL74" s="17">
        <f t="shared" si="158"/>
        <v>0</v>
      </c>
      <c r="AM74" s="17" t="str">
        <f t="shared" si="159"/>
        <v/>
      </c>
      <c r="AO74" s="31" t="s">
        <v>87</v>
      </c>
    </row>
    <row r="75" spans="2:41" s="3" customFormat="1" ht="1.5" customHeight="1" x14ac:dyDescent="0.2">
      <c r="C75" s="224"/>
      <c r="D75" s="224"/>
      <c r="E75" s="224"/>
      <c r="F75" s="224"/>
      <c r="G75" s="224"/>
      <c r="H75" s="224"/>
      <c r="I75" s="224"/>
      <c r="J75" s="224"/>
      <c r="K75" s="239"/>
      <c r="L75" s="224"/>
      <c r="M75" s="224"/>
      <c r="N75" s="224"/>
      <c r="O75" s="224"/>
      <c r="P75" s="233"/>
      <c r="Q75" s="228"/>
      <c r="R75" s="234"/>
      <c r="S75" s="235"/>
      <c r="T75" s="234"/>
      <c r="U75" s="236"/>
      <c r="V75" s="52"/>
      <c r="W75" s="52"/>
      <c r="X75" s="54"/>
      <c r="Y75" s="15"/>
      <c r="Z75" s="52"/>
      <c r="AA75" s="39"/>
      <c r="AB75" s="39"/>
      <c r="AC75" s="54"/>
      <c r="AD75" s="17"/>
      <c r="AE75" s="15"/>
      <c r="AF75" s="62"/>
      <c r="AG75" s="110"/>
      <c r="AH75" s="39"/>
      <c r="AI75" s="52"/>
      <c r="AJ75" s="17"/>
      <c r="AK75" s="39"/>
      <c r="AL75" s="17"/>
      <c r="AM75" s="17"/>
      <c r="AO75" s="31"/>
    </row>
    <row r="76" spans="2:41" s="3" customFormat="1" ht="9.9499999999999993" customHeight="1" x14ac:dyDescent="0.2">
      <c r="B76" s="98" t="s">
        <v>38</v>
      </c>
      <c r="C76" s="224"/>
      <c r="D76" s="237"/>
      <c r="E76" s="233" t="s">
        <v>31</v>
      </c>
      <c r="F76" s="233"/>
      <c r="G76" s="239" t="s">
        <v>96</v>
      </c>
      <c r="H76" s="239"/>
      <c r="I76" s="239" t="s">
        <v>154</v>
      </c>
      <c r="J76" s="239"/>
      <c r="K76" s="239"/>
      <c r="L76" s="245"/>
      <c r="M76" s="238" t="s">
        <v>142</v>
      </c>
      <c r="N76" s="246"/>
      <c r="O76" s="224"/>
      <c r="P76" s="233" t="s">
        <v>151</v>
      </c>
      <c r="Q76" s="228"/>
      <c r="R76" s="242"/>
      <c r="S76" s="235">
        <f t="shared" si="150"/>
        <v>21.9</v>
      </c>
      <c r="T76" s="243" t="s">
        <v>75</v>
      </c>
      <c r="U76" s="244" t="str">
        <f>+Instructions!$B$21</f>
        <v>G</v>
      </c>
      <c r="V76" s="52"/>
      <c r="W76" s="52"/>
      <c r="X76" s="54">
        <f>+Instructions!$C$21</f>
        <v>0</v>
      </c>
      <c r="Y76" s="17">
        <f t="shared" ref="Y76:Y77" si="160">ROUNDUP($AB76*(1-X76),2)</f>
        <v>21.9</v>
      </c>
      <c r="Z76" s="52"/>
      <c r="AA76" s="6" t="s">
        <v>315</v>
      </c>
      <c r="AB76" s="39">
        <v>21.9</v>
      </c>
      <c r="AC76" s="57">
        <f t="shared" ref="AC76:AC77" si="161">+X76</f>
        <v>0</v>
      </c>
      <c r="AD76" s="17">
        <f t="shared" ref="AD76:AD77" si="162">+Y76</f>
        <v>21.9</v>
      </c>
      <c r="AE76" s="12">
        <f t="shared" ref="AE76:AE77" si="163">(AH76-AD76)/AH76</f>
        <v>0</v>
      </c>
      <c r="AF76" s="107"/>
      <c r="AG76" s="113">
        <v>3</v>
      </c>
      <c r="AH76" s="53">
        <f t="shared" ref="AH76:AH77" si="164">SUM(AJ76:AL76)+AF76</f>
        <v>21.9</v>
      </c>
      <c r="AI76" s="52"/>
      <c r="AJ76" s="17">
        <f t="shared" si="156"/>
        <v>21.9</v>
      </c>
      <c r="AK76" s="17">
        <f t="shared" si="157"/>
        <v>0</v>
      </c>
      <c r="AL76" s="17">
        <f t="shared" si="158"/>
        <v>0</v>
      </c>
      <c r="AM76" s="17" t="str">
        <f t="shared" si="159"/>
        <v/>
      </c>
      <c r="AO76" s="31" t="s">
        <v>87</v>
      </c>
    </row>
    <row r="77" spans="2:41" s="3" customFormat="1" ht="9.9499999999999993" customHeight="1" x14ac:dyDescent="0.2">
      <c r="B77" s="98" t="s">
        <v>38</v>
      </c>
      <c r="C77" s="224"/>
      <c r="D77" s="237"/>
      <c r="E77" s="233" t="s">
        <v>134</v>
      </c>
      <c r="F77" s="233"/>
      <c r="G77" s="239" t="s">
        <v>96</v>
      </c>
      <c r="H77" s="239"/>
      <c r="I77" s="239" t="s">
        <v>184</v>
      </c>
      <c r="J77" s="239"/>
      <c r="K77" s="239"/>
      <c r="L77" s="245"/>
      <c r="M77" s="238" t="s">
        <v>143</v>
      </c>
      <c r="N77" s="246"/>
      <c r="O77" s="224"/>
      <c r="P77" s="233" t="s">
        <v>147</v>
      </c>
      <c r="Q77" s="228"/>
      <c r="R77" s="242"/>
      <c r="S77" s="235">
        <f t="shared" si="150"/>
        <v>27.55</v>
      </c>
      <c r="T77" s="243" t="s">
        <v>75</v>
      </c>
      <c r="U77" s="244" t="str">
        <f>+Instructions!$B$21</f>
        <v>G</v>
      </c>
      <c r="V77" s="52"/>
      <c r="W77" s="52"/>
      <c r="X77" s="54">
        <f>+Instructions!$C$21</f>
        <v>0</v>
      </c>
      <c r="Y77" s="17">
        <f t="shared" si="160"/>
        <v>27.55</v>
      </c>
      <c r="Z77" s="52"/>
      <c r="AA77" s="6" t="s">
        <v>315</v>
      </c>
      <c r="AB77" s="39">
        <v>27.55</v>
      </c>
      <c r="AC77" s="57">
        <f t="shared" si="161"/>
        <v>0</v>
      </c>
      <c r="AD77" s="17">
        <f t="shared" si="162"/>
        <v>27.55</v>
      </c>
      <c r="AE77" s="12">
        <f t="shared" si="163"/>
        <v>0</v>
      </c>
      <c r="AF77" s="107"/>
      <c r="AG77" s="113">
        <v>3</v>
      </c>
      <c r="AH77" s="53">
        <f t="shared" si="164"/>
        <v>27.55</v>
      </c>
      <c r="AI77" s="52"/>
      <c r="AJ77" s="17">
        <f t="shared" si="156"/>
        <v>27.55</v>
      </c>
      <c r="AK77" s="17">
        <f t="shared" si="157"/>
        <v>0</v>
      </c>
      <c r="AL77" s="17">
        <f t="shared" si="158"/>
        <v>0</v>
      </c>
      <c r="AM77" s="17" t="str">
        <f t="shared" si="159"/>
        <v/>
      </c>
      <c r="AO77" s="31" t="s">
        <v>87</v>
      </c>
    </row>
    <row r="78" spans="2:41" s="3" customFormat="1" ht="1.5" customHeight="1" x14ac:dyDescent="0.2">
      <c r="C78" s="224"/>
      <c r="D78" s="224"/>
      <c r="E78" s="224"/>
      <c r="F78" s="224"/>
      <c r="G78" s="224"/>
      <c r="H78" s="224"/>
      <c r="I78" s="224"/>
      <c r="J78" s="224"/>
      <c r="K78" s="239"/>
      <c r="L78" s="224"/>
      <c r="M78" s="224"/>
      <c r="N78" s="224"/>
      <c r="O78" s="224"/>
      <c r="P78" s="233"/>
      <c r="Q78" s="228"/>
      <c r="R78" s="234"/>
      <c r="S78" s="235"/>
      <c r="T78" s="234"/>
      <c r="U78" s="236"/>
      <c r="V78" s="52"/>
      <c r="W78" s="52"/>
      <c r="X78" s="54"/>
      <c r="Y78" s="15"/>
      <c r="Z78" s="52"/>
      <c r="AA78" s="39"/>
      <c r="AB78" s="39"/>
      <c r="AC78" s="54"/>
      <c r="AD78" s="17"/>
      <c r="AE78" s="15"/>
      <c r="AF78" s="62"/>
      <c r="AG78" s="110"/>
      <c r="AH78" s="39"/>
      <c r="AI78" s="52"/>
      <c r="AJ78" s="17"/>
      <c r="AK78" s="39"/>
      <c r="AL78" s="17"/>
      <c r="AM78" s="17"/>
      <c r="AO78" s="31"/>
    </row>
    <row r="79" spans="2:41" s="3" customFormat="1" ht="9.9499999999999993" customHeight="1" x14ac:dyDescent="0.2">
      <c r="B79" s="100" t="s">
        <v>73</v>
      </c>
      <c r="C79" s="224"/>
      <c r="D79" s="237"/>
      <c r="E79" s="233" t="s">
        <v>124</v>
      </c>
      <c r="F79" s="233"/>
      <c r="G79" s="239" t="s">
        <v>91</v>
      </c>
      <c r="H79" s="239"/>
      <c r="I79" s="239"/>
      <c r="J79" s="239"/>
      <c r="K79" s="239"/>
      <c r="L79" s="239"/>
      <c r="M79" s="239"/>
      <c r="N79" s="239"/>
      <c r="O79" s="224"/>
      <c r="P79" s="233" t="s">
        <v>148</v>
      </c>
      <c r="Q79" s="228"/>
      <c r="R79" s="242"/>
      <c r="S79" s="235">
        <f t="shared" ref="S79:S81" si="165">IF(Suggested="Yes",AB79,AH79)</f>
        <v>13.5</v>
      </c>
      <c r="T79" s="243" t="s">
        <v>74</v>
      </c>
      <c r="U79" s="244" t="str">
        <f>+Instructions!$B$21</f>
        <v>G</v>
      </c>
      <c r="V79" s="52"/>
      <c r="W79" s="52"/>
      <c r="X79" s="54">
        <f>+Instructions!$C$21</f>
        <v>0</v>
      </c>
      <c r="Y79" s="17">
        <f t="shared" ref="Y79" si="166">ROUNDUP($AB79*(1-X79),2)</f>
        <v>13.5</v>
      </c>
      <c r="Z79" s="52"/>
      <c r="AA79" s="6" t="s">
        <v>315</v>
      </c>
      <c r="AB79" s="39">
        <v>13.5</v>
      </c>
      <c r="AC79" s="57">
        <f t="shared" ref="AC79" si="167">+X79</f>
        <v>0</v>
      </c>
      <c r="AD79" s="39">
        <f t="shared" ref="AD79" si="168">+Y79</f>
        <v>13.5</v>
      </c>
      <c r="AE79" s="57">
        <f t="shared" ref="AE79" si="169">(AH79-AD79)/AH79</f>
        <v>0</v>
      </c>
      <c r="AF79" s="107"/>
      <c r="AG79" s="114">
        <v>2</v>
      </c>
      <c r="AH79" s="44">
        <f t="shared" ref="AH79" si="170">SUM(AJ79:AL79)+AF79</f>
        <v>13.5</v>
      </c>
      <c r="AI79" s="52"/>
      <c r="AJ79" s="17">
        <f t="shared" ref="AJ79" si="171">ROUND(AD79/(1-VLOOKUP(AG79,Group,2,FALSE)),2)</f>
        <v>13.5</v>
      </c>
      <c r="AK79" s="17">
        <f t="shared" ref="AK79" si="172">IF(VLOOKUP(AG79,Group,5,FALSE)="YES",VLOOKUP(ROUND(ROUND(AJ79,1)-AJ79,2),Round,2,FALSE)+VLOOKUP(AG79,Group,6,FALSE),0)</f>
        <v>0</v>
      </c>
      <c r="AL79" s="17">
        <f t="shared" ref="AL79" si="173">IF(VLOOKUP(AG79,Group,7,FALSE)="",0,ROUND(AJ79-0.04999,1)-AJ79+AM79)</f>
        <v>0</v>
      </c>
      <c r="AM79" s="17" t="str">
        <f t="shared" ref="AM79" si="174">IF(VLOOKUP(AG79,Group,7,FALSE)="","",VLOOKUP(AG79,Group,7,FALSE))</f>
        <v/>
      </c>
      <c r="AO79" s="31" t="s">
        <v>87</v>
      </c>
    </row>
    <row r="80" spans="2:41" s="3" customFormat="1" ht="2.85" customHeight="1" x14ac:dyDescent="0.2">
      <c r="C80" s="224"/>
      <c r="D80" s="224"/>
      <c r="E80" s="224"/>
      <c r="F80" s="224"/>
      <c r="G80" s="224"/>
      <c r="H80" s="224"/>
      <c r="I80" s="224"/>
      <c r="J80" s="224"/>
      <c r="K80" s="239"/>
      <c r="L80" s="224"/>
      <c r="M80" s="224"/>
      <c r="N80" s="224"/>
      <c r="O80" s="224"/>
      <c r="P80" s="233"/>
      <c r="Q80" s="228"/>
      <c r="R80" s="234"/>
      <c r="S80" s="235"/>
      <c r="T80" s="234"/>
      <c r="U80" s="236"/>
      <c r="V80" s="52"/>
      <c r="W80" s="52"/>
      <c r="X80" s="54"/>
      <c r="Y80" s="15"/>
      <c r="Z80" s="52"/>
      <c r="AA80" s="39"/>
      <c r="AB80" s="39"/>
      <c r="AC80" s="54"/>
      <c r="AD80" s="17"/>
      <c r="AE80" s="15"/>
      <c r="AF80" s="62"/>
      <c r="AG80" s="110"/>
      <c r="AH80" s="39"/>
      <c r="AI80" s="52"/>
      <c r="AJ80" s="17"/>
      <c r="AK80" s="39"/>
      <c r="AL80" s="17"/>
      <c r="AM80" s="17"/>
      <c r="AO80" s="31"/>
    </row>
    <row r="81" spans="2:41" s="3" customFormat="1" ht="9.9499999999999993" customHeight="1" x14ac:dyDescent="0.2">
      <c r="B81" s="99" t="s">
        <v>83</v>
      </c>
      <c r="C81" s="224"/>
      <c r="D81" s="237"/>
      <c r="E81" s="233" t="s">
        <v>226</v>
      </c>
      <c r="F81" s="233"/>
      <c r="G81" s="239" t="s">
        <v>76</v>
      </c>
      <c r="H81" s="239"/>
      <c r="I81" s="239"/>
      <c r="J81" s="239" t="s">
        <v>228</v>
      </c>
      <c r="K81" s="239"/>
      <c r="L81" s="239"/>
      <c r="M81" s="239"/>
      <c r="N81" s="239"/>
      <c r="O81" s="224"/>
      <c r="P81" s="233" t="s">
        <v>100</v>
      </c>
      <c r="Q81" s="228"/>
      <c r="R81" s="242" t="s">
        <v>188</v>
      </c>
      <c r="S81" s="235">
        <f t="shared" si="165"/>
        <v>11.2</v>
      </c>
      <c r="T81" s="243" t="s">
        <v>75</v>
      </c>
      <c r="U81" s="244" t="str">
        <f>+Instructions!$B$21</f>
        <v>G</v>
      </c>
      <c r="V81" s="52"/>
      <c r="W81" s="52"/>
      <c r="X81" s="54">
        <f>+Instructions!$C$21</f>
        <v>0</v>
      </c>
      <c r="Y81" s="17">
        <f>ROUNDUP($AB81*(1-X81),2)</f>
        <v>11.2</v>
      </c>
      <c r="Z81" s="52"/>
      <c r="AA81" s="6" t="s">
        <v>315</v>
      </c>
      <c r="AB81" s="39">
        <v>11.2</v>
      </c>
      <c r="AC81" s="57">
        <f>+X81</f>
        <v>0</v>
      </c>
      <c r="AD81" s="17">
        <f>+Y81</f>
        <v>11.2</v>
      </c>
      <c r="AE81" s="12">
        <f>(AH81-AD81)/AH81</f>
        <v>0</v>
      </c>
      <c r="AF81" s="107"/>
      <c r="AG81" s="112">
        <v>1</v>
      </c>
      <c r="AH81" s="38">
        <f>SUM(AJ81:AL81)+AF81</f>
        <v>11.2</v>
      </c>
      <c r="AI81" s="52"/>
      <c r="AJ81" s="17">
        <f t="shared" ref="AJ81" si="175">ROUND(AD81/(1-VLOOKUP(AG81,Group,2,FALSE)),2)</f>
        <v>11.2</v>
      </c>
      <c r="AK81" s="17">
        <f t="shared" ref="AK81" si="176">IF(VLOOKUP(AG81,Group,5,FALSE)="YES",VLOOKUP(ROUND(ROUND(AJ81,1)-AJ81,2),Round,2,FALSE)+VLOOKUP(AG81,Group,6,FALSE),0)</f>
        <v>0</v>
      </c>
      <c r="AL81" s="17">
        <f t="shared" ref="AL81" si="177">IF(VLOOKUP(AG81,Group,7,FALSE)="",0,ROUND(AJ81-0.04999,1)-AJ81+AM81)</f>
        <v>0</v>
      </c>
      <c r="AM81" s="17" t="str">
        <f t="shared" ref="AM81" si="178">IF(VLOOKUP(AG81,Group,7,FALSE)="","",VLOOKUP(AG81,Group,7,FALSE))</f>
        <v/>
      </c>
      <c r="AO81" s="31" t="s">
        <v>87</v>
      </c>
    </row>
    <row r="82" spans="2:41" s="3" customFormat="1" ht="1.5" customHeight="1" x14ac:dyDescent="0.2">
      <c r="P82" s="71"/>
      <c r="Q82" s="82"/>
      <c r="R82" s="6"/>
      <c r="S82" s="39"/>
      <c r="T82" s="6"/>
      <c r="U82" s="5"/>
      <c r="V82" s="52"/>
      <c r="W82" s="52"/>
      <c r="X82" s="54"/>
      <c r="Y82" s="15"/>
      <c r="Z82" s="52"/>
      <c r="AA82" s="39"/>
      <c r="AB82" s="39"/>
      <c r="AC82" s="54"/>
      <c r="AD82" s="17"/>
      <c r="AE82" s="15"/>
      <c r="AF82" s="62"/>
      <c r="AG82" s="110"/>
      <c r="AH82" s="39"/>
      <c r="AI82" s="52"/>
      <c r="AJ82" s="17"/>
      <c r="AK82" s="39"/>
      <c r="AL82" s="17"/>
      <c r="AM82" s="17"/>
      <c r="AO82" s="31"/>
    </row>
    <row r="83" spans="2:41" s="3" customFormat="1" ht="9.75" customHeight="1" x14ac:dyDescent="0.2">
      <c r="C83" s="11" t="s">
        <v>27</v>
      </c>
      <c r="D83" s="237" t="s">
        <v>185</v>
      </c>
      <c r="E83" s="248" t="s">
        <v>238</v>
      </c>
      <c r="F83" s="233"/>
      <c r="G83" s="239"/>
      <c r="H83" s="239"/>
      <c r="I83" s="249"/>
      <c r="J83" s="239"/>
      <c r="K83" s="239"/>
      <c r="L83" s="239"/>
      <c r="M83" s="239"/>
      <c r="N83" s="249" t="s">
        <v>269</v>
      </c>
      <c r="O83" s="224"/>
      <c r="P83" s="233"/>
      <c r="Q83" s="82"/>
      <c r="R83" s="29"/>
      <c r="S83" s="39"/>
      <c r="T83" s="37"/>
      <c r="U83" s="37"/>
      <c r="V83" s="52"/>
      <c r="W83" s="52"/>
      <c r="X83" s="54"/>
      <c r="Y83" s="39"/>
      <c r="Z83" s="52"/>
      <c r="AA83" s="128"/>
      <c r="AB83" s="39"/>
      <c r="AC83" s="57"/>
      <c r="AD83" s="39"/>
      <c r="AE83" s="57"/>
      <c r="AF83" s="72"/>
      <c r="AG83" s="39"/>
      <c r="AH83" s="39"/>
      <c r="AI83" s="52"/>
      <c r="AK83" s="6" t="s">
        <v>27</v>
      </c>
      <c r="AO83" s="31" t="s">
        <v>87</v>
      </c>
    </row>
    <row r="84" spans="2:41" s="3" customFormat="1" ht="3.95" customHeight="1" x14ac:dyDescent="0.2">
      <c r="P84" s="71"/>
      <c r="Q84" s="82"/>
      <c r="R84" s="6"/>
      <c r="S84" s="39"/>
      <c r="T84" s="6"/>
      <c r="U84" s="5"/>
      <c r="V84" s="52"/>
      <c r="W84" s="52"/>
      <c r="X84" s="54"/>
      <c r="Y84" s="15"/>
      <c r="Z84" s="52"/>
      <c r="AA84" s="39"/>
      <c r="AB84" s="39"/>
      <c r="AC84" s="54"/>
      <c r="AD84" s="17"/>
      <c r="AE84" s="15"/>
      <c r="AF84" s="62"/>
      <c r="AG84" s="110"/>
      <c r="AH84" s="39"/>
      <c r="AI84" s="52"/>
      <c r="AJ84" s="17"/>
      <c r="AK84" s="39"/>
      <c r="AL84" s="17"/>
      <c r="AM84" s="17"/>
      <c r="AO84" s="31"/>
    </row>
    <row r="85" spans="2:41" s="3" customFormat="1" ht="12.2" customHeight="1" x14ac:dyDescent="0.2">
      <c r="C85" s="126" t="s">
        <v>270</v>
      </c>
      <c r="D85" s="11"/>
      <c r="E85" s="127"/>
      <c r="F85" s="127"/>
      <c r="Q85" s="82"/>
      <c r="R85" s="164" t="s">
        <v>98</v>
      </c>
      <c r="S85" s="165" t="s">
        <v>110</v>
      </c>
      <c r="T85" s="167"/>
      <c r="U85" s="120"/>
      <c r="V85" s="52"/>
      <c r="W85" s="52"/>
      <c r="X85" s="54"/>
      <c r="Y85" s="15"/>
      <c r="Z85" s="52"/>
      <c r="AA85" s="128"/>
      <c r="AC85" s="54"/>
      <c r="AD85" s="17"/>
      <c r="AE85" s="15"/>
      <c r="AF85" s="62"/>
      <c r="AH85" s="17"/>
      <c r="AI85" s="52"/>
      <c r="AK85" s="6" t="s">
        <v>27</v>
      </c>
      <c r="AO85" s="31" t="s">
        <v>87</v>
      </c>
    </row>
    <row r="86" spans="2:41" s="3" customFormat="1" ht="2.85" customHeight="1" x14ac:dyDescent="0.2">
      <c r="P86" s="71"/>
      <c r="Q86" s="82"/>
      <c r="R86" s="6"/>
      <c r="S86" s="39"/>
      <c r="T86" s="6"/>
      <c r="U86" s="5"/>
      <c r="V86" s="52"/>
      <c r="W86" s="52"/>
      <c r="X86" s="54"/>
      <c r="Y86" s="15"/>
      <c r="Z86" s="52"/>
      <c r="AA86" s="39"/>
      <c r="AB86" s="39"/>
      <c r="AC86" s="54"/>
      <c r="AD86" s="17"/>
      <c r="AE86" s="15"/>
      <c r="AF86" s="62"/>
      <c r="AG86" s="110"/>
      <c r="AH86" s="39"/>
      <c r="AI86" s="52"/>
      <c r="AJ86" s="17"/>
      <c r="AK86" s="39"/>
      <c r="AL86" s="17"/>
      <c r="AM86" s="17"/>
      <c r="AO86" s="31"/>
    </row>
    <row r="87" spans="2:41" s="30" customFormat="1" ht="9.9499999999999993" customHeight="1" x14ac:dyDescent="0.2">
      <c r="C87" s="126"/>
      <c r="D87" s="40" t="s">
        <v>40</v>
      </c>
      <c r="E87" s="138" t="s">
        <v>130</v>
      </c>
      <c r="G87" s="138"/>
      <c r="I87" s="138"/>
      <c r="J87" s="138"/>
      <c r="K87" s="138"/>
      <c r="L87" s="138" t="s">
        <v>27</v>
      </c>
      <c r="M87" s="30" t="s">
        <v>27</v>
      </c>
      <c r="O87" s="30" t="s">
        <v>27</v>
      </c>
      <c r="Q87" s="82"/>
      <c r="S87" s="39"/>
      <c r="T87" s="129"/>
      <c r="U87" s="121"/>
      <c r="V87" s="52"/>
      <c r="W87" s="52"/>
      <c r="X87" s="124"/>
      <c r="Y87" s="122"/>
      <c r="Z87" s="52"/>
      <c r="AA87" s="128"/>
      <c r="AC87" s="124"/>
      <c r="AD87" s="123"/>
      <c r="AE87" s="122"/>
      <c r="AF87" s="125"/>
      <c r="AH87" s="123"/>
      <c r="AI87" s="52"/>
      <c r="AJ87" s="3"/>
      <c r="AK87" s="6" t="s">
        <v>27</v>
      </c>
      <c r="AL87" s="3"/>
      <c r="AO87" s="31" t="s">
        <v>87</v>
      </c>
    </row>
    <row r="88" spans="2:41" s="3" customFormat="1" ht="1.5" customHeight="1" x14ac:dyDescent="0.2">
      <c r="P88" s="71"/>
      <c r="Q88" s="82"/>
      <c r="R88" s="6"/>
      <c r="S88" s="39"/>
      <c r="T88" s="6"/>
      <c r="U88" s="5"/>
      <c r="V88" s="52"/>
      <c r="W88" s="52"/>
      <c r="X88" s="54"/>
      <c r="Y88" s="15"/>
      <c r="Z88" s="52"/>
      <c r="AA88" s="39"/>
      <c r="AB88" s="39"/>
      <c r="AC88" s="54"/>
      <c r="AD88" s="17"/>
      <c r="AE88" s="15"/>
      <c r="AF88" s="62"/>
      <c r="AG88" s="110"/>
      <c r="AH88" s="39"/>
      <c r="AI88" s="52"/>
      <c r="AJ88" s="17"/>
      <c r="AK88" s="39"/>
      <c r="AL88" s="17"/>
      <c r="AM88" s="17"/>
      <c r="AO88" s="31"/>
    </row>
    <row r="89" spans="2:41" s="3" customFormat="1" ht="9.9499999999999993" customHeight="1" x14ac:dyDescent="0.2">
      <c r="B89" s="99" t="s">
        <v>83</v>
      </c>
      <c r="D89" s="40"/>
      <c r="E89" s="71" t="s">
        <v>95</v>
      </c>
      <c r="F89" s="71"/>
      <c r="G89" s="30" t="s">
        <v>76</v>
      </c>
      <c r="H89" s="30"/>
      <c r="I89" s="30"/>
      <c r="J89" s="30"/>
      <c r="K89" s="30"/>
      <c r="L89" s="30"/>
      <c r="M89" s="30"/>
      <c r="N89" s="30"/>
      <c r="P89" s="71" t="s">
        <v>116</v>
      </c>
      <c r="Q89" s="82"/>
      <c r="R89" s="29"/>
      <c r="S89" s="39">
        <f t="shared" ref="S89" si="179">IF(Suggested="Yes",AB89,AH89)</f>
        <v>6.55</v>
      </c>
      <c r="T89" s="37" t="s">
        <v>75</v>
      </c>
      <c r="U89" s="132" t="str">
        <f>+Instructions!$B$21</f>
        <v>G</v>
      </c>
      <c r="V89" s="52"/>
      <c r="W89" s="52"/>
      <c r="X89" s="54">
        <f>+Instructions!$C$21</f>
        <v>0</v>
      </c>
      <c r="Y89" s="17">
        <f t="shared" ref="Y89" si="180">ROUNDUP($AB89*(1-X89),2)</f>
        <v>6.55</v>
      </c>
      <c r="Z89" s="52"/>
      <c r="AA89" s="6" t="s">
        <v>315</v>
      </c>
      <c r="AB89" s="39">
        <v>6.55</v>
      </c>
      <c r="AC89" s="57">
        <f t="shared" ref="AC89" si="181">+X89</f>
        <v>0</v>
      </c>
      <c r="AD89" s="17">
        <f t="shared" ref="AD89" si="182">+Y89</f>
        <v>6.55</v>
      </c>
      <c r="AE89" s="12">
        <f t="shared" ref="AE89" si="183">(AH89-AD89)/AH89</f>
        <v>0</v>
      </c>
      <c r="AF89" s="107"/>
      <c r="AG89" s="112">
        <v>1</v>
      </c>
      <c r="AH89" s="38">
        <f t="shared" ref="AH89" si="184">SUM(AJ89:AL89)+AF89</f>
        <v>6.55</v>
      </c>
      <c r="AI89" s="52"/>
      <c r="AJ89" s="17">
        <f t="shared" ref="AJ89" si="185">ROUND(AD89/(1-VLOOKUP(AG89,Group,2,FALSE)),2)</f>
        <v>6.55</v>
      </c>
      <c r="AK89" s="17">
        <f t="shared" ref="AK89" si="186">IF(VLOOKUP(AG89,Group,5,FALSE)="YES",VLOOKUP(ROUND(ROUND(AJ89,1)-AJ89,2),Round,2,FALSE)+VLOOKUP(AG89,Group,6,FALSE),0)</f>
        <v>0</v>
      </c>
      <c r="AL89" s="17">
        <f t="shared" ref="AL89" si="187">IF(VLOOKUP(AG89,Group,7,FALSE)="",0,ROUND(AJ89-0.04999,1)-AJ89+AM89)</f>
        <v>0</v>
      </c>
      <c r="AM89" s="17" t="str">
        <f t="shared" ref="AM89" si="188">IF(VLOOKUP(AG89,Group,7,FALSE)="","",VLOOKUP(AG89,Group,7,FALSE))</f>
        <v/>
      </c>
      <c r="AO89" s="31" t="s">
        <v>87</v>
      </c>
    </row>
    <row r="90" spans="2:41" s="3" customFormat="1" ht="1.5" customHeight="1" x14ac:dyDescent="0.2">
      <c r="P90" s="71"/>
      <c r="Q90" s="82"/>
      <c r="R90" s="6"/>
      <c r="S90" s="39"/>
      <c r="T90" s="6"/>
      <c r="U90" s="5"/>
      <c r="V90" s="52"/>
      <c r="W90" s="52"/>
      <c r="X90" s="54"/>
      <c r="Y90" s="15"/>
      <c r="Z90" s="52"/>
      <c r="AA90" s="39"/>
      <c r="AB90" s="39"/>
      <c r="AC90" s="54"/>
      <c r="AD90" s="17"/>
      <c r="AE90" s="15"/>
      <c r="AF90" s="62"/>
      <c r="AG90" s="110"/>
      <c r="AH90" s="39"/>
      <c r="AI90" s="52"/>
      <c r="AJ90" s="17"/>
      <c r="AK90" s="39"/>
      <c r="AL90" s="17"/>
      <c r="AM90" s="17"/>
      <c r="AO90" s="31"/>
    </row>
    <row r="91" spans="2:41" s="3" customFormat="1" ht="9.9499999999999993" customHeight="1" x14ac:dyDescent="0.2">
      <c r="B91" s="98" t="s">
        <v>38</v>
      </c>
      <c r="D91" s="40"/>
      <c r="E91" s="71" t="s">
        <v>131</v>
      </c>
      <c r="F91" s="71"/>
      <c r="G91" s="30" t="s">
        <v>132</v>
      </c>
      <c r="H91" s="30"/>
      <c r="I91" s="30"/>
      <c r="J91" s="30"/>
      <c r="K91" s="30"/>
      <c r="L91" s="30"/>
      <c r="M91" s="176" t="s">
        <v>144</v>
      </c>
      <c r="N91" s="30"/>
      <c r="P91" s="71" t="s">
        <v>149</v>
      </c>
      <c r="Q91" s="82"/>
      <c r="R91" s="29"/>
      <c r="S91" s="39">
        <f t="shared" ref="S91" si="189">IF(Suggested="Yes",AB91,AH91)</f>
        <v>27.6</v>
      </c>
      <c r="T91" s="37" t="s">
        <v>75</v>
      </c>
      <c r="U91" s="132" t="str">
        <f>+Instructions!$B$21</f>
        <v>G</v>
      </c>
      <c r="V91" s="52"/>
      <c r="W91" s="52"/>
      <c r="X91" s="54">
        <f>+Instructions!$C$21</f>
        <v>0</v>
      </c>
      <c r="Y91" s="17">
        <f t="shared" ref="Y91" si="190">ROUNDUP($AB91*(1-X91),2)</f>
        <v>27.6</v>
      </c>
      <c r="Z91" s="52"/>
      <c r="AA91" s="6" t="s">
        <v>315</v>
      </c>
      <c r="AB91" s="39">
        <v>27.6</v>
      </c>
      <c r="AC91" s="57">
        <f t="shared" ref="AC91" si="191">+X91</f>
        <v>0</v>
      </c>
      <c r="AD91" s="17">
        <f t="shared" ref="AD91" si="192">+Y91</f>
        <v>27.6</v>
      </c>
      <c r="AE91" s="12">
        <f t="shared" ref="AE91" si="193">(AH91-AD91)/AH91</f>
        <v>0</v>
      </c>
      <c r="AF91" s="107"/>
      <c r="AG91" s="113">
        <v>3</v>
      </c>
      <c r="AH91" s="53">
        <f t="shared" ref="AH91" si="194">SUM(AJ91:AL91)+AF91</f>
        <v>27.6</v>
      </c>
      <c r="AI91" s="52"/>
      <c r="AJ91" s="17">
        <f t="shared" ref="AJ91" si="195">ROUND(AD91/(1-VLOOKUP(AG91,Group,2,FALSE)),2)</f>
        <v>27.6</v>
      </c>
      <c r="AK91" s="17">
        <f t="shared" ref="AK91" si="196">IF(VLOOKUP(AG91,Group,5,FALSE)="YES",VLOOKUP(ROUND(ROUND(AJ91,1)-AJ91,2),Round,2,FALSE)+VLOOKUP(AG91,Group,6,FALSE),0)</f>
        <v>0</v>
      </c>
      <c r="AL91" s="17">
        <f t="shared" ref="AL91" si="197">IF(VLOOKUP(AG91,Group,7,FALSE)="",0,ROUND(AJ91-0.04999,1)-AJ91+AM91)</f>
        <v>0</v>
      </c>
      <c r="AM91" s="17" t="str">
        <f t="shared" ref="AM91" si="198">IF(VLOOKUP(AG91,Group,7,FALSE)="","",VLOOKUP(AG91,Group,7,FALSE))</f>
        <v/>
      </c>
      <c r="AO91" s="31" t="s">
        <v>87</v>
      </c>
    </row>
    <row r="92" spans="2:41" s="3" customFormat="1" ht="3.95" customHeight="1" x14ac:dyDescent="0.2">
      <c r="P92" s="71"/>
      <c r="Q92" s="82"/>
      <c r="R92" s="6"/>
      <c r="S92" s="39"/>
      <c r="T92" s="6"/>
      <c r="U92" s="5"/>
      <c r="V92" s="52"/>
      <c r="W92" s="52"/>
      <c r="X92" s="54"/>
      <c r="Y92" s="15"/>
      <c r="Z92" s="52"/>
      <c r="AA92" s="39"/>
      <c r="AB92" s="39"/>
      <c r="AC92" s="54"/>
      <c r="AD92" s="17"/>
      <c r="AE92" s="15"/>
      <c r="AF92" s="62"/>
      <c r="AG92" s="110"/>
      <c r="AH92" s="39"/>
      <c r="AI92" s="52"/>
      <c r="AJ92" s="17"/>
      <c r="AK92" s="39"/>
      <c r="AL92" s="17"/>
      <c r="AM92" s="17"/>
      <c r="AO92" s="31"/>
    </row>
    <row r="93" spans="2:41" s="3" customFormat="1" ht="12.2" customHeight="1" x14ac:dyDescent="0.2">
      <c r="C93" s="126" t="s">
        <v>275</v>
      </c>
      <c r="D93" s="11"/>
      <c r="E93" s="127"/>
      <c r="F93" s="127"/>
      <c r="Q93" s="82"/>
      <c r="R93" s="164" t="s">
        <v>98</v>
      </c>
      <c r="S93" s="165" t="s">
        <v>255</v>
      </c>
      <c r="T93" s="167"/>
      <c r="U93" s="120"/>
      <c r="V93" s="52"/>
      <c r="W93" s="52"/>
      <c r="X93" s="54"/>
      <c r="Y93" s="15"/>
      <c r="Z93" s="52"/>
      <c r="AA93" s="128"/>
      <c r="AC93" s="54"/>
      <c r="AD93" s="17"/>
      <c r="AE93" s="15"/>
      <c r="AF93" s="62"/>
      <c r="AH93" s="17"/>
      <c r="AI93" s="52"/>
      <c r="AK93" s="6" t="s">
        <v>27</v>
      </c>
      <c r="AO93" s="31" t="s">
        <v>87</v>
      </c>
    </row>
    <row r="94" spans="2:41" s="3" customFormat="1" ht="2.85" customHeight="1" x14ac:dyDescent="0.2">
      <c r="P94" s="71"/>
      <c r="Q94" s="82"/>
      <c r="R94" s="6"/>
      <c r="S94" s="39"/>
      <c r="T94" s="6"/>
      <c r="U94" s="5"/>
      <c r="V94" s="52"/>
      <c r="W94" s="52"/>
      <c r="X94" s="54"/>
      <c r="Y94" s="15"/>
      <c r="Z94" s="52"/>
      <c r="AA94" s="39"/>
      <c r="AB94" s="39"/>
      <c r="AC94" s="54"/>
      <c r="AD94" s="17"/>
      <c r="AE94" s="15"/>
      <c r="AF94" s="62"/>
      <c r="AG94" s="110"/>
      <c r="AH94" s="39"/>
      <c r="AI94" s="52"/>
      <c r="AJ94" s="17"/>
      <c r="AK94" s="39"/>
      <c r="AL94" s="17"/>
      <c r="AM94" s="17"/>
      <c r="AO94" s="31"/>
    </row>
    <row r="95" spans="2:41" s="30" customFormat="1" ht="9.9499999999999993" customHeight="1" x14ac:dyDescent="0.2">
      <c r="C95" s="126"/>
      <c r="D95" s="40" t="s">
        <v>40</v>
      </c>
      <c r="E95" s="138" t="s">
        <v>294</v>
      </c>
      <c r="G95" s="138"/>
      <c r="I95" s="138"/>
      <c r="J95" s="138"/>
      <c r="K95" s="138"/>
      <c r="L95" s="138"/>
      <c r="Q95" s="82"/>
      <c r="S95" s="39"/>
      <c r="T95" s="129"/>
      <c r="U95" s="121"/>
      <c r="V95" s="52"/>
      <c r="W95" s="52"/>
      <c r="X95" s="124"/>
      <c r="Y95" s="122"/>
      <c r="Z95" s="52"/>
      <c r="AA95" s="128"/>
      <c r="AC95" s="124"/>
      <c r="AD95" s="123"/>
      <c r="AE95" s="122"/>
      <c r="AF95" s="125"/>
      <c r="AH95" s="123"/>
      <c r="AI95" s="52"/>
      <c r="AJ95" s="3"/>
      <c r="AK95" s="6" t="s">
        <v>27</v>
      </c>
      <c r="AL95" s="3"/>
      <c r="AO95" s="31" t="s">
        <v>87</v>
      </c>
    </row>
    <row r="96" spans="2:41" s="3" customFormat="1" ht="1.5" customHeight="1" x14ac:dyDescent="0.2">
      <c r="P96" s="71"/>
      <c r="Q96" s="82"/>
      <c r="R96" s="6"/>
      <c r="S96" s="39"/>
      <c r="T96" s="6"/>
      <c r="U96" s="5"/>
      <c r="V96" s="52"/>
      <c r="W96" s="52"/>
      <c r="X96" s="54"/>
      <c r="Y96" s="15"/>
      <c r="Z96" s="52"/>
      <c r="AA96" s="39"/>
      <c r="AB96" s="39"/>
      <c r="AC96" s="54"/>
      <c r="AD96" s="17"/>
      <c r="AE96" s="15"/>
      <c r="AF96" s="62"/>
      <c r="AG96" s="110"/>
      <c r="AH96" s="39"/>
      <c r="AI96" s="52"/>
      <c r="AJ96" s="17"/>
      <c r="AK96" s="39"/>
      <c r="AL96" s="17"/>
      <c r="AM96" s="17"/>
      <c r="AO96" s="31"/>
    </row>
    <row r="97" spans="2:41" s="3" customFormat="1" ht="9.9499999999999993" customHeight="1" x14ac:dyDescent="0.2">
      <c r="B97" s="99" t="s">
        <v>83</v>
      </c>
      <c r="D97" s="40" t="s">
        <v>122</v>
      </c>
      <c r="E97" s="71" t="s">
        <v>6</v>
      </c>
      <c r="F97" s="71"/>
      <c r="G97" s="30" t="s">
        <v>76</v>
      </c>
      <c r="H97" s="30"/>
      <c r="I97" s="30"/>
      <c r="J97" s="30"/>
      <c r="K97" s="30"/>
      <c r="L97" s="30"/>
      <c r="M97" s="30"/>
      <c r="N97" s="30"/>
      <c r="P97" s="71" t="s">
        <v>217</v>
      </c>
      <c r="Q97" s="82" t="s">
        <v>44</v>
      </c>
      <c r="R97" s="29"/>
      <c r="S97" s="39">
        <f t="shared" ref="S97:S99" si="199">IF(Suggested="Yes",AB97,AH97)</f>
        <v>5.65</v>
      </c>
      <c r="T97" s="37" t="s">
        <v>75</v>
      </c>
      <c r="U97" s="132" t="str">
        <f>+Instructions!$B$21</f>
        <v>G</v>
      </c>
      <c r="V97" s="52"/>
      <c r="W97" s="52"/>
      <c r="X97" s="54">
        <f>+Instructions!$C$21</f>
        <v>0</v>
      </c>
      <c r="Y97" s="17">
        <f t="shared" ref="Y97:Y99" si="200">ROUNDUP($AB97*(1-X97),2)</f>
        <v>5.65</v>
      </c>
      <c r="Z97" s="52"/>
      <c r="AA97" s="6" t="s">
        <v>315</v>
      </c>
      <c r="AB97" s="39">
        <v>5.65</v>
      </c>
      <c r="AC97" s="57">
        <f t="shared" ref="AC97:AC99" si="201">+X97</f>
        <v>0</v>
      </c>
      <c r="AD97" s="17">
        <f t="shared" ref="AD97:AD99" si="202">+Y97</f>
        <v>5.65</v>
      </c>
      <c r="AE97" s="12">
        <f t="shared" ref="AE97:AE99" si="203">(AH97-AD97)/AH97</f>
        <v>0</v>
      </c>
      <c r="AF97" s="107"/>
      <c r="AG97" s="112">
        <v>1</v>
      </c>
      <c r="AH97" s="38">
        <f t="shared" ref="AH97:AH99" si="204">SUM(AJ97:AL97)+AF97</f>
        <v>5.65</v>
      </c>
      <c r="AI97" s="52"/>
      <c r="AJ97" s="17">
        <f t="shared" ref="AJ97:AJ99" si="205">ROUND(AD97/(1-VLOOKUP(AG97,Group,2,FALSE)),2)</f>
        <v>5.65</v>
      </c>
      <c r="AK97" s="17">
        <f t="shared" ref="AK97:AK99" si="206">IF(VLOOKUP(AG97,Group,5,FALSE)="YES",VLOOKUP(ROUND(ROUND(AJ97,1)-AJ97,2),Round,2,FALSE)+VLOOKUP(AG97,Group,6,FALSE),0)</f>
        <v>0</v>
      </c>
      <c r="AL97" s="17">
        <f t="shared" ref="AL97:AL99" si="207">IF(VLOOKUP(AG97,Group,7,FALSE)="",0,ROUND(AJ97-0.04999,1)-AJ97+AM97)</f>
        <v>0</v>
      </c>
      <c r="AM97" s="17" t="str">
        <f t="shared" ref="AM97:AM99" si="208">IF(VLOOKUP(AG97,Group,7,FALSE)="","",VLOOKUP(AG97,Group,7,FALSE))</f>
        <v/>
      </c>
      <c r="AO97" s="31" t="s">
        <v>87</v>
      </c>
    </row>
    <row r="98" spans="2:41" s="3" customFormat="1" ht="9.9499999999999993" customHeight="1" x14ac:dyDescent="0.2">
      <c r="B98" s="99" t="s">
        <v>83</v>
      </c>
      <c r="D98" s="40"/>
      <c r="E98" s="71" t="s">
        <v>215</v>
      </c>
      <c r="F98" s="71"/>
      <c r="G98" s="30" t="s">
        <v>76</v>
      </c>
      <c r="H98" s="30"/>
      <c r="I98" s="30"/>
      <c r="J98" s="30"/>
      <c r="K98" s="30"/>
      <c r="L98" s="30"/>
      <c r="M98" s="30"/>
      <c r="N98" s="30"/>
      <c r="P98" s="71" t="s">
        <v>218</v>
      </c>
      <c r="Q98" s="82"/>
      <c r="R98" s="29"/>
      <c r="S98" s="39">
        <f>IF(Suggested="Yes",AB98,AH98)</f>
        <v>8</v>
      </c>
      <c r="T98" s="37" t="s">
        <v>75</v>
      </c>
      <c r="U98" s="132" t="str">
        <f>+Instructions!$B$21</f>
        <v>G</v>
      </c>
      <c r="V98" s="52"/>
      <c r="W98" s="52"/>
      <c r="X98" s="54">
        <f>+Instructions!$C$21</f>
        <v>0</v>
      </c>
      <c r="Y98" s="17">
        <f>ROUNDUP($AB98*(1-X98),2)</f>
        <v>8</v>
      </c>
      <c r="Z98" s="52"/>
      <c r="AA98" s="6" t="s">
        <v>315</v>
      </c>
      <c r="AB98" s="39">
        <v>8</v>
      </c>
      <c r="AC98" s="57">
        <f>+X98</f>
        <v>0</v>
      </c>
      <c r="AD98" s="17">
        <f>+Y98</f>
        <v>8</v>
      </c>
      <c r="AE98" s="12">
        <f>(AH98-AD98)/AH98</f>
        <v>0</v>
      </c>
      <c r="AF98" s="107"/>
      <c r="AG98" s="112">
        <v>1</v>
      </c>
      <c r="AH98" s="38">
        <f>SUM(AJ98:AL98)+AF98</f>
        <v>8</v>
      </c>
      <c r="AI98" s="52"/>
      <c r="AJ98" s="17">
        <f>ROUND(AD98/(1-VLOOKUP(AG98,Group,2,FALSE)),2)</f>
        <v>8</v>
      </c>
      <c r="AK98" s="17">
        <f>IF(VLOOKUP(AG98,Group,5,FALSE)="YES",VLOOKUP(ROUND(ROUND(AJ98,1)-AJ98,2),Round,2,FALSE)+VLOOKUP(AG98,Group,6,FALSE),0)</f>
        <v>0</v>
      </c>
      <c r="AL98" s="17">
        <f>IF(VLOOKUP(AG98,Group,7,FALSE)="",0,ROUND(AJ98-0.04999,1)-AJ98+AM98)</f>
        <v>0</v>
      </c>
      <c r="AM98" s="17" t="str">
        <f>IF(VLOOKUP(AG98,Group,7,FALSE)="","",VLOOKUP(AG98,Group,7,FALSE))</f>
        <v/>
      </c>
      <c r="AO98" s="31" t="s">
        <v>87</v>
      </c>
    </row>
    <row r="99" spans="2:41" s="3" customFormat="1" ht="9.9499999999999993" customHeight="1" x14ac:dyDescent="0.2">
      <c r="B99" s="99" t="s">
        <v>83</v>
      </c>
      <c r="D99" s="40"/>
      <c r="E99" s="71" t="s">
        <v>101</v>
      </c>
      <c r="F99" s="71"/>
      <c r="G99" s="30" t="s">
        <v>76</v>
      </c>
      <c r="H99" s="30"/>
      <c r="I99" s="30"/>
      <c r="J99" s="30"/>
      <c r="K99" s="30"/>
      <c r="L99" s="30"/>
      <c r="M99" s="30"/>
      <c r="N99" s="30"/>
      <c r="P99" s="71" t="s">
        <v>219</v>
      </c>
      <c r="Q99" s="82" t="s">
        <v>44</v>
      </c>
      <c r="R99" s="29"/>
      <c r="S99" s="39">
        <f t="shared" si="199"/>
        <v>6.85</v>
      </c>
      <c r="T99" s="37" t="s">
        <v>75</v>
      </c>
      <c r="U99" s="132" t="str">
        <f>+Instructions!$B$21</f>
        <v>G</v>
      </c>
      <c r="V99" s="52"/>
      <c r="W99" s="52"/>
      <c r="X99" s="54">
        <f>+Instructions!$C$21</f>
        <v>0</v>
      </c>
      <c r="Y99" s="17">
        <f t="shared" si="200"/>
        <v>6.85</v>
      </c>
      <c r="Z99" s="52"/>
      <c r="AA99" s="6" t="s">
        <v>315</v>
      </c>
      <c r="AB99" s="39">
        <v>6.85</v>
      </c>
      <c r="AC99" s="57">
        <f t="shared" si="201"/>
        <v>0</v>
      </c>
      <c r="AD99" s="17">
        <f t="shared" si="202"/>
        <v>6.85</v>
      </c>
      <c r="AE99" s="12">
        <f t="shared" si="203"/>
        <v>0</v>
      </c>
      <c r="AF99" s="107"/>
      <c r="AG99" s="112">
        <v>1</v>
      </c>
      <c r="AH99" s="38">
        <f t="shared" si="204"/>
        <v>6.85</v>
      </c>
      <c r="AI99" s="52"/>
      <c r="AJ99" s="17">
        <f t="shared" si="205"/>
        <v>6.85</v>
      </c>
      <c r="AK99" s="17">
        <f t="shared" si="206"/>
        <v>0</v>
      </c>
      <c r="AL99" s="17">
        <f t="shared" si="207"/>
        <v>0</v>
      </c>
      <c r="AM99" s="17" t="str">
        <f t="shared" si="208"/>
        <v/>
      </c>
      <c r="AO99" s="31" t="s">
        <v>87</v>
      </c>
    </row>
    <row r="100" spans="2:41" s="3" customFormat="1" ht="1.5" customHeight="1" x14ac:dyDescent="0.2">
      <c r="P100" s="71"/>
      <c r="Q100" s="82"/>
      <c r="R100" s="6"/>
      <c r="S100" s="39"/>
      <c r="T100" s="6"/>
      <c r="U100" s="5"/>
      <c r="V100" s="52"/>
      <c r="W100" s="52"/>
      <c r="X100" s="54"/>
      <c r="Y100" s="15"/>
      <c r="Z100" s="52"/>
      <c r="AA100" s="39"/>
      <c r="AB100" s="39"/>
      <c r="AC100" s="54"/>
      <c r="AD100" s="17"/>
      <c r="AE100" s="15"/>
      <c r="AF100" s="62"/>
      <c r="AG100" s="110"/>
      <c r="AH100" s="39"/>
      <c r="AI100" s="52"/>
      <c r="AJ100" s="17"/>
      <c r="AK100" s="39"/>
      <c r="AL100" s="17"/>
      <c r="AM100" s="17"/>
      <c r="AO100" s="31"/>
    </row>
    <row r="101" spans="2:41" s="3" customFormat="1" ht="9.9499999999999993" customHeight="1" x14ac:dyDescent="0.2">
      <c r="B101" s="98" t="s">
        <v>38</v>
      </c>
      <c r="D101" s="40"/>
      <c r="E101" s="71" t="s">
        <v>31</v>
      </c>
      <c r="F101" s="71"/>
      <c r="G101" s="30" t="s">
        <v>96</v>
      </c>
      <c r="H101" s="30"/>
      <c r="I101" s="30" t="s">
        <v>153</v>
      </c>
      <c r="J101" s="30"/>
      <c r="K101" s="30"/>
      <c r="L101" s="30"/>
      <c r="M101" s="30"/>
      <c r="N101" s="30"/>
      <c r="P101" s="71" t="s">
        <v>264</v>
      </c>
      <c r="Q101" s="82" t="s">
        <v>44</v>
      </c>
      <c r="R101" s="29"/>
      <c r="S101" s="39">
        <f t="shared" ref="S101" si="209">IF(Suggested="Yes",AB101,AH101)</f>
        <v>24.35</v>
      </c>
      <c r="T101" s="37" t="s">
        <v>75</v>
      </c>
      <c r="U101" s="132" t="str">
        <f>+Instructions!$B$21</f>
        <v>G</v>
      </c>
      <c r="V101" s="52"/>
      <c r="W101" s="52"/>
      <c r="X101" s="54">
        <f>+Instructions!$C$21</f>
        <v>0</v>
      </c>
      <c r="Y101" s="17">
        <f t="shared" ref="Y101" si="210">ROUNDUP($AB101*(1-X101),2)</f>
        <v>24.35</v>
      </c>
      <c r="Z101" s="52"/>
      <c r="AA101" s="6" t="s">
        <v>315</v>
      </c>
      <c r="AB101" s="39">
        <v>24.35</v>
      </c>
      <c r="AC101" s="57">
        <f t="shared" ref="AC101" si="211">+X101</f>
        <v>0</v>
      </c>
      <c r="AD101" s="17">
        <f t="shared" ref="AD101" si="212">+Y101</f>
        <v>24.35</v>
      </c>
      <c r="AE101" s="12">
        <f t="shared" ref="AE101" si="213">(AH101-AD101)/AH101</f>
        <v>0</v>
      </c>
      <c r="AF101" s="107"/>
      <c r="AG101" s="113">
        <v>3</v>
      </c>
      <c r="AH101" s="53">
        <f t="shared" ref="AH101" si="214">SUM(AJ101:AL101)+AF101</f>
        <v>24.35</v>
      </c>
      <c r="AI101" s="52"/>
      <c r="AJ101" s="17">
        <f t="shared" ref="AJ101" si="215">ROUND(AD101/(1-VLOOKUP(AG101,Group,2,FALSE)),2)</f>
        <v>24.35</v>
      </c>
      <c r="AK101" s="17">
        <f t="shared" ref="AK101" si="216">IF(VLOOKUP(AG101,Group,5,FALSE)="YES",VLOOKUP(ROUND(ROUND(AJ101,1)-AJ101,2),Round,2,FALSE)+VLOOKUP(AG101,Group,6,FALSE),0)</f>
        <v>0</v>
      </c>
      <c r="AL101" s="17">
        <f t="shared" ref="AL101" si="217">IF(VLOOKUP(AG101,Group,7,FALSE)="",0,ROUND(AJ101-0.04999,1)-AJ101+AM101)</f>
        <v>0</v>
      </c>
      <c r="AM101" s="17" t="str">
        <f t="shared" ref="AM101" si="218">IF(VLOOKUP(AG101,Group,7,FALSE)="","",VLOOKUP(AG101,Group,7,FALSE))</f>
        <v/>
      </c>
      <c r="AO101" s="31" t="s">
        <v>87</v>
      </c>
    </row>
    <row r="102" spans="2:41" s="3" customFormat="1" ht="1.5" customHeight="1" x14ac:dyDescent="0.2">
      <c r="P102" s="71"/>
      <c r="Q102" s="82"/>
      <c r="R102" s="6"/>
      <c r="S102" s="39"/>
      <c r="T102" s="6"/>
      <c r="U102" s="5"/>
      <c r="V102" s="52"/>
      <c r="W102" s="52"/>
      <c r="X102" s="54"/>
      <c r="Y102" s="15"/>
      <c r="Z102" s="52"/>
      <c r="AA102" s="39"/>
      <c r="AB102" s="39"/>
      <c r="AC102" s="54"/>
      <c r="AD102" s="17"/>
      <c r="AE102" s="15"/>
      <c r="AF102" s="62"/>
      <c r="AG102" s="110"/>
      <c r="AH102" s="39"/>
      <c r="AI102" s="52"/>
      <c r="AJ102" s="17"/>
      <c r="AK102" s="39"/>
      <c r="AL102" s="17"/>
      <c r="AM102" s="17"/>
      <c r="AO102" s="31"/>
    </row>
    <row r="103" spans="2:41" s="3" customFormat="1" ht="9.9499999999999993" customHeight="1" x14ac:dyDescent="0.2">
      <c r="B103" s="100" t="s">
        <v>73</v>
      </c>
      <c r="D103" s="40"/>
      <c r="E103" s="71" t="s">
        <v>137</v>
      </c>
      <c r="F103" s="71"/>
      <c r="G103" s="30" t="s">
        <v>91</v>
      </c>
      <c r="H103" s="30"/>
      <c r="I103" s="30"/>
      <c r="J103" s="30"/>
      <c r="K103" s="30"/>
      <c r="L103" s="30"/>
      <c r="M103" s="30"/>
      <c r="N103" s="30"/>
      <c r="P103" s="71" t="s">
        <v>148</v>
      </c>
      <c r="Q103" s="82"/>
      <c r="R103" s="29"/>
      <c r="S103" s="39">
        <f t="shared" ref="S103" si="219">IF(Suggested="Yes",AB103,AH103)</f>
        <v>15.05</v>
      </c>
      <c r="T103" s="37" t="s">
        <v>74</v>
      </c>
      <c r="U103" s="132" t="str">
        <f>+Instructions!$B$21</f>
        <v>G</v>
      </c>
      <c r="V103" s="52"/>
      <c r="W103" s="52"/>
      <c r="X103" s="54">
        <f>+Instructions!$C$21</f>
        <v>0</v>
      </c>
      <c r="Y103" s="17">
        <f t="shared" ref="Y103" si="220">ROUNDUP($AB103*(1-X103),2)</f>
        <v>15.05</v>
      </c>
      <c r="Z103" s="52"/>
      <c r="AA103" s="6" t="s">
        <v>315</v>
      </c>
      <c r="AB103" s="39">
        <v>15.05</v>
      </c>
      <c r="AC103" s="57">
        <f t="shared" ref="AC103" si="221">+X103</f>
        <v>0</v>
      </c>
      <c r="AD103" s="39">
        <f t="shared" ref="AD103" si="222">+Y103</f>
        <v>15.05</v>
      </c>
      <c r="AE103" s="57">
        <f t="shared" ref="AE103" si="223">(AH103-AD103)/AH103</f>
        <v>0</v>
      </c>
      <c r="AF103" s="107"/>
      <c r="AG103" s="114">
        <v>2</v>
      </c>
      <c r="AH103" s="44">
        <f t="shared" ref="AH103" si="224">SUM(AJ103:AL103)+AF103</f>
        <v>15.05</v>
      </c>
      <c r="AI103" s="52"/>
      <c r="AJ103" s="17">
        <f t="shared" ref="AJ103" si="225">ROUND(AD103/(1-VLOOKUP(AG103,Group,2,FALSE)),2)</f>
        <v>15.05</v>
      </c>
      <c r="AK103" s="17">
        <f t="shared" ref="AK103" si="226">IF(VLOOKUP(AG103,Group,5,FALSE)="YES",VLOOKUP(ROUND(ROUND(AJ103,1)-AJ103,2),Round,2,FALSE)+VLOOKUP(AG103,Group,6,FALSE),0)</f>
        <v>0</v>
      </c>
      <c r="AL103" s="17">
        <f t="shared" ref="AL103" si="227">IF(VLOOKUP(AG103,Group,7,FALSE)="",0,ROUND(AJ103-0.04999,1)-AJ103+AM103)</f>
        <v>0</v>
      </c>
      <c r="AM103" s="17" t="str">
        <f t="shared" ref="AM103" si="228">IF(VLOOKUP(AG103,Group,7,FALSE)="","",VLOOKUP(AG103,Group,7,FALSE))</f>
        <v/>
      </c>
      <c r="AO103" s="31" t="s">
        <v>87</v>
      </c>
    </row>
    <row r="104" spans="2:41" s="3" customFormat="1" ht="2.85" customHeight="1" x14ac:dyDescent="0.2">
      <c r="P104" s="71"/>
      <c r="Q104" s="82"/>
      <c r="R104" s="6"/>
      <c r="S104" s="39"/>
      <c r="T104" s="6"/>
      <c r="U104" s="5"/>
      <c r="V104" s="52"/>
      <c r="W104" s="52"/>
      <c r="X104" s="54"/>
      <c r="Y104" s="15"/>
      <c r="Z104" s="52"/>
      <c r="AA104" s="39"/>
      <c r="AB104" s="39"/>
      <c r="AC104" s="54"/>
      <c r="AD104" s="17"/>
      <c r="AE104" s="15"/>
      <c r="AF104" s="62"/>
      <c r="AG104" s="110"/>
      <c r="AH104" s="39"/>
      <c r="AI104" s="52"/>
      <c r="AJ104" s="17"/>
      <c r="AK104" s="39"/>
      <c r="AL104" s="17"/>
      <c r="AM104" s="17"/>
      <c r="AO104" s="31"/>
    </row>
    <row r="105" spans="2:41" s="3" customFormat="1" ht="9.9499999999999993" customHeight="1" x14ac:dyDescent="0.2">
      <c r="B105" s="99" t="s">
        <v>83</v>
      </c>
      <c r="D105" s="40" t="s">
        <v>125</v>
      </c>
      <c r="E105" s="71" t="s">
        <v>6</v>
      </c>
      <c r="F105" s="71"/>
      <c r="G105" s="30" t="s">
        <v>76</v>
      </c>
      <c r="H105" s="30"/>
      <c r="I105" s="30"/>
      <c r="J105" s="30"/>
      <c r="K105" s="30"/>
      <c r="L105" s="30"/>
      <c r="M105" s="30"/>
      <c r="N105" s="30"/>
      <c r="P105" s="71" t="s">
        <v>217</v>
      </c>
      <c r="Q105" s="82"/>
      <c r="R105" s="29"/>
      <c r="S105" s="39">
        <f t="shared" ref="S105" si="229">IF(Suggested="Yes",AB105,AH105)</f>
        <v>8.15</v>
      </c>
      <c r="T105" s="37" t="s">
        <v>75</v>
      </c>
      <c r="U105" s="132" t="str">
        <f>+Instructions!$B$21</f>
        <v>G</v>
      </c>
      <c r="V105" s="52"/>
      <c r="W105" s="52"/>
      <c r="X105" s="54">
        <f>+Instructions!$C$21</f>
        <v>0</v>
      </c>
      <c r="Y105" s="17">
        <f t="shared" ref="Y105" si="230">ROUNDUP($AB105*(1-X105),2)</f>
        <v>8.15</v>
      </c>
      <c r="Z105" s="52"/>
      <c r="AA105" s="6" t="s">
        <v>315</v>
      </c>
      <c r="AB105" s="39">
        <v>8.15</v>
      </c>
      <c r="AC105" s="57">
        <f t="shared" ref="AC105" si="231">+X105</f>
        <v>0</v>
      </c>
      <c r="AD105" s="17">
        <f t="shared" ref="AD105" si="232">+Y105</f>
        <v>8.15</v>
      </c>
      <c r="AE105" s="12">
        <f t="shared" ref="AE105" si="233">(AH105-AD105)/AH105</f>
        <v>0</v>
      </c>
      <c r="AF105" s="107"/>
      <c r="AG105" s="112">
        <v>1</v>
      </c>
      <c r="AH105" s="38">
        <f t="shared" ref="AH105" si="234">SUM(AJ105:AL105)+AF105</f>
        <v>8.15</v>
      </c>
      <c r="AI105" s="52"/>
      <c r="AJ105" s="17">
        <f t="shared" ref="AJ105" si="235">ROUND(AD105/(1-VLOOKUP(AG105,Group,2,FALSE)),2)</f>
        <v>8.15</v>
      </c>
      <c r="AK105" s="17">
        <f t="shared" ref="AK105" si="236">IF(VLOOKUP(AG105,Group,5,FALSE)="YES",VLOOKUP(ROUND(ROUND(AJ105,1)-AJ105,2),Round,2,FALSE)+VLOOKUP(AG105,Group,6,FALSE),0)</f>
        <v>0</v>
      </c>
      <c r="AL105" s="17">
        <f t="shared" ref="AL105" si="237">IF(VLOOKUP(AG105,Group,7,FALSE)="",0,ROUND(AJ105-0.04999,1)-AJ105+AM105)</f>
        <v>0</v>
      </c>
      <c r="AM105" s="17" t="str">
        <f t="shared" ref="AM105" si="238">IF(VLOOKUP(AG105,Group,7,FALSE)="","",VLOOKUP(AG105,Group,7,FALSE))</f>
        <v/>
      </c>
      <c r="AO105" s="31" t="s">
        <v>87</v>
      </c>
    </row>
    <row r="106" spans="2:41" s="3" customFormat="1" ht="9.9499999999999993" customHeight="1" x14ac:dyDescent="0.2">
      <c r="B106" s="99" t="s">
        <v>83</v>
      </c>
      <c r="D106" s="40"/>
      <c r="E106" s="71" t="s">
        <v>215</v>
      </c>
      <c r="F106" s="71"/>
      <c r="G106" s="30" t="s">
        <v>76</v>
      </c>
      <c r="H106" s="30"/>
      <c r="I106" s="30"/>
      <c r="J106" s="30"/>
      <c r="K106" s="30"/>
      <c r="L106" s="30"/>
      <c r="M106" s="30"/>
      <c r="N106" s="30"/>
      <c r="P106" s="71" t="s">
        <v>218</v>
      </c>
      <c r="Q106" s="82"/>
      <c r="R106" s="29"/>
      <c r="S106" s="39">
        <f>IF(Suggested="Yes",AB106,AH106)</f>
        <v>9.4499999999999993</v>
      </c>
      <c r="T106" s="37" t="s">
        <v>75</v>
      </c>
      <c r="U106" s="132" t="str">
        <f>+Instructions!$B$21</f>
        <v>G</v>
      </c>
      <c r="V106" s="52"/>
      <c r="W106" s="52"/>
      <c r="X106" s="54">
        <f>+Instructions!$C$21</f>
        <v>0</v>
      </c>
      <c r="Y106" s="17">
        <f>ROUNDUP($AB106*(1-X106),2)</f>
        <v>9.4499999999999993</v>
      </c>
      <c r="Z106" s="52"/>
      <c r="AA106" s="6" t="s">
        <v>315</v>
      </c>
      <c r="AB106" s="39">
        <v>9.4499999999999993</v>
      </c>
      <c r="AC106" s="57">
        <f>+X106</f>
        <v>0</v>
      </c>
      <c r="AD106" s="17">
        <f>+Y106</f>
        <v>9.4499999999999993</v>
      </c>
      <c r="AE106" s="12">
        <f>(AH106-AD106)/AH106</f>
        <v>0</v>
      </c>
      <c r="AF106" s="107"/>
      <c r="AG106" s="112">
        <v>1</v>
      </c>
      <c r="AH106" s="38">
        <f>SUM(AJ106:AL106)+AF106</f>
        <v>9.4499999999999993</v>
      </c>
      <c r="AI106" s="52"/>
      <c r="AJ106" s="17">
        <f>ROUND(AD106/(1-VLOOKUP(AG106,Group,2,FALSE)),2)</f>
        <v>9.4499999999999993</v>
      </c>
      <c r="AK106" s="17">
        <f>IF(VLOOKUP(AG106,Group,5,FALSE)="YES",VLOOKUP(ROUND(ROUND(AJ106,1)-AJ106,2),Round,2,FALSE)+VLOOKUP(AG106,Group,6,FALSE),0)</f>
        <v>0</v>
      </c>
      <c r="AL106" s="17">
        <f>IF(VLOOKUP(AG106,Group,7,FALSE)="",0,ROUND(AJ106-0.04999,1)-AJ106+AM106)</f>
        <v>0</v>
      </c>
      <c r="AM106" s="17" t="str">
        <f>IF(VLOOKUP(AG106,Group,7,FALSE)="","",VLOOKUP(AG106,Group,7,FALSE))</f>
        <v/>
      </c>
      <c r="AO106" s="31" t="s">
        <v>87</v>
      </c>
    </row>
    <row r="107" spans="2:41" s="3" customFormat="1" ht="9.9499999999999993" customHeight="1" x14ac:dyDescent="0.2">
      <c r="B107" s="99" t="s">
        <v>83</v>
      </c>
      <c r="D107" s="40"/>
      <c r="E107" s="71" t="s">
        <v>101</v>
      </c>
      <c r="F107" s="71"/>
      <c r="G107" s="30" t="s">
        <v>76</v>
      </c>
      <c r="H107" s="30"/>
      <c r="I107" s="30"/>
      <c r="J107" s="30"/>
      <c r="K107" s="30"/>
      <c r="L107" s="30"/>
      <c r="M107" s="30"/>
      <c r="N107" s="30"/>
      <c r="P107" s="71" t="s">
        <v>219</v>
      </c>
      <c r="Q107" s="82" t="s">
        <v>44</v>
      </c>
      <c r="R107" s="29"/>
      <c r="S107" s="39">
        <f t="shared" ref="S107" si="239">IF(Suggested="Yes",AB107,AH107)</f>
        <v>8.8000000000000007</v>
      </c>
      <c r="T107" s="37" t="s">
        <v>75</v>
      </c>
      <c r="U107" s="132" t="str">
        <f>+Instructions!$B$21</f>
        <v>G</v>
      </c>
      <c r="V107" s="52"/>
      <c r="W107" s="52"/>
      <c r="X107" s="54">
        <f>+Instructions!$C$21</f>
        <v>0</v>
      </c>
      <c r="Y107" s="17">
        <f t="shared" ref="Y107" si="240">ROUNDUP($AB107*(1-X107),2)</f>
        <v>8.8000000000000007</v>
      </c>
      <c r="Z107" s="52"/>
      <c r="AA107" s="6" t="s">
        <v>315</v>
      </c>
      <c r="AB107" s="39">
        <v>8.8000000000000007</v>
      </c>
      <c r="AC107" s="57">
        <f t="shared" ref="AC107" si="241">+X107</f>
        <v>0</v>
      </c>
      <c r="AD107" s="17">
        <f t="shared" ref="AD107" si="242">+Y107</f>
        <v>8.8000000000000007</v>
      </c>
      <c r="AE107" s="12">
        <f t="shared" ref="AE107" si="243">(AH107-AD107)/AH107</f>
        <v>0</v>
      </c>
      <c r="AF107" s="107"/>
      <c r="AG107" s="112">
        <v>1</v>
      </c>
      <c r="AH107" s="38">
        <f t="shared" ref="AH107" si="244">SUM(AJ107:AL107)+AF107</f>
        <v>8.8000000000000007</v>
      </c>
      <c r="AI107" s="52"/>
      <c r="AJ107" s="17">
        <f t="shared" ref="AJ107" si="245">ROUND(AD107/(1-VLOOKUP(AG107,Group,2,FALSE)),2)</f>
        <v>8.8000000000000007</v>
      </c>
      <c r="AK107" s="17">
        <f t="shared" ref="AK107" si="246">IF(VLOOKUP(AG107,Group,5,FALSE)="YES",VLOOKUP(ROUND(ROUND(AJ107,1)-AJ107,2),Round,2,FALSE)+VLOOKUP(AG107,Group,6,FALSE),0)</f>
        <v>0</v>
      </c>
      <c r="AL107" s="17">
        <f t="shared" ref="AL107" si="247">IF(VLOOKUP(AG107,Group,7,FALSE)="",0,ROUND(AJ107-0.04999,1)-AJ107+AM107)</f>
        <v>0</v>
      </c>
      <c r="AM107" s="17" t="str">
        <f t="shared" ref="AM107" si="248">IF(VLOOKUP(AG107,Group,7,FALSE)="","",VLOOKUP(AG107,Group,7,FALSE))</f>
        <v/>
      </c>
      <c r="AO107" s="31" t="s">
        <v>87</v>
      </c>
    </row>
    <row r="108" spans="2:41" s="3" customFormat="1" ht="1.5" customHeight="1" x14ac:dyDescent="0.2">
      <c r="P108" s="71"/>
      <c r="Q108" s="82"/>
      <c r="R108" s="6"/>
      <c r="S108" s="39"/>
      <c r="T108" s="6"/>
      <c r="U108" s="5"/>
      <c r="V108" s="52"/>
      <c r="W108" s="52"/>
      <c r="X108" s="54"/>
      <c r="Y108" s="15"/>
      <c r="Z108" s="52"/>
      <c r="AA108" s="39"/>
      <c r="AB108" s="39"/>
      <c r="AC108" s="54"/>
      <c r="AD108" s="17"/>
      <c r="AE108" s="15"/>
      <c r="AF108" s="62"/>
      <c r="AG108" s="110"/>
      <c r="AH108" s="39"/>
      <c r="AI108" s="52"/>
      <c r="AJ108" s="17"/>
      <c r="AK108" s="39"/>
      <c r="AL108" s="17"/>
      <c r="AM108" s="17"/>
      <c r="AO108" s="31"/>
    </row>
    <row r="109" spans="2:41" s="3" customFormat="1" ht="9.9499999999999993" customHeight="1" x14ac:dyDescent="0.2">
      <c r="B109" s="98" t="s">
        <v>38</v>
      </c>
      <c r="D109" s="40" t="s">
        <v>125</v>
      </c>
      <c r="E109" s="71" t="s">
        <v>257</v>
      </c>
      <c r="F109" s="71"/>
      <c r="G109" s="30" t="s">
        <v>96</v>
      </c>
      <c r="H109" s="197" t="s">
        <v>258</v>
      </c>
      <c r="I109" s="30"/>
      <c r="J109" s="30"/>
      <c r="K109" s="30"/>
      <c r="L109" s="30"/>
      <c r="M109" s="176" t="s">
        <v>299</v>
      </c>
      <c r="N109" s="30"/>
      <c r="P109" s="71" t="s">
        <v>280</v>
      </c>
      <c r="Q109" s="82"/>
      <c r="R109" s="29"/>
      <c r="S109" s="39">
        <f t="shared" ref="S109:S111" si="249">IF(Suggested="Yes",AB109,AH109)</f>
        <v>50.95</v>
      </c>
      <c r="T109" s="37" t="s">
        <v>75</v>
      </c>
      <c r="U109" s="132" t="str">
        <f>+Instructions!$B$21</f>
        <v>G</v>
      </c>
      <c r="V109" s="52"/>
      <c r="W109" s="52"/>
      <c r="X109" s="54">
        <f>+Instructions!$C$21</f>
        <v>0</v>
      </c>
      <c r="Y109" s="17">
        <f t="shared" ref="Y109:Y111" si="250">ROUNDUP($AB109*(1-X109),2)</f>
        <v>50.95</v>
      </c>
      <c r="Z109" s="52"/>
      <c r="AA109" s="6" t="s">
        <v>315</v>
      </c>
      <c r="AB109" s="39">
        <v>50.95</v>
      </c>
      <c r="AC109" s="57">
        <f t="shared" ref="AC109:AC111" si="251">+X109</f>
        <v>0</v>
      </c>
      <c r="AD109" s="17">
        <f t="shared" ref="AD109:AD111" si="252">+Y109</f>
        <v>50.95</v>
      </c>
      <c r="AE109" s="12">
        <f t="shared" ref="AE109:AE111" si="253">(AH109-AD109)/AH109</f>
        <v>0</v>
      </c>
      <c r="AF109" s="107"/>
      <c r="AG109" s="113">
        <v>3</v>
      </c>
      <c r="AH109" s="53">
        <f t="shared" ref="AH109:AH111" si="254">SUM(AJ109:AL109)+AF109</f>
        <v>50.95</v>
      </c>
      <c r="AI109" s="52"/>
      <c r="AJ109" s="17">
        <f t="shared" ref="AJ109:AJ111" si="255">ROUND(AD109/(1-VLOOKUP(AG109,Group,2,FALSE)),2)</f>
        <v>50.95</v>
      </c>
      <c r="AK109" s="17">
        <f t="shared" ref="AK109:AK111" si="256">IF(VLOOKUP(AG109,Group,5,FALSE)="YES",VLOOKUP(ROUND(ROUND(AJ109,1)-AJ109,2),Round,2,FALSE)+VLOOKUP(AG109,Group,6,FALSE),0)</f>
        <v>0</v>
      </c>
      <c r="AL109" s="17">
        <f t="shared" ref="AL109:AL111" si="257">IF(VLOOKUP(AG109,Group,7,FALSE)="",0,ROUND(AJ109-0.04999,1)-AJ109+AM109)</f>
        <v>0</v>
      </c>
      <c r="AM109" s="17" t="str">
        <f t="shared" ref="AM109:AM111" si="258">IF(VLOOKUP(AG109,Group,7,FALSE)="","",VLOOKUP(AG109,Group,7,FALSE))</f>
        <v/>
      </c>
      <c r="AO109" s="31" t="s">
        <v>87</v>
      </c>
    </row>
    <row r="110" spans="2:41" s="3" customFormat="1" ht="9.9499999999999993" customHeight="1" x14ac:dyDescent="0.2">
      <c r="B110" s="98" t="s">
        <v>38</v>
      </c>
      <c r="D110" s="40"/>
      <c r="E110" s="71" t="s">
        <v>257</v>
      </c>
      <c r="F110" s="71"/>
      <c r="G110" s="30" t="s">
        <v>96</v>
      </c>
      <c r="H110" s="197" t="s">
        <v>300</v>
      </c>
      <c r="I110" s="30"/>
      <c r="J110" s="30"/>
      <c r="K110" s="30"/>
      <c r="L110" s="30"/>
      <c r="M110" s="30"/>
      <c r="N110" s="30"/>
      <c r="P110" s="71" t="s">
        <v>280</v>
      </c>
      <c r="Q110" s="82"/>
      <c r="R110" s="29"/>
      <c r="S110" s="39">
        <f t="shared" ref="S110" si="259">IF(Suggested="Yes",AB110,AH110)</f>
        <v>50.95</v>
      </c>
      <c r="T110" s="37" t="s">
        <v>75</v>
      </c>
      <c r="U110" s="132" t="str">
        <f>+Instructions!$B$21</f>
        <v>G</v>
      </c>
      <c r="V110" s="52"/>
      <c r="W110" s="52"/>
      <c r="X110" s="54">
        <f>+Instructions!$C$21</f>
        <v>0</v>
      </c>
      <c r="Y110" s="17">
        <f t="shared" ref="Y110" si="260">ROUNDUP($AB110*(1-X110),2)</f>
        <v>50.95</v>
      </c>
      <c r="Z110" s="52"/>
      <c r="AA110" s="6" t="s">
        <v>315</v>
      </c>
      <c r="AB110" s="39">
        <v>50.95</v>
      </c>
      <c r="AC110" s="57">
        <f t="shared" ref="AC110" si="261">+X110</f>
        <v>0</v>
      </c>
      <c r="AD110" s="17">
        <f t="shared" ref="AD110" si="262">+Y110</f>
        <v>50.95</v>
      </c>
      <c r="AE110" s="12">
        <f t="shared" ref="AE110" si="263">(AH110-AD110)/AH110</f>
        <v>0</v>
      </c>
      <c r="AF110" s="107"/>
      <c r="AG110" s="113">
        <v>3</v>
      </c>
      <c r="AH110" s="53">
        <f t="shared" ref="AH110" si="264">SUM(AJ110:AL110)+AF110</f>
        <v>50.95</v>
      </c>
      <c r="AI110" s="52"/>
      <c r="AJ110" s="17">
        <f t="shared" ref="AJ110" si="265">ROUND(AD110/(1-VLOOKUP(AG110,Group,2,FALSE)),2)</f>
        <v>50.95</v>
      </c>
      <c r="AK110" s="17">
        <f t="shared" ref="AK110" si="266">IF(VLOOKUP(AG110,Group,5,FALSE)="YES",VLOOKUP(ROUND(ROUND(AJ110,1)-AJ110,2),Round,2,FALSE)+VLOOKUP(AG110,Group,6,FALSE),0)</f>
        <v>0</v>
      </c>
      <c r="AL110" s="17">
        <f t="shared" ref="AL110" si="267">IF(VLOOKUP(AG110,Group,7,FALSE)="",0,ROUND(AJ110-0.04999,1)-AJ110+AM110)</f>
        <v>0</v>
      </c>
      <c r="AM110" s="17" t="str">
        <f t="shared" ref="AM110" si="268">IF(VLOOKUP(AG110,Group,7,FALSE)="","",VLOOKUP(AG110,Group,7,FALSE))</f>
        <v/>
      </c>
      <c r="AO110" s="31" t="s">
        <v>87</v>
      </c>
    </row>
    <row r="111" spans="2:41" s="3" customFormat="1" ht="9.9499999999999993" customHeight="1" x14ac:dyDescent="0.2">
      <c r="B111" s="98" t="s">
        <v>38</v>
      </c>
      <c r="D111" s="40"/>
      <c r="E111" s="71" t="s">
        <v>259</v>
      </c>
      <c r="F111" s="71"/>
      <c r="G111" s="30" t="s">
        <v>96</v>
      </c>
      <c r="H111" s="197" t="s">
        <v>284</v>
      </c>
      <c r="I111" s="30"/>
      <c r="J111" s="30"/>
      <c r="K111" s="30"/>
      <c r="L111" s="30"/>
      <c r="M111" s="30"/>
      <c r="N111" s="30"/>
      <c r="P111" s="71" t="s">
        <v>281</v>
      </c>
      <c r="Q111" s="82"/>
      <c r="R111" s="29"/>
      <c r="S111" s="39">
        <f t="shared" si="249"/>
        <v>54.2</v>
      </c>
      <c r="T111" s="37" t="s">
        <v>75</v>
      </c>
      <c r="U111" s="132" t="str">
        <f>+Instructions!$B$21</f>
        <v>G</v>
      </c>
      <c r="V111" s="52"/>
      <c r="W111" s="52"/>
      <c r="X111" s="54">
        <f>+Instructions!$C$21</f>
        <v>0</v>
      </c>
      <c r="Y111" s="17">
        <f t="shared" si="250"/>
        <v>54.2</v>
      </c>
      <c r="Z111" s="52"/>
      <c r="AA111" s="6" t="s">
        <v>315</v>
      </c>
      <c r="AB111" s="39">
        <v>54.2</v>
      </c>
      <c r="AC111" s="57">
        <f t="shared" si="251"/>
        <v>0</v>
      </c>
      <c r="AD111" s="17">
        <f t="shared" si="252"/>
        <v>54.2</v>
      </c>
      <c r="AE111" s="12">
        <f t="shared" si="253"/>
        <v>0</v>
      </c>
      <c r="AF111" s="107"/>
      <c r="AG111" s="113">
        <v>3</v>
      </c>
      <c r="AH111" s="53">
        <f t="shared" si="254"/>
        <v>54.2</v>
      </c>
      <c r="AI111" s="52"/>
      <c r="AJ111" s="17">
        <f t="shared" si="255"/>
        <v>54.2</v>
      </c>
      <c r="AK111" s="17">
        <f t="shared" si="256"/>
        <v>0</v>
      </c>
      <c r="AL111" s="17">
        <f t="shared" si="257"/>
        <v>0</v>
      </c>
      <c r="AM111" s="17" t="str">
        <f t="shared" si="258"/>
        <v/>
      </c>
      <c r="AO111" s="31" t="s">
        <v>87</v>
      </c>
    </row>
    <row r="112" spans="2:41" s="3" customFormat="1" ht="1.5" customHeight="1" x14ac:dyDescent="0.2">
      <c r="P112" s="71"/>
      <c r="Q112" s="82"/>
      <c r="R112" s="6"/>
      <c r="S112" s="39"/>
      <c r="T112" s="6"/>
      <c r="U112" s="5"/>
      <c r="V112" s="52"/>
      <c r="W112" s="52"/>
      <c r="X112" s="54"/>
      <c r="Y112" s="15"/>
      <c r="Z112" s="52"/>
      <c r="AA112" s="39"/>
      <c r="AB112" s="39"/>
      <c r="AC112" s="54"/>
      <c r="AD112" s="17"/>
      <c r="AE112" s="15"/>
      <c r="AF112" s="62"/>
      <c r="AG112" s="110"/>
      <c r="AH112" s="39"/>
      <c r="AI112" s="52"/>
      <c r="AJ112" s="17"/>
      <c r="AK112" s="39"/>
      <c r="AL112" s="17"/>
      <c r="AM112" s="17"/>
      <c r="AO112" s="31"/>
    </row>
    <row r="113" spans="2:41" s="3" customFormat="1" ht="9.9499999999999993" customHeight="1" x14ac:dyDescent="0.2">
      <c r="B113" s="100" t="s">
        <v>73</v>
      </c>
      <c r="D113" s="40"/>
      <c r="E113" s="71" t="s">
        <v>137</v>
      </c>
      <c r="F113" s="71"/>
      <c r="G113" s="30" t="s">
        <v>91</v>
      </c>
      <c r="H113" s="30"/>
      <c r="I113" s="30"/>
      <c r="J113" s="30"/>
      <c r="K113" s="30"/>
      <c r="L113" s="30"/>
      <c r="M113" s="30"/>
      <c r="N113" s="30"/>
      <c r="P113" s="71" t="s">
        <v>148</v>
      </c>
      <c r="Q113" s="82"/>
      <c r="R113" s="29"/>
      <c r="S113" s="39">
        <f t="shared" ref="S113" si="269">IF(Suggested="Yes",AB113,AH113)</f>
        <v>18.5</v>
      </c>
      <c r="T113" s="37" t="s">
        <v>74</v>
      </c>
      <c r="U113" s="132" t="str">
        <f>+Instructions!$B$21</f>
        <v>G</v>
      </c>
      <c r="V113" s="52"/>
      <c r="W113" s="52"/>
      <c r="X113" s="54">
        <f>+Instructions!$C$21</f>
        <v>0</v>
      </c>
      <c r="Y113" s="17">
        <f t="shared" ref="Y113" si="270">ROUNDUP($AB113*(1-X113),2)</f>
        <v>18.5</v>
      </c>
      <c r="Z113" s="52"/>
      <c r="AA113" s="6" t="s">
        <v>315</v>
      </c>
      <c r="AB113" s="39">
        <v>18.5</v>
      </c>
      <c r="AC113" s="57">
        <f t="shared" ref="AC113" si="271">+X113</f>
        <v>0</v>
      </c>
      <c r="AD113" s="39">
        <f t="shared" ref="AD113" si="272">+Y113</f>
        <v>18.5</v>
      </c>
      <c r="AE113" s="57">
        <f t="shared" ref="AE113" si="273">(AH113-AD113)/AH113</f>
        <v>0</v>
      </c>
      <c r="AF113" s="107"/>
      <c r="AG113" s="114">
        <v>2</v>
      </c>
      <c r="AH113" s="44">
        <f t="shared" ref="AH113" si="274">SUM(AJ113:AL113)+AF113</f>
        <v>18.5</v>
      </c>
      <c r="AI113" s="52"/>
      <c r="AJ113" s="17">
        <f t="shared" ref="AJ113" si="275">ROUND(AD113/(1-VLOOKUP(AG113,Group,2,FALSE)),2)</f>
        <v>18.5</v>
      </c>
      <c r="AK113" s="17">
        <f t="shared" ref="AK113" si="276">IF(VLOOKUP(AG113,Group,5,FALSE)="YES",VLOOKUP(ROUND(ROUND(AJ113,1)-AJ113,2),Round,2,FALSE)+VLOOKUP(AG113,Group,6,FALSE),0)</f>
        <v>0</v>
      </c>
      <c r="AL113" s="17">
        <f t="shared" ref="AL113" si="277">IF(VLOOKUP(AG113,Group,7,FALSE)="",0,ROUND(AJ113-0.04999,1)-AJ113+AM113)</f>
        <v>0</v>
      </c>
      <c r="AM113" s="17" t="str">
        <f t="shared" ref="AM113" si="278">IF(VLOOKUP(AG113,Group,7,FALSE)="","",VLOOKUP(AG113,Group,7,FALSE))</f>
        <v/>
      </c>
      <c r="AO113" s="31" t="s">
        <v>87</v>
      </c>
    </row>
    <row r="114" spans="2:41" s="3" customFormat="1" ht="1.5" customHeight="1" x14ac:dyDescent="0.2">
      <c r="P114" s="71"/>
      <c r="Q114" s="82"/>
      <c r="R114" s="6"/>
      <c r="S114" s="39"/>
      <c r="T114" s="6"/>
      <c r="U114" s="5"/>
      <c r="V114" s="52"/>
      <c r="W114" s="52"/>
      <c r="X114" s="54"/>
      <c r="Y114" s="15"/>
      <c r="Z114" s="52"/>
      <c r="AA114" s="39"/>
      <c r="AB114" s="39"/>
      <c r="AC114" s="54"/>
      <c r="AD114" s="17"/>
      <c r="AE114" s="15"/>
      <c r="AF114" s="62"/>
      <c r="AG114" s="110"/>
      <c r="AH114" s="39"/>
      <c r="AI114" s="52"/>
      <c r="AJ114" s="17"/>
      <c r="AK114" s="39"/>
      <c r="AL114" s="17"/>
      <c r="AM114" s="17"/>
      <c r="AO114" s="31"/>
    </row>
    <row r="115" spans="2:41" s="3" customFormat="1" ht="9.75" customHeight="1" x14ac:dyDescent="0.2">
      <c r="C115" s="11" t="s">
        <v>27</v>
      </c>
      <c r="D115" s="40" t="s">
        <v>185</v>
      </c>
      <c r="E115" s="161" t="s">
        <v>277</v>
      </c>
      <c r="F115" s="71"/>
      <c r="G115" s="30"/>
      <c r="H115" s="30"/>
      <c r="I115" s="162"/>
      <c r="J115" s="30"/>
      <c r="K115" s="30"/>
      <c r="L115" s="30"/>
      <c r="M115" s="30"/>
      <c r="N115" s="162"/>
      <c r="P115" s="71"/>
      <c r="Q115" s="82"/>
      <c r="R115" s="29"/>
      <c r="S115" s="39"/>
      <c r="T115" s="37"/>
      <c r="U115" s="37"/>
      <c r="V115" s="52"/>
      <c r="W115" s="52"/>
      <c r="X115" s="54"/>
      <c r="Y115" s="39"/>
      <c r="Z115" s="52"/>
      <c r="AA115" s="128"/>
      <c r="AB115" s="39"/>
      <c r="AC115" s="57"/>
      <c r="AD115" s="39"/>
      <c r="AE115" s="57"/>
      <c r="AF115" s="72"/>
      <c r="AG115" s="39"/>
      <c r="AH115" s="39"/>
      <c r="AI115" s="52"/>
      <c r="AK115" s="6" t="s">
        <v>27</v>
      </c>
      <c r="AO115" s="31" t="s">
        <v>87</v>
      </c>
    </row>
    <row r="116" spans="2:41" s="3" customFormat="1" ht="3.95" customHeight="1" x14ac:dyDescent="0.2">
      <c r="P116" s="71"/>
      <c r="Q116" s="82"/>
      <c r="R116" s="6"/>
      <c r="S116" s="39"/>
      <c r="T116" s="6"/>
      <c r="U116" s="5"/>
      <c r="V116" s="52"/>
      <c r="W116" s="52"/>
      <c r="X116" s="54"/>
      <c r="Y116" s="15"/>
      <c r="Z116" s="52"/>
      <c r="AA116" s="39"/>
      <c r="AB116" s="39"/>
      <c r="AC116" s="54"/>
      <c r="AD116" s="17"/>
      <c r="AE116" s="15"/>
      <c r="AF116" s="62"/>
      <c r="AG116" s="110"/>
      <c r="AH116" s="39"/>
      <c r="AI116" s="52"/>
      <c r="AJ116" s="17"/>
      <c r="AK116" s="39"/>
      <c r="AL116" s="17"/>
      <c r="AM116" s="17"/>
      <c r="AO116" s="31"/>
    </row>
    <row r="117" spans="2:41" s="3" customFormat="1" ht="12.2" customHeight="1" x14ac:dyDescent="0.2">
      <c r="C117" s="126" t="s">
        <v>273</v>
      </c>
      <c r="D117" s="11"/>
      <c r="E117" s="127"/>
      <c r="F117" s="127"/>
      <c r="Q117" s="82"/>
      <c r="R117" s="164" t="s">
        <v>98</v>
      </c>
      <c r="S117" s="165" t="s">
        <v>111</v>
      </c>
      <c r="T117" s="167"/>
      <c r="U117" s="120"/>
      <c r="V117" s="52"/>
      <c r="W117" s="52"/>
      <c r="X117" s="54"/>
      <c r="Y117" s="15"/>
      <c r="Z117" s="52"/>
      <c r="AA117" s="128"/>
      <c r="AC117" s="54"/>
      <c r="AD117" s="17"/>
      <c r="AE117" s="15"/>
      <c r="AF117" s="62"/>
      <c r="AH117" s="17"/>
      <c r="AI117" s="52"/>
      <c r="AK117" s="6" t="s">
        <v>27</v>
      </c>
      <c r="AO117" s="31" t="s">
        <v>87</v>
      </c>
    </row>
    <row r="118" spans="2:41" s="3" customFormat="1" ht="2.85" customHeight="1" x14ac:dyDescent="0.2">
      <c r="P118" s="71"/>
      <c r="Q118" s="82"/>
      <c r="R118" s="6"/>
      <c r="S118" s="39"/>
      <c r="T118" s="6"/>
      <c r="U118" s="5"/>
      <c r="V118" s="52"/>
      <c r="W118" s="52"/>
      <c r="X118" s="54"/>
      <c r="Y118" s="15"/>
      <c r="Z118" s="52"/>
      <c r="AA118" s="39"/>
      <c r="AB118" s="39"/>
      <c r="AC118" s="54"/>
      <c r="AD118" s="17"/>
      <c r="AE118" s="15"/>
      <c r="AF118" s="62"/>
      <c r="AG118" s="110"/>
      <c r="AH118" s="39"/>
      <c r="AI118" s="52"/>
      <c r="AJ118" s="17"/>
      <c r="AK118" s="39"/>
      <c r="AL118" s="17"/>
      <c r="AM118" s="17"/>
      <c r="AO118" s="31"/>
    </row>
    <row r="119" spans="2:41" s="30" customFormat="1" ht="9.9499999999999993" customHeight="1" x14ac:dyDescent="0.2">
      <c r="C119" s="126"/>
      <c r="D119" s="40" t="s">
        <v>40</v>
      </c>
      <c r="E119" s="138" t="s">
        <v>127</v>
      </c>
      <c r="G119" s="138"/>
      <c r="I119" s="138"/>
      <c r="J119" s="138"/>
      <c r="K119" s="138"/>
      <c r="L119" s="138" t="s">
        <v>27</v>
      </c>
      <c r="M119" s="30" t="s">
        <v>27</v>
      </c>
      <c r="O119" s="30" t="s">
        <v>27</v>
      </c>
      <c r="Q119" s="82"/>
      <c r="S119" s="39"/>
      <c r="T119" s="129"/>
      <c r="U119" s="121"/>
      <c r="V119" s="52"/>
      <c r="W119" s="52"/>
      <c r="X119" s="124"/>
      <c r="Y119" s="122"/>
      <c r="Z119" s="52"/>
      <c r="AA119" s="128"/>
      <c r="AC119" s="124"/>
      <c r="AD119" s="123"/>
      <c r="AE119" s="122"/>
      <c r="AF119" s="125"/>
      <c r="AH119" s="123"/>
      <c r="AI119" s="52"/>
      <c r="AJ119" s="3"/>
      <c r="AK119" s="6" t="s">
        <v>27</v>
      </c>
      <c r="AL119" s="3"/>
      <c r="AO119" s="31" t="s">
        <v>87</v>
      </c>
    </row>
    <row r="120" spans="2:41" s="3" customFormat="1" ht="1.5" customHeight="1" x14ac:dyDescent="0.2">
      <c r="P120" s="71"/>
      <c r="Q120" s="82"/>
      <c r="R120" s="6"/>
      <c r="S120" s="39"/>
      <c r="T120" s="6"/>
      <c r="U120" s="5"/>
      <c r="V120" s="52"/>
      <c r="W120" s="52"/>
      <c r="X120" s="54"/>
      <c r="Y120" s="15"/>
      <c r="Z120" s="52"/>
      <c r="AA120" s="39"/>
      <c r="AB120" s="39"/>
      <c r="AC120" s="54"/>
      <c r="AD120" s="17"/>
      <c r="AE120" s="15"/>
      <c r="AF120" s="62"/>
      <c r="AG120" s="110"/>
      <c r="AH120" s="39"/>
      <c r="AI120" s="52"/>
      <c r="AJ120" s="17"/>
      <c r="AK120" s="39"/>
      <c r="AL120" s="17"/>
      <c r="AM120" s="17"/>
      <c r="AO120" s="31"/>
    </row>
    <row r="121" spans="2:41" s="3" customFormat="1" ht="9.9499999999999993" customHeight="1" x14ac:dyDescent="0.2">
      <c r="B121" s="99" t="s">
        <v>83</v>
      </c>
      <c r="D121" s="40"/>
      <c r="E121" s="71" t="s">
        <v>6</v>
      </c>
      <c r="F121" s="71"/>
      <c r="G121" s="30" t="s">
        <v>76</v>
      </c>
      <c r="H121" s="30"/>
      <c r="I121" s="30"/>
      <c r="J121" s="30"/>
      <c r="K121" s="30"/>
      <c r="L121" s="30"/>
      <c r="M121" s="30"/>
      <c r="N121" s="30"/>
      <c r="P121" s="71" t="s">
        <v>118</v>
      </c>
      <c r="Q121" s="82"/>
      <c r="R121" s="29"/>
      <c r="S121" s="39">
        <f t="shared" ref="S121" si="279">IF(Suggested="Yes",AB121,AH121)</f>
        <v>5.85</v>
      </c>
      <c r="T121" s="37" t="s">
        <v>75</v>
      </c>
      <c r="U121" s="132" t="str">
        <f>+Instructions!$B$21</f>
        <v>G</v>
      </c>
      <c r="V121" s="52"/>
      <c r="W121" s="52"/>
      <c r="X121" s="54">
        <f>+Instructions!$C$21</f>
        <v>0</v>
      </c>
      <c r="Y121" s="17">
        <f t="shared" ref="Y121" si="280">ROUNDUP($AB121*(1-X121),2)</f>
        <v>5.85</v>
      </c>
      <c r="Z121" s="52"/>
      <c r="AA121" s="6" t="s">
        <v>315</v>
      </c>
      <c r="AB121" s="39">
        <v>5.85</v>
      </c>
      <c r="AC121" s="57">
        <f t="shared" ref="AC121" si="281">+X121</f>
        <v>0</v>
      </c>
      <c r="AD121" s="17">
        <f t="shared" ref="AD121" si="282">+Y121</f>
        <v>5.85</v>
      </c>
      <c r="AE121" s="12">
        <f t="shared" ref="AE121" si="283">(AH121-AD121)/AH121</f>
        <v>0</v>
      </c>
      <c r="AF121" s="107"/>
      <c r="AG121" s="112">
        <v>1</v>
      </c>
      <c r="AH121" s="38">
        <f t="shared" ref="AH121" si="284">SUM(AJ121:AL121)+AF121</f>
        <v>5.85</v>
      </c>
      <c r="AI121" s="52"/>
      <c r="AJ121" s="17">
        <f t="shared" ref="AJ121" si="285">ROUND(AD121/(1-VLOOKUP(AG121,Group,2,FALSE)),2)</f>
        <v>5.85</v>
      </c>
      <c r="AK121" s="17">
        <f t="shared" ref="AK121" si="286">IF(VLOOKUP(AG121,Group,5,FALSE)="YES",VLOOKUP(ROUND(ROUND(AJ121,1)-AJ121,2),Round,2,FALSE)+VLOOKUP(AG121,Group,6,FALSE),0)</f>
        <v>0</v>
      </c>
      <c r="AL121" s="17">
        <f t="shared" ref="AL121" si="287">IF(VLOOKUP(AG121,Group,7,FALSE)="",0,ROUND(AJ121-0.04999,1)-AJ121+AM121)</f>
        <v>0</v>
      </c>
      <c r="AM121" s="17" t="str">
        <f t="shared" ref="AM121" si="288">IF(VLOOKUP(AG121,Group,7,FALSE)="","",VLOOKUP(AG121,Group,7,FALSE))</f>
        <v/>
      </c>
      <c r="AO121" s="31" t="s">
        <v>87</v>
      </c>
    </row>
    <row r="122" spans="2:41" s="3" customFormat="1" ht="1.5" customHeight="1" x14ac:dyDescent="0.2">
      <c r="P122" s="71"/>
      <c r="Q122" s="82"/>
      <c r="R122" s="6"/>
      <c r="S122" s="39"/>
      <c r="T122" s="6"/>
      <c r="U122" s="5"/>
      <c r="V122" s="52"/>
      <c r="W122" s="52"/>
      <c r="X122" s="54"/>
      <c r="Y122" s="15"/>
      <c r="Z122" s="52"/>
      <c r="AA122" s="39"/>
      <c r="AB122" s="39"/>
      <c r="AC122" s="54"/>
      <c r="AD122" s="17"/>
      <c r="AE122" s="15"/>
      <c r="AF122" s="62"/>
      <c r="AG122" s="110"/>
      <c r="AH122" s="39"/>
      <c r="AI122" s="52"/>
      <c r="AJ122" s="17"/>
      <c r="AK122" s="39"/>
      <c r="AL122" s="17"/>
      <c r="AM122" s="17"/>
      <c r="AO122" s="31"/>
    </row>
    <row r="123" spans="2:41" s="3" customFormat="1" ht="9.9499999999999993" customHeight="1" x14ac:dyDescent="0.2">
      <c r="B123" s="98" t="s">
        <v>38</v>
      </c>
      <c r="D123" s="40"/>
      <c r="E123" s="71" t="s">
        <v>31</v>
      </c>
      <c r="F123" s="71"/>
      <c r="G123" s="30" t="s">
        <v>96</v>
      </c>
      <c r="H123" s="30"/>
      <c r="I123" s="30" t="s">
        <v>155</v>
      </c>
      <c r="J123" s="30"/>
      <c r="K123" s="30"/>
      <c r="L123" s="30"/>
      <c r="M123" s="176" t="s">
        <v>145</v>
      </c>
      <c r="N123" s="30"/>
      <c r="P123" s="71" t="s">
        <v>152</v>
      </c>
      <c r="Q123" s="82"/>
      <c r="R123" s="29"/>
      <c r="S123" s="39">
        <f t="shared" ref="S123" si="289">IF(Suggested="Yes",AB123,AH123)</f>
        <v>26</v>
      </c>
      <c r="T123" s="37" t="s">
        <v>75</v>
      </c>
      <c r="U123" s="132" t="str">
        <f>+Instructions!$B$21</f>
        <v>G</v>
      </c>
      <c r="V123" s="52"/>
      <c r="W123" s="52"/>
      <c r="X123" s="54">
        <f>+Instructions!$C$21</f>
        <v>0</v>
      </c>
      <c r="Y123" s="17">
        <f t="shared" ref="Y123" si="290">ROUNDUP($AB123*(1-X123),2)</f>
        <v>26</v>
      </c>
      <c r="Z123" s="52"/>
      <c r="AA123" s="6" t="s">
        <v>315</v>
      </c>
      <c r="AB123" s="39">
        <v>26</v>
      </c>
      <c r="AC123" s="57">
        <f t="shared" ref="AC123" si="291">+X123</f>
        <v>0</v>
      </c>
      <c r="AD123" s="17">
        <f t="shared" ref="AD123" si="292">+Y123</f>
        <v>26</v>
      </c>
      <c r="AE123" s="12">
        <f t="shared" ref="AE123" si="293">(AH123-AD123)/AH123</f>
        <v>0</v>
      </c>
      <c r="AF123" s="107"/>
      <c r="AG123" s="113">
        <v>3</v>
      </c>
      <c r="AH123" s="53">
        <f t="shared" ref="AH123" si="294">SUM(AJ123:AL123)+AF123</f>
        <v>26</v>
      </c>
      <c r="AI123" s="52"/>
      <c r="AJ123" s="17">
        <f t="shared" ref="AJ123" si="295">ROUND(AD123/(1-VLOOKUP(AG123,Group,2,FALSE)),2)</f>
        <v>26</v>
      </c>
      <c r="AK123" s="17">
        <f t="shared" ref="AK123" si="296">IF(VLOOKUP(AG123,Group,5,FALSE)="YES",VLOOKUP(ROUND(ROUND(AJ123,1)-AJ123,2),Round,2,FALSE)+VLOOKUP(AG123,Group,6,FALSE),0)</f>
        <v>0</v>
      </c>
      <c r="AL123" s="17">
        <f t="shared" ref="AL123" si="297">IF(VLOOKUP(AG123,Group,7,FALSE)="",0,ROUND(AJ123-0.04999,1)-AJ123+AM123)</f>
        <v>0</v>
      </c>
      <c r="AM123" s="17" t="str">
        <f t="shared" ref="AM123" si="298">IF(VLOOKUP(AG123,Group,7,FALSE)="","",VLOOKUP(AG123,Group,7,FALSE))</f>
        <v/>
      </c>
      <c r="AO123" s="31" t="s">
        <v>87</v>
      </c>
    </row>
    <row r="124" spans="2:41" s="3" customFormat="1" ht="1.5" customHeight="1" x14ac:dyDescent="0.2">
      <c r="P124" s="71"/>
      <c r="Q124" s="82"/>
      <c r="R124" s="6"/>
      <c r="S124" s="39"/>
      <c r="T124" s="6"/>
      <c r="U124" s="5"/>
      <c r="V124" s="52"/>
      <c r="W124" s="52"/>
      <c r="X124" s="54"/>
      <c r="Y124" s="15"/>
      <c r="Z124" s="52"/>
      <c r="AA124" s="39"/>
      <c r="AB124" s="39"/>
      <c r="AC124" s="54"/>
      <c r="AD124" s="17"/>
      <c r="AE124" s="15"/>
      <c r="AF124" s="62"/>
      <c r="AG124" s="110"/>
      <c r="AH124" s="39"/>
      <c r="AI124" s="52"/>
      <c r="AJ124" s="17"/>
      <c r="AK124" s="39"/>
      <c r="AL124" s="17"/>
      <c r="AM124" s="17"/>
      <c r="AO124" s="31"/>
    </row>
    <row r="125" spans="2:41" s="3" customFormat="1" ht="9.9499999999999993" customHeight="1" x14ac:dyDescent="0.2">
      <c r="B125" s="100" t="s">
        <v>73</v>
      </c>
      <c r="D125" s="40"/>
      <c r="E125" s="71" t="s">
        <v>139</v>
      </c>
      <c r="F125" s="71"/>
      <c r="G125" s="30" t="s">
        <v>91</v>
      </c>
      <c r="H125" s="30"/>
      <c r="I125" s="30"/>
      <c r="J125" s="30"/>
      <c r="K125" s="30"/>
      <c r="L125" s="30"/>
      <c r="M125" s="30"/>
      <c r="N125" s="30"/>
      <c r="P125" s="71" t="s">
        <v>150</v>
      </c>
      <c r="Q125" s="82"/>
      <c r="R125" s="29"/>
      <c r="S125" s="39">
        <f t="shared" ref="S125" si="299">IF(Suggested="Yes",AB125,AH125)</f>
        <v>7.45</v>
      </c>
      <c r="T125" s="37" t="s">
        <v>74</v>
      </c>
      <c r="U125" s="132" t="str">
        <f>+Instructions!$B$21</f>
        <v>G</v>
      </c>
      <c r="V125" s="52"/>
      <c r="W125" s="52"/>
      <c r="X125" s="54">
        <f>+Instructions!$C$21</f>
        <v>0</v>
      </c>
      <c r="Y125" s="17">
        <f t="shared" ref="Y125" si="300">ROUNDUP($AB125*(1-X125),2)</f>
        <v>7.45</v>
      </c>
      <c r="Z125" s="52"/>
      <c r="AA125" s="6" t="s">
        <v>315</v>
      </c>
      <c r="AB125" s="39">
        <v>7.45</v>
      </c>
      <c r="AC125" s="57">
        <f t="shared" ref="AC125" si="301">+X125</f>
        <v>0</v>
      </c>
      <c r="AD125" s="39">
        <f t="shared" ref="AD125" si="302">+Y125</f>
        <v>7.45</v>
      </c>
      <c r="AE125" s="57">
        <f t="shared" ref="AE125" si="303">(AH125-AD125)/AH125</f>
        <v>0</v>
      </c>
      <c r="AF125" s="107"/>
      <c r="AG125" s="114">
        <v>2</v>
      </c>
      <c r="AH125" s="44">
        <f t="shared" ref="AH125" si="304">SUM(AJ125:AL125)+AF125</f>
        <v>7.45</v>
      </c>
      <c r="AI125" s="52"/>
      <c r="AJ125" s="17">
        <f t="shared" ref="AJ125" si="305">ROUND(AD125/(1-VLOOKUP(AG125,Group,2,FALSE)),2)</f>
        <v>7.45</v>
      </c>
      <c r="AK125" s="17">
        <f t="shared" ref="AK125" si="306">IF(VLOOKUP(AG125,Group,5,FALSE)="YES",VLOOKUP(ROUND(ROUND(AJ125,1)-AJ125,2),Round,2,FALSE)+VLOOKUP(AG125,Group,6,FALSE),0)</f>
        <v>0</v>
      </c>
      <c r="AL125" s="17">
        <f t="shared" ref="AL125" si="307">IF(VLOOKUP(AG125,Group,7,FALSE)="",0,ROUND(AJ125-0.04999,1)-AJ125+AM125)</f>
        <v>0</v>
      </c>
      <c r="AM125" s="17" t="str">
        <f t="shared" ref="AM125" si="308">IF(VLOOKUP(AG125,Group,7,FALSE)="","",VLOOKUP(AG125,Group,7,FALSE))</f>
        <v/>
      </c>
      <c r="AO125" s="31" t="s">
        <v>87</v>
      </c>
    </row>
    <row r="126" spans="2:41" s="3" customFormat="1" ht="2.85" customHeight="1" x14ac:dyDescent="0.2">
      <c r="P126" s="71"/>
      <c r="Q126" s="82"/>
      <c r="R126" s="6"/>
      <c r="S126" s="39"/>
      <c r="T126" s="6"/>
      <c r="U126" s="5"/>
      <c r="V126" s="52"/>
      <c r="W126" s="52"/>
      <c r="X126" s="54"/>
      <c r="Y126" s="15"/>
      <c r="Z126" s="52"/>
      <c r="AA126" s="39"/>
      <c r="AB126" s="39"/>
      <c r="AC126" s="54"/>
      <c r="AD126" s="17"/>
      <c r="AE126" s="15"/>
      <c r="AF126" s="62"/>
      <c r="AG126" s="110"/>
      <c r="AH126" s="39"/>
      <c r="AI126" s="52"/>
      <c r="AJ126" s="17"/>
      <c r="AK126" s="39"/>
      <c r="AL126" s="17"/>
      <c r="AM126" s="17"/>
      <c r="AO126" s="31"/>
    </row>
    <row r="127" spans="2:41" s="30" customFormat="1" ht="9.9499999999999993" customHeight="1" x14ac:dyDescent="0.2">
      <c r="C127" s="182" t="s">
        <v>178</v>
      </c>
      <c r="E127" s="138"/>
      <c r="G127" s="138"/>
      <c r="I127" s="138"/>
      <c r="J127" s="138"/>
      <c r="K127" s="138"/>
      <c r="L127" s="138"/>
      <c r="Q127" s="82"/>
      <c r="S127" s="39"/>
      <c r="T127" s="129"/>
      <c r="U127" s="121"/>
      <c r="V127" s="52"/>
      <c r="W127" s="52"/>
      <c r="X127" s="124"/>
      <c r="Y127" s="122"/>
      <c r="Z127" s="52"/>
      <c r="AA127" s="128"/>
      <c r="AC127" s="124"/>
      <c r="AD127" s="123"/>
      <c r="AE127" s="122"/>
      <c r="AF127" s="125"/>
      <c r="AH127" s="123"/>
      <c r="AI127" s="52"/>
      <c r="AJ127" s="3"/>
      <c r="AK127" s="6" t="s">
        <v>27</v>
      </c>
      <c r="AL127" s="3"/>
      <c r="AO127" s="31" t="s">
        <v>87</v>
      </c>
    </row>
    <row r="128" spans="2:41" s="3" customFormat="1" ht="1.5" customHeight="1" x14ac:dyDescent="0.2">
      <c r="P128" s="71"/>
      <c r="Q128" s="82"/>
      <c r="R128" s="6"/>
      <c r="S128" s="39"/>
      <c r="T128" s="6"/>
      <c r="U128" s="5"/>
      <c r="V128" s="52"/>
      <c r="W128" s="52"/>
      <c r="X128" s="54"/>
      <c r="Y128" s="15"/>
      <c r="Z128" s="52"/>
      <c r="AA128" s="39"/>
      <c r="AB128" s="39"/>
      <c r="AC128" s="54"/>
      <c r="AD128" s="17"/>
      <c r="AE128" s="15"/>
      <c r="AF128" s="62"/>
      <c r="AG128" s="110"/>
      <c r="AH128" s="39"/>
      <c r="AI128" s="52"/>
      <c r="AJ128" s="17"/>
      <c r="AK128" s="39"/>
      <c r="AL128" s="17"/>
      <c r="AM128" s="17"/>
      <c r="AO128" s="31"/>
    </row>
    <row r="129" spans="2:41" s="3" customFormat="1" ht="9.9499999999999993" customHeight="1" x14ac:dyDescent="0.2">
      <c r="B129" s="99" t="s">
        <v>83</v>
      </c>
      <c r="D129" s="40"/>
      <c r="E129" s="71" t="s">
        <v>6</v>
      </c>
      <c r="F129" s="71"/>
      <c r="G129" s="30" t="s">
        <v>128</v>
      </c>
      <c r="H129" s="30"/>
      <c r="I129" s="30"/>
      <c r="J129" s="30"/>
      <c r="K129" s="30"/>
      <c r="L129" s="30"/>
      <c r="M129" s="30"/>
      <c r="N129" s="30"/>
      <c r="P129" s="71" t="s">
        <v>118</v>
      </c>
      <c r="Q129" s="82"/>
      <c r="R129" s="29"/>
      <c r="S129" s="39">
        <f t="shared" ref="S129" si="309">IF(Suggested="Yes",AB129,AH129)</f>
        <v>6.55</v>
      </c>
      <c r="T129" s="37" t="s">
        <v>75</v>
      </c>
      <c r="U129" s="132" t="str">
        <f>+Instructions!$B$21</f>
        <v>G</v>
      </c>
      <c r="V129" s="52"/>
      <c r="W129" s="52"/>
      <c r="X129" s="54">
        <f>+Instructions!$C$21</f>
        <v>0</v>
      </c>
      <c r="Y129" s="17">
        <f t="shared" ref="Y129" si="310">ROUNDUP($AB129*(1-X129),2)</f>
        <v>6.55</v>
      </c>
      <c r="Z129" s="52"/>
      <c r="AA129" s="6" t="s">
        <v>315</v>
      </c>
      <c r="AB129" s="39">
        <v>6.55</v>
      </c>
      <c r="AC129" s="57">
        <f t="shared" ref="AC129" si="311">+X129</f>
        <v>0</v>
      </c>
      <c r="AD129" s="17">
        <f t="shared" ref="AD129" si="312">+Y129</f>
        <v>6.55</v>
      </c>
      <c r="AE129" s="12">
        <f t="shared" ref="AE129" si="313">(AH129-AD129)/AH129</f>
        <v>0</v>
      </c>
      <c r="AF129" s="107"/>
      <c r="AG129" s="112">
        <v>1</v>
      </c>
      <c r="AH129" s="38">
        <f t="shared" ref="AH129" si="314">SUM(AJ129:AL129)+AF129</f>
        <v>6.55</v>
      </c>
      <c r="AI129" s="52"/>
      <c r="AJ129" s="17">
        <f t="shared" ref="AJ129" si="315">ROUND(AD129/(1-VLOOKUP(AG129,Group,2,FALSE)),2)</f>
        <v>6.55</v>
      </c>
      <c r="AK129" s="17">
        <f t="shared" ref="AK129" si="316">IF(VLOOKUP(AG129,Group,5,FALSE)="YES",VLOOKUP(ROUND(ROUND(AJ129,1)-AJ129,2),Round,2,FALSE)+VLOOKUP(AG129,Group,6,FALSE),0)</f>
        <v>0</v>
      </c>
      <c r="AL129" s="17">
        <f t="shared" ref="AL129" si="317">IF(VLOOKUP(AG129,Group,7,FALSE)="",0,ROUND(AJ129-0.04999,1)-AJ129+AM129)</f>
        <v>0</v>
      </c>
      <c r="AM129" s="17" t="str">
        <f t="shared" ref="AM129" si="318">IF(VLOOKUP(AG129,Group,7,FALSE)="","",VLOOKUP(AG129,Group,7,FALSE))</f>
        <v/>
      </c>
      <c r="AO129" s="31" t="s">
        <v>87</v>
      </c>
    </row>
    <row r="130" spans="2:41" s="3" customFormat="1" ht="3.95" customHeight="1" x14ac:dyDescent="0.2">
      <c r="P130" s="71"/>
      <c r="Q130" s="82"/>
      <c r="R130" s="6"/>
      <c r="S130" s="39"/>
      <c r="T130" s="6"/>
      <c r="U130" s="5"/>
      <c r="V130" s="52"/>
      <c r="W130" s="52"/>
      <c r="X130" s="54"/>
      <c r="Y130" s="15"/>
      <c r="Z130" s="52"/>
      <c r="AA130" s="39"/>
      <c r="AB130" s="39"/>
      <c r="AC130" s="54"/>
      <c r="AD130" s="17"/>
      <c r="AE130" s="15"/>
      <c r="AF130" s="62"/>
      <c r="AG130" s="110"/>
      <c r="AH130" s="39"/>
      <c r="AI130" s="52"/>
      <c r="AJ130" s="17"/>
      <c r="AK130" s="39"/>
      <c r="AL130" s="17"/>
      <c r="AM130" s="17"/>
      <c r="AO130" s="31"/>
    </row>
    <row r="131" spans="2:41" s="3" customFormat="1" ht="12.2" customHeight="1" x14ac:dyDescent="0.2">
      <c r="C131" s="126" t="s">
        <v>278</v>
      </c>
      <c r="D131" s="11"/>
      <c r="E131" s="127"/>
      <c r="F131" s="127"/>
      <c r="Q131" s="82"/>
      <c r="R131" s="164" t="s">
        <v>98</v>
      </c>
      <c r="S131" s="165" t="s">
        <v>256</v>
      </c>
      <c r="T131" s="167"/>
      <c r="U131" s="120"/>
      <c r="V131" s="52"/>
      <c r="W131" s="52"/>
      <c r="X131" s="54"/>
      <c r="Y131" s="15"/>
      <c r="Z131" s="52"/>
      <c r="AA131" s="128"/>
      <c r="AC131" s="54"/>
      <c r="AD131" s="17"/>
      <c r="AE131" s="15"/>
      <c r="AF131" s="62"/>
      <c r="AH131" s="17"/>
      <c r="AI131" s="52"/>
      <c r="AK131" s="6" t="s">
        <v>27</v>
      </c>
      <c r="AO131" s="31" t="s">
        <v>87</v>
      </c>
    </row>
    <row r="132" spans="2:41" s="3" customFormat="1" ht="2.85" customHeight="1" x14ac:dyDescent="0.2">
      <c r="P132" s="71"/>
      <c r="Q132" s="82"/>
      <c r="R132" s="6"/>
      <c r="S132" s="39"/>
      <c r="T132" s="6"/>
      <c r="U132" s="5"/>
      <c r="V132" s="52"/>
      <c r="W132" s="52"/>
      <c r="X132" s="54"/>
      <c r="Y132" s="15"/>
      <c r="Z132" s="52"/>
      <c r="AA132" s="39"/>
      <c r="AB132" s="39"/>
      <c r="AC132" s="54"/>
      <c r="AD132" s="17"/>
      <c r="AE132" s="15"/>
      <c r="AF132" s="62"/>
      <c r="AG132" s="110"/>
      <c r="AH132" s="39"/>
      <c r="AI132" s="52"/>
      <c r="AJ132" s="17"/>
      <c r="AK132" s="39"/>
      <c r="AL132" s="17"/>
      <c r="AM132" s="17"/>
      <c r="AO132" s="31"/>
    </row>
    <row r="133" spans="2:41" s="30" customFormat="1" ht="9.9499999999999993" customHeight="1" x14ac:dyDescent="0.2">
      <c r="C133" s="126"/>
      <c r="D133" s="40" t="s">
        <v>40</v>
      </c>
      <c r="E133" s="138" t="s">
        <v>260</v>
      </c>
      <c r="G133" s="138"/>
      <c r="I133" s="138"/>
      <c r="J133" s="138"/>
      <c r="K133" s="138"/>
      <c r="L133" s="138" t="s">
        <v>27</v>
      </c>
      <c r="M133" s="30" t="s">
        <v>27</v>
      </c>
      <c r="O133" s="30" t="s">
        <v>27</v>
      </c>
      <c r="Q133" s="82"/>
      <c r="S133" s="39"/>
      <c r="T133" s="129"/>
      <c r="U133" s="121"/>
      <c r="V133" s="52"/>
      <c r="W133" s="52"/>
      <c r="X133" s="124"/>
      <c r="Y133" s="122"/>
      <c r="Z133" s="52"/>
      <c r="AA133" s="128"/>
      <c r="AC133" s="124"/>
      <c r="AD133" s="123"/>
      <c r="AE133" s="122"/>
      <c r="AF133" s="125"/>
      <c r="AH133" s="123"/>
      <c r="AI133" s="52"/>
      <c r="AJ133" s="3"/>
      <c r="AK133" s="6" t="s">
        <v>27</v>
      </c>
      <c r="AL133" s="3"/>
      <c r="AO133" s="31" t="s">
        <v>87</v>
      </c>
    </row>
    <row r="134" spans="2:41" s="3" customFormat="1" ht="1.5" customHeight="1" x14ac:dyDescent="0.2">
      <c r="P134" s="71"/>
      <c r="Q134" s="82"/>
      <c r="R134" s="6"/>
      <c r="S134" s="39"/>
      <c r="T134" s="6"/>
      <c r="U134" s="5"/>
      <c r="V134" s="52"/>
      <c r="W134" s="52"/>
      <c r="X134" s="54"/>
      <c r="Y134" s="15"/>
      <c r="Z134" s="52"/>
      <c r="AA134" s="39"/>
      <c r="AB134" s="39"/>
      <c r="AC134" s="54"/>
      <c r="AD134" s="17"/>
      <c r="AE134" s="15"/>
      <c r="AF134" s="62"/>
      <c r="AG134" s="110"/>
      <c r="AH134" s="39"/>
      <c r="AI134" s="52"/>
      <c r="AJ134" s="17"/>
      <c r="AK134" s="39"/>
      <c r="AL134" s="17"/>
      <c r="AM134" s="17"/>
      <c r="AO134" s="31"/>
    </row>
    <row r="135" spans="2:41" s="3" customFormat="1" ht="9.9499999999999993" customHeight="1" x14ac:dyDescent="0.2">
      <c r="B135" s="99" t="s">
        <v>83</v>
      </c>
      <c r="D135" s="40"/>
      <c r="E135" s="71" t="s">
        <v>6</v>
      </c>
      <c r="F135" s="71"/>
      <c r="G135" s="30" t="s">
        <v>117</v>
      </c>
      <c r="H135" s="30"/>
      <c r="I135" s="30"/>
      <c r="J135" s="30"/>
      <c r="K135" s="30"/>
      <c r="L135" s="30"/>
      <c r="M135" s="30"/>
      <c r="N135" s="30"/>
      <c r="P135" s="71" t="s">
        <v>217</v>
      </c>
      <c r="Q135" s="82"/>
      <c r="R135" s="29"/>
      <c r="S135" s="39">
        <f t="shared" ref="S135" si="319">IF(Suggested="Yes",AB135,AH135)</f>
        <v>6.1</v>
      </c>
      <c r="T135" s="37" t="s">
        <v>75</v>
      </c>
      <c r="U135" s="132" t="str">
        <f>+Instructions!$B$21</f>
        <v>G</v>
      </c>
      <c r="V135" s="52"/>
      <c r="W135" s="52"/>
      <c r="X135" s="54">
        <f>+Instructions!$C$21</f>
        <v>0</v>
      </c>
      <c r="Y135" s="17">
        <f t="shared" ref="Y135" si="320">ROUNDUP($AB135*(1-X135),2)</f>
        <v>6.1</v>
      </c>
      <c r="Z135" s="52"/>
      <c r="AA135" s="6" t="s">
        <v>315</v>
      </c>
      <c r="AB135" s="39">
        <v>6.1</v>
      </c>
      <c r="AC135" s="57">
        <f t="shared" ref="AC135" si="321">+X135</f>
        <v>0</v>
      </c>
      <c r="AD135" s="17">
        <f t="shared" ref="AD135" si="322">+Y135</f>
        <v>6.1</v>
      </c>
      <c r="AE135" s="12">
        <f t="shared" ref="AE135" si="323">(AH135-AD135)/AH135</f>
        <v>0</v>
      </c>
      <c r="AF135" s="107"/>
      <c r="AG135" s="112">
        <v>1</v>
      </c>
      <c r="AH135" s="38">
        <f t="shared" ref="AH135" si="324">SUM(AJ135:AL135)+AF135</f>
        <v>6.1</v>
      </c>
      <c r="AI135" s="52"/>
      <c r="AJ135" s="17">
        <f t="shared" ref="AJ135" si="325">ROUND(AD135/(1-VLOOKUP(AG135,Group,2,FALSE)),2)</f>
        <v>6.1</v>
      </c>
      <c r="AK135" s="17">
        <f t="shared" ref="AK135" si="326">IF(VLOOKUP(AG135,Group,5,FALSE)="YES",VLOOKUP(ROUND(ROUND(AJ135,1)-AJ135,2),Round,2,FALSE)+VLOOKUP(AG135,Group,6,FALSE),0)</f>
        <v>0</v>
      </c>
      <c r="AL135" s="17">
        <f t="shared" ref="AL135" si="327">IF(VLOOKUP(AG135,Group,7,FALSE)="",0,ROUND(AJ135-0.04999,1)-AJ135+AM135)</f>
        <v>0</v>
      </c>
      <c r="AM135" s="17" t="str">
        <f t="shared" ref="AM135" si="328">IF(VLOOKUP(AG135,Group,7,FALSE)="","",VLOOKUP(AG135,Group,7,FALSE))</f>
        <v/>
      </c>
      <c r="AO135" s="31" t="s">
        <v>87</v>
      </c>
    </row>
    <row r="136" spans="2:41" s="3" customFormat="1" ht="9.9499999999999993" customHeight="1" x14ac:dyDescent="0.2">
      <c r="B136" s="99" t="s">
        <v>83</v>
      </c>
      <c r="D136" s="40"/>
      <c r="E136" s="71" t="s">
        <v>215</v>
      </c>
      <c r="F136" s="71"/>
      <c r="G136" s="30" t="s">
        <v>117</v>
      </c>
      <c r="H136" s="30"/>
      <c r="I136" s="30"/>
      <c r="J136" s="30"/>
      <c r="K136" s="30"/>
      <c r="L136" s="30"/>
      <c r="M136" s="30"/>
      <c r="N136" s="30"/>
      <c r="P136" s="71" t="s">
        <v>218</v>
      </c>
      <c r="Q136" s="82"/>
      <c r="R136" s="29"/>
      <c r="S136" s="39">
        <f>IF(Suggested="Yes",AB136,AH136)</f>
        <v>8.5500000000000007</v>
      </c>
      <c r="T136" s="37" t="s">
        <v>75</v>
      </c>
      <c r="U136" s="132" t="str">
        <f>+Instructions!$B$21</f>
        <v>G</v>
      </c>
      <c r="V136" s="52"/>
      <c r="W136" s="52"/>
      <c r="X136" s="54">
        <f>+Instructions!$C$21</f>
        <v>0</v>
      </c>
      <c r="Y136" s="17">
        <f>ROUNDUP($AB136*(1-X136),2)</f>
        <v>8.5500000000000007</v>
      </c>
      <c r="Z136" s="52"/>
      <c r="AA136" s="6" t="s">
        <v>315</v>
      </c>
      <c r="AB136" s="39">
        <v>8.5500000000000007</v>
      </c>
      <c r="AC136" s="57">
        <f>+X136</f>
        <v>0</v>
      </c>
      <c r="AD136" s="17">
        <f>+Y136</f>
        <v>8.5500000000000007</v>
      </c>
      <c r="AE136" s="12">
        <f>(AH136-AD136)/AH136</f>
        <v>0</v>
      </c>
      <c r="AF136" s="107"/>
      <c r="AG136" s="112">
        <v>1</v>
      </c>
      <c r="AH136" s="38">
        <f>SUM(AJ136:AL136)+AF136</f>
        <v>8.5500000000000007</v>
      </c>
      <c r="AI136" s="52"/>
      <c r="AJ136" s="17">
        <f>ROUND(AD136/(1-VLOOKUP(AG136,Group,2,FALSE)),2)</f>
        <v>8.5500000000000007</v>
      </c>
      <c r="AK136" s="17">
        <f>IF(VLOOKUP(AG136,Group,5,FALSE)="YES",VLOOKUP(ROUND(ROUND(AJ136,1)-AJ136,2),Round,2,FALSE)+VLOOKUP(AG136,Group,6,FALSE),0)</f>
        <v>0</v>
      </c>
      <c r="AL136" s="17">
        <f>IF(VLOOKUP(AG136,Group,7,FALSE)="",0,ROUND(AJ136-0.04999,1)-AJ136+AM136)</f>
        <v>0</v>
      </c>
      <c r="AM136" s="17" t="str">
        <f>IF(VLOOKUP(AG136,Group,7,FALSE)="","",VLOOKUP(AG136,Group,7,FALSE))</f>
        <v/>
      </c>
      <c r="AO136" s="31" t="s">
        <v>87</v>
      </c>
    </row>
    <row r="137" spans="2:41" s="3" customFormat="1" ht="9.9499999999999993" customHeight="1" x14ac:dyDescent="0.2">
      <c r="B137" s="99" t="s">
        <v>83</v>
      </c>
      <c r="D137" s="40"/>
      <c r="E137" s="71" t="s">
        <v>101</v>
      </c>
      <c r="F137" s="71"/>
      <c r="G137" s="30" t="s">
        <v>117</v>
      </c>
      <c r="H137" s="30"/>
      <c r="I137" s="30"/>
      <c r="J137" s="30"/>
      <c r="K137" s="30"/>
      <c r="L137" s="30"/>
      <c r="M137" s="30"/>
      <c r="N137" s="30"/>
      <c r="P137" s="71" t="s">
        <v>219</v>
      </c>
      <c r="Q137" s="82"/>
      <c r="R137" s="29"/>
      <c r="S137" s="39">
        <f t="shared" ref="S137" si="329">IF(Suggested="Yes",AB137,AH137)</f>
        <v>8.15</v>
      </c>
      <c r="T137" s="37" t="s">
        <v>75</v>
      </c>
      <c r="U137" s="132" t="str">
        <f>+Instructions!$B$21</f>
        <v>G</v>
      </c>
      <c r="V137" s="52"/>
      <c r="W137" s="52"/>
      <c r="X137" s="54">
        <f>+Instructions!$C$21</f>
        <v>0</v>
      </c>
      <c r="Y137" s="17">
        <f t="shared" ref="Y137" si="330">ROUNDUP($AB137*(1-X137),2)</f>
        <v>8.15</v>
      </c>
      <c r="Z137" s="52"/>
      <c r="AA137" s="6" t="s">
        <v>315</v>
      </c>
      <c r="AB137" s="39">
        <v>8.15</v>
      </c>
      <c r="AC137" s="57">
        <f t="shared" ref="AC137" si="331">+X137</f>
        <v>0</v>
      </c>
      <c r="AD137" s="17">
        <f t="shared" ref="AD137" si="332">+Y137</f>
        <v>8.15</v>
      </c>
      <c r="AE137" s="12">
        <f t="shared" ref="AE137" si="333">(AH137-AD137)/AH137</f>
        <v>0</v>
      </c>
      <c r="AF137" s="107"/>
      <c r="AG137" s="112">
        <v>1</v>
      </c>
      <c r="AH137" s="38">
        <f t="shared" ref="AH137" si="334">SUM(AJ137:AL137)+AF137</f>
        <v>8.15</v>
      </c>
      <c r="AI137" s="52"/>
      <c r="AJ137" s="17">
        <f t="shared" ref="AJ137" si="335">ROUND(AD137/(1-VLOOKUP(AG137,Group,2,FALSE)),2)</f>
        <v>8.15</v>
      </c>
      <c r="AK137" s="17">
        <f t="shared" ref="AK137" si="336">IF(VLOOKUP(AG137,Group,5,FALSE)="YES",VLOOKUP(ROUND(ROUND(AJ137,1)-AJ137,2),Round,2,FALSE)+VLOOKUP(AG137,Group,6,FALSE),0)</f>
        <v>0</v>
      </c>
      <c r="AL137" s="17">
        <f t="shared" ref="AL137" si="337">IF(VLOOKUP(AG137,Group,7,FALSE)="",0,ROUND(AJ137-0.04999,1)-AJ137+AM137)</f>
        <v>0</v>
      </c>
      <c r="AM137" s="17" t="str">
        <f t="shared" ref="AM137" si="338">IF(VLOOKUP(AG137,Group,7,FALSE)="","",VLOOKUP(AG137,Group,7,FALSE))</f>
        <v/>
      </c>
      <c r="AO137" s="31" t="s">
        <v>87</v>
      </c>
    </row>
    <row r="138" spans="2:41" s="3" customFormat="1" ht="1.5" customHeight="1" x14ac:dyDescent="0.2">
      <c r="P138" s="71"/>
      <c r="Q138" s="82"/>
      <c r="R138" s="6"/>
      <c r="S138" s="39"/>
      <c r="T138" s="6"/>
      <c r="U138" s="5"/>
      <c r="V138" s="52"/>
      <c r="W138" s="52"/>
      <c r="X138" s="54"/>
      <c r="Y138" s="15"/>
      <c r="Z138" s="52"/>
      <c r="AA138" s="39"/>
      <c r="AB138" s="39"/>
      <c r="AC138" s="54"/>
      <c r="AD138" s="17"/>
      <c r="AE138" s="15"/>
      <c r="AF138" s="62"/>
      <c r="AG138" s="110"/>
      <c r="AH138" s="39"/>
      <c r="AI138" s="52"/>
      <c r="AJ138" s="17"/>
      <c r="AK138" s="39"/>
      <c r="AL138" s="17"/>
      <c r="AM138" s="17"/>
      <c r="AO138" s="31"/>
    </row>
    <row r="139" spans="2:41" s="3" customFormat="1" ht="9.9499999999999993" customHeight="1" x14ac:dyDescent="0.2">
      <c r="B139" s="98" t="s">
        <v>38</v>
      </c>
      <c r="D139" s="40"/>
      <c r="E139" s="198" t="s">
        <v>31</v>
      </c>
      <c r="F139" s="198"/>
      <c r="G139" s="199" t="s">
        <v>96</v>
      </c>
      <c r="H139" s="199"/>
      <c r="I139" s="199" t="s">
        <v>153</v>
      </c>
      <c r="J139" s="199"/>
      <c r="K139" s="199"/>
      <c r="L139" s="199"/>
      <c r="M139" s="199" t="s">
        <v>142</v>
      </c>
      <c r="N139" s="199"/>
      <c r="O139" s="200"/>
      <c r="P139" s="198" t="s">
        <v>146</v>
      </c>
      <c r="Q139" s="201"/>
      <c r="R139" s="202"/>
      <c r="S139" s="203">
        <f t="shared" ref="S139" si="339">IF(Suggested="Yes",AB139,AH139)</f>
        <v>23.75</v>
      </c>
      <c r="T139" s="204" t="s">
        <v>74</v>
      </c>
      <c r="U139" s="132" t="str">
        <f>+Instructions!$B$21</f>
        <v>G</v>
      </c>
      <c r="V139" s="52"/>
      <c r="W139" s="52"/>
      <c r="X139" s="54">
        <f>+Instructions!$C$21</f>
        <v>0</v>
      </c>
      <c r="Y139" s="17">
        <f t="shared" ref="Y139" si="340">ROUNDUP($AB139*(1-X139),2)</f>
        <v>23.75</v>
      </c>
      <c r="Z139" s="52"/>
      <c r="AA139" s="6" t="s">
        <v>314</v>
      </c>
      <c r="AB139" s="39">
        <v>23.75</v>
      </c>
      <c r="AC139" s="57">
        <f t="shared" ref="AC139" si="341">+X139</f>
        <v>0</v>
      </c>
      <c r="AD139" s="17">
        <f t="shared" ref="AD139" si="342">+Y139</f>
        <v>23.75</v>
      </c>
      <c r="AE139" s="12">
        <f t="shared" ref="AE139" si="343">(AH139-AD139)/AH139</f>
        <v>0</v>
      </c>
      <c r="AF139" s="107"/>
      <c r="AG139" s="113">
        <v>3</v>
      </c>
      <c r="AH139" s="53">
        <f t="shared" ref="AH139" si="344">SUM(AJ139:AL139)+AF139</f>
        <v>23.75</v>
      </c>
      <c r="AI139" s="52"/>
      <c r="AJ139" s="17">
        <f t="shared" ref="AJ139" si="345">ROUND(AD139/(1-VLOOKUP(AG139,Group,2,FALSE)),2)</f>
        <v>23.75</v>
      </c>
      <c r="AK139" s="17">
        <f t="shared" ref="AK139" si="346">IF(VLOOKUP(AG139,Group,5,FALSE)="YES",VLOOKUP(ROUND(ROUND(AJ139,1)-AJ139,2),Round,2,FALSE)+VLOOKUP(AG139,Group,6,FALSE),0)</f>
        <v>0</v>
      </c>
      <c r="AL139" s="17">
        <f t="shared" ref="AL139" si="347">IF(VLOOKUP(AG139,Group,7,FALSE)="",0,ROUND(AJ139-0.04999,1)-AJ139+AM139)</f>
        <v>0</v>
      </c>
      <c r="AM139" s="17" t="str">
        <f t="shared" ref="AM139" si="348">IF(VLOOKUP(AG139,Group,7,FALSE)="","",VLOOKUP(AG139,Group,7,FALSE))</f>
        <v/>
      </c>
      <c r="AO139" s="31" t="s">
        <v>87</v>
      </c>
    </row>
    <row r="140" spans="2:41" s="3" customFormat="1" ht="9.9499999999999993" customHeight="1" x14ac:dyDescent="0.2">
      <c r="B140" s="98" t="s">
        <v>38</v>
      </c>
      <c r="D140" s="40"/>
      <c r="E140" s="71" t="s">
        <v>262</v>
      </c>
      <c r="F140" s="71"/>
      <c r="G140" s="30" t="s">
        <v>96</v>
      </c>
      <c r="H140" s="30"/>
      <c r="I140" s="30" t="s">
        <v>261</v>
      </c>
      <c r="J140" s="30"/>
      <c r="K140" s="30"/>
      <c r="L140" s="30"/>
      <c r="M140" s="176" t="s">
        <v>282</v>
      </c>
      <c r="N140" s="30"/>
      <c r="P140" s="71" t="s">
        <v>283</v>
      </c>
      <c r="Q140" s="82"/>
      <c r="R140" s="29"/>
      <c r="S140" s="39">
        <f t="shared" ref="S140" si="349">IF(Suggested="Yes",AB140,AH140)</f>
        <v>45.65</v>
      </c>
      <c r="T140" s="37" t="s">
        <v>75</v>
      </c>
      <c r="U140" s="132" t="str">
        <f>+Instructions!$B$21</f>
        <v>G</v>
      </c>
      <c r="V140" s="52"/>
      <c r="W140" s="52"/>
      <c r="X140" s="54">
        <f>+Instructions!$C$21</f>
        <v>0</v>
      </c>
      <c r="Y140" s="17">
        <f t="shared" ref="Y140" si="350">ROUNDUP($AB140*(1-X140),2)</f>
        <v>45.65</v>
      </c>
      <c r="Z140" s="52"/>
      <c r="AA140" s="6" t="s">
        <v>315</v>
      </c>
      <c r="AB140" s="39">
        <v>45.65</v>
      </c>
      <c r="AC140" s="57">
        <f t="shared" ref="AC140" si="351">+X140</f>
        <v>0</v>
      </c>
      <c r="AD140" s="17">
        <f t="shared" ref="AD140" si="352">+Y140</f>
        <v>45.65</v>
      </c>
      <c r="AE140" s="12">
        <f t="shared" ref="AE140" si="353">(AH140-AD140)/AH140</f>
        <v>0</v>
      </c>
      <c r="AF140" s="107"/>
      <c r="AG140" s="113">
        <v>3</v>
      </c>
      <c r="AH140" s="53">
        <f t="shared" ref="AH140" si="354">SUM(AJ140:AL140)+AF140</f>
        <v>45.65</v>
      </c>
      <c r="AI140" s="52"/>
      <c r="AJ140" s="17">
        <f t="shared" ref="AJ140" si="355">ROUND(AD140/(1-VLOOKUP(AG140,Group,2,FALSE)),2)</f>
        <v>45.65</v>
      </c>
      <c r="AK140" s="17">
        <f t="shared" ref="AK140" si="356">IF(VLOOKUP(AG140,Group,5,FALSE)="YES",VLOOKUP(ROUND(ROUND(AJ140,1)-AJ140,2),Round,2,FALSE)+VLOOKUP(AG140,Group,6,FALSE),0)</f>
        <v>0</v>
      </c>
      <c r="AL140" s="17">
        <f t="shared" ref="AL140" si="357">IF(VLOOKUP(AG140,Group,7,FALSE)="",0,ROUND(AJ140-0.04999,1)-AJ140+AM140)</f>
        <v>0</v>
      </c>
      <c r="AM140" s="17" t="str">
        <f t="shared" ref="AM140" si="358">IF(VLOOKUP(AG140,Group,7,FALSE)="","",VLOOKUP(AG140,Group,7,FALSE))</f>
        <v/>
      </c>
      <c r="AO140" s="31" t="s">
        <v>87</v>
      </c>
    </row>
    <row r="141" spans="2:41" s="3" customFormat="1" ht="1.5" customHeight="1" x14ac:dyDescent="0.2">
      <c r="P141" s="71"/>
      <c r="Q141" s="82"/>
      <c r="R141" s="6"/>
      <c r="S141" s="39"/>
      <c r="T141" s="6"/>
      <c r="U141" s="5"/>
      <c r="V141" s="52"/>
      <c r="W141" s="52"/>
      <c r="X141" s="54"/>
      <c r="Y141" s="15"/>
      <c r="Z141" s="52"/>
      <c r="AA141" s="39"/>
      <c r="AB141" s="39"/>
      <c r="AC141" s="54"/>
      <c r="AD141" s="17"/>
      <c r="AE141" s="15"/>
      <c r="AF141" s="62"/>
      <c r="AG141" s="110"/>
      <c r="AH141" s="39"/>
      <c r="AI141" s="52"/>
      <c r="AJ141" s="17"/>
      <c r="AK141" s="39"/>
      <c r="AL141" s="17"/>
      <c r="AM141" s="17"/>
      <c r="AO141" s="31"/>
    </row>
    <row r="142" spans="2:41" s="3" customFormat="1" ht="9.9499999999999993" customHeight="1" x14ac:dyDescent="0.2">
      <c r="B142" s="100" t="s">
        <v>73</v>
      </c>
      <c r="D142" s="40"/>
      <c r="E142" s="71" t="s">
        <v>137</v>
      </c>
      <c r="F142" s="71"/>
      <c r="G142" s="30" t="s">
        <v>91</v>
      </c>
      <c r="H142" s="30"/>
      <c r="I142" s="30"/>
      <c r="J142" s="30"/>
      <c r="K142" s="30"/>
      <c r="L142" s="30"/>
      <c r="M142" s="30"/>
      <c r="N142" s="30"/>
      <c r="P142" s="71" t="s">
        <v>148</v>
      </c>
      <c r="Q142" s="82"/>
      <c r="R142" s="29"/>
      <c r="S142" s="39">
        <f t="shared" ref="S142" si="359">IF(Suggested="Yes",AB142,AH142)</f>
        <v>15</v>
      </c>
      <c r="T142" s="37" t="s">
        <v>74</v>
      </c>
      <c r="U142" s="132" t="str">
        <f>+Instructions!$B$21</f>
        <v>G</v>
      </c>
      <c r="V142" s="52"/>
      <c r="W142" s="52"/>
      <c r="X142" s="54">
        <f>+Instructions!$C$21</f>
        <v>0</v>
      </c>
      <c r="Y142" s="17">
        <f t="shared" ref="Y142" si="360">ROUNDUP($AB142*(1-X142),2)</f>
        <v>15</v>
      </c>
      <c r="Z142" s="52"/>
      <c r="AA142" s="6" t="s">
        <v>315</v>
      </c>
      <c r="AB142" s="39">
        <v>15</v>
      </c>
      <c r="AC142" s="57">
        <f t="shared" ref="AC142" si="361">+X142</f>
        <v>0</v>
      </c>
      <c r="AD142" s="39">
        <f t="shared" ref="AD142" si="362">+Y142</f>
        <v>15</v>
      </c>
      <c r="AE142" s="57">
        <f t="shared" ref="AE142" si="363">(AH142-AD142)/AH142</f>
        <v>0</v>
      </c>
      <c r="AF142" s="107"/>
      <c r="AG142" s="114">
        <v>2</v>
      </c>
      <c r="AH142" s="44">
        <f t="shared" ref="AH142" si="364">SUM(AJ142:AL142)+AF142</f>
        <v>15</v>
      </c>
      <c r="AI142" s="52"/>
      <c r="AJ142" s="17">
        <f t="shared" ref="AJ142" si="365">ROUND(AD142/(1-VLOOKUP(AG142,Group,2,FALSE)),2)</f>
        <v>15</v>
      </c>
      <c r="AK142" s="17">
        <f t="shared" ref="AK142" si="366">IF(VLOOKUP(AG142,Group,5,FALSE)="YES",VLOOKUP(ROUND(ROUND(AJ142,1)-AJ142,2),Round,2,FALSE)+VLOOKUP(AG142,Group,6,FALSE),0)</f>
        <v>0</v>
      </c>
      <c r="AL142" s="17">
        <f t="shared" ref="AL142" si="367">IF(VLOOKUP(AG142,Group,7,FALSE)="",0,ROUND(AJ142-0.04999,1)-AJ142+AM142)</f>
        <v>0</v>
      </c>
      <c r="AM142" s="17" t="str">
        <f t="shared" ref="AM142" si="368">IF(VLOOKUP(AG142,Group,7,FALSE)="","",VLOOKUP(AG142,Group,7,FALSE))</f>
        <v/>
      </c>
      <c r="AO142" s="31" t="s">
        <v>87</v>
      </c>
    </row>
    <row r="143" spans="2:41" s="3" customFormat="1" ht="2.85" customHeight="1" x14ac:dyDescent="0.2">
      <c r="P143" s="71"/>
      <c r="Q143" s="82"/>
      <c r="R143" s="6"/>
      <c r="S143" s="39"/>
      <c r="T143" s="6"/>
      <c r="U143" s="5"/>
      <c r="V143" s="52"/>
      <c r="W143" s="52"/>
      <c r="X143" s="54"/>
      <c r="Y143" s="15"/>
      <c r="Z143" s="52"/>
      <c r="AA143" s="39"/>
      <c r="AB143" s="39"/>
      <c r="AC143" s="54"/>
      <c r="AD143" s="17"/>
      <c r="AE143" s="15"/>
      <c r="AF143" s="62"/>
      <c r="AG143" s="110"/>
      <c r="AH143" s="39"/>
      <c r="AI143" s="52"/>
      <c r="AJ143" s="17"/>
      <c r="AK143" s="39"/>
      <c r="AL143" s="17"/>
      <c r="AM143" s="17"/>
      <c r="AO143" s="31"/>
    </row>
    <row r="144" spans="2:41" s="3" customFormat="1" ht="9.9499999999999993" customHeight="1" x14ac:dyDescent="0.2">
      <c r="B144" s="99" t="s">
        <v>83</v>
      </c>
      <c r="D144" s="40"/>
      <c r="E144" s="71" t="s">
        <v>268</v>
      </c>
      <c r="F144" s="71"/>
      <c r="G144" s="30" t="s">
        <v>117</v>
      </c>
      <c r="H144" s="30"/>
      <c r="I144" s="30"/>
      <c r="J144" s="30" t="s">
        <v>228</v>
      </c>
      <c r="K144" s="30"/>
      <c r="L144" s="30"/>
      <c r="M144" s="30"/>
      <c r="N144" s="30"/>
      <c r="P144" s="71" t="s">
        <v>263</v>
      </c>
      <c r="Q144" s="82"/>
      <c r="R144" s="29"/>
      <c r="S144" s="39">
        <f>IF(Suggested="Yes",AB144,AH144)</f>
        <v>12.4</v>
      </c>
      <c r="T144" s="37" t="s">
        <v>75</v>
      </c>
      <c r="U144" s="132" t="str">
        <f>+Instructions!$B$21</f>
        <v>G</v>
      </c>
      <c r="V144" s="52"/>
      <c r="W144" s="52"/>
      <c r="X144" s="54">
        <f>+Instructions!$C$21</f>
        <v>0</v>
      </c>
      <c r="Y144" s="17">
        <f>ROUNDUP($AB144*(1-X144),2)</f>
        <v>12.4</v>
      </c>
      <c r="Z144" s="52"/>
      <c r="AA144" s="6" t="s">
        <v>315</v>
      </c>
      <c r="AB144" s="39">
        <v>12.4</v>
      </c>
      <c r="AC144" s="57">
        <f>+X144</f>
        <v>0</v>
      </c>
      <c r="AD144" s="17">
        <f>+Y144</f>
        <v>12.4</v>
      </c>
      <c r="AE144" s="12">
        <f>(AH144-AD144)/AH144</f>
        <v>0</v>
      </c>
      <c r="AF144" s="107"/>
      <c r="AG144" s="112">
        <v>1</v>
      </c>
      <c r="AH144" s="38">
        <f>SUM(AJ144:AL144)+AF144</f>
        <v>12.4</v>
      </c>
      <c r="AI144" s="52"/>
      <c r="AJ144" s="17">
        <f>ROUND(AD144/(1-VLOOKUP(AG144,Group,2,FALSE)),2)</f>
        <v>12.4</v>
      </c>
      <c r="AK144" s="17">
        <f>IF(VLOOKUP(AG144,Group,5,FALSE)="YES",VLOOKUP(ROUND(ROUND(AJ144,1)-AJ144,2),Round,2,FALSE)+VLOOKUP(AG144,Group,6,FALSE),0)</f>
        <v>0</v>
      </c>
      <c r="AL144" s="17">
        <f>IF(VLOOKUP(AG144,Group,7,FALSE)="",0,ROUND(AJ144-0.04999,1)-AJ144+AM144)</f>
        <v>0</v>
      </c>
      <c r="AM144" s="17" t="str">
        <f>IF(VLOOKUP(AG144,Group,7,FALSE)="","",VLOOKUP(AG144,Group,7,FALSE))</f>
        <v/>
      </c>
      <c r="AO144" s="31" t="s">
        <v>87</v>
      </c>
    </row>
    <row r="145" spans="2:41" s="3" customFormat="1" ht="3.95" customHeight="1" x14ac:dyDescent="0.2">
      <c r="P145" s="71"/>
      <c r="Q145" s="82"/>
      <c r="R145" s="6"/>
      <c r="S145" s="39"/>
      <c r="T145" s="6"/>
      <c r="U145" s="5"/>
      <c r="V145" s="52"/>
      <c r="W145" s="52"/>
      <c r="X145" s="54"/>
      <c r="Y145" s="15"/>
      <c r="Z145" s="52"/>
      <c r="AA145" s="39"/>
      <c r="AB145" s="39"/>
      <c r="AC145" s="54"/>
      <c r="AD145" s="17"/>
      <c r="AE145" s="15"/>
      <c r="AF145" s="62"/>
      <c r="AG145" s="110"/>
      <c r="AH145" s="39"/>
      <c r="AI145" s="52"/>
      <c r="AJ145" s="17"/>
      <c r="AK145" s="39"/>
      <c r="AL145" s="17"/>
      <c r="AM145" s="17"/>
      <c r="AO145" s="31"/>
    </row>
    <row r="146" spans="2:41" s="3" customFormat="1" ht="12.2" customHeight="1" x14ac:dyDescent="0.2">
      <c r="C146" s="126" t="s">
        <v>190</v>
      </c>
      <c r="D146" s="11"/>
      <c r="E146" s="127"/>
      <c r="F146" s="127"/>
      <c r="Q146" s="82"/>
      <c r="R146" s="164" t="s">
        <v>98</v>
      </c>
      <c r="S146" s="165" t="s">
        <v>191</v>
      </c>
      <c r="T146" s="167"/>
      <c r="U146" s="120"/>
      <c r="V146" s="52"/>
      <c r="W146" s="52"/>
      <c r="X146" s="54"/>
      <c r="Y146" s="15"/>
      <c r="Z146" s="52"/>
      <c r="AA146" s="128"/>
      <c r="AC146" s="54"/>
      <c r="AD146" s="17"/>
      <c r="AE146" s="15"/>
      <c r="AF146" s="62"/>
      <c r="AH146" s="17"/>
      <c r="AI146" s="52"/>
      <c r="AK146" s="6" t="s">
        <v>27</v>
      </c>
      <c r="AO146" s="31" t="s">
        <v>87</v>
      </c>
    </row>
    <row r="147" spans="2:41" s="3" customFormat="1" ht="2.85" customHeight="1" x14ac:dyDescent="0.2">
      <c r="P147" s="71"/>
      <c r="Q147" s="82"/>
      <c r="R147" s="6"/>
      <c r="S147" s="39"/>
      <c r="T147" s="6"/>
      <c r="U147" s="5"/>
      <c r="V147" s="52"/>
      <c r="W147" s="52"/>
      <c r="X147" s="54"/>
      <c r="Y147" s="15"/>
      <c r="Z147" s="52"/>
      <c r="AA147" s="39"/>
      <c r="AB147" s="39"/>
      <c r="AC147" s="54"/>
      <c r="AD147" s="17"/>
      <c r="AE147" s="15"/>
      <c r="AF147" s="62"/>
      <c r="AG147" s="110"/>
      <c r="AH147" s="39"/>
      <c r="AI147" s="52"/>
      <c r="AJ147" s="17"/>
      <c r="AK147" s="39"/>
      <c r="AL147" s="17"/>
      <c r="AM147" s="17"/>
      <c r="AO147" s="31"/>
    </row>
    <row r="148" spans="2:41" s="30" customFormat="1" ht="9.9499999999999993" customHeight="1" x14ac:dyDescent="0.2">
      <c r="C148" s="126"/>
      <c r="D148" s="40" t="s">
        <v>40</v>
      </c>
      <c r="E148" s="138" t="s">
        <v>192</v>
      </c>
      <c r="G148" s="138" t="s">
        <v>196</v>
      </c>
      <c r="I148" s="138"/>
      <c r="J148" s="138" t="s">
        <v>201</v>
      </c>
      <c r="K148" s="138"/>
      <c r="L148" s="138"/>
      <c r="O148" s="30" t="s">
        <v>27</v>
      </c>
      <c r="Q148" s="82"/>
      <c r="S148" s="39"/>
      <c r="T148" s="129"/>
      <c r="U148" s="121"/>
      <c r="V148" s="52"/>
      <c r="W148" s="52"/>
      <c r="X148" s="124"/>
      <c r="Y148" s="122"/>
      <c r="Z148" s="52"/>
      <c r="AA148" s="128"/>
      <c r="AC148" s="124"/>
      <c r="AD148" s="123"/>
      <c r="AE148" s="122"/>
      <c r="AF148" s="125"/>
      <c r="AH148" s="123"/>
      <c r="AI148" s="52"/>
      <c r="AJ148" s="3"/>
      <c r="AK148" s="6" t="s">
        <v>27</v>
      </c>
      <c r="AL148" s="3"/>
      <c r="AO148" s="31" t="s">
        <v>87</v>
      </c>
    </row>
    <row r="149" spans="2:41" s="30" customFormat="1" ht="9.9499999999999993" customHeight="1" x14ac:dyDescent="0.2">
      <c r="C149" s="126"/>
      <c r="D149" s="40"/>
      <c r="E149" s="138" t="s">
        <v>193</v>
      </c>
      <c r="G149" s="138" t="s">
        <v>197</v>
      </c>
      <c r="I149" s="138"/>
      <c r="J149" s="138" t="s">
        <v>202</v>
      </c>
      <c r="K149" s="138"/>
      <c r="L149" s="138"/>
      <c r="O149" s="30" t="s">
        <v>27</v>
      </c>
      <c r="Q149" s="82"/>
      <c r="S149" s="39"/>
      <c r="T149" s="129"/>
      <c r="U149" s="121"/>
      <c r="V149" s="52"/>
      <c r="W149" s="52"/>
      <c r="X149" s="124"/>
      <c r="Y149" s="122"/>
      <c r="Z149" s="52"/>
      <c r="AA149" s="128"/>
      <c r="AC149" s="124"/>
      <c r="AD149" s="123"/>
      <c r="AE149" s="122"/>
      <c r="AF149" s="125"/>
      <c r="AH149" s="123"/>
      <c r="AI149" s="52"/>
      <c r="AJ149" s="3"/>
      <c r="AK149" s="6" t="s">
        <v>27</v>
      </c>
      <c r="AL149" s="3"/>
      <c r="AO149" s="31" t="s">
        <v>87</v>
      </c>
    </row>
    <row r="150" spans="2:41" s="30" customFormat="1" ht="9.9499999999999993" customHeight="1" x14ac:dyDescent="0.2">
      <c r="C150" s="126"/>
      <c r="D150" s="40"/>
      <c r="E150" s="138" t="s">
        <v>194</v>
      </c>
      <c r="G150" s="138" t="s">
        <v>198</v>
      </c>
      <c r="I150" s="138"/>
      <c r="J150" s="176" t="s">
        <v>203</v>
      </c>
      <c r="K150" s="138"/>
      <c r="L150" s="138"/>
      <c r="O150" s="30" t="s">
        <v>27</v>
      </c>
      <c r="Q150" s="82"/>
      <c r="S150" s="39"/>
      <c r="T150" s="129"/>
      <c r="U150" s="121"/>
      <c r="V150" s="52"/>
      <c r="W150" s="52"/>
      <c r="X150" s="124"/>
      <c r="Y150" s="122"/>
      <c r="Z150" s="52"/>
      <c r="AA150" s="128"/>
      <c r="AC150" s="124"/>
      <c r="AD150" s="123"/>
      <c r="AE150" s="122"/>
      <c r="AF150" s="125"/>
      <c r="AH150" s="123"/>
      <c r="AI150" s="52"/>
      <c r="AJ150" s="3"/>
      <c r="AK150" s="6" t="s">
        <v>27</v>
      </c>
      <c r="AL150" s="3"/>
      <c r="AO150" s="31" t="s">
        <v>87</v>
      </c>
    </row>
    <row r="151" spans="2:41" s="30" customFormat="1" ht="9.9499999999999993" customHeight="1" x14ac:dyDescent="0.2">
      <c r="C151" s="126"/>
      <c r="D151" s="40"/>
      <c r="E151" s="138" t="s">
        <v>195</v>
      </c>
      <c r="G151" s="138" t="s">
        <v>199</v>
      </c>
      <c r="I151" s="138"/>
      <c r="J151" s="138" t="s">
        <v>200</v>
      </c>
      <c r="K151" s="138"/>
      <c r="L151" s="138"/>
      <c r="O151" s="30" t="s">
        <v>27</v>
      </c>
      <c r="Q151" s="82"/>
      <c r="S151" s="39"/>
      <c r="T151" s="129"/>
      <c r="U151" s="121"/>
      <c r="V151" s="52"/>
      <c r="W151" s="52"/>
      <c r="X151" s="124"/>
      <c r="Y151" s="122"/>
      <c r="Z151" s="52"/>
      <c r="AA151" s="128"/>
      <c r="AC151" s="124"/>
      <c r="AD151" s="123"/>
      <c r="AE151" s="122"/>
      <c r="AF151" s="125"/>
      <c r="AH151" s="123"/>
      <c r="AI151" s="52"/>
      <c r="AJ151" s="3"/>
      <c r="AK151" s="6" t="s">
        <v>27</v>
      </c>
      <c r="AL151" s="3"/>
      <c r="AO151" s="31" t="s">
        <v>87</v>
      </c>
    </row>
    <row r="152" spans="2:41" s="3" customFormat="1" ht="1.5" customHeight="1" x14ac:dyDescent="0.2">
      <c r="P152" s="71"/>
      <c r="Q152" s="82"/>
      <c r="R152" s="6"/>
      <c r="S152" s="39"/>
      <c r="T152" s="6"/>
      <c r="U152" s="5"/>
      <c r="V152" s="52"/>
      <c r="W152" s="52"/>
      <c r="X152" s="54"/>
      <c r="Y152" s="15"/>
      <c r="Z152" s="52"/>
      <c r="AA152" s="39"/>
      <c r="AB152" s="39"/>
      <c r="AC152" s="54"/>
      <c r="AD152" s="17"/>
      <c r="AE152" s="15"/>
      <c r="AF152" s="62"/>
      <c r="AG152" s="110"/>
      <c r="AH152" s="39"/>
      <c r="AI152" s="52"/>
      <c r="AJ152" s="17"/>
      <c r="AK152" s="39"/>
      <c r="AL152" s="17"/>
      <c r="AM152" s="17"/>
      <c r="AO152" s="31"/>
    </row>
    <row r="153" spans="2:41" s="3" customFormat="1" ht="9.9499999999999993" customHeight="1" x14ac:dyDescent="0.2">
      <c r="B153" s="99" t="s">
        <v>83</v>
      </c>
      <c r="D153" s="40" t="s">
        <v>122</v>
      </c>
      <c r="E153" s="71" t="s">
        <v>204</v>
      </c>
      <c r="F153" s="71"/>
      <c r="G153" s="30" t="s">
        <v>76</v>
      </c>
      <c r="H153" s="30"/>
      <c r="I153" s="30"/>
      <c r="J153" s="30"/>
      <c r="K153" s="30"/>
      <c r="L153" s="30"/>
      <c r="M153" s="30"/>
      <c r="N153" s="30"/>
      <c r="P153" s="71" t="s">
        <v>206</v>
      </c>
      <c r="Q153" s="82"/>
      <c r="R153" s="29"/>
      <c r="S153" s="39">
        <f t="shared" ref="S153" si="369">IF(Suggested="Yes",AB153,AH153)</f>
        <v>9.75</v>
      </c>
      <c r="T153" s="37" t="s">
        <v>75</v>
      </c>
      <c r="U153" s="132" t="str">
        <f>+Instructions!$B$21</f>
        <v>G</v>
      </c>
      <c r="V153" s="52"/>
      <c r="W153" s="52"/>
      <c r="X153" s="54">
        <f>+Instructions!$C$21</f>
        <v>0</v>
      </c>
      <c r="Y153" s="17">
        <f t="shared" ref="Y153" si="370">ROUNDUP($AB153*(1-X153),2)</f>
        <v>9.75</v>
      </c>
      <c r="Z153" s="52"/>
      <c r="AA153" s="6" t="s">
        <v>315</v>
      </c>
      <c r="AB153" s="39">
        <v>9.75</v>
      </c>
      <c r="AC153" s="57">
        <f t="shared" ref="AC153" si="371">+X153</f>
        <v>0</v>
      </c>
      <c r="AD153" s="17">
        <f t="shared" ref="AD153" si="372">+Y153</f>
        <v>9.75</v>
      </c>
      <c r="AE153" s="12">
        <f t="shared" ref="AE153" si="373">(AH153-AD153)/AH153</f>
        <v>0</v>
      </c>
      <c r="AF153" s="107"/>
      <c r="AG153" s="112">
        <v>1</v>
      </c>
      <c r="AH153" s="38">
        <f t="shared" ref="AH153" si="374">SUM(AJ153:AL153)+AF153</f>
        <v>9.75</v>
      </c>
      <c r="AI153" s="52"/>
      <c r="AJ153" s="17">
        <f t="shared" ref="AJ153" si="375">ROUND(AD153/(1-VLOOKUP(AG153,Group,2,FALSE)),2)</f>
        <v>9.75</v>
      </c>
      <c r="AK153" s="17">
        <f t="shared" ref="AK153" si="376">IF(VLOOKUP(AG153,Group,5,FALSE)="YES",VLOOKUP(ROUND(ROUND(AJ153,1)-AJ153,2),Round,2,FALSE)+VLOOKUP(AG153,Group,6,FALSE),0)</f>
        <v>0</v>
      </c>
      <c r="AL153" s="17">
        <f t="shared" ref="AL153" si="377">IF(VLOOKUP(AG153,Group,7,FALSE)="",0,ROUND(AJ153-0.04999,1)-AJ153+AM153)</f>
        <v>0</v>
      </c>
      <c r="AM153" s="17" t="str">
        <f t="shared" ref="AM153" si="378">IF(VLOOKUP(AG153,Group,7,FALSE)="","",VLOOKUP(AG153,Group,7,FALSE))</f>
        <v/>
      </c>
      <c r="AO153" s="31" t="s">
        <v>87</v>
      </c>
    </row>
    <row r="154" spans="2:41" s="3" customFormat="1" ht="9.9499999999999993" customHeight="1" x14ac:dyDescent="0.2">
      <c r="B154" s="99" t="s">
        <v>83</v>
      </c>
      <c r="D154" s="40"/>
      <c r="E154" s="71" t="s">
        <v>205</v>
      </c>
      <c r="F154" s="71"/>
      <c r="G154" s="30" t="s">
        <v>76</v>
      </c>
      <c r="H154" s="30"/>
      <c r="I154" s="30"/>
      <c r="J154" s="30"/>
      <c r="K154" s="30"/>
      <c r="L154" s="30"/>
      <c r="M154" s="30"/>
      <c r="N154" s="30"/>
      <c r="P154" s="71" t="s">
        <v>207</v>
      </c>
      <c r="Q154" s="82"/>
      <c r="R154" s="29"/>
      <c r="S154" s="39">
        <f t="shared" ref="S154" si="379">IF(Suggested="Yes",AB154,AH154)</f>
        <v>9.5500000000000007</v>
      </c>
      <c r="T154" s="37" t="s">
        <v>75</v>
      </c>
      <c r="U154" s="132" t="str">
        <f>+Instructions!$B$21</f>
        <v>G</v>
      </c>
      <c r="V154" s="52"/>
      <c r="W154" s="52"/>
      <c r="X154" s="54">
        <f>+Instructions!$C$21</f>
        <v>0</v>
      </c>
      <c r="Y154" s="17">
        <f t="shared" ref="Y154" si="380">ROUNDUP($AB154*(1-X154),2)</f>
        <v>9.5500000000000007</v>
      </c>
      <c r="Z154" s="52"/>
      <c r="AA154" s="6" t="s">
        <v>315</v>
      </c>
      <c r="AB154" s="39">
        <v>9.5500000000000007</v>
      </c>
      <c r="AC154" s="57">
        <f t="shared" ref="AC154" si="381">+X154</f>
        <v>0</v>
      </c>
      <c r="AD154" s="17">
        <f t="shared" ref="AD154" si="382">+Y154</f>
        <v>9.5500000000000007</v>
      </c>
      <c r="AE154" s="12">
        <f t="shared" ref="AE154" si="383">(AH154-AD154)/AH154</f>
        <v>0</v>
      </c>
      <c r="AF154" s="107"/>
      <c r="AG154" s="112">
        <v>1</v>
      </c>
      <c r="AH154" s="38">
        <f t="shared" ref="AH154" si="384">SUM(AJ154:AL154)+AF154</f>
        <v>9.5500000000000007</v>
      </c>
      <c r="AI154" s="52"/>
      <c r="AJ154" s="17">
        <f t="shared" ref="AJ154" si="385">ROUND(AD154/(1-VLOOKUP(AG154,Group,2,FALSE)),2)</f>
        <v>9.5500000000000007</v>
      </c>
      <c r="AK154" s="17">
        <f t="shared" ref="AK154" si="386">IF(VLOOKUP(AG154,Group,5,FALSE)="YES",VLOOKUP(ROUND(ROUND(AJ154,1)-AJ154,2),Round,2,FALSE)+VLOOKUP(AG154,Group,6,FALSE),0)</f>
        <v>0</v>
      </c>
      <c r="AL154" s="17">
        <f t="shared" ref="AL154" si="387">IF(VLOOKUP(AG154,Group,7,FALSE)="",0,ROUND(AJ154-0.04999,1)-AJ154+AM154)</f>
        <v>0</v>
      </c>
      <c r="AM154" s="17" t="str">
        <f t="shared" ref="AM154" si="388">IF(VLOOKUP(AG154,Group,7,FALSE)="","",VLOOKUP(AG154,Group,7,FALSE))</f>
        <v/>
      </c>
      <c r="AO154" s="31" t="s">
        <v>87</v>
      </c>
    </row>
    <row r="155" spans="2:41" s="3" customFormat="1" ht="2.85" customHeight="1" x14ac:dyDescent="0.2">
      <c r="P155" s="71"/>
      <c r="Q155" s="82"/>
      <c r="R155" s="6"/>
      <c r="S155" s="39"/>
      <c r="T155" s="6"/>
      <c r="U155" s="5"/>
      <c r="V155" s="52"/>
      <c r="W155" s="52"/>
      <c r="X155" s="54"/>
      <c r="Y155" s="15"/>
      <c r="Z155" s="52"/>
      <c r="AA155" s="39"/>
      <c r="AB155" s="39"/>
      <c r="AC155" s="54"/>
      <c r="AD155" s="17"/>
      <c r="AE155" s="15"/>
      <c r="AF155" s="62"/>
      <c r="AG155" s="110"/>
      <c r="AH155" s="39"/>
      <c r="AI155" s="52"/>
      <c r="AJ155" s="17"/>
      <c r="AK155" s="39"/>
      <c r="AL155" s="17"/>
      <c r="AM155" s="17"/>
      <c r="AO155" s="31"/>
    </row>
    <row r="156" spans="2:41" s="30" customFormat="1" ht="9.9499999999999993" customHeight="1" x14ac:dyDescent="0.2">
      <c r="C156" s="126"/>
      <c r="D156" s="40" t="s">
        <v>40</v>
      </c>
      <c r="E156" s="138" t="s">
        <v>210</v>
      </c>
      <c r="G156" s="138"/>
      <c r="I156" s="138"/>
      <c r="J156" s="138"/>
      <c r="K156" s="138"/>
      <c r="L156" s="138"/>
      <c r="O156" s="30" t="s">
        <v>27</v>
      </c>
      <c r="Q156" s="82"/>
      <c r="S156" s="39"/>
      <c r="T156" s="129"/>
      <c r="U156" s="121"/>
      <c r="V156" s="52"/>
      <c r="W156" s="52"/>
      <c r="X156" s="124"/>
      <c r="Y156" s="122"/>
      <c r="Z156" s="52"/>
      <c r="AA156" s="128"/>
      <c r="AC156" s="124"/>
      <c r="AD156" s="123"/>
      <c r="AE156" s="122"/>
      <c r="AF156" s="125"/>
      <c r="AH156" s="123"/>
      <c r="AI156" s="52"/>
      <c r="AJ156" s="3"/>
      <c r="AK156" s="6" t="s">
        <v>27</v>
      </c>
      <c r="AL156" s="3"/>
      <c r="AO156" s="31" t="s">
        <v>87</v>
      </c>
    </row>
    <row r="157" spans="2:41" s="3" customFormat="1" ht="1.5" customHeight="1" x14ac:dyDescent="0.2">
      <c r="P157" s="71"/>
      <c r="Q157" s="82"/>
      <c r="R157" s="6"/>
      <c r="S157" s="39"/>
      <c r="T157" s="6"/>
      <c r="U157" s="5"/>
      <c r="V157" s="52"/>
      <c r="W157" s="52"/>
      <c r="X157" s="54"/>
      <c r="Y157" s="15"/>
      <c r="Z157" s="52"/>
      <c r="AA157" s="39"/>
      <c r="AB157" s="39"/>
      <c r="AC157" s="54"/>
      <c r="AD157" s="17"/>
      <c r="AE157" s="15"/>
      <c r="AF157" s="62"/>
      <c r="AG157" s="110"/>
      <c r="AH157" s="39"/>
      <c r="AI157" s="52"/>
      <c r="AJ157" s="17"/>
      <c r="AK157" s="39"/>
      <c r="AL157" s="17"/>
      <c r="AM157" s="17"/>
      <c r="AO157" s="31"/>
    </row>
    <row r="158" spans="2:41" s="3" customFormat="1" ht="9.9499999999999993" customHeight="1" x14ac:dyDescent="0.2">
      <c r="B158" s="98" t="s">
        <v>38</v>
      </c>
      <c r="D158" s="40" t="s">
        <v>122</v>
      </c>
      <c r="E158" s="71" t="s">
        <v>204</v>
      </c>
      <c r="F158" s="71"/>
      <c r="G158" s="30" t="s">
        <v>209</v>
      </c>
      <c r="H158" s="30"/>
      <c r="I158" s="30"/>
      <c r="J158" s="30"/>
      <c r="K158" s="30"/>
      <c r="L158" s="30"/>
      <c r="M158" s="30"/>
      <c r="N158" s="30"/>
      <c r="P158" s="71" t="s">
        <v>206</v>
      </c>
      <c r="Q158" s="82"/>
      <c r="R158" s="29" t="s">
        <v>80</v>
      </c>
      <c r="S158" s="39">
        <f t="shared" ref="S158" si="389">IF(Suggested="Yes",AB158,AH158)</f>
        <v>10.1</v>
      </c>
      <c r="T158" s="37" t="s">
        <v>75</v>
      </c>
      <c r="U158" s="132" t="str">
        <f>+Instructions!$B$21</f>
        <v>G</v>
      </c>
      <c r="V158" s="52"/>
      <c r="W158" s="52"/>
      <c r="X158" s="54">
        <f>+Instructions!$C$21</f>
        <v>0</v>
      </c>
      <c r="Y158" s="17">
        <f t="shared" ref="Y158" si="390">ROUNDUP($AB158*(1-X158),2)</f>
        <v>10.1</v>
      </c>
      <c r="Z158" s="52"/>
      <c r="AA158" s="6" t="s">
        <v>315</v>
      </c>
      <c r="AB158" s="39">
        <v>10.1</v>
      </c>
      <c r="AC158" s="57">
        <f t="shared" ref="AC158" si="391">+X158</f>
        <v>0</v>
      </c>
      <c r="AD158" s="17">
        <f t="shared" ref="AD158" si="392">+Y158</f>
        <v>10.1</v>
      </c>
      <c r="AE158" s="12">
        <f t="shared" ref="AE158" si="393">(AH158-AD158)/AH158</f>
        <v>0</v>
      </c>
      <c r="AF158" s="107"/>
      <c r="AG158" s="113">
        <v>3</v>
      </c>
      <c r="AH158" s="53">
        <f t="shared" ref="AH158" si="394">SUM(AJ158:AL158)+AF158</f>
        <v>10.1</v>
      </c>
      <c r="AI158" s="52"/>
      <c r="AJ158" s="17">
        <f t="shared" ref="AJ158" si="395">ROUND(AD158/(1-VLOOKUP(AG158,Group,2,FALSE)),2)</f>
        <v>10.1</v>
      </c>
      <c r="AK158" s="17">
        <f t="shared" ref="AK158" si="396">IF(VLOOKUP(AG158,Group,5,FALSE)="YES",VLOOKUP(ROUND(ROUND(AJ158,1)-AJ158,2),Round,2,FALSE)+VLOOKUP(AG158,Group,6,FALSE),0)</f>
        <v>0</v>
      </c>
      <c r="AL158" s="17">
        <f t="shared" ref="AL158" si="397">IF(VLOOKUP(AG158,Group,7,FALSE)="",0,ROUND(AJ158-0.04999,1)-AJ158+AM158)</f>
        <v>0</v>
      </c>
      <c r="AM158" s="17" t="str">
        <f t="shared" ref="AM158" si="398">IF(VLOOKUP(AG158,Group,7,FALSE)="","",VLOOKUP(AG158,Group,7,FALSE))</f>
        <v/>
      </c>
      <c r="AO158" s="31" t="s">
        <v>87</v>
      </c>
    </row>
    <row r="159" spans="2:41" s="3" customFormat="1" ht="1.5" customHeight="1" x14ac:dyDescent="0.2">
      <c r="P159" s="71"/>
      <c r="Q159" s="82"/>
      <c r="R159" s="6"/>
      <c r="S159" s="39"/>
      <c r="T159" s="6"/>
      <c r="U159" s="5"/>
      <c r="V159" s="52"/>
      <c r="W159" s="52"/>
      <c r="X159" s="54"/>
      <c r="Y159" s="15"/>
      <c r="Z159" s="52"/>
      <c r="AA159" s="39"/>
      <c r="AB159" s="39"/>
      <c r="AC159" s="54"/>
      <c r="AD159" s="17"/>
      <c r="AE159" s="15"/>
      <c r="AF159" s="62"/>
      <c r="AG159" s="110"/>
      <c r="AH159" s="39"/>
      <c r="AI159" s="52"/>
      <c r="AJ159" s="17"/>
      <c r="AK159" s="39"/>
      <c r="AL159" s="17"/>
      <c r="AM159" s="17"/>
      <c r="AO159" s="31"/>
    </row>
    <row r="160" spans="2:41" s="3" customFormat="1" ht="9.75" customHeight="1" x14ac:dyDescent="0.2">
      <c r="C160" s="11" t="s">
        <v>27</v>
      </c>
      <c r="D160" s="40" t="s">
        <v>185</v>
      </c>
      <c r="E160" s="161" t="s">
        <v>211</v>
      </c>
      <c r="F160" s="71"/>
      <c r="G160" s="30"/>
      <c r="H160" s="30"/>
      <c r="I160" s="162"/>
      <c r="J160" s="30"/>
      <c r="K160" s="30"/>
      <c r="L160" s="30"/>
      <c r="M160" s="30"/>
      <c r="N160" s="30"/>
      <c r="P160" s="71"/>
      <c r="Q160" s="82"/>
      <c r="R160" s="29"/>
      <c r="S160" s="39"/>
      <c r="T160" s="37"/>
      <c r="U160" s="37"/>
      <c r="V160" s="52"/>
      <c r="W160" s="52"/>
      <c r="X160" s="54"/>
      <c r="Y160" s="39"/>
      <c r="Z160" s="52"/>
      <c r="AA160" s="128"/>
      <c r="AB160" s="39"/>
      <c r="AC160" s="57"/>
      <c r="AD160" s="39"/>
      <c r="AE160" s="57"/>
      <c r="AF160" s="72"/>
      <c r="AG160" s="39"/>
      <c r="AH160" s="39"/>
      <c r="AI160" s="52"/>
      <c r="AK160" s="6" t="s">
        <v>27</v>
      </c>
      <c r="AO160" s="31" t="s">
        <v>87</v>
      </c>
    </row>
    <row r="161" spans="2:41" s="3" customFormat="1" ht="3.95" customHeight="1" x14ac:dyDescent="0.2">
      <c r="P161" s="71"/>
      <c r="Q161" s="82"/>
      <c r="R161" s="6"/>
      <c r="S161" s="39"/>
      <c r="T161" s="6"/>
      <c r="U161" s="5"/>
      <c r="V161" s="52"/>
      <c r="W161" s="52"/>
      <c r="X161" s="54"/>
      <c r="Y161" s="15"/>
      <c r="Z161" s="52"/>
      <c r="AA161" s="39"/>
      <c r="AB161" s="39"/>
      <c r="AC161" s="54"/>
      <c r="AD161" s="17"/>
      <c r="AE161" s="15"/>
      <c r="AF161" s="62"/>
      <c r="AG161" s="110"/>
      <c r="AH161" s="39"/>
      <c r="AI161" s="52"/>
      <c r="AJ161" s="17"/>
      <c r="AK161" s="39"/>
      <c r="AL161" s="17"/>
      <c r="AM161" s="17"/>
      <c r="AO161" s="31"/>
    </row>
    <row r="162" spans="2:41" s="3" customFormat="1" ht="12.2" customHeight="1" x14ac:dyDescent="0.2">
      <c r="C162" s="207" t="s">
        <v>304</v>
      </c>
      <c r="D162" s="208"/>
      <c r="E162" s="209"/>
      <c r="F162" s="209"/>
      <c r="G162" s="200"/>
      <c r="H162" s="200"/>
      <c r="I162" s="200"/>
      <c r="J162" s="200"/>
      <c r="K162" s="200"/>
      <c r="L162" s="200"/>
      <c r="M162" s="200"/>
      <c r="N162" s="200"/>
      <c r="O162" s="200"/>
      <c r="P162" s="200"/>
      <c r="Q162" s="201"/>
      <c r="R162" s="210" t="s">
        <v>98</v>
      </c>
      <c r="S162" s="211" t="s">
        <v>302</v>
      </c>
      <c r="T162" s="212"/>
      <c r="U162" s="120"/>
      <c r="V162" s="52"/>
      <c r="W162" s="52"/>
      <c r="X162" s="54"/>
      <c r="Y162" s="15"/>
      <c r="Z162" s="52"/>
      <c r="AA162" s="128"/>
      <c r="AC162" s="54"/>
      <c r="AD162" s="17"/>
      <c r="AE162" s="15"/>
      <c r="AF162" s="62"/>
      <c r="AH162" s="17"/>
      <c r="AI162" s="52"/>
      <c r="AK162" s="6" t="s">
        <v>27</v>
      </c>
      <c r="AO162" s="31" t="s">
        <v>87</v>
      </c>
    </row>
    <row r="163" spans="2:41" s="3" customFormat="1" ht="2.85" customHeight="1" x14ac:dyDescent="0.2">
      <c r="C163" s="200"/>
      <c r="D163" s="200"/>
      <c r="E163" s="200"/>
      <c r="F163" s="200"/>
      <c r="G163" s="200"/>
      <c r="H163" s="200"/>
      <c r="I163" s="200"/>
      <c r="J163" s="200"/>
      <c r="K163" s="200"/>
      <c r="L163" s="200"/>
      <c r="M163" s="200"/>
      <c r="N163" s="200"/>
      <c r="O163" s="200"/>
      <c r="P163" s="198"/>
      <c r="Q163" s="201"/>
      <c r="R163" s="213"/>
      <c r="S163" s="203"/>
      <c r="T163" s="213"/>
      <c r="U163" s="5"/>
      <c r="V163" s="52"/>
      <c r="W163" s="52"/>
      <c r="X163" s="54"/>
      <c r="Y163" s="15"/>
      <c r="Z163" s="52"/>
      <c r="AA163" s="39"/>
      <c r="AB163" s="39"/>
      <c r="AC163" s="54"/>
      <c r="AD163" s="17"/>
      <c r="AE163" s="15"/>
      <c r="AF163" s="62"/>
      <c r="AG163" s="110"/>
      <c r="AH163" s="39"/>
      <c r="AI163" s="52"/>
      <c r="AJ163" s="17"/>
      <c r="AK163" s="39"/>
      <c r="AL163" s="17"/>
      <c r="AM163" s="17"/>
      <c r="AO163" s="31"/>
    </row>
    <row r="164" spans="2:41" s="30" customFormat="1" ht="9.9499999999999993" customHeight="1" x14ac:dyDescent="0.2">
      <c r="C164" s="207"/>
      <c r="D164" s="214" t="s">
        <v>40</v>
      </c>
      <c r="E164" s="215" t="s">
        <v>306</v>
      </c>
      <c r="F164" s="199"/>
      <c r="G164" s="215"/>
      <c r="H164" s="199"/>
      <c r="I164" s="215"/>
      <c r="J164" s="215"/>
      <c r="K164" s="215"/>
      <c r="L164" s="215"/>
      <c r="M164" s="199"/>
      <c r="N164" s="199"/>
      <c r="O164" s="199" t="s">
        <v>27</v>
      </c>
      <c r="P164" s="199"/>
      <c r="Q164" s="201"/>
      <c r="R164" s="199"/>
      <c r="S164" s="203"/>
      <c r="T164" s="216"/>
      <c r="U164" s="121"/>
      <c r="V164" s="52"/>
      <c r="W164" s="52"/>
      <c r="X164" s="124"/>
      <c r="Y164" s="122"/>
      <c r="Z164" s="52"/>
      <c r="AA164" s="128"/>
      <c r="AC164" s="124"/>
      <c r="AD164" s="123"/>
      <c r="AE164" s="122"/>
      <c r="AF164" s="125"/>
      <c r="AH164" s="123"/>
      <c r="AI164" s="52"/>
      <c r="AJ164" s="3"/>
      <c r="AK164" s="6" t="s">
        <v>27</v>
      </c>
      <c r="AL164" s="3"/>
      <c r="AO164" s="31" t="s">
        <v>87</v>
      </c>
    </row>
    <row r="165" spans="2:41" s="3" customFormat="1" ht="1.5" customHeight="1" x14ac:dyDescent="0.2">
      <c r="C165" s="200"/>
      <c r="D165" s="200"/>
      <c r="E165" s="200"/>
      <c r="F165" s="200"/>
      <c r="G165" s="200"/>
      <c r="H165" s="200"/>
      <c r="I165" s="200"/>
      <c r="J165" s="200"/>
      <c r="K165" s="200"/>
      <c r="L165" s="200"/>
      <c r="M165" s="200"/>
      <c r="N165" s="200"/>
      <c r="O165" s="200"/>
      <c r="P165" s="198"/>
      <c r="Q165" s="201"/>
      <c r="R165" s="213"/>
      <c r="S165" s="203"/>
      <c r="T165" s="213"/>
      <c r="U165" s="5"/>
      <c r="V165" s="52"/>
      <c r="W165" s="52"/>
      <c r="X165" s="54"/>
      <c r="Y165" s="15"/>
      <c r="Z165" s="52"/>
      <c r="AA165" s="39"/>
      <c r="AB165" s="39"/>
      <c r="AC165" s="54"/>
      <c r="AD165" s="17"/>
      <c r="AE165" s="15"/>
      <c r="AF165" s="62"/>
      <c r="AG165" s="110"/>
      <c r="AH165" s="39"/>
      <c r="AI165" s="52"/>
      <c r="AJ165" s="17"/>
      <c r="AK165" s="39"/>
      <c r="AL165" s="17"/>
      <c r="AM165" s="17"/>
      <c r="AO165" s="31"/>
    </row>
    <row r="166" spans="2:41" s="3" customFormat="1" ht="9.9499999999999993" customHeight="1" x14ac:dyDescent="0.2">
      <c r="B166" s="99" t="s">
        <v>83</v>
      </c>
      <c r="C166" s="200"/>
      <c r="D166" s="214" t="s">
        <v>122</v>
      </c>
      <c r="E166" s="198" t="s">
        <v>6</v>
      </c>
      <c r="F166" s="198"/>
      <c r="G166" s="199" t="s">
        <v>76</v>
      </c>
      <c r="H166" s="199"/>
      <c r="I166" s="199"/>
      <c r="J166" s="199"/>
      <c r="K166" s="199"/>
      <c r="L166" s="199"/>
      <c r="M166" s="199"/>
      <c r="N166" s="199"/>
      <c r="O166" s="200"/>
      <c r="P166" s="198" t="s">
        <v>242</v>
      </c>
      <c r="Q166" s="201"/>
      <c r="R166" s="202"/>
      <c r="S166" s="203">
        <f t="shared" ref="S166:S170" si="399">IF(Suggested="Yes",AB166,AH166)</f>
        <v>6.35</v>
      </c>
      <c r="T166" s="204" t="s">
        <v>75</v>
      </c>
      <c r="U166" s="132" t="str">
        <f>+Instructions!$B$21</f>
        <v>G</v>
      </c>
      <c r="V166" s="52"/>
      <c r="W166" s="52"/>
      <c r="X166" s="54">
        <f>+Instructions!$C$21</f>
        <v>0</v>
      </c>
      <c r="Y166" s="17">
        <f>ROUNDUP($AB166*(1-X166),2)</f>
        <v>6.35</v>
      </c>
      <c r="Z166" s="52"/>
      <c r="AA166" s="6" t="s">
        <v>314</v>
      </c>
      <c r="AB166" s="39">
        <v>6.35</v>
      </c>
      <c r="AC166" s="57">
        <f t="shared" ref="AC166:AC170" si="400">+X166</f>
        <v>0</v>
      </c>
      <c r="AD166" s="17">
        <f t="shared" ref="AD166:AD170" si="401">+Y166</f>
        <v>6.35</v>
      </c>
      <c r="AE166" s="12">
        <f t="shared" ref="AE166:AE170" si="402">(AH166-AD166)/AH166</f>
        <v>0</v>
      </c>
      <c r="AF166" s="107"/>
      <c r="AG166" s="112">
        <v>1</v>
      </c>
      <c r="AH166" s="38">
        <f t="shared" ref="AH166:AH170" si="403">SUM(AJ166:AL166)+AF166</f>
        <v>6.35</v>
      </c>
      <c r="AI166" s="52"/>
      <c r="AJ166" s="17">
        <f t="shared" ref="AJ166:AJ170" si="404">ROUND(AD166/(1-VLOOKUP(AG166,Group,2,FALSE)),2)</f>
        <v>6.35</v>
      </c>
      <c r="AK166" s="17">
        <f t="shared" ref="AK166:AK170" si="405">IF(VLOOKUP(AG166,Group,5,FALSE)="YES",VLOOKUP(ROUND(ROUND(AJ166,1)-AJ166,2),Round,2,FALSE)+VLOOKUP(AG166,Group,6,FALSE),0)</f>
        <v>0</v>
      </c>
      <c r="AL166" s="17">
        <f t="shared" ref="AL166:AL170" si="406">IF(VLOOKUP(AG166,Group,7,FALSE)="",0,ROUND(AJ166-0.04999,1)-AJ166+AM166)</f>
        <v>0</v>
      </c>
      <c r="AM166" s="17" t="str">
        <f t="shared" ref="AM166:AM170" si="407">IF(VLOOKUP(AG166,Group,7,FALSE)="","",VLOOKUP(AG166,Group,7,FALSE))</f>
        <v/>
      </c>
      <c r="AO166" s="31" t="s">
        <v>87</v>
      </c>
    </row>
    <row r="167" spans="2:41" s="3" customFormat="1" ht="1.5" customHeight="1" x14ac:dyDescent="0.2">
      <c r="P167" s="71"/>
      <c r="Q167" s="82"/>
      <c r="R167" s="6"/>
      <c r="S167" s="39"/>
      <c r="T167" s="6"/>
      <c r="U167" s="5"/>
      <c r="V167" s="52"/>
      <c r="W167" s="52"/>
      <c r="X167" s="54"/>
      <c r="Y167" s="15"/>
      <c r="Z167" s="52"/>
      <c r="AA167" s="39"/>
      <c r="AB167" s="39"/>
      <c r="AC167" s="54"/>
      <c r="AD167" s="17"/>
      <c r="AE167" s="15"/>
      <c r="AF167" s="62"/>
      <c r="AG167" s="110"/>
      <c r="AH167" s="39"/>
      <c r="AI167" s="52"/>
      <c r="AJ167" s="17"/>
      <c r="AK167" s="39"/>
      <c r="AL167" s="17"/>
      <c r="AM167" s="17"/>
      <c r="AO167" s="31"/>
    </row>
    <row r="168" spans="2:41" s="3" customFormat="1" ht="9.9499999999999993" customHeight="1" x14ac:dyDescent="0.2">
      <c r="B168" s="98" t="s">
        <v>38</v>
      </c>
      <c r="D168" s="40"/>
      <c r="E168" s="198" t="s">
        <v>31</v>
      </c>
      <c r="F168" s="198"/>
      <c r="G168" s="199" t="s">
        <v>96</v>
      </c>
      <c r="H168" s="199"/>
      <c r="I168" s="199" t="s">
        <v>155</v>
      </c>
      <c r="J168" s="199"/>
      <c r="K168" s="199"/>
      <c r="L168" s="199"/>
      <c r="M168" s="199" t="s">
        <v>142</v>
      </c>
      <c r="N168" s="199"/>
      <c r="O168" s="200"/>
      <c r="P168" s="198" t="s">
        <v>146</v>
      </c>
      <c r="Q168" s="201"/>
      <c r="R168" s="202"/>
      <c r="S168" s="203">
        <f t="shared" si="399"/>
        <v>25.6</v>
      </c>
      <c r="T168" s="204" t="s">
        <v>75</v>
      </c>
      <c r="U168" s="132" t="str">
        <f>+Instructions!$B$21</f>
        <v>G</v>
      </c>
      <c r="V168" s="52"/>
      <c r="W168" s="52"/>
      <c r="X168" s="54">
        <f>+Instructions!$C$21</f>
        <v>0</v>
      </c>
      <c r="Y168" s="17">
        <f>ROUNDUP($AB168*(1-X168),2)</f>
        <v>25.6</v>
      </c>
      <c r="Z168" s="52"/>
      <c r="AA168" s="6" t="s">
        <v>314</v>
      </c>
      <c r="AB168" s="39">
        <v>25.6</v>
      </c>
      <c r="AC168" s="57">
        <f t="shared" si="400"/>
        <v>0</v>
      </c>
      <c r="AD168" s="17">
        <f t="shared" si="401"/>
        <v>25.6</v>
      </c>
      <c r="AE168" s="12">
        <f t="shared" si="402"/>
        <v>0</v>
      </c>
      <c r="AF168" s="107"/>
      <c r="AG168" s="113">
        <v>3</v>
      </c>
      <c r="AH168" s="53">
        <f t="shared" si="403"/>
        <v>25.6</v>
      </c>
      <c r="AI168" s="52"/>
      <c r="AJ168" s="17">
        <f t="shared" si="404"/>
        <v>25.6</v>
      </c>
      <c r="AK168" s="17">
        <f t="shared" si="405"/>
        <v>0</v>
      </c>
      <c r="AL168" s="17">
        <f t="shared" si="406"/>
        <v>0</v>
      </c>
      <c r="AM168" s="17" t="str">
        <f t="shared" si="407"/>
        <v/>
      </c>
      <c r="AO168" s="31" t="s">
        <v>87</v>
      </c>
    </row>
    <row r="169" spans="2:41" s="3" customFormat="1" ht="1.5" customHeight="1" x14ac:dyDescent="0.2">
      <c r="P169" s="71"/>
      <c r="Q169" s="82"/>
      <c r="R169" s="6"/>
      <c r="S169" s="39"/>
      <c r="T169" s="6"/>
      <c r="U169" s="5"/>
      <c r="V169" s="52"/>
      <c r="W169" s="52"/>
      <c r="X169" s="54"/>
      <c r="Y169" s="15"/>
      <c r="Z169" s="52"/>
      <c r="AA169" s="39"/>
      <c r="AB169" s="39"/>
      <c r="AC169" s="54"/>
      <c r="AD169" s="17"/>
      <c r="AE169" s="15"/>
      <c r="AF169" s="62"/>
      <c r="AG169" s="110"/>
      <c r="AH169" s="39"/>
      <c r="AI169" s="52"/>
      <c r="AJ169" s="17"/>
      <c r="AK169" s="39"/>
      <c r="AL169" s="17"/>
      <c r="AM169" s="17"/>
      <c r="AO169" s="31"/>
    </row>
    <row r="170" spans="2:41" s="3" customFormat="1" ht="9.9499999999999993" customHeight="1" x14ac:dyDescent="0.2">
      <c r="B170" s="100" t="s">
        <v>73</v>
      </c>
      <c r="D170" s="40"/>
      <c r="E170" s="198" t="s">
        <v>137</v>
      </c>
      <c r="F170" s="198"/>
      <c r="G170" s="199" t="s">
        <v>91</v>
      </c>
      <c r="H170" s="199"/>
      <c r="I170" s="199"/>
      <c r="J170" s="199"/>
      <c r="K170" s="199"/>
      <c r="L170" s="199"/>
      <c r="M170" s="199"/>
      <c r="N170" s="199"/>
      <c r="O170" s="200"/>
      <c r="P170" s="198" t="s">
        <v>148</v>
      </c>
      <c r="Q170" s="201"/>
      <c r="R170" s="202"/>
      <c r="S170" s="203">
        <f t="shared" si="399"/>
        <v>14.1</v>
      </c>
      <c r="T170" s="204" t="s">
        <v>74</v>
      </c>
      <c r="U170" s="132" t="str">
        <f>+Instructions!$B$21</f>
        <v>G</v>
      </c>
      <c r="V170" s="52"/>
      <c r="W170" s="52"/>
      <c r="X170" s="54">
        <f>+Instructions!$C$21</f>
        <v>0</v>
      </c>
      <c r="Y170" s="17">
        <f>ROUNDUP($AB170*(1-X170),2)</f>
        <v>14.1</v>
      </c>
      <c r="Z170" s="52"/>
      <c r="AA170" s="6" t="s">
        <v>314</v>
      </c>
      <c r="AB170" s="39">
        <v>14.1</v>
      </c>
      <c r="AC170" s="57">
        <f t="shared" si="400"/>
        <v>0</v>
      </c>
      <c r="AD170" s="39">
        <f t="shared" si="401"/>
        <v>14.1</v>
      </c>
      <c r="AE170" s="57">
        <f t="shared" si="402"/>
        <v>0</v>
      </c>
      <c r="AF170" s="107"/>
      <c r="AG170" s="114">
        <v>2</v>
      </c>
      <c r="AH170" s="44">
        <f t="shared" si="403"/>
        <v>14.1</v>
      </c>
      <c r="AI170" s="52"/>
      <c r="AJ170" s="17">
        <f t="shared" si="404"/>
        <v>14.1</v>
      </c>
      <c r="AK170" s="17">
        <f t="shared" si="405"/>
        <v>0</v>
      </c>
      <c r="AL170" s="17">
        <f t="shared" si="406"/>
        <v>0</v>
      </c>
      <c r="AM170" s="17" t="str">
        <f t="shared" si="407"/>
        <v/>
      </c>
      <c r="AO170" s="31" t="s">
        <v>87</v>
      </c>
    </row>
    <row r="171" spans="2:41" s="3" customFormat="1" ht="3.95" customHeight="1" x14ac:dyDescent="0.2">
      <c r="P171" s="71"/>
      <c r="Q171" s="82"/>
      <c r="R171" s="6"/>
      <c r="S171" s="39"/>
      <c r="T171" s="6"/>
      <c r="U171" s="5"/>
      <c r="V171" s="52"/>
      <c r="W171" s="52"/>
      <c r="X171" s="54"/>
      <c r="Y171" s="15"/>
      <c r="Z171" s="52"/>
      <c r="AA171" s="39"/>
      <c r="AB171" s="39"/>
      <c r="AC171" s="54"/>
      <c r="AD171" s="17"/>
      <c r="AE171" s="15"/>
      <c r="AF171" s="62"/>
      <c r="AG171" s="110"/>
      <c r="AH171" s="39"/>
      <c r="AI171" s="52"/>
      <c r="AJ171" s="17"/>
      <c r="AK171" s="39"/>
      <c r="AL171" s="17"/>
      <c r="AM171" s="17"/>
      <c r="AO171" s="31"/>
    </row>
    <row r="172" spans="2:41" s="3" customFormat="1" ht="12.2" customHeight="1" x14ac:dyDescent="0.2">
      <c r="C172" s="126" t="s">
        <v>241</v>
      </c>
      <c r="D172" s="11"/>
      <c r="E172" s="127"/>
      <c r="F172" s="127"/>
      <c r="Q172" s="82"/>
      <c r="R172" s="164" t="s">
        <v>98</v>
      </c>
      <c r="S172" s="165" t="s">
        <v>245</v>
      </c>
      <c r="T172" s="167"/>
      <c r="U172" s="120"/>
      <c r="V172" s="52"/>
      <c r="W172" s="52"/>
      <c r="X172" s="54"/>
      <c r="Y172" s="15"/>
      <c r="Z172" s="52"/>
      <c r="AA172" s="128"/>
      <c r="AC172" s="54"/>
      <c r="AD172" s="17"/>
      <c r="AE172" s="15"/>
      <c r="AF172" s="62"/>
      <c r="AH172" s="17"/>
      <c r="AI172" s="52"/>
      <c r="AK172" s="6" t="s">
        <v>27</v>
      </c>
      <c r="AO172" s="31" t="s">
        <v>87</v>
      </c>
    </row>
    <row r="173" spans="2:41" s="3" customFormat="1" ht="2.85" customHeight="1" x14ac:dyDescent="0.2">
      <c r="P173" s="71"/>
      <c r="Q173" s="82"/>
      <c r="R173" s="6"/>
      <c r="S173" s="39"/>
      <c r="T173" s="6"/>
      <c r="U173" s="5"/>
      <c r="V173" s="52"/>
      <c r="W173" s="52"/>
      <c r="X173" s="54"/>
      <c r="Y173" s="15"/>
      <c r="Z173" s="52"/>
      <c r="AA173" s="39"/>
      <c r="AB173" s="39"/>
      <c r="AC173" s="54"/>
      <c r="AD173" s="17"/>
      <c r="AE173" s="15"/>
      <c r="AF173" s="62"/>
      <c r="AG173" s="110"/>
      <c r="AH173" s="39"/>
      <c r="AI173" s="52"/>
      <c r="AJ173" s="17"/>
      <c r="AK173" s="39"/>
      <c r="AL173" s="17"/>
      <c r="AM173" s="17"/>
      <c r="AO173" s="31"/>
    </row>
    <row r="174" spans="2:41" s="30" customFormat="1" ht="9.9499999999999993" customHeight="1" x14ac:dyDescent="0.2">
      <c r="C174" s="126"/>
      <c r="D174" s="40" t="s">
        <v>40</v>
      </c>
      <c r="E174" s="138" t="s">
        <v>193</v>
      </c>
      <c r="G174" s="138" t="s">
        <v>196</v>
      </c>
      <c r="I174" s="138"/>
      <c r="J174" s="138" t="s">
        <v>244</v>
      </c>
      <c r="K174" s="138"/>
      <c r="L174" s="138"/>
      <c r="O174" s="30" t="s">
        <v>27</v>
      </c>
      <c r="Q174" s="82"/>
      <c r="S174" s="39"/>
      <c r="T174" s="129"/>
      <c r="U174" s="121"/>
      <c r="V174" s="52"/>
      <c r="W174" s="52"/>
      <c r="X174" s="124"/>
      <c r="Y174" s="122"/>
      <c r="Z174" s="52"/>
      <c r="AA174" s="128"/>
      <c r="AC174" s="124"/>
      <c r="AD174" s="123"/>
      <c r="AE174" s="122"/>
      <c r="AF174" s="125"/>
      <c r="AH174" s="123"/>
      <c r="AI174" s="52"/>
      <c r="AJ174" s="3"/>
      <c r="AK174" s="6" t="s">
        <v>27</v>
      </c>
      <c r="AL174" s="3"/>
      <c r="AO174" s="31" t="s">
        <v>87</v>
      </c>
    </row>
    <row r="175" spans="2:41" s="30" customFormat="1" ht="9.9499999999999993" customHeight="1" x14ac:dyDescent="0.2">
      <c r="C175" s="126"/>
      <c r="D175" s="40"/>
      <c r="E175" s="138" t="s">
        <v>194</v>
      </c>
      <c r="G175" s="138" t="s">
        <v>197</v>
      </c>
      <c r="I175" s="138"/>
      <c r="J175" s="138" t="s">
        <v>243</v>
      </c>
      <c r="K175" s="138"/>
      <c r="L175" s="138"/>
      <c r="O175" s="30" t="s">
        <v>27</v>
      </c>
      <c r="Q175" s="82"/>
      <c r="S175" s="39"/>
      <c r="T175" s="129"/>
      <c r="U175" s="121"/>
      <c r="V175" s="52"/>
      <c r="W175" s="52"/>
      <c r="X175" s="124"/>
      <c r="Y175" s="122"/>
      <c r="Z175" s="52"/>
      <c r="AA175" s="128"/>
      <c r="AC175" s="124"/>
      <c r="AD175" s="123"/>
      <c r="AE175" s="122"/>
      <c r="AF175" s="125"/>
      <c r="AH175" s="123"/>
      <c r="AI175" s="52"/>
      <c r="AJ175" s="3"/>
      <c r="AK175" s="6" t="s">
        <v>27</v>
      </c>
      <c r="AL175" s="3"/>
      <c r="AO175" s="31" t="s">
        <v>87</v>
      </c>
    </row>
    <row r="176" spans="2:41" s="30" customFormat="1" ht="9.9499999999999993" customHeight="1" x14ac:dyDescent="0.2">
      <c r="C176" s="126"/>
      <c r="D176" s="40"/>
      <c r="E176" s="138" t="s">
        <v>195</v>
      </c>
      <c r="G176" s="138" t="s">
        <v>201</v>
      </c>
      <c r="I176" s="138"/>
      <c r="J176" s="138"/>
      <c r="K176" s="138"/>
      <c r="L176" s="138"/>
      <c r="O176" s="30" t="s">
        <v>27</v>
      </c>
      <c r="Q176" s="82"/>
      <c r="S176" s="39"/>
      <c r="T176" s="129"/>
      <c r="U176" s="121"/>
      <c r="V176" s="52"/>
      <c r="W176" s="52"/>
      <c r="X176" s="124"/>
      <c r="Y176" s="122"/>
      <c r="Z176" s="52"/>
      <c r="AA176" s="128"/>
      <c r="AC176" s="124"/>
      <c r="AD176" s="123"/>
      <c r="AE176" s="122"/>
      <c r="AF176" s="125"/>
      <c r="AH176" s="123"/>
      <c r="AI176" s="52"/>
      <c r="AJ176" s="3"/>
      <c r="AK176" s="6" t="s">
        <v>27</v>
      </c>
      <c r="AL176" s="3"/>
      <c r="AO176" s="31" t="s">
        <v>87</v>
      </c>
    </row>
    <row r="177" spans="2:41" s="3" customFormat="1" ht="1.5" customHeight="1" x14ac:dyDescent="0.2">
      <c r="P177" s="71"/>
      <c r="Q177" s="82"/>
      <c r="R177" s="6"/>
      <c r="S177" s="39"/>
      <c r="T177" s="6"/>
      <c r="U177" s="5"/>
      <c r="V177" s="52"/>
      <c r="W177" s="52"/>
      <c r="X177" s="54"/>
      <c r="Y177" s="15"/>
      <c r="Z177" s="52"/>
      <c r="AA177" s="39"/>
      <c r="AB177" s="39"/>
      <c r="AC177" s="54"/>
      <c r="AD177" s="17"/>
      <c r="AE177" s="15"/>
      <c r="AF177" s="62"/>
      <c r="AG177" s="110"/>
      <c r="AH177" s="39"/>
      <c r="AI177" s="52"/>
      <c r="AJ177" s="17"/>
      <c r="AK177" s="39"/>
      <c r="AL177" s="17"/>
      <c r="AM177" s="17"/>
      <c r="AO177" s="31"/>
    </row>
    <row r="178" spans="2:41" s="3" customFormat="1" ht="9.9499999999999993" customHeight="1" x14ac:dyDescent="0.2">
      <c r="B178" s="99" t="s">
        <v>83</v>
      </c>
      <c r="D178" s="40" t="s">
        <v>122</v>
      </c>
      <c r="E178" s="71" t="s">
        <v>6</v>
      </c>
      <c r="F178" s="71"/>
      <c r="G178" s="30" t="s">
        <v>76</v>
      </c>
      <c r="H178" s="30"/>
      <c r="I178" s="30"/>
      <c r="J178" s="30"/>
      <c r="K178" s="30"/>
      <c r="L178" s="30"/>
      <c r="M178" s="30"/>
      <c r="N178" s="30"/>
      <c r="P178" s="71" t="s">
        <v>242</v>
      </c>
      <c r="Q178" s="82"/>
      <c r="R178" s="29"/>
      <c r="S178" s="39">
        <f t="shared" ref="S178:S180" si="408">IF(Suggested="Yes",AB178,AH178)</f>
        <v>5.05</v>
      </c>
      <c r="T178" s="37" t="s">
        <v>75</v>
      </c>
      <c r="U178" s="132" t="str">
        <f>+Instructions!$B$21</f>
        <v>G</v>
      </c>
      <c r="V178" s="52"/>
      <c r="W178" s="52"/>
      <c r="X178" s="54">
        <f>+Instructions!$C$21</f>
        <v>0</v>
      </c>
      <c r="Y178" s="17">
        <f t="shared" ref="Y178:Y180" si="409">ROUNDUP($AB178*(1-X178),2)</f>
        <v>5.05</v>
      </c>
      <c r="Z178" s="52"/>
      <c r="AA178" s="6" t="s">
        <v>315</v>
      </c>
      <c r="AB178" s="39">
        <v>5.05</v>
      </c>
      <c r="AC178" s="57">
        <f t="shared" ref="AC178:AC180" si="410">+X178</f>
        <v>0</v>
      </c>
      <c r="AD178" s="17">
        <f t="shared" ref="AD178:AD180" si="411">+Y178</f>
        <v>5.05</v>
      </c>
      <c r="AE178" s="12">
        <f t="shared" ref="AE178:AE180" si="412">(AH178-AD178)/AH178</f>
        <v>0</v>
      </c>
      <c r="AF178" s="107"/>
      <c r="AG178" s="112">
        <v>1</v>
      </c>
      <c r="AH178" s="38">
        <f t="shared" ref="AH178:AH180" si="413">SUM(AJ178:AL178)+AF178</f>
        <v>5.05</v>
      </c>
      <c r="AI178" s="52"/>
      <c r="AJ178" s="17">
        <f t="shared" ref="AJ178:AJ180" si="414">ROUND(AD178/(1-VLOOKUP(AG178,Group,2,FALSE)),2)</f>
        <v>5.05</v>
      </c>
      <c r="AK178" s="17">
        <f t="shared" ref="AK178:AK180" si="415">IF(VLOOKUP(AG178,Group,5,FALSE)="YES",VLOOKUP(ROUND(ROUND(AJ178,1)-AJ178,2),Round,2,FALSE)+VLOOKUP(AG178,Group,6,FALSE),0)</f>
        <v>0</v>
      </c>
      <c r="AL178" s="17">
        <f t="shared" ref="AL178:AL180" si="416">IF(VLOOKUP(AG178,Group,7,FALSE)="",0,ROUND(AJ178-0.04999,1)-AJ178+AM178)</f>
        <v>0</v>
      </c>
      <c r="AM178" s="17" t="str">
        <f t="shared" ref="AM178:AM180" si="417">IF(VLOOKUP(AG178,Group,7,FALSE)="","",VLOOKUP(AG178,Group,7,FALSE))</f>
        <v/>
      </c>
      <c r="AO178" s="31" t="s">
        <v>87</v>
      </c>
    </row>
    <row r="179" spans="2:41" s="3" customFormat="1" ht="1.5" customHeight="1" x14ac:dyDescent="0.2">
      <c r="P179" s="71"/>
      <c r="Q179" s="82"/>
      <c r="R179" s="6"/>
      <c r="S179" s="39"/>
      <c r="T179" s="6"/>
      <c r="U179" s="5"/>
      <c r="V179" s="52"/>
      <c r="W179" s="52"/>
      <c r="X179" s="54"/>
      <c r="Y179" s="15"/>
      <c r="Z179" s="52"/>
      <c r="AA179" s="39"/>
      <c r="AB179" s="39"/>
      <c r="AC179" s="54"/>
      <c r="AD179" s="17"/>
      <c r="AE179" s="15"/>
      <c r="AF179" s="62"/>
      <c r="AG179" s="110"/>
      <c r="AH179" s="39"/>
      <c r="AI179" s="52"/>
      <c r="AJ179" s="17"/>
      <c r="AK179" s="39"/>
      <c r="AL179" s="17"/>
      <c r="AM179" s="17"/>
      <c r="AO179" s="31"/>
    </row>
    <row r="180" spans="2:41" s="3" customFormat="1" ht="9.9499999999999993" customHeight="1" x14ac:dyDescent="0.2">
      <c r="B180" s="98" t="s">
        <v>38</v>
      </c>
      <c r="D180" s="40"/>
      <c r="E180" s="71" t="s">
        <v>31</v>
      </c>
      <c r="F180" s="71"/>
      <c r="G180" s="30" t="s">
        <v>96</v>
      </c>
      <c r="H180" s="30"/>
      <c r="I180" s="30" t="s">
        <v>153</v>
      </c>
      <c r="J180" s="30"/>
      <c r="K180" s="30"/>
      <c r="L180" s="30"/>
      <c r="M180" s="176" t="s">
        <v>142</v>
      </c>
      <c r="N180" s="30"/>
      <c r="P180" s="71" t="s">
        <v>146</v>
      </c>
      <c r="Q180" s="82"/>
      <c r="R180" s="29"/>
      <c r="S180" s="39">
        <f t="shared" si="408"/>
        <v>22.45</v>
      </c>
      <c r="T180" s="37" t="s">
        <v>75</v>
      </c>
      <c r="U180" s="132" t="str">
        <f>+Instructions!$B$21</f>
        <v>G</v>
      </c>
      <c r="V180" s="52"/>
      <c r="W180" s="52"/>
      <c r="X180" s="54">
        <f>+Instructions!$C$21</f>
        <v>0</v>
      </c>
      <c r="Y180" s="17">
        <f t="shared" si="409"/>
        <v>22.45</v>
      </c>
      <c r="Z180" s="52"/>
      <c r="AA180" s="6" t="s">
        <v>315</v>
      </c>
      <c r="AB180" s="39">
        <v>22.45</v>
      </c>
      <c r="AC180" s="57">
        <f t="shared" si="410"/>
        <v>0</v>
      </c>
      <c r="AD180" s="17">
        <f t="shared" si="411"/>
        <v>22.45</v>
      </c>
      <c r="AE180" s="12">
        <f t="shared" si="412"/>
        <v>0</v>
      </c>
      <c r="AF180" s="107"/>
      <c r="AG180" s="113">
        <v>3</v>
      </c>
      <c r="AH180" s="53">
        <f t="shared" si="413"/>
        <v>22.45</v>
      </c>
      <c r="AI180" s="52"/>
      <c r="AJ180" s="17">
        <f t="shared" si="414"/>
        <v>22.45</v>
      </c>
      <c r="AK180" s="17">
        <f t="shared" si="415"/>
        <v>0</v>
      </c>
      <c r="AL180" s="17">
        <f t="shared" si="416"/>
        <v>0</v>
      </c>
      <c r="AM180" s="17" t="str">
        <f t="shared" si="417"/>
        <v/>
      </c>
      <c r="AO180" s="31" t="s">
        <v>87</v>
      </c>
    </row>
    <row r="181" spans="2:41" s="3" customFormat="1" ht="1.5" customHeight="1" x14ac:dyDescent="0.2">
      <c r="P181" s="71"/>
      <c r="Q181" s="82"/>
      <c r="R181" s="6"/>
      <c r="S181" s="39"/>
      <c r="T181" s="6"/>
      <c r="U181" s="5"/>
      <c r="V181" s="52"/>
      <c r="W181" s="52"/>
      <c r="X181" s="54"/>
      <c r="Y181" s="15"/>
      <c r="Z181" s="52"/>
      <c r="AA181" s="39"/>
      <c r="AB181" s="39"/>
      <c r="AC181" s="54"/>
      <c r="AD181" s="17"/>
      <c r="AE181" s="15"/>
      <c r="AF181" s="62"/>
      <c r="AG181" s="110"/>
      <c r="AH181" s="39"/>
      <c r="AI181" s="52"/>
      <c r="AJ181" s="17"/>
      <c r="AK181" s="39"/>
      <c r="AL181" s="17"/>
      <c r="AM181" s="17"/>
      <c r="AO181" s="31"/>
    </row>
    <row r="182" spans="2:41" s="3" customFormat="1" ht="9.9499999999999993" customHeight="1" x14ac:dyDescent="0.2">
      <c r="B182" s="100" t="s">
        <v>73</v>
      </c>
      <c r="D182" s="40"/>
      <c r="E182" s="71" t="s">
        <v>137</v>
      </c>
      <c r="F182" s="71"/>
      <c r="G182" s="30" t="s">
        <v>91</v>
      </c>
      <c r="H182" s="30"/>
      <c r="I182" s="30"/>
      <c r="J182" s="30"/>
      <c r="K182" s="30"/>
      <c r="L182" s="30"/>
      <c r="M182" s="30"/>
      <c r="N182" s="30"/>
      <c r="P182" s="71" t="s">
        <v>148</v>
      </c>
      <c r="Q182" s="82"/>
      <c r="R182" s="29"/>
      <c r="S182" s="39">
        <f t="shared" ref="S182" si="418">IF(Suggested="Yes",AB182,AH182)</f>
        <v>14.15</v>
      </c>
      <c r="T182" s="37" t="s">
        <v>74</v>
      </c>
      <c r="U182" s="132" t="str">
        <f>+Instructions!$B$21</f>
        <v>G</v>
      </c>
      <c r="V182" s="52"/>
      <c r="W182" s="52"/>
      <c r="X182" s="54">
        <f>+Instructions!$C$21</f>
        <v>0</v>
      </c>
      <c r="Y182" s="17">
        <f t="shared" ref="Y182" si="419">ROUNDUP($AB182*(1-X182),2)</f>
        <v>14.15</v>
      </c>
      <c r="Z182" s="52"/>
      <c r="AA182" s="6" t="s">
        <v>315</v>
      </c>
      <c r="AB182" s="39">
        <v>14.15</v>
      </c>
      <c r="AC182" s="57">
        <f t="shared" ref="AC182" si="420">+X182</f>
        <v>0</v>
      </c>
      <c r="AD182" s="39">
        <f t="shared" ref="AD182" si="421">+Y182</f>
        <v>14.15</v>
      </c>
      <c r="AE182" s="57">
        <f t="shared" ref="AE182" si="422">(AH182-AD182)/AH182</f>
        <v>0</v>
      </c>
      <c r="AF182" s="107"/>
      <c r="AG182" s="114">
        <v>2</v>
      </c>
      <c r="AH182" s="44">
        <f t="shared" ref="AH182" si="423">SUM(AJ182:AL182)+AF182</f>
        <v>14.15</v>
      </c>
      <c r="AI182" s="52"/>
      <c r="AJ182" s="17">
        <f t="shared" ref="AJ182" si="424">ROUND(AD182/(1-VLOOKUP(AG182,Group,2,FALSE)),2)</f>
        <v>14.15</v>
      </c>
      <c r="AK182" s="17">
        <f t="shared" ref="AK182" si="425">IF(VLOOKUP(AG182,Group,5,FALSE)="YES",VLOOKUP(ROUND(ROUND(AJ182,1)-AJ182,2),Round,2,FALSE)+VLOOKUP(AG182,Group,6,FALSE),0)</f>
        <v>0</v>
      </c>
      <c r="AL182" s="17">
        <f t="shared" ref="AL182" si="426">IF(VLOOKUP(AG182,Group,7,FALSE)="",0,ROUND(AJ182-0.04999,1)-AJ182+AM182)</f>
        <v>0</v>
      </c>
      <c r="AM182" s="17" t="str">
        <f t="shared" ref="AM182" si="427">IF(VLOOKUP(AG182,Group,7,FALSE)="","",VLOOKUP(AG182,Group,7,FALSE))</f>
        <v/>
      </c>
      <c r="AO182" s="31" t="s">
        <v>87</v>
      </c>
    </row>
    <row r="183" spans="2:41" s="3" customFormat="1" ht="3.95" customHeight="1" x14ac:dyDescent="0.2">
      <c r="P183" s="71"/>
      <c r="Q183" s="82"/>
      <c r="R183" s="6"/>
      <c r="S183" s="39"/>
      <c r="T183" s="6"/>
      <c r="U183" s="5"/>
      <c r="V183" s="52"/>
      <c r="W183" s="52"/>
      <c r="X183" s="54"/>
      <c r="Y183" s="15"/>
      <c r="Z183" s="52"/>
      <c r="AA183" s="39"/>
      <c r="AB183" s="39"/>
      <c r="AC183" s="54"/>
      <c r="AD183" s="17"/>
      <c r="AE183" s="15"/>
      <c r="AF183" s="62"/>
      <c r="AG183" s="110"/>
      <c r="AH183" s="39"/>
      <c r="AI183" s="52"/>
      <c r="AJ183" s="17"/>
      <c r="AK183" s="39"/>
      <c r="AL183" s="17"/>
      <c r="AM183" s="17"/>
      <c r="AO183" s="31"/>
    </row>
    <row r="184" spans="2:41" s="3" customFormat="1" ht="12.2" customHeight="1" x14ac:dyDescent="0.2">
      <c r="C184" s="126" t="s">
        <v>274</v>
      </c>
      <c r="D184" s="11"/>
      <c r="E184" s="127"/>
      <c r="F184" s="127"/>
      <c r="Q184" s="82"/>
      <c r="R184" s="164" t="s">
        <v>98</v>
      </c>
      <c r="S184" s="165" t="s">
        <v>112</v>
      </c>
      <c r="T184" s="167"/>
      <c r="U184" s="120"/>
      <c r="V184" s="52"/>
      <c r="W184" s="52"/>
      <c r="X184" s="54"/>
      <c r="Y184" s="15"/>
      <c r="Z184" s="52"/>
      <c r="AA184" s="128"/>
      <c r="AC184" s="54"/>
      <c r="AD184" s="17"/>
      <c r="AE184" s="15"/>
      <c r="AF184" s="62"/>
      <c r="AH184" s="17"/>
      <c r="AI184" s="52"/>
      <c r="AK184" s="6" t="s">
        <v>27</v>
      </c>
      <c r="AO184" s="31" t="s">
        <v>87</v>
      </c>
    </row>
    <row r="185" spans="2:41" s="3" customFormat="1" ht="2.85" customHeight="1" x14ac:dyDescent="0.2">
      <c r="P185" s="71"/>
      <c r="Q185" s="82"/>
      <c r="R185" s="6"/>
      <c r="S185" s="39"/>
      <c r="T185" s="6"/>
      <c r="U185" s="5"/>
      <c r="V185" s="52"/>
      <c r="W185" s="52"/>
      <c r="X185" s="54"/>
      <c r="Y185" s="15"/>
      <c r="Z185" s="52"/>
      <c r="AA185" s="39"/>
      <c r="AB185" s="39"/>
      <c r="AC185" s="54"/>
      <c r="AD185" s="17"/>
      <c r="AE185" s="15"/>
      <c r="AF185" s="62"/>
      <c r="AG185" s="110"/>
      <c r="AH185" s="39"/>
      <c r="AI185" s="52"/>
      <c r="AJ185" s="17"/>
      <c r="AK185" s="39"/>
      <c r="AL185" s="17"/>
      <c r="AM185" s="17"/>
      <c r="AO185" s="31"/>
    </row>
    <row r="186" spans="2:41" s="30" customFormat="1" ht="9.9499999999999993" customHeight="1" x14ac:dyDescent="0.2">
      <c r="C186" s="126"/>
      <c r="D186" s="40" t="s">
        <v>40</v>
      </c>
      <c r="E186" s="138" t="s">
        <v>121</v>
      </c>
      <c r="G186" s="138"/>
      <c r="I186" s="138"/>
      <c r="J186" s="138"/>
      <c r="K186" s="138"/>
      <c r="L186" s="138"/>
      <c r="O186" s="30" t="s">
        <v>27</v>
      </c>
      <c r="Q186" s="82"/>
      <c r="S186" s="39"/>
      <c r="T186" s="129"/>
      <c r="U186" s="121"/>
      <c r="V186" s="52"/>
      <c r="W186" s="52"/>
      <c r="X186" s="124"/>
      <c r="Y186" s="122"/>
      <c r="Z186" s="52"/>
      <c r="AA186" s="128"/>
      <c r="AC186" s="124"/>
      <c r="AD186" s="123"/>
      <c r="AE186" s="122"/>
      <c r="AF186" s="125"/>
      <c r="AH186" s="123"/>
      <c r="AI186" s="52"/>
      <c r="AJ186" s="3"/>
      <c r="AK186" s="6" t="s">
        <v>27</v>
      </c>
      <c r="AL186" s="3"/>
      <c r="AO186" s="31" t="s">
        <v>87</v>
      </c>
    </row>
    <row r="187" spans="2:41" s="3" customFormat="1" ht="1.5" customHeight="1" x14ac:dyDescent="0.2">
      <c r="P187" s="71"/>
      <c r="Q187" s="82"/>
      <c r="R187" s="6"/>
      <c r="S187" s="39"/>
      <c r="T187" s="6"/>
      <c r="U187" s="5"/>
      <c r="V187" s="52"/>
      <c r="W187" s="52"/>
      <c r="X187" s="54"/>
      <c r="Y187" s="15"/>
      <c r="Z187" s="52"/>
      <c r="AA187" s="39"/>
      <c r="AB187" s="39"/>
      <c r="AC187" s="54"/>
      <c r="AD187" s="17"/>
      <c r="AE187" s="15"/>
      <c r="AF187" s="62"/>
      <c r="AG187" s="110"/>
      <c r="AH187" s="39"/>
      <c r="AI187" s="52"/>
      <c r="AJ187" s="17"/>
      <c r="AK187" s="39"/>
      <c r="AL187" s="17"/>
      <c r="AM187" s="17"/>
      <c r="AO187" s="31"/>
    </row>
    <row r="188" spans="2:41" s="3" customFormat="1" ht="9.9499999999999993" customHeight="1" x14ac:dyDescent="0.2">
      <c r="B188" s="99" t="s">
        <v>83</v>
      </c>
      <c r="D188" s="40" t="s">
        <v>122</v>
      </c>
      <c r="E188" s="71" t="s">
        <v>6</v>
      </c>
      <c r="F188" s="71"/>
      <c r="G188" s="30" t="s">
        <v>117</v>
      </c>
      <c r="H188" s="30"/>
      <c r="I188" s="30"/>
      <c r="J188" s="30"/>
      <c r="K188" s="30"/>
      <c r="L188" s="30"/>
      <c r="M188" s="30"/>
      <c r="N188" s="30"/>
      <c r="P188" s="71" t="s">
        <v>129</v>
      </c>
      <c r="Q188" s="82" t="s">
        <v>44</v>
      </c>
      <c r="R188" s="29"/>
      <c r="S188" s="39">
        <f t="shared" ref="S188:S189" si="428">IF(Suggested="Yes",AB188,AH188)</f>
        <v>6.35</v>
      </c>
      <c r="T188" s="37" t="s">
        <v>75</v>
      </c>
      <c r="U188" s="132" t="str">
        <f>+Instructions!$B$21</f>
        <v>G</v>
      </c>
      <c r="V188" s="52"/>
      <c r="W188" s="52"/>
      <c r="X188" s="54">
        <f>+Instructions!$C$21</f>
        <v>0</v>
      </c>
      <c r="Y188" s="17">
        <f t="shared" ref="Y188:Y189" si="429">ROUNDUP($AB188*(1-X188),2)</f>
        <v>6.35</v>
      </c>
      <c r="Z188" s="52"/>
      <c r="AA188" s="6" t="s">
        <v>315</v>
      </c>
      <c r="AB188" s="39">
        <v>6.35</v>
      </c>
      <c r="AC188" s="57">
        <f t="shared" ref="AC188:AC189" si="430">+X188</f>
        <v>0</v>
      </c>
      <c r="AD188" s="17">
        <f t="shared" ref="AD188:AD189" si="431">+Y188</f>
        <v>6.35</v>
      </c>
      <c r="AE188" s="12">
        <f t="shared" ref="AE188:AE189" si="432">(AH188-AD188)/AH188</f>
        <v>0</v>
      </c>
      <c r="AF188" s="107"/>
      <c r="AG188" s="112">
        <v>1</v>
      </c>
      <c r="AH188" s="38">
        <f t="shared" ref="AH188:AH189" si="433">SUM(AJ188:AL188)+AF188</f>
        <v>6.35</v>
      </c>
      <c r="AI188" s="52"/>
      <c r="AJ188" s="17">
        <f t="shared" ref="AJ188:AJ189" si="434">ROUND(AD188/(1-VLOOKUP(AG188,Group,2,FALSE)),2)</f>
        <v>6.35</v>
      </c>
      <c r="AK188" s="17">
        <f t="shared" ref="AK188:AK189" si="435">IF(VLOOKUP(AG188,Group,5,FALSE)="YES",VLOOKUP(ROUND(ROUND(AJ188,1)-AJ188,2),Round,2,FALSE)+VLOOKUP(AG188,Group,6,FALSE),0)</f>
        <v>0</v>
      </c>
      <c r="AL188" s="17">
        <f t="shared" ref="AL188:AL189" si="436">IF(VLOOKUP(AG188,Group,7,FALSE)="",0,ROUND(AJ188-0.04999,1)-AJ188+AM188)</f>
        <v>0</v>
      </c>
      <c r="AM188" s="17" t="str">
        <f t="shared" ref="AM188:AM189" si="437">IF(VLOOKUP(AG188,Group,7,FALSE)="","",VLOOKUP(AG188,Group,7,FALSE))</f>
        <v/>
      </c>
      <c r="AO188" s="31" t="s">
        <v>87</v>
      </c>
    </row>
    <row r="189" spans="2:41" s="3" customFormat="1" ht="9.9499999999999993" customHeight="1" x14ac:dyDescent="0.2">
      <c r="B189" s="99" t="s">
        <v>83</v>
      </c>
      <c r="D189" s="40"/>
      <c r="E189" s="71" t="s">
        <v>101</v>
      </c>
      <c r="F189" s="71"/>
      <c r="G189" s="30" t="s">
        <v>117</v>
      </c>
      <c r="H189" s="30"/>
      <c r="I189" s="30"/>
      <c r="J189" s="30"/>
      <c r="K189" s="30"/>
      <c r="L189" s="30"/>
      <c r="M189" s="30"/>
      <c r="N189" s="30"/>
      <c r="P189" s="71" t="s">
        <v>129</v>
      </c>
      <c r="Q189" s="82" t="s">
        <v>44</v>
      </c>
      <c r="R189" s="29" t="s">
        <v>288</v>
      </c>
      <c r="S189" s="39">
        <f t="shared" si="428"/>
        <v>7.15</v>
      </c>
      <c r="T189" s="37" t="s">
        <v>75</v>
      </c>
      <c r="U189" s="132" t="str">
        <f>+Instructions!$B$21</f>
        <v>G</v>
      </c>
      <c r="V189" s="52"/>
      <c r="W189" s="52"/>
      <c r="X189" s="54">
        <f>+Instructions!$C$21</f>
        <v>0</v>
      </c>
      <c r="Y189" s="17">
        <f t="shared" si="429"/>
        <v>7.15</v>
      </c>
      <c r="Z189" s="52"/>
      <c r="AA189" s="6" t="s">
        <v>315</v>
      </c>
      <c r="AB189" s="39">
        <v>7.15</v>
      </c>
      <c r="AC189" s="57">
        <f t="shared" si="430"/>
        <v>0</v>
      </c>
      <c r="AD189" s="17">
        <f t="shared" si="431"/>
        <v>7.15</v>
      </c>
      <c r="AE189" s="12">
        <f t="shared" si="432"/>
        <v>0</v>
      </c>
      <c r="AF189" s="107"/>
      <c r="AG189" s="112">
        <v>1</v>
      </c>
      <c r="AH189" s="38">
        <f t="shared" si="433"/>
        <v>7.15</v>
      </c>
      <c r="AI189" s="52"/>
      <c r="AJ189" s="17">
        <f t="shared" si="434"/>
        <v>7.15</v>
      </c>
      <c r="AK189" s="17">
        <f t="shared" si="435"/>
        <v>0</v>
      </c>
      <c r="AL189" s="17">
        <f t="shared" si="436"/>
        <v>0</v>
      </c>
      <c r="AM189" s="17" t="str">
        <f t="shared" si="437"/>
        <v/>
      </c>
      <c r="AO189" s="31" t="s">
        <v>87</v>
      </c>
    </row>
    <row r="190" spans="2:41" s="3" customFormat="1" ht="1.5" customHeight="1" x14ac:dyDescent="0.2">
      <c r="L190" s="30"/>
      <c r="M190" s="30"/>
      <c r="P190" s="71"/>
      <c r="Q190" s="82"/>
      <c r="R190" s="6"/>
      <c r="S190" s="39"/>
      <c r="T190" s="6"/>
      <c r="U190" s="5"/>
      <c r="V190" s="52"/>
      <c r="W190" s="52"/>
      <c r="X190" s="54"/>
      <c r="Y190" s="15"/>
      <c r="Z190" s="52"/>
      <c r="AA190" s="39"/>
      <c r="AB190" s="39"/>
      <c r="AC190" s="54"/>
      <c r="AD190" s="17"/>
      <c r="AE190" s="15"/>
      <c r="AF190" s="62"/>
      <c r="AG190" s="110"/>
      <c r="AH190" s="39"/>
      <c r="AI190" s="52"/>
      <c r="AJ190" s="17"/>
      <c r="AK190" s="39"/>
      <c r="AL190" s="17"/>
      <c r="AM190" s="17"/>
      <c r="AO190" s="31"/>
    </row>
    <row r="191" spans="2:41" s="3" customFormat="1" ht="9.9499999999999993" customHeight="1" x14ac:dyDescent="0.2">
      <c r="B191" s="98" t="s">
        <v>38</v>
      </c>
      <c r="D191" s="40"/>
      <c r="E191" s="71" t="s">
        <v>31</v>
      </c>
      <c r="F191" s="71"/>
      <c r="G191" s="30" t="s">
        <v>96</v>
      </c>
      <c r="H191" s="30"/>
      <c r="I191" s="30" t="s">
        <v>153</v>
      </c>
      <c r="J191" s="30"/>
      <c r="K191" s="30"/>
      <c r="L191" s="30"/>
      <c r="M191" s="176"/>
      <c r="N191" s="30"/>
      <c r="P191" s="71" t="s">
        <v>140</v>
      </c>
      <c r="Q191" s="82" t="s">
        <v>44</v>
      </c>
      <c r="R191" s="29"/>
      <c r="S191" s="39">
        <f t="shared" ref="S191" si="438">IF(Suggested="Yes",AB191,AH191)</f>
        <v>22.45</v>
      </c>
      <c r="T191" s="37" t="s">
        <v>75</v>
      </c>
      <c r="U191" s="132" t="str">
        <f>+Instructions!$B$21</f>
        <v>G</v>
      </c>
      <c r="V191" s="52"/>
      <c r="W191" s="52"/>
      <c r="X191" s="54">
        <f>+Instructions!$C$21</f>
        <v>0</v>
      </c>
      <c r="Y191" s="17">
        <f t="shared" ref="Y191" si="439">ROUNDUP($AB191*(1-X191),2)</f>
        <v>22.45</v>
      </c>
      <c r="Z191" s="52"/>
      <c r="AA191" s="6" t="s">
        <v>315</v>
      </c>
      <c r="AB191" s="39">
        <v>22.45</v>
      </c>
      <c r="AC191" s="57">
        <f t="shared" ref="AC191" si="440">+X191</f>
        <v>0</v>
      </c>
      <c r="AD191" s="17">
        <f t="shared" ref="AD191" si="441">+Y191</f>
        <v>22.45</v>
      </c>
      <c r="AE191" s="12">
        <f t="shared" ref="AE191" si="442">(AH191-AD191)/AH191</f>
        <v>0</v>
      </c>
      <c r="AF191" s="107"/>
      <c r="AG191" s="113">
        <v>3</v>
      </c>
      <c r="AH191" s="53">
        <f t="shared" ref="AH191" si="443">SUM(AJ191:AL191)+AF191</f>
        <v>22.45</v>
      </c>
      <c r="AI191" s="52"/>
      <c r="AJ191" s="17">
        <f t="shared" ref="AJ191" si="444">ROUND(AD191/(1-VLOOKUP(AG191,Group,2,FALSE)),2)</f>
        <v>22.45</v>
      </c>
      <c r="AK191" s="17">
        <f t="shared" ref="AK191" si="445">IF(VLOOKUP(AG191,Group,5,FALSE)="YES",VLOOKUP(ROUND(ROUND(AJ191,1)-AJ191,2),Round,2,FALSE)+VLOOKUP(AG191,Group,6,FALSE),0)</f>
        <v>0</v>
      </c>
      <c r="AL191" s="17">
        <f t="shared" ref="AL191" si="446">IF(VLOOKUP(AG191,Group,7,FALSE)="",0,ROUND(AJ191-0.04999,1)-AJ191+AM191)</f>
        <v>0</v>
      </c>
      <c r="AM191" s="17" t="str">
        <f t="shared" ref="AM191" si="447">IF(VLOOKUP(AG191,Group,7,FALSE)="","",VLOOKUP(AG191,Group,7,FALSE))</f>
        <v/>
      </c>
      <c r="AO191" s="31" t="s">
        <v>87</v>
      </c>
    </row>
    <row r="192" spans="2:41" s="3" customFormat="1" ht="9.9499999999999993" customHeight="1" x14ac:dyDescent="0.2">
      <c r="B192" s="98" t="s">
        <v>38</v>
      </c>
      <c r="D192" s="40"/>
      <c r="E192" s="71" t="s">
        <v>220</v>
      </c>
      <c r="F192" s="71"/>
      <c r="G192" s="30" t="s">
        <v>117</v>
      </c>
      <c r="H192" s="30"/>
      <c r="I192" s="30" t="s">
        <v>123</v>
      </c>
      <c r="J192" s="30"/>
      <c r="K192" s="30"/>
      <c r="L192" s="30"/>
      <c r="M192" s="176" t="s">
        <v>179</v>
      </c>
      <c r="N192" s="30"/>
      <c r="P192" s="71" t="s">
        <v>186</v>
      </c>
      <c r="Q192" s="82"/>
      <c r="R192" s="29" t="s">
        <v>289</v>
      </c>
      <c r="S192" s="39">
        <f>IF(Suggested="Yes",AB192,AH192)</f>
        <v>44.4</v>
      </c>
      <c r="T192" s="37" t="s">
        <v>75</v>
      </c>
      <c r="U192" s="132" t="str">
        <f>+Instructions!$B$21</f>
        <v>G</v>
      </c>
      <c r="V192" s="52"/>
      <c r="W192" s="52"/>
      <c r="X192" s="54">
        <f>+Instructions!$C$21</f>
        <v>0</v>
      </c>
      <c r="Y192" s="17">
        <f>ROUNDUP($AB192*(1-X192),2)</f>
        <v>44.4</v>
      </c>
      <c r="Z192" s="52"/>
      <c r="AA192" s="6" t="s">
        <v>315</v>
      </c>
      <c r="AB192" s="39">
        <v>44.4</v>
      </c>
      <c r="AC192" s="57">
        <f>+X192</f>
        <v>0</v>
      </c>
      <c r="AD192" s="17">
        <f>+Y192</f>
        <v>44.4</v>
      </c>
      <c r="AE192" s="12">
        <f>(AH192-AD192)/AH192</f>
        <v>0</v>
      </c>
      <c r="AF192" s="107"/>
      <c r="AG192" s="113">
        <v>3</v>
      </c>
      <c r="AH192" s="53">
        <f>SUM(AJ192:AL192)+AF192</f>
        <v>44.4</v>
      </c>
      <c r="AI192" s="52"/>
      <c r="AJ192" s="17">
        <f>ROUND(AD192/(1-VLOOKUP(AG192,Group,2,FALSE)),2)</f>
        <v>44.4</v>
      </c>
      <c r="AK192" s="17">
        <f>IF(VLOOKUP(AG192,Group,5,FALSE)="YES",VLOOKUP(ROUND(ROUND(AJ192,1)-AJ192,2),Round,2,FALSE)+VLOOKUP(AG192,Group,6,FALSE),0)</f>
        <v>0</v>
      </c>
      <c r="AL192" s="17">
        <f>IF(VLOOKUP(AG192,Group,7,FALSE)="",0,ROUND(AJ192-0.04999,1)-AJ192+AM192)</f>
        <v>0</v>
      </c>
      <c r="AM192" s="17" t="str">
        <f>IF(VLOOKUP(AG192,Group,7,FALSE)="","",VLOOKUP(AG192,Group,7,FALSE))</f>
        <v/>
      </c>
      <c r="AO192" s="31" t="s">
        <v>87</v>
      </c>
    </row>
    <row r="193" spans="2:41" s="3" customFormat="1" ht="1.5" customHeight="1" x14ac:dyDescent="0.2">
      <c r="L193" s="30"/>
      <c r="M193" s="30"/>
      <c r="P193" s="71"/>
      <c r="Q193" s="82"/>
      <c r="R193" s="6"/>
      <c r="S193" s="39"/>
      <c r="T193" s="6"/>
      <c r="U193" s="5"/>
      <c r="V193" s="52"/>
      <c r="W193" s="52"/>
      <c r="X193" s="54"/>
      <c r="Y193" s="15"/>
      <c r="Z193" s="52"/>
      <c r="AA193" s="39"/>
      <c r="AB193" s="39"/>
      <c r="AC193" s="54"/>
      <c r="AD193" s="17"/>
      <c r="AE193" s="15"/>
      <c r="AF193" s="62"/>
      <c r="AG193" s="110"/>
      <c r="AH193" s="39"/>
      <c r="AI193" s="52"/>
      <c r="AJ193" s="17"/>
      <c r="AK193" s="39"/>
      <c r="AL193" s="17"/>
      <c r="AM193" s="17"/>
      <c r="AO193" s="31"/>
    </row>
    <row r="194" spans="2:41" s="3" customFormat="1" ht="9.9499999999999993" customHeight="1" x14ac:dyDescent="0.2">
      <c r="B194" s="100" t="s">
        <v>73</v>
      </c>
      <c r="D194" s="40"/>
      <c r="E194" s="71" t="s">
        <v>124</v>
      </c>
      <c r="F194" s="71"/>
      <c r="G194" s="30" t="s">
        <v>91</v>
      </c>
      <c r="H194" s="30"/>
      <c r="I194" s="30"/>
      <c r="J194" s="30"/>
      <c r="K194" s="30"/>
      <c r="L194" s="30"/>
      <c r="M194" s="30"/>
      <c r="N194" s="30"/>
      <c r="P194" s="71" t="s">
        <v>148</v>
      </c>
      <c r="Q194" s="82"/>
      <c r="R194" s="29"/>
      <c r="S194" s="39">
        <f t="shared" ref="S194" si="448">IF(Suggested="Yes",AB194,AH194)</f>
        <v>13.6</v>
      </c>
      <c r="T194" s="37" t="s">
        <v>74</v>
      </c>
      <c r="U194" s="132" t="str">
        <f>+Instructions!$B$21</f>
        <v>G</v>
      </c>
      <c r="V194" s="52"/>
      <c r="W194" s="52"/>
      <c r="X194" s="54">
        <f>+Instructions!$C$21</f>
        <v>0</v>
      </c>
      <c r="Y194" s="17">
        <f t="shared" ref="Y194" si="449">ROUNDUP($AB194*(1-X194),2)</f>
        <v>13.6</v>
      </c>
      <c r="Z194" s="52"/>
      <c r="AA194" s="6" t="s">
        <v>315</v>
      </c>
      <c r="AB194" s="39">
        <v>13.6</v>
      </c>
      <c r="AC194" s="57">
        <f t="shared" ref="AC194" si="450">+X194</f>
        <v>0</v>
      </c>
      <c r="AD194" s="39">
        <f t="shared" ref="AD194" si="451">+Y194</f>
        <v>13.6</v>
      </c>
      <c r="AE194" s="57">
        <f t="shared" ref="AE194" si="452">(AH194-AD194)/AH194</f>
        <v>0</v>
      </c>
      <c r="AF194" s="107"/>
      <c r="AG194" s="114">
        <v>2</v>
      </c>
      <c r="AH194" s="44">
        <f t="shared" ref="AH194" si="453">SUM(AJ194:AL194)+AF194</f>
        <v>13.6</v>
      </c>
      <c r="AI194" s="52"/>
      <c r="AJ194" s="17">
        <f t="shared" ref="AJ194" si="454">ROUND(AD194/(1-VLOOKUP(AG194,Group,2,FALSE)),2)</f>
        <v>13.6</v>
      </c>
      <c r="AK194" s="17">
        <f t="shared" ref="AK194" si="455">IF(VLOOKUP(AG194,Group,5,FALSE)="YES",VLOOKUP(ROUND(ROUND(AJ194,1)-AJ194,2),Round,2,FALSE)+VLOOKUP(AG194,Group,6,FALSE),0)</f>
        <v>0</v>
      </c>
      <c r="AL194" s="17">
        <f t="shared" ref="AL194" si="456">IF(VLOOKUP(AG194,Group,7,FALSE)="",0,ROUND(AJ194-0.04999,1)-AJ194+AM194)</f>
        <v>0</v>
      </c>
      <c r="AM194" s="17" t="str">
        <f t="shared" ref="AM194" si="457">IF(VLOOKUP(AG194,Group,7,FALSE)="","",VLOOKUP(AG194,Group,7,FALSE))</f>
        <v/>
      </c>
      <c r="AO194" s="31" t="s">
        <v>87</v>
      </c>
    </row>
    <row r="195" spans="2:41" s="3" customFormat="1" ht="2.85" customHeight="1" x14ac:dyDescent="0.2">
      <c r="L195" s="30"/>
      <c r="M195" s="30"/>
      <c r="P195" s="71"/>
      <c r="Q195" s="82"/>
      <c r="R195" s="6"/>
      <c r="S195" s="39"/>
      <c r="T195" s="6"/>
      <c r="U195" s="5"/>
      <c r="V195" s="52"/>
      <c r="W195" s="52"/>
      <c r="X195" s="54"/>
      <c r="Y195" s="15"/>
      <c r="Z195" s="52"/>
      <c r="AA195" s="39"/>
      <c r="AB195" s="39"/>
      <c r="AC195" s="54"/>
      <c r="AD195" s="17"/>
      <c r="AE195" s="15"/>
      <c r="AF195" s="62"/>
      <c r="AG195" s="110"/>
      <c r="AH195" s="39"/>
      <c r="AI195" s="52"/>
      <c r="AJ195" s="17"/>
      <c r="AK195" s="39"/>
      <c r="AL195" s="17"/>
      <c r="AM195" s="17"/>
      <c r="AO195" s="31"/>
    </row>
    <row r="196" spans="2:41" s="3" customFormat="1" ht="9.9499999999999993" customHeight="1" x14ac:dyDescent="0.2">
      <c r="B196" s="99" t="s">
        <v>83</v>
      </c>
      <c r="D196" s="40" t="s">
        <v>125</v>
      </c>
      <c r="E196" s="71" t="s">
        <v>6</v>
      </c>
      <c r="F196" s="71"/>
      <c r="G196" s="30" t="s">
        <v>117</v>
      </c>
      <c r="H196" s="30"/>
      <c r="I196" s="30"/>
      <c r="J196" s="30"/>
      <c r="K196" s="30"/>
      <c r="L196" s="30"/>
      <c r="M196" s="30"/>
      <c r="N196" s="30"/>
      <c r="P196" s="71" t="s">
        <v>126</v>
      </c>
      <c r="Q196" s="82" t="s">
        <v>44</v>
      </c>
      <c r="R196" s="29" t="s">
        <v>286</v>
      </c>
      <c r="S196" s="39">
        <f t="shared" ref="S196:S197" si="458">IF(Suggested="Yes",AB196,AH196)</f>
        <v>8.8000000000000007</v>
      </c>
      <c r="T196" s="37" t="s">
        <v>75</v>
      </c>
      <c r="U196" s="132" t="str">
        <f>+Instructions!$B$21</f>
        <v>G</v>
      </c>
      <c r="V196" s="52"/>
      <c r="W196" s="52"/>
      <c r="X196" s="54">
        <f>+Instructions!$C$21</f>
        <v>0</v>
      </c>
      <c r="Y196" s="17">
        <f t="shared" ref="Y196:Y197" si="459">ROUNDUP($AB196*(1-X196),2)</f>
        <v>8.8000000000000007</v>
      </c>
      <c r="Z196" s="52"/>
      <c r="AA196" s="6" t="s">
        <v>315</v>
      </c>
      <c r="AB196" s="39">
        <v>8.8000000000000007</v>
      </c>
      <c r="AC196" s="57">
        <f t="shared" ref="AC196:AC197" si="460">+X196</f>
        <v>0</v>
      </c>
      <c r="AD196" s="17">
        <f t="shared" ref="AD196:AD197" si="461">+Y196</f>
        <v>8.8000000000000007</v>
      </c>
      <c r="AE196" s="12">
        <f t="shared" ref="AE196:AE197" si="462">(AH196-AD196)/AH196</f>
        <v>0</v>
      </c>
      <c r="AF196" s="107"/>
      <c r="AG196" s="112">
        <v>1</v>
      </c>
      <c r="AH196" s="38">
        <f t="shared" ref="AH196:AH197" si="463">SUM(AJ196:AL196)+AF196</f>
        <v>8.8000000000000007</v>
      </c>
      <c r="AI196" s="52"/>
      <c r="AJ196" s="17">
        <f t="shared" ref="AJ196:AJ197" si="464">ROUND(AD196/(1-VLOOKUP(AG196,Group,2,FALSE)),2)</f>
        <v>8.8000000000000007</v>
      </c>
      <c r="AK196" s="17">
        <f t="shared" ref="AK196:AK197" si="465">IF(VLOOKUP(AG196,Group,5,FALSE)="YES",VLOOKUP(ROUND(ROUND(AJ196,1)-AJ196,2),Round,2,FALSE)+VLOOKUP(AG196,Group,6,FALSE),0)</f>
        <v>0</v>
      </c>
      <c r="AL196" s="17">
        <f t="shared" ref="AL196:AL197" si="466">IF(VLOOKUP(AG196,Group,7,FALSE)="",0,ROUND(AJ196-0.04999,1)-AJ196+AM196)</f>
        <v>0</v>
      </c>
      <c r="AM196" s="17" t="str">
        <f t="shared" ref="AM196:AM197" si="467">IF(VLOOKUP(AG196,Group,7,FALSE)="","",VLOOKUP(AG196,Group,7,FALSE))</f>
        <v/>
      </c>
      <c r="AO196" s="31" t="s">
        <v>87</v>
      </c>
    </row>
    <row r="197" spans="2:41" s="3" customFormat="1" ht="9.9499999999999993" customHeight="1" x14ac:dyDescent="0.2">
      <c r="B197" s="99" t="s">
        <v>83</v>
      </c>
      <c r="D197" s="40"/>
      <c r="E197" s="71" t="s">
        <v>101</v>
      </c>
      <c r="F197" s="71"/>
      <c r="G197" s="30" t="s">
        <v>117</v>
      </c>
      <c r="H197" s="30"/>
      <c r="I197" s="30"/>
      <c r="J197" s="30"/>
      <c r="K197" s="30"/>
      <c r="L197" s="30"/>
      <c r="M197" s="30"/>
      <c r="N197" s="30"/>
      <c r="P197" s="71" t="s">
        <v>129</v>
      </c>
      <c r="Q197" s="82" t="s">
        <v>44</v>
      </c>
      <c r="R197" s="29" t="s">
        <v>288</v>
      </c>
      <c r="S197" s="39">
        <f t="shared" si="458"/>
        <v>9.8000000000000007</v>
      </c>
      <c r="T197" s="37" t="s">
        <v>75</v>
      </c>
      <c r="U197" s="132" t="str">
        <f>+Instructions!$B$21</f>
        <v>G</v>
      </c>
      <c r="V197" s="52"/>
      <c r="W197" s="52"/>
      <c r="X197" s="54">
        <f>+Instructions!$C$21</f>
        <v>0</v>
      </c>
      <c r="Y197" s="17">
        <f t="shared" si="459"/>
        <v>9.8000000000000007</v>
      </c>
      <c r="Z197" s="52"/>
      <c r="AA197" s="6" t="s">
        <v>315</v>
      </c>
      <c r="AB197" s="39">
        <v>9.8000000000000007</v>
      </c>
      <c r="AC197" s="57">
        <f t="shared" si="460"/>
        <v>0</v>
      </c>
      <c r="AD197" s="17">
        <f t="shared" si="461"/>
        <v>9.8000000000000007</v>
      </c>
      <c r="AE197" s="12">
        <f t="shared" si="462"/>
        <v>0</v>
      </c>
      <c r="AF197" s="107"/>
      <c r="AG197" s="112">
        <v>1</v>
      </c>
      <c r="AH197" s="38">
        <f t="shared" si="463"/>
        <v>9.8000000000000007</v>
      </c>
      <c r="AI197" s="52"/>
      <c r="AJ197" s="17">
        <f t="shared" si="464"/>
        <v>9.8000000000000007</v>
      </c>
      <c r="AK197" s="17">
        <f t="shared" si="465"/>
        <v>0</v>
      </c>
      <c r="AL197" s="17">
        <f t="shared" si="466"/>
        <v>0</v>
      </c>
      <c r="AM197" s="17" t="str">
        <f t="shared" si="467"/>
        <v/>
      </c>
      <c r="AO197" s="31" t="s">
        <v>87</v>
      </c>
    </row>
    <row r="198" spans="2:41" s="3" customFormat="1" ht="1.5" customHeight="1" x14ac:dyDescent="0.2">
      <c r="L198" s="30"/>
      <c r="M198" s="30"/>
      <c r="P198" s="71"/>
      <c r="Q198" s="82"/>
      <c r="R198" s="6"/>
      <c r="S198" s="39"/>
      <c r="T198" s="6"/>
      <c r="U198" s="5"/>
      <c r="V198" s="52"/>
      <c r="W198" s="52"/>
      <c r="X198" s="54"/>
      <c r="Y198" s="15"/>
      <c r="Z198" s="52"/>
      <c r="AA198" s="39"/>
      <c r="AB198" s="39"/>
      <c r="AC198" s="54"/>
      <c r="AD198" s="17"/>
      <c r="AE198" s="15"/>
      <c r="AF198" s="62"/>
      <c r="AG198" s="110"/>
      <c r="AH198" s="39"/>
      <c r="AI198" s="52"/>
      <c r="AJ198" s="17"/>
      <c r="AK198" s="39"/>
      <c r="AL198" s="17"/>
      <c r="AM198" s="17"/>
      <c r="AO198" s="31"/>
    </row>
    <row r="199" spans="2:41" s="3" customFormat="1" ht="9.9499999999999993" customHeight="1" x14ac:dyDescent="0.2">
      <c r="B199" s="98" t="s">
        <v>38</v>
      </c>
      <c r="D199" s="40"/>
      <c r="E199" s="71" t="s">
        <v>31</v>
      </c>
      <c r="F199" s="71"/>
      <c r="G199" s="30" t="s">
        <v>96</v>
      </c>
      <c r="H199" s="30"/>
      <c r="I199" s="30" t="s">
        <v>153</v>
      </c>
      <c r="J199" s="30"/>
      <c r="K199" s="30"/>
      <c r="L199" s="30"/>
      <c r="M199" s="176" t="s">
        <v>142</v>
      </c>
      <c r="N199" s="30"/>
      <c r="P199" s="71" t="s">
        <v>151</v>
      </c>
      <c r="Q199" s="82"/>
      <c r="R199" s="29" t="s">
        <v>287</v>
      </c>
      <c r="S199" s="39">
        <f t="shared" ref="S199" si="468">IF(Suggested="Yes",AB199,AH199)</f>
        <v>25.65</v>
      </c>
      <c r="T199" s="37" t="s">
        <v>75</v>
      </c>
      <c r="U199" s="132" t="str">
        <f>+Instructions!$B$21</f>
        <v>G</v>
      </c>
      <c r="V199" s="52"/>
      <c r="W199" s="52"/>
      <c r="X199" s="54">
        <f>+Instructions!$C$21</f>
        <v>0</v>
      </c>
      <c r="Y199" s="17">
        <f t="shared" ref="Y199" si="469">ROUNDUP($AB199*(1-X199),2)</f>
        <v>25.65</v>
      </c>
      <c r="Z199" s="52"/>
      <c r="AA199" s="6" t="s">
        <v>315</v>
      </c>
      <c r="AB199" s="39">
        <v>25.65</v>
      </c>
      <c r="AC199" s="57">
        <f t="shared" ref="AC199" si="470">+X199</f>
        <v>0</v>
      </c>
      <c r="AD199" s="17">
        <f t="shared" ref="AD199" si="471">+Y199</f>
        <v>25.65</v>
      </c>
      <c r="AE199" s="12">
        <f t="shared" ref="AE199" si="472">(AH199-AD199)/AH199</f>
        <v>0</v>
      </c>
      <c r="AF199" s="107"/>
      <c r="AG199" s="113">
        <v>3</v>
      </c>
      <c r="AH199" s="53">
        <f t="shared" ref="AH199" si="473">SUM(AJ199:AL199)+AF199</f>
        <v>25.65</v>
      </c>
      <c r="AI199" s="52"/>
      <c r="AJ199" s="17">
        <f t="shared" ref="AJ199" si="474">ROUND(AD199/(1-VLOOKUP(AG199,Group,2,FALSE)),2)</f>
        <v>25.65</v>
      </c>
      <c r="AK199" s="17">
        <f t="shared" ref="AK199" si="475">IF(VLOOKUP(AG199,Group,5,FALSE)="YES",VLOOKUP(ROUND(ROUND(AJ199,1)-AJ199,2),Round,2,FALSE)+VLOOKUP(AG199,Group,6,FALSE),0)</f>
        <v>0</v>
      </c>
      <c r="AL199" s="17">
        <f t="shared" ref="AL199" si="476">IF(VLOOKUP(AG199,Group,7,FALSE)="",0,ROUND(AJ199-0.04999,1)-AJ199+AM199)</f>
        <v>0</v>
      </c>
      <c r="AM199" s="17" t="str">
        <f t="shared" ref="AM199" si="477">IF(VLOOKUP(AG199,Group,7,FALSE)="","",VLOOKUP(AG199,Group,7,FALSE))</f>
        <v/>
      </c>
      <c r="AO199" s="31" t="s">
        <v>87</v>
      </c>
    </row>
    <row r="200" spans="2:41" s="3" customFormat="1" ht="1.5" customHeight="1" x14ac:dyDescent="0.2">
      <c r="L200" s="30"/>
      <c r="M200" s="30"/>
      <c r="P200" s="71"/>
      <c r="Q200" s="82"/>
      <c r="R200" s="6"/>
      <c r="S200" s="39"/>
      <c r="T200" s="6"/>
      <c r="U200" s="5"/>
      <c r="V200" s="52"/>
      <c r="W200" s="52"/>
      <c r="X200" s="54"/>
      <c r="Y200" s="15"/>
      <c r="Z200" s="52"/>
      <c r="AA200" s="39"/>
      <c r="AB200" s="39"/>
      <c r="AC200" s="54"/>
      <c r="AD200" s="17"/>
      <c r="AE200" s="15"/>
      <c r="AF200" s="62"/>
      <c r="AG200" s="110"/>
      <c r="AH200" s="39"/>
      <c r="AI200" s="52"/>
      <c r="AJ200" s="17"/>
      <c r="AK200" s="39"/>
      <c r="AL200" s="17"/>
      <c r="AM200" s="17"/>
      <c r="AO200" s="31"/>
    </row>
    <row r="201" spans="2:41" s="3" customFormat="1" ht="9.9499999999999993" customHeight="1" x14ac:dyDescent="0.2">
      <c r="B201" s="100" t="s">
        <v>73</v>
      </c>
      <c r="D201" s="40"/>
      <c r="E201" s="71" t="s">
        <v>124</v>
      </c>
      <c r="F201" s="71"/>
      <c r="G201" s="30" t="s">
        <v>91</v>
      </c>
      <c r="H201" s="30"/>
      <c r="I201" s="30"/>
      <c r="J201" s="30"/>
      <c r="K201" s="30"/>
      <c r="L201" s="30"/>
      <c r="M201" s="30"/>
      <c r="N201" s="30"/>
      <c r="P201" s="71" t="s">
        <v>148</v>
      </c>
      <c r="Q201" s="82"/>
      <c r="R201" s="29"/>
      <c r="S201" s="39">
        <f t="shared" ref="S201" si="478">IF(Suggested="Yes",AB201,AH201)</f>
        <v>15.55</v>
      </c>
      <c r="T201" s="37" t="s">
        <v>74</v>
      </c>
      <c r="U201" s="132" t="str">
        <f>+Instructions!$B$21</f>
        <v>G</v>
      </c>
      <c r="V201" s="52"/>
      <c r="W201" s="52"/>
      <c r="X201" s="54">
        <f>+Instructions!$C$21</f>
        <v>0</v>
      </c>
      <c r="Y201" s="17">
        <f t="shared" ref="Y201" si="479">ROUNDUP($AB201*(1-X201),2)</f>
        <v>15.55</v>
      </c>
      <c r="Z201" s="52"/>
      <c r="AA201" s="6" t="s">
        <v>315</v>
      </c>
      <c r="AB201" s="39">
        <v>15.55</v>
      </c>
      <c r="AC201" s="57">
        <f t="shared" ref="AC201" si="480">+X201</f>
        <v>0</v>
      </c>
      <c r="AD201" s="39">
        <f t="shared" ref="AD201" si="481">+Y201</f>
        <v>15.55</v>
      </c>
      <c r="AE201" s="57">
        <f t="shared" ref="AE201" si="482">(AH201-AD201)/AH201</f>
        <v>0</v>
      </c>
      <c r="AF201" s="107"/>
      <c r="AG201" s="114">
        <v>2</v>
      </c>
      <c r="AH201" s="44">
        <f t="shared" ref="AH201" si="483">SUM(AJ201:AL201)+AF201</f>
        <v>15.55</v>
      </c>
      <c r="AI201" s="52"/>
      <c r="AJ201" s="17">
        <f t="shared" ref="AJ201" si="484">ROUND(AD201/(1-VLOOKUP(AG201,Group,2,FALSE)),2)</f>
        <v>15.55</v>
      </c>
      <c r="AK201" s="17">
        <f t="shared" ref="AK201" si="485">IF(VLOOKUP(AG201,Group,5,FALSE)="YES",VLOOKUP(ROUND(ROUND(AJ201,1)-AJ201,2),Round,2,FALSE)+VLOOKUP(AG201,Group,6,FALSE),0)</f>
        <v>0</v>
      </c>
      <c r="AL201" s="17">
        <f t="shared" ref="AL201" si="486">IF(VLOOKUP(AG201,Group,7,FALSE)="",0,ROUND(AJ201-0.04999,1)-AJ201+AM201)</f>
        <v>0</v>
      </c>
      <c r="AM201" s="17" t="str">
        <f t="shared" ref="AM201" si="487">IF(VLOOKUP(AG201,Group,7,FALSE)="","",VLOOKUP(AG201,Group,7,FALSE))</f>
        <v/>
      </c>
      <c r="AO201" s="31" t="s">
        <v>87</v>
      </c>
    </row>
    <row r="202" spans="2:41" s="3" customFormat="1" ht="1.5" customHeight="1" x14ac:dyDescent="0.2">
      <c r="P202" s="71"/>
      <c r="Q202" s="82"/>
      <c r="R202" s="6"/>
      <c r="S202" s="39"/>
      <c r="T202" s="6"/>
      <c r="U202" s="5"/>
      <c r="V202" s="52"/>
      <c r="W202" s="52"/>
      <c r="X202" s="54"/>
      <c r="Y202" s="15"/>
      <c r="Z202" s="52"/>
      <c r="AA202" s="39"/>
      <c r="AB202" s="39"/>
      <c r="AC202" s="54"/>
      <c r="AD202" s="17"/>
      <c r="AE202" s="15"/>
      <c r="AF202" s="62"/>
      <c r="AG202" s="110"/>
      <c r="AH202" s="39"/>
      <c r="AI202" s="52"/>
      <c r="AJ202" s="17"/>
      <c r="AK202" s="39"/>
      <c r="AL202" s="17"/>
      <c r="AM202" s="17"/>
      <c r="AO202" s="31"/>
    </row>
    <row r="203" spans="2:41" s="3" customFormat="1" ht="9.75" customHeight="1" x14ac:dyDescent="0.2">
      <c r="C203" s="11" t="s">
        <v>27</v>
      </c>
      <c r="D203" s="40" t="s">
        <v>187</v>
      </c>
      <c r="E203" s="161" t="s">
        <v>237</v>
      </c>
      <c r="F203" s="71"/>
      <c r="G203" s="30"/>
      <c r="H203" s="30"/>
      <c r="I203" s="162"/>
      <c r="J203" s="30"/>
      <c r="K203" s="30"/>
      <c r="L203" s="30"/>
      <c r="M203" s="30"/>
      <c r="N203" s="30"/>
      <c r="P203" s="71"/>
      <c r="Q203" s="82"/>
      <c r="R203" s="29"/>
      <c r="S203" s="39"/>
      <c r="T203" s="37"/>
      <c r="U203" s="37"/>
      <c r="V203" s="52"/>
      <c r="W203" s="52"/>
      <c r="X203" s="54"/>
      <c r="Y203" s="39"/>
      <c r="Z203" s="52"/>
      <c r="AA203" s="128"/>
      <c r="AB203" s="39"/>
      <c r="AC203" s="57"/>
      <c r="AD203" s="39"/>
      <c r="AE203" s="57"/>
      <c r="AF203" s="72"/>
      <c r="AG203" s="39"/>
      <c r="AH203" s="39"/>
      <c r="AI203" s="52"/>
      <c r="AK203" s="6" t="s">
        <v>27</v>
      </c>
      <c r="AO203" s="31" t="s">
        <v>87</v>
      </c>
    </row>
    <row r="204" spans="2:41" s="3" customFormat="1" ht="9.75" customHeight="1" x14ac:dyDescent="0.2">
      <c r="C204" s="11"/>
      <c r="D204" s="40"/>
      <c r="E204" s="161" t="s">
        <v>293</v>
      </c>
      <c r="F204" s="71"/>
      <c r="G204" s="30"/>
      <c r="H204" s="30"/>
      <c r="I204" s="162"/>
      <c r="J204" s="30"/>
      <c r="K204" s="30"/>
      <c r="L204" s="30"/>
      <c r="M204" s="30"/>
      <c r="N204" s="30"/>
      <c r="P204" s="71"/>
      <c r="Q204" s="82"/>
      <c r="R204" s="29"/>
      <c r="S204" s="39"/>
      <c r="T204" s="37"/>
      <c r="U204" s="37"/>
      <c r="V204" s="52"/>
      <c r="W204" s="52"/>
      <c r="X204" s="54"/>
      <c r="Y204" s="39"/>
      <c r="Z204" s="52"/>
      <c r="AA204" s="128"/>
      <c r="AB204" s="39"/>
      <c r="AC204" s="57"/>
      <c r="AD204" s="39"/>
      <c r="AE204" s="57"/>
      <c r="AF204" s="72"/>
      <c r="AG204" s="39"/>
      <c r="AH204" s="39"/>
      <c r="AI204" s="52"/>
      <c r="AK204" s="6"/>
      <c r="AO204" s="31"/>
    </row>
    <row r="205" spans="2:41" s="3" customFormat="1" ht="9.75" customHeight="1" x14ac:dyDescent="0.2">
      <c r="C205" s="11" t="s">
        <v>27</v>
      </c>
      <c r="D205" s="40"/>
      <c r="E205" s="161" t="s">
        <v>290</v>
      </c>
      <c r="F205" s="71"/>
      <c r="G205" s="30"/>
      <c r="H205" s="30"/>
      <c r="I205" s="162"/>
      <c r="J205" s="30"/>
      <c r="K205" s="30"/>
      <c r="L205" s="30"/>
      <c r="M205" s="30"/>
      <c r="N205" s="30"/>
      <c r="P205" s="71"/>
      <c r="Q205" s="82"/>
      <c r="R205" s="29"/>
      <c r="S205" s="39"/>
      <c r="T205" s="37"/>
      <c r="U205" s="37"/>
      <c r="V205" s="52"/>
      <c r="W205" s="52"/>
      <c r="X205" s="54"/>
      <c r="Y205" s="39"/>
      <c r="Z205" s="52"/>
      <c r="AA205" s="128"/>
      <c r="AB205" s="39"/>
      <c r="AC205" s="57"/>
      <c r="AD205" s="39"/>
      <c r="AE205" s="57"/>
      <c r="AF205" s="72"/>
      <c r="AG205" s="39"/>
      <c r="AH205" s="39"/>
      <c r="AI205" s="52"/>
      <c r="AK205" s="6" t="s">
        <v>27</v>
      </c>
      <c r="AO205" s="31" t="s">
        <v>87</v>
      </c>
    </row>
    <row r="206" spans="2:41" s="3" customFormat="1" ht="9.75" customHeight="1" x14ac:dyDescent="0.2">
      <c r="C206" s="11" t="s">
        <v>27</v>
      </c>
      <c r="D206" s="40"/>
      <c r="E206" s="161" t="s">
        <v>291</v>
      </c>
      <c r="F206" s="71"/>
      <c r="G206" s="30"/>
      <c r="H206" s="30"/>
      <c r="I206" s="162"/>
      <c r="J206" s="30"/>
      <c r="K206" s="30"/>
      <c r="L206" s="30"/>
      <c r="M206" s="30"/>
      <c r="N206" s="30"/>
      <c r="P206" s="71"/>
      <c r="Q206" s="82"/>
      <c r="R206" s="29"/>
      <c r="S206" s="39"/>
      <c r="T206" s="37"/>
      <c r="U206" s="37"/>
      <c r="V206" s="52"/>
      <c r="W206" s="52"/>
      <c r="X206" s="54"/>
      <c r="Y206" s="39"/>
      <c r="Z206" s="52"/>
      <c r="AA206" s="128"/>
      <c r="AB206" s="39"/>
      <c r="AC206" s="57"/>
      <c r="AD206" s="39"/>
      <c r="AE206" s="57"/>
      <c r="AF206" s="72"/>
      <c r="AG206" s="39"/>
      <c r="AH206" s="39"/>
      <c r="AI206" s="52"/>
      <c r="AK206" s="6" t="s">
        <v>27</v>
      </c>
      <c r="AO206" s="31" t="s">
        <v>87</v>
      </c>
    </row>
    <row r="207" spans="2:41" s="3" customFormat="1" ht="9.75" customHeight="1" x14ac:dyDescent="0.2">
      <c r="C207" s="11" t="s">
        <v>27</v>
      </c>
      <c r="D207" s="40"/>
      <c r="E207" s="161" t="s">
        <v>285</v>
      </c>
      <c r="F207" s="71"/>
      <c r="G207" s="30"/>
      <c r="H207" s="30"/>
      <c r="I207" s="162"/>
      <c r="J207" s="30"/>
      <c r="K207" s="30"/>
      <c r="L207" s="30"/>
      <c r="M207" s="30"/>
      <c r="N207" s="30"/>
      <c r="P207" s="71"/>
      <c r="Q207" s="82"/>
      <c r="R207" s="29"/>
      <c r="S207" s="39"/>
      <c r="T207" s="37"/>
      <c r="U207" s="37"/>
      <c r="V207" s="52"/>
      <c r="W207" s="52"/>
      <c r="X207" s="54"/>
      <c r="Y207" s="39"/>
      <c r="Z207" s="52"/>
      <c r="AA207" s="128"/>
      <c r="AB207" s="39"/>
      <c r="AC207" s="57"/>
      <c r="AD207" s="39"/>
      <c r="AE207" s="57"/>
      <c r="AF207" s="72"/>
      <c r="AG207" s="39"/>
      <c r="AH207" s="39"/>
      <c r="AI207" s="52"/>
      <c r="AK207" s="6" t="s">
        <v>27</v>
      </c>
      <c r="AO207" s="31" t="s">
        <v>87</v>
      </c>
    </row>
    <row r="208" spans="2:41" s="3" customFormat="1" ht="9.75" customHeight="1" x14ac:dyDescent="0.2">
      <c r="C208" s="11" t="s">
        <v>27</v>
      </c>
      <c r="D208" s="40"/>
      <c r="E208" s="161" t="s">
        <v>292</v>
      </c>
      <c r="F208" s="71"/>
      <c r="G208" s="30"/>
      <c r="H208" s="30"/>
      <c r="I208" s="162"/>
      <c r="J208" s="30"/>
      <c r="K208" s="30"/>
      <c r="L208" s="30"/>
      <c r="M208" s="30"/>
      <c r="N208" s="30"/>
      <c r="P208" s="71"/>
      <c r="Q208" s="82"/>
      <c r="R208" s="29"/>
      <c r="S208" s="39"/>
      <c r="T208" s="37"/>
      <c r="U208" s="37"/>
      <c r="V208" s="52"/>
      <c r="W208" s="52"/>
      <c r="X208" s="54"/>
      <c r="Y208" s="39"/>
      <c r="Z208" s="52"/>
      <c r="AA208" s="128"/>
      <c r="AB208" s="39"/>
      <c r="AC208" s="57"/>
      <c r="AD208" s="39"/>
      <c r="AE208" s="57"/>
      <c r="AF208" s="72"/>
      <c r="AG208" s="39"/>
      <c r="AH208" s="39"/>
      <c r="AI208" s="52"/>
      <c r="AK208" s="6" t="s">
        <v>27</v>
      </c>
      <c r="AO208" s="31" t="s">
        <v>87</v>
      </c>
    </row>
    <row r="209" spans="2:41" s="3" customFormat="1" ht="9.75" customHeight="1" x14ac:dyDescent="0.2">
      <c r="C209" s="11" t="s">
        <v>27</v>
      </c>
      <c r="D209" s="40"/>
      <c r="E209" s="161" t="s">
        <v>297</v>
      </c>
      <c r="F209" s="71"/>
      <c r="G209" s="30"/>
      <c r="H209" s="30"/>
      <c r="I209" s="162"/>
      <c r="J209" s="30"/>
      <c r="K209" s="30"/>
      <c r="L209" s="30"/>
      <c r="M209" s="30"/>
      <c r="N209" s="30"/>
      <c r="P209" s="71"/>
      <c r="Q209" s="82"/>
      <c r="R209" s="29"/>
      <c r="S209" s="39"/>
      <c r="T209" s="37"/>
      <c r="U209" s="37"/>
      <c r="V209" s="52"/>
      <c r="W209" s="52"/>
      <c r="X209" s="54"/>
      <c r="Y209" s="39"/>
      <c r="Z209" s="52"/>
      <c r="AA209" s="128"/>
      <c r="AB209" s="39"/>
      <c r="AC209" s="57"/>
      <c r="AD209" s="39"/>
      <c r="AE209" s="57"/>
      <c r="AF209" s="72"/>
      <c r="AG209" s="39"/>
      <c r="AH209" s="39"/>
      <c r="AI209" s="52"/>
      <c r="AK209" s="6" t="s">
        <v>27</v>
      </c>
      <c r="AO209" s="31" t="s">
        <v>87</v>
      </c>
    </row>
    <row r="210" spans="2:41" s="3" customFormat="1" ht="3.95" customHeight="1" x14ac:dyDescent="0.2">
      <c r="P210" s="71"/>
      <c r="Q210" s="82"/>
      <c r="R210" s="6"/>
      <c r="S210" s="39"/>
      <c r="T210" s="6"/>
      <c r="U210" s="5"/>
      <c r="V210" s="52"/>
      <c r="W210" s="52"/>
      <c r="X210" s="54"/>
      <c r="Y210" s="15"/>
      <c r="Z210" s="52"/>
      <c r="AA210" s="39"/>
      <c r="AB210" s="39"/>
      <c r="AC210" s="54"/>
      <c r="AD210" s="17"/>
      <c r="AE210" s="15"/>
      <c r="AF210" s="62"/>
      <c r="AG210" s="110"/>
      <c r="AH210" s="39"/>
      <c r="AI210" s="52"/>
      <c r="AJ210" s="17"/>
      <c r="AK210" s="39"/>
      <c r="AL210" s="17"/>
      <c r="AM210" s="17"/>
      <c r="AO210" s="31"/>
    </row>
    <row r="211" spans="2:41" s="3" customFormat="1" ht="12.2" customHeight="1" x14ac:dyDescent="0.2">
      <c r="C211" s="126" t="s">
        <v>177</v>
      </c>
      <c r="D211" s="11"/>
      <c r="E211" s="127"/>
      <c r="F211" s="127"/>
      <c r="Q211" s="82"/>
      <c r="R211" s="164" t="s">
        <v>98</v>
      </c>
      <c r="S211" s="165" t="s">
        <v>113</v>
      </c>
      <c r="T211" s="167"/>
      <c r="U211" s="120"/>
      <c r="V211" s="52"/>
      <c r="W211" s="52"/>
      <c r="X211" s="54"/>
      <c r="Y211" s="15"/>
      <c r="Z211" s="52"/>
      <c r="AA211" s="128"/>
      <c r="AC211" s="54"/>
      <c r="AD211" s="17"/>
      <c r="AE211" s="15"/>
      <c r="AF211" s="62"/>
      <c r="AH211" s="17"/>
      <c r="AI211" s="52"/>
      <c r="AK211" s="6" t="s">
        <v>27</v>
      </c>
      <c r="AO211" s="31" t="s">
        <v>87</v>
      </c>
    </row>
    <row r="212" spans="2:41" s="3" customFormat="1" ht="2.85" customHeight="1" x14ac:dyDescent="0.2">
      <c r="P212" s="71"/>
      <c r="Q212" s="82"/>
      <c r="R212" s="6"/>
      <c r="S212" s="39"/>
      <c r="T212" s="6"/>
      <c r="U212" s="5"/>
      <c r="V212" s="52"/>
      <c r="W212" s="52"/>
      <c r="X212" s="54"/>
      <c r="Y212" s="15"/>
      <c r="Z212" s="52"/>
      <c r="AA212" s="39"/>
      <c r="AB212" s="39"/>
      <c r="AC212" s="54"/>
      <c r="AD212" s="17"/>
      <c r="AE212" s="15"/>
      <c r="AF212" s="62"/>
      <c r="AG212" s="110"/>
      <c r="AH212" s="39"/>
      <c r="AI212" s="52"/>
      <c r="AJ212" s="17"/>
      <c r="AK212" s="39"/>
      <c r="AL212" s="17"/>
      <c r="AM212" s="17"/>
      <c r="AO212" s="31"/>
    </row>
    <row r="213" spans="2:41" s="30" customFormat="1" ht="9.9499999999999993" customHeight="1" x14ac:dyDescent="0.2">
      <c r="C213" s="126"/>
      <c r="D213" s="40" t="s">
        <v>40</v>
      </c>
      <c r="E213" s="138" t="s">
        <v>119</v>
      </c>
      <c r="G213" s="138"/>
      <c r="I213" s="138"/>
      <c r="J213" s="138"/>
      <c r="K213" s="138"/>
      <c r="L213" s="138" t="s">
        <v>27</v>
      </c>
      <c r="M213" s="30" t="s">
        <v>27</v>
      </c>
      <c r="O213" s="30" t="s">
        <v>27</v>
      </c>
      <c r="Q213" s="82"/>
      <c r="S213" s="39"/>
      <c r="T213" s="129"/>
      <c r="U213" s="121"/>
      <c r="V213" s="52"/>
      <c r="W213" s="52"/>
      <c r="X213" s="124"/>
      <c r="Y213" s="122"/>
      <c r="Z213" s="52"/>
      <c r="AA213" s="128"/>
      <c r="AC213" s="124"/>
      <c r="AD213" s="123"/>
      <c r="AE213" s="122"/>
      <c r="AF213" s="125"/>
      <c r="AH213" s="123"/>
      <c r="AI213" s="52"/>
      <c r="AJ213" s="3"/>
      <c r="AK213" s="6" t="s">
        <v>27</v>
      </c>
      <c r="AL213" s="3"/>
      <c r="AO213" s="31" t="s">
        <v>87</v>
      </c>
    </row>
    <row r="214" spans="2:41" s="3" customFormat="1" ht="1.5" customHeight="1" x14ac:dyDescent="0.2">
      <c r="P214" s="71"/>
      <c r="Q214" s="82"/>
      <c r="R214" s="6"/>
      <c r="S214" s="39"/>
      <c r="T214" s="6"/>
      <c r="U214" s="5"/>
      <c r="V214" s="52"/>
      <c r="W214" s="52"/>
      <c r="X214" s="54"/>
      <c r="Y214" s="15"/>
      <c r="Z214" s="52"/>
      <c r="AA214" s="39"/>
      <c r="AB214" s="39"/>
      <c r="AC214" s="54"/>
      <c r="AD214" s="17"/>
      <c r="AE214" s="15"/>
      <c r="AF214" s="62"/>
      <c r="AG214" s="110"/>
      <c r="AH214" s="39"/>
      <c r="AI214" s="52"/>
      <c r="AJ214" s="17"/>
      <c r="AK214" s="39"/>
      <c r="AL214" s="17"/>
      <c r="AM214" s="17"/>
      <c r="AO214" s="31"/>
    </row>
    <row r="215" spans="2:41" s="3" customFormat="1" ht="9.9499999999999993" customHeight="1" x14ac:dyDescent="0.2">
      <c r="B215" s="99" t="s">
        <v>83</v>
      </c>
      <c r="D215" s="40"/>
      <c r="E215" s="71" t="s">
        <v>103</v>
      </c>
      <c r="F215" s="71"/>
      <c r="G215" s="30" t="s">
        <v>117</v>
      </c>
      <c r="H215" s="30"/>
      <c r="I215" s="30"/>
      <c r="J215" s="30"/>
      <c r="K215" s="30"/>
      <c r="L215" s="30"/>
      <c r="M215" s="30"/>
      <c r="N215" s="30"/>
      <c r="P215" s="71" t="s">
        <v>120</v>
      </c>
      <c r="Q215" s="82"/>
      <c r="R215" s="29" t="s">
        <v>80</v>
      </c>
      <c r="S215" s="39">
        <f t="shared" ref="S215:S217" si="488">IF(Suggested="Yes",AB215,AH215)</f>
        <v>9</v>
      </c>
      <c r="T215" s="37" t="s">
        <v>75</v>
      </c>
      <c r="U215" s="132" t="str">
        <f>+Instructions!$B$21</f>
        <v>G</v>
      </c>
      <c r="V215" s="52"/>
      <c r="W215" s="52"/>
      <c r="X215" s="54">
        <f>+Instructions!$C$21</f>
        <v>0</v>
      </c>
      <c r="Y215" s="17">
        <f t="shared" ref="Y215:Y217" si="489">ROUNDUP($AB215*(1-X215),2)</f>
        <v>9</v>
      </c>
      <c r="Z215" s="52"/>
      <c r="AA215" s="6" t="s">
        <v>315</v>
      </c>
      <c r="AB215" s="39">
        <v>9</v>
      </c>
      <c r="AC215" s="57">
        <f t="shared" ref="AC215:AC217" si="490">+X215</f>
        <v>0</v>
      </c>
      <c r="AD215" s="17">
        <f t="shared" ref="AD215:AD217" si="491">+Y215</f>
        <v>9</v>
      </c>
      <c r="AE215" s="12">
        <f t="shared" ref="AE215:AE217" si="492">(AH215-AD215)/AH215</f>
        <v>0</v>
      </c>
      <c r="AF215" s="107"/>
      <c r="AG215" s="112">
        <v>1</v>
      </c>
      <c r="AH215" s="38">
        <f t="shared" ref="AH215:AH217" si="493">SUM(AJ215:AL215)+AF215</f>
        <v>9</v>
      </c>
      <c r="AI215" s="52"/>
      <c r="AJ215" s="17">
        <f t="shared" ref="AJ215:AJ217" si="494">ROUND(AD215/(1-VLOOKUP(AG215,Group,2,FALSE)),2)</f>
        <v>9</v>
      </c>
      <c r="AK215" s="17">
        <f t="shared" ref="AK215:AK217" si="495">IF(VLOOKUP(AG215,Group,5,FALSE)="YES",VLOOKUP(ROUND(ROUND(AJ215,1)-AJ215,2),Round,2,FALSE)+VLOOKUP(AG215,Group,6,FALSE),0)</f>
        <v>0</v>
      </c>
      <c r="AL215" s="17">
        <f t="shared" ref="AL215:AL217" si="496">IF(VLOOKUP(AG215,Group,7,FALSE)="",0,ROUND(AJ215-0.04999,1)-AJ215+AM215)</f>
        <v>0</v>
      </c>
      <c r="AM215" s="17" t="str">
        <f t="shared" ref="AM215:AM217" si="497">IF(VLOOKUP(AG215,Group,7,FALSE)="","",VLOOKUP(AG215,Group,7,FALSE))</f>
        <v/>
      </c>
      <c r="AO215" s="31" t="s">
        <v>87</v>
      </c>
    </row>
    <row r="216" spans="2:41" s="3" customFormat="1" ht="9.9499999999999993" customHeight="1" x14ac:dyDescent="0.2">
      <c r="B216" s="99" t="s">
        <v>83</v>
      </c>
      <c r="D216" s="40"/>
      <c r="E216" s="71" t="s">
        <v>6</v>
      </c>
      <c r="F216" s="71"/>
      <c r="G216" s="30" t="s">
        <v>76</v>
      </c>
      <c r="H216" s="30"/>
      <c r="I216" s="30"/>
      <c r="J216" s="30"/>
      <c r="K216" s="30"/>
      <c r="L216" s="30"/>
      <c r="M216" s="30"/>
      <c r="N216" s="30"/>
      <c r="P216" s="71" t="s">
        <v>118</v>
      </c>
      <c r="Q216" s="82"/>
      <c r="R216" s="29"/>
      <c r="S216" s="39">
        <f t="shared" si="488"/>
        <v>6.4</v>
      </c>
      <c r="T216" s="37" t="s">
        <v>75</v>
      </c>
      <c r="U216" s="132" t="str">
        <f>+Instructions!$B$21</f>
        <v>G</v>
      </c>
      <c r="V216" s="52"/>
      <c r="W216" s="52"/>
      <c r="X216" s="54">
        <f>+Instructions!$C$21</f>
        <v>0</v>
      </c>
      <c r="Y216" s="17">
        <f t="shared" si="489"/>
        <v>6.4</v>
      </c>
      <c r="Z216" s="52"/>
      <c r="AA216" s="6" t="s">
        <v>315</v>
      </c>
      <c r="AB216" s="39">
        <v>6.4</v>
      </c>
      <c r="AC216" s="57">
        <f t="shared" si="490"/>
        <v>0</v>
      </c>
      <c r="AD216" s="17">
        <f t="shared" si="491"/>
        <v>6.4</v>
      </c>
      <c r="AE216" s="12">
        <f t="shared" si="492"/>
        <v>0</v>
      </c>
      <c r="AF216" s="107"/>
      <c r="AG216" s="112">
        <v>1</v>
      </c>
      <c r="AH216" s="38">
        <f t="shared" si="493"/>
        <v>6.4</v>
      </c>
      <c r="AI216" s="52"/>
      <c r="AJ216" s="17">
        <f t="shared" si="494"/>
        <v>6.4</v>
      </c>
      <c r="AK216" s="17">
        <f t="shared" si="495"/>
        <v>0</v>
      </c>
      <c r="AL216" s="17">
        <f t="shared" si="496"/>
        <v>0</v>
      </c>
      <c r="AM216" s="17" t="str">
        <f t="shared" si="497"/>
        <v/>
      </c>
      <c r="AO216" s="31" t="s">
        <v>87</v>
      </c>
    </row>
    <row r="217" spans="2:41" s="3" customFormat="1" ht="9.9499999999999993" customHeight="1" x14ac:dyDescent="0.2">
      <c r="B217" s="99" t="s">
        <v>83</v>
      </c>
      <c r="D217" s="40"/>
      <c r="E217" s="233" t="s">
        <v>64</v>
      </c>
      <c r="F217" s="233"/>
      <c r="G217" s="239" t="s">
        <v>76</v>
      </c>
      <c r="H217" s="239"/>
      <c r="I217" s="239"/>
      <c r="J217" s="247" t="s">
        <v>312</v>
      </c>
      <c r="K217" s="239"/>
      <c r="L217" s="239"/>
      <c r="M217" s="239"/>
      <c r="N217" s="239"/>
      <c r="O217" s="224"/>
      <c r="P217" s="233" t="s">
        <v>118</v>
      </c>
      <c r="Q217" s="228"/>
      <c r="R217" s="242"/>
      <c r="S217" s="235">
        <f t="shared" si="488"/>
        <v>6.5</v>
      </c>
      <c r="T217" s="243" t="s">
        <v>75</v>
      </c>
      <c r="U217" s="244" t="str">
        <f>+Instructions!$B$21</f>
        <v>G</v>
      </c>
      <c r="V217" s="52"/>
      <c r="W217" s="52"/>
      <c r="X217" s="54">
        <f>+Instructions!$C$21</f>
        <v>0</v>
      </c>
      <c r="Y217" s="17">
        <f t="shared" si="489"/>
        <v>6.5</v>
      </c>
      <c r="Z217" s="52"/>
      <c r="AA217" s="6" t="s">
        <v>315</v>
      </c>
      <c r="AB217" s="39">
        <v>6.5</v>
      </c>
      <c r="AC217" s="57">
        <f t="shared" si="490"/>
        <v>0</v>
      </c>
      <c r="AD217" s="17">
        <f t="shared" si="491"/>
        <v>6.5</v>
      </c>
      <c r="AE217" s="12">
        <f t="shared" si="492"/>
        <v>0</v>
      </c>
      <c r="AF217" s="107"/>
      <c r="AG217" s="112">
        <v>1</v>
      </c>
      <c r="AH217" s="38">
        <f t="shared" si="493"/>
        <v>6.5</v>
      </c>
      <c r="AI217" s="52"/>
      <c r="AJ217" s="17">
        <f t="shared" si="494"/>
        <v>6.5</v>
      </c>
      <c r="AK217" s="17">
        <f t="shared" si="495"/>
        <v>0</v>
      </c>
      <c r="AL217" s="17">
        <f t="shared" si="496"/>
        <v>0</v>
      </c>
      <c r="AM217" s="17" t="str">
        <f t="shared" si="497"/>
        <v/>
      </c>
      <c r="AO217" s="31" t="s">
        <v>87</v>
      </c>
    </row>
    <row r="218" spans="2:41" s="3" customFormat="1" ht="1.5" customHeight="1" x14ac:dyDescent="0.2">
      <c r="P218" s="71"/>
      <c r="Q218" s="82"/>
      <c r="R218" s="6"/>
      <c r="S218" s="39"/>
      <c r="T218" s="6"/>
      <c r="U218" s="5"/>
      <c r="V218" s="52"/>
      <c r="W218" s="52"/>
      <c r="X218" s="54"/>
      <c r="Y218" s="15"/>
      <c r="Z218" s="52"/>
      <c r="AA218" s="39"/>
      <c r="AB218" s="39"/>
      <c r="AC218" s="54"/>
      <c r="AD218" s="17"/>
      <c r="AE218" s="15"/>
      <c r="AF218" s="62"/>
      <c r="AG218" s="110"/>
      <c r="AH218" s="39"/>
      <c r="AI218" s="52"/>
      <c r="AJ218" s="17"/>
      <c r="AK218" s="39"/>
      <c r="AL218" s="17"/>
      <c r="AM218" s="17"/>
      <c r="AO218" s="31"/>
    </row>
    <row r="219" spans="2:41" s="3" customFormat="1" ht="9.9499999999999993" customHeight="1" x14ac:dyDescent="0.2">
      <c r="B219" s="98" t="s">
        <v>38</v>
      </c>
      <c r="D219" s="40"/>
      <c r="E219" s="71" t="s">
        <v>31</v>
      </c>
      <c r="F219" s="71"/>
      <c r="G219" s="30" t="s">
        <v>96</v>
      </c>
      <c r="H219" s="30"/>
      <c r="I219" s="30" t="s">
        <v>155</v>
      </c>
      <c r="J219" s="30"/>
      <c r="K219" s="30"/>
      <c r="L219" s="30"/>
      <c r="M219" s="176" t="s">
        <v>142</v>
      </c>
      <c r="N219" s="30"/>
      <c r="P219" s="71" t="s">
        <v>151</v>
      </c>
      <c r="Q219" s="82"/>
      <c r="R219" s="29"/>
      <c r="S219" s="39">
        <f t="shared" ref="S219" si="498">IF(Suggested="Yes",AB219,AH219)</f>
        <v>24.25</v>
      </c>
      <c r="T219" s="37" t="s">
        <v>75</v>
      </c>
      <c r="U219" s="132" t="str">
        <f>+Instructions!$B$21</f>
        <v>G</v>
      </c>
      <c r="V219" s="52"/>
      <c r="W219" s="52"/>
      <c r="X219" s="54">
        <f>+Instructions!$C$21</f>
        <v>0</v>
      </c>
      <c r="Y219" s="17">
        <f t="shared" ref="Y219" si="499">ROUNDUP($AB219*(1-X219),2)</f>
        <v>24.25</v>
      </c>
      <c r="Z219" s="52"/>
      <c r="AA219" s="6" t="s">
        <v>315</v>
      </c>
      <c r="AB219" s="39">
        <v>24.25</v>
      </c>
      <c r="AC219" s="57">
        <f t="shared" ref="AC219" si="500">+X219</f>
        <v>0</v>
      </c>
      <c r="AD219" s="17">
        <f t="shared" ref="AD219" si="501">+Y219</f>
        <v>24.25</v>
      </c>
      <c r="AE219" s="12">
        <f t="shared" ref="AE219" si="502">(AH219-AD219)/AH219</f>
        <v>0</v>
      </c>
      <c r="AF219" s="107"/>
      <c r="AG219" s="113">
        <v>3</v>
      </c>
      <c r="AH219" s="53">
        <f t="shared" ref="AH219" si="503">SUM(AJ219:AL219)+AF219</f>
        <v>24.25</v>
      </c>
      <c r="AI219" s="52"/>
      <c r="AJ219" s="17">
        <f t="shared" ref="AJ219" si="504">ROUND(AD219/(1-VLOOKUP(AG219,Group,2,FALSE)),2)</f>
        <v>24.25</v>
      </c>
      <c r="AK219" s="17">
        <f t="shared" ref="AK219" si="505">IF(VLOOKUP(AG219,Group,5,FALSE)="YES",VLOOKUP(ROUND(ROUND(AJ219,1)-AJ219,2),Round,2,FALSE)+VLOOKUP(AG219,Group,6,FALSE),0)</f>
        <v>0</v>
      </c>
      <c r="AL219" s="17">
        <f t="shared" ref="AL219" si="506">IF(VLOOKUP(AG219,Group,7,FALSE)="",0,ROUND(AJ219-0.04999,1)-AJ219+AM219)</f>
        <v>0</v>
      </c>
      <c r="AM219" s="17" t="str">
        <f t="shared" ref="AM219" si="507">IF(VLOOKUP(AG219,Group,7,FALSE)="","",VLOOKUP(AG219,Group,7,FALSE))</f>
        <v/>
      </c>
      <c r="AO219" s="31" t="s">
        <v>87</v>
      </c>
    </row>
    <row r="220" spans="2:41" s="3" customFormat="1" ht="1.5" customHeight="1" x14ac:dyDescent="0.2">
      <c r="P220" s="71"/>
      <c r="Q220" s="82"/>
      <c r="R220" s="6"/>
      <c r="S220" s="39"/>
      <c r="T220" s="6"/>
      <c r="U220" s="5"/>
      <c r="V220" s="52"/>
      <c r="W220" s="52"/>
      <c r="X220" s="54"/>
      <c r="Y220" s="15"/>
      <c r="Z220" s="52"/>
      <c r="AA220" s="39"/>
      <c r="AB220" s="39"/>
      <c r="AC220" s="54"/>
      <c r="AD220" s="17"/>
      <c r="AE220" s="15"/>
      <c r="AF220" s="62"/>
      <c r="AG220" s="110"/>
      <c r="AH220" s="39"/>
      <c r="AI220" s="52"/>
      <c r="AJ220" s="17"/>
      <c r="AK220" s="39"/>
      <c r="AL220" s="17"/>
      <c r="AM220" s="17"/>
      <c r="AO220" s="31"/>
    </row>
    <row r="221" spans="2:41" s="3" customFormat="1" ht="9.9499999999999993" customHeight="1" x14ac:dyDescent="0.2">
      <c r="B221" s="100" t="s">
        <v>73</v>
      </c>
      <c r="D221" s="40"/>
      <c r="E221" s="71" t="s">
        <v>139</v>
      </c>
      <c r="F221" s="71"/>
      <c r="G221" s="30" t="s">
        <v>91</v>
      </c>
      <c r="H221" s="30"/>
      <c r="I221" s="30"/>
      <c r="J221" s="30"/>
      <c r="K221" s="30"/>
      <c r="L221" s="30"/>
      <c r="M221" s="30"/>
      <c r="N221" s="30"/>
      <c r="P221" s="71" t="s">
        <v>150</v>
      </c>
      <c r="Q221" s="82"/>
      <c r="R221" s="29"/>
      <c r="S221" s="39">
        <f t="shared" ref="S221" si="508">IF(Suggested="Yes",AB221,AH221)</f>
        <v>6.85</v>
      </c>
      <c r="T221" s="37" t="s">
        <v>74</v>
      </c>
      <c r="U221" s="132" t="str">
        <f>+Instructions!$B$21</f>
        <v>G</v>
      </c>
      <c r="V221" s="52"/>
      <c r="W221" s="52"/>
      <c r="X221" s="54">
        <f>+Instructions!$C$21</f>
        <v>0</v>
      </c>
      <c r="Y221" s="17">
        <f t="shared" ref="Y221" si="509">ROUNDUP($AB221*(1-X221),2)</f>
        <v>6.85</v>
      </c>
      <c r="Z221" s="52"/>
      <c r="AA221" s="6" t="s">
        <v>315</v>
      </c>
      <c r="AB221" s="39">
        <v>6.85</v>
      </c>
      <c r="AC221" s="57">
        <f t="shared" ref="AC221" si="510">+X221</f>
        <v>0</v>
      </c>
      <c r="AD221" s="39">
        <f t="shared" ref="AD221" si="511">+Y221</f>
        <v>6.85</v>
      </c>
      <c r="AE221" s="57">
        <f t="shared" ref="AE221" si="512">(AH221-AD221)/AH221</f>
        <v>0</v>
      </c>
      <c r="AF221" s="107"/>
      <c r="AG221" s="114">
        <v>2</v>
      </c>
      <c r="AH221" s="44">
        <f t="shared" ref="AH221" si="513">SUM(AJ221:AL221)+AF221</f>
        <v>6.85</v>
      </c>
      <c r="AI221" s="52"/>
      <c r="AJ221" s="17">
        <f t="shared" ref="AJ221" si="514">ROUND(AD221/(1-VLOOKUP(AG221,Group,2,FALSE)),2)</f>
        <v>6.85</v>
      </c>
      <c r="AK221" s="17">
        <f t="shared" ref="AK221" si="515">IF(VLOOKUP(AG221,Group,5,FALSE)="YES",VLOOKUP(ROUND(ROUND(AJ221,1)-AJ221,2),Round,2,FALSE)+VLOOKUP(AG221,Group,6,FALSE),0)</f>
        <v>0</v>
      </c>
      <c r="AL221" s="17">
        <f t="shared" ref="AL221" si="516">IF(VLOOKUP(AG221,Group,7,FALSE)="",0,ROUND(AJ221-0.04999,1)-AJ221+AM221)</f>
        <v>0</v>
      </c>
      <c r="AM221" s="17" t="str">
        <f t="shared" ref="AM221" si="517">IF(VLOOKUP(AG221,Group,7,FALSE)="","",VLOOKUP(AG221,Group,7,FALSE))</f>
        <v/>
      </c>
      <c r="AO221" s="31" t="s">
        <v>87</v>
      </c>
    </row>
    <row r="222" spans="2:41" s="3" customFormat="1" ht="1.5" customHeight="1" x14ac:dyDescent="0.2">
      <c r="P222" s="71"/>
      <c r="Q222" s="82"/>
      <c r="R222" s="6"/>
      <c r="S222" s="39"/>
      <c r="T222" s="6"/>
      <c r="U222" s="5"/>
      <c r="V222" s="52"/>
      <c r="W222" s="52"/>
      <c r="X222" s="54"/>
      <c r="Y222" s="15"/>
      <c r="Z222" s="52"/>
      <c r="AA222" s="39"/>
      <c r="AB222" s="39"/>
      <c r="AC222" s="54"/>
      <c r="AD222" s="17"/>
      <c r="AE222" s="15"/>
      <c r="AF222" s="62"/>
      <c r="AG222" s="110"/>
      <c r="AH222" s="39"/>
      <c r="AI222" s="52"/>
      <c r="AJ222" s="17"/>
      <c r="AK222" s="39"/>
      <c r="AL222" s="17"/>
      <c r="AM222" s="17"/>
      <c r="AO222" s="31"/>
    </row>
    <row r="223" spans="2:41" s="3" customFormat="1" ht="9.75" customHeight="1" x14ac:dyDescent="0.2">
      <c r="C223" s="11" t="s">
        <v>27</v>
      </c>
      <c r="D223" s="40" t="s">
        <v>185</v>
      </c>
      <c r="E223" s="161" t="s">
        <v>239</v>
      </c>
      <c r="F223" s="71"/>
      <c r="G223" s="30"/>
      <c r="H223" s="30"/>
      <c r="I223" s="162"/>
      <c r="J223" s="30"/>
      <c r="K223" s="30"/>
      <c r="L223" s="30"/>
      <c r="M223" s="30"/>
      <c r="N223" s="30"/>
      <c r="P223" s="71"/>
      <c r="Q223" s="82"/>
      <c r="R223" s="29"/>
      <c r="S223" s="39"/>
      <c r="T223" s="37"/>
      <c r="U223" s="37"/>
      <c r="V223" s="52"/>
      <c r="W223" s="52"/>
      <c r="X223" s="54"/>
      <c r="Y223" s="39"/>
      <c r="Z223" s="52"/>
      <c r="AA223" s="128"/>
      <c r="AB223" s="39"/>
      <c r="AC223" s="57"/>
      <c r="AD223" s="39"/>
      <c r="AE223" s="57"/>
      <c r="AF223" s="72"/>
      <c r="AG223" s="39"/>
      <c r="AH223" s="39"/>
      <c r="AI223" s="52"/>
      <c r="AK223" s="6" t="s">
        <v>27</v>
      </c>
      <c r="AO223" s="31" t="s">
        <v>87</v>
      </c>
    </row>
    <row r="224" spans="2:41" s="3" customFormat="1" ht="9.75" customHeight="1" x14ac:dyDescent="0.2">
      <c r="C224" s="11" t="s">
        <v>27</v>
      </c>
      <c r="D224" s="40"/>
      <c r="E224" s="161" t="s">
        <v>240</v>
      </c>
      <c r="F224" s="71"/>
      <c r="G224" s="30"/>
      <c r="H224" s="30"/>
      <c r="I224" s="162"/>
      <c r="J224" s="30"/>
      <c r="K224" s="30"/>
      <c r="L224" s="30"/>
      <c r="M224" s="30"/>
      <c r="N224" s="30"/>
      <c r="P224" s="71"/>
      <c r="Q224" s="82"/>
      <c r="R224" s="29"/>
      <c r="S224" s="39"/>
      <c r="T224" s="37"/>
      <c r="U224" s="37"/>
      <c r="V224" s="52"/>
      <c r="W224" s="52"/>
      <c r="X224" s="54"/>
      <c r="Y224" s="39"/>
      <c r="Z224" s="52"/>
      <c r="AA224" s="128"/>
      <c r="AB224" s="39"/>
      <c r="AC224" s="57"/>
      <c r="AD224" s="39"/>
      <c r="AE224" s="57"/>
      <c r="AF224" s="72"/>
      <c r="AG224" s="39"/>
      <c r="AH224" s="39"/>
      <c r="AI224" s="52"/>
      <c r="AK224" s="6" t="s">
        <v>27</v>
      </c>
      <c r="AO224" s="31" t="s">
        <v>87</v>
      </c>
    </row>
    <row r="225" spans="2:41" s="3" customFormat="1" ht="3.95" customHeight="1" x14ac:dyDescent="0.2">
      <c r="P225" s="71"/>
      <c r="Q225" s="82"/>
      <c r="R225" s="6"/>
      <c r="S225" s="39"/>
      <c r="T225" s="6"/>
      <c r="U225" s="5"/>
      <c r="V225" s="52"/>
      <c r="W225" s="52"/>
      <c r="X225" s="54"/>
      <c r="Y225" s="15"/>
      <c r="Z225" s="52"/>
      <c r="AA225" s="39"/>
      <c r="AB225" s="39"/>
      <c r="AC225" s="54"/>
      <c r="AD225" s="17"/>
      <c r="AE225" s="15"/>
      <c r="AF225" s="62"/>
      <c r="AG225" s="110"/>
      <c r="AH225" s="39"/>
      <c r="AI225" s="52"/>
      <c r="AJ225" s="17"/>
      <c r="AK225" s="39"/>
      <c r="AL225" s="17"/>
      <c r="AM225" s="17"/>
      <c r="AO225" s="31"/>
    </row>
    <row r="226" spans="2:41" s="3" customFormat="1" ht="12.2" customHeight="1" x14ac:dyDescent="0.2">
      <c r="C226" s="225" t="s">
        <v>248</v>
      </c>
      <c r="D226" s="226"/>
      <c r="E226" s="227"/>
      <c r="F226" s="227"/>
      <c r="G226" s="224"/>
      <c r="H226" s="224"/>
      <c r="I226" s="224"/>
      <c r="J226" s="224"/>
      <c r="K226" s="226" t="s">
        <v>312</v>
      </c>
      <c r="L226" s="224"/>
      <c r="M226" s="224"/>
      <c r="N226" s="224"/>
      <c r="O226" s="224"/>
      <c r="P226" s="224"/>
      <c r="Q226" s="228"/>
      <c r="R226" s="229" t="s">
        <v>98</v>
      </c>
      <c r="S226" s="230" t="s">
        <v>249</v>
      </c>
      <c r="T226" s="231"/>
      <c r="U226" s="232"/>
      <c r="V226" s="52"/>
      <c r="W226" s="52"/>
      <c r="X226" s="54"/>
      <c r="Y226" s="15"/>
      <c r="Z226" s="52"/>
      <c r="AA226" s="128"/>
      <c r="AC226" s="54"/>
      <c r="AD226" s="17"/>
      <c r="AE226" s="15"/>
      <c r="AF226" s="62"/>
      <c r="AH226" s="17"/>
      <c r="AI226" s="52"/>
      <c r="AK226" s="6" t="s">
        <v>27</v>
      </c>
      <c r="AO226" s="31" t="s">
        <v>87</v>
      </c>
    </row>
    <row r="227" spans="2:41" s="3" customFormat="1" ht="2.85" customHeight="1" x14ac:dyDescent="0.2">
      <c r="C227" s="224"/>
      <c r="D227" s="224"/>
      <c r="E227" s="224"/>
      <c r="F227" s="224"/>
      <c r="G227" s="224"/>
      <c r="H227" s="224"/>
      <c r="I227" s="224"/>
      <c r="J227" s="224"/>
      <c r="K227" s="224"/>
      <c r="L227" s="224"/>
      <c r="M227" s="224"/>
      <c r="N227" s="224"/>
      <c r="O227" s="224"/>
      <c r="P227" s="233"/>
      <c r="Q227" s="228"/>
      <c r="R227" s="234"/>
      <c r="S227" s="235"/>
      <c r="T227" s="234"/>
      <c r="U227" s="236"/>
      <c r="V227" s="52"/>
      <c r="W227" s="52"/>
      <c r="X227" s="54"/>
      <c r="Y227" s="15"/>
      <c r="Z227" s="52"/>
      <c r="AA227" s="39"/>
      <c r="AB227" s="39"/>
      <c r="AC227" s="54"/>
      <c r="AD227" s="17"/>
      <c r="AE227" s="15"/>
      <c r="AF227" s="62"/>
      <c r="AG227" s="110"/>
      <c r="AH227" s="39"/>
      <c r="AI227" s="52"/>
      <c r="AJ227" s="17"/>
      <c r="AK227" s="39"/>
      <c r="AL227" s="17"/>
      <c r="AM227" s="17"/>
      <c r="AO227" s="31"/>
    </row>
    <row r="228" spans="2:41" s="30" customFormat="1" ht="9.9499999999999993" customHeight="1" x14ac:dyDescent="0.2">
      <c r="C228" s="225"/>
      <c r="D228" s="237" t="s">
        <v>40</v>
      </c>
      <c r="E228" s="238" t="s">
        <v>250</v>
      </c>
      <c r="F228" s="239"/>
      <c r="G228" s="238"/>
      <c r="H228" s="239"/>
      <c r="I228" s="238"/>
      <c r="J228" s="238"/>
      <c r="K228" s="238"/>
      <c r="L228" s="238"/>
      <c r="M228" s="239"/>
      <c r="N228" s="239"/>
      <c r="O228" s="239"/>
      <c r="P228" s="239"/>
      <c r="Q228" s="228"/>
      <c r="R228" s="239"/>
      <c r="S228" s="235"/>
      <c r="T228" s="240"/>
      <c r="U228" s="241"/>
      <c r="V228" s="52"/>
      <c r="W228" s="52"/>
      <c r="X228" s="124"/>
      <c r="Y228" s="122"/>
      <c r="Z228" s="52"/>
      <c r="AA228" s="128"/>
      <c r="AC228" s="124"/>
      <c r="AD228" s="123"/>
      <c r="AE228" s="122"/>
      <c r="AF228" s="125"/>
      <c r="AH228" s="123"/>
      <c r="AI228" s="52"/>
      <c r="AJ228" s="3"/>
      <c r="AK228" s="6" t="s">
        <v>27</v>
      </c>
      <c r="AL228" s="3"/>
      <c r="AO228" s="31" t="s">
        <v>87</v>
      </c>
    </row>
    <row r="229" spans="2:41" s="3" customFormat="1" ht="1.5" customHeight="1" x14ac:dyDescent="0.2">
      <c r="C229" s="224"/>
      <c r="D229" s="224"/>
      <c r="E229" s="224"/>
      <c r="F229" s="224"/>
      <c r="G229" s="224"/>
      <c r="H229" s="224"/>
      <c r="I229" s="224"/>
      <c r="J229" s="224"/>
      <c r="K229" s="224"/>
      <c r="L229" s="224"/>
      <c r="M229" s="224"/>
      <c r="N229" s="224"/>
      <c r="O229" s="224"/>
      <c r="P229" s="233"/>
      <c r="Q229" s="228"/>
      <c r="R229" s="234"/>
      <c r="S229" s="235"/>
      <c r="T229" s="234"/>
      <c r="U229" s="236"/>
      <c r="V229" s="52"/>
      <c r="W229" s="52"/>
      <c r="X229" s="54"/>
      <c r="Y229" s="15"/>
      <c r="Z229" s="52"/>
      <c r="AA229" s="39"/>
      <c r="AB229" s="39"/>
      <c r="AC229" s="54"/>
      <c r="AD229" s="17"/>
      <c r="AE229" s="15"/>
      <c r="AF229" s="62"/>
      <c r="AG229" s="110"/>
      <c r="AH229" s="39"/>
      <c r="AI229" s="52"/>
      <c r="AJ229" s="17"/>
      <c r="AK229" s="39"/>
      <c r="AL229" s="17"/>
      <c r="AM229" s="17"/>
      <c r="AO229" s="31"/>
    </row>
    <row r="230" spans="2:41" s="3" customFormat="1" ht="9.9499999999999993" customHeight="1" x14ac:dyDescent="0.2">
      <c r="B230" s="99" t="s">
        <v>83</v>
      </c>
      <c r="C230" s="224"/>
      <c r="D230" s="237"/>
      <c r="E230" s="233" t="s">
        <v>215</v>
      </c>
      <c r="F230" s="233"/>
      <c r="G230" s="239" t="s">
        <v>117</v>
      </c>
      <c r="H230" s="239"/>
      <c r="I230" s="239"/>
      <c r="J230" s="239"/>
      <c r="K230" s="239"/>
      <c r="L230" s="239"/>
      <c r="M230" s="239"/>
      <c r="N230" s="239"/>
      <c r="O230" s="224"/>
      <c r="P230" s="233" t="s">
        <v>126</v>
      </c>
      <c r="Q230" s="228"/>
      <c r="R230" s="242"/>
      <c r="S230" s="235">
        <f t="shared" ref="S230" si="518">IF(Suggested="Yes",AB230,AH230)</f>
        <v>9.4499999999999993</v>
      </c>
      <c r="T230" s="243" t="s">
        <v>75</v>
      </c>
      <c r="U230" s="244" t="str">
        <f>+Instructions!$B$21</f>
        <v>G</v>
      </c>
      <c r="V230" s="52"/>
      <c r="W230" s="52"/>
      <c r="X230" s="54">
        <f>+Instructions!$C$21</f>
        <v>0</v>
      </c>
      <c r="Y230" s="17">
        <f t="shared" ref="Y230" si="519">ROUNDUP($AB230*(1-X230),2)</f>
        <v>9.4499999999999993</v>
      </c>
      <c r="Z230" s="52"/>
      <c r="AA230" s="6" t="s">
        <v>315</v>
      </c>
      <c r="AB230" s="39">
        <v>9.4499999999999993</v>
      </c>
      <c r="AC230" s="57">
        <f t="shared" ref="AC230" si="520">+X230</f>
        <v>0</v>
      </c>
      <c r="AD230" s="17">
        <f t="shared" ref="AD230" si="521">+Y230</f>
        <v>9.4499999999999993</v>
      </c>
      <c r="AE230" s="12">
        <f t="shared" ref="AE230" si="522">(AH230-AD230)/AH230</f>
        <v>0</v>
      </c>
      <c r="AF230" s="107"/>
      <c r="AG230" s="112">
        <v>1</v>
      </c>
      <c r="AH230" s="38">
        <f t="shared" ref="AH230" si="523">SUM(AJ230:AL230)+AF230</f>
        <v>9.4499999999999993</v>
      </c>
      <c r="AI230" s="52"/>
      <c r="AJ230" s="17">
        <f t="shared" ref="AJ230" si="524">ROUND(AD230/(1-VLOOKUP(AG230,Group,2,FALSE)),2)</f>
        <v>9.4499999999999993</v>
      </c>
      <c r="AK230" s="17">
        <f t="shared" ref="AK230" si="525">IF(VLOOKUP(AG230,Group,5,FALSE)="YES",VLOOKUP(ROUND(ROUND(AJ230,1)-AJ230,2),Round,2,FALSE)+VLOOKUP(AG230,Group,6,FALSE),0)</f>
        <v>0</v>
      </c>
      <c r="AL230" s="17">
        <f t="shared" ref="AL230" si="526">IF(VLOOKUP(AG230,Group,7,FALSE)="",0,ROUND(AJ230-0.04999,1)-AJ230+AM230)</f>
        <v>0</v>
      </c>
      <c r="AM230" s="17" t="str">
        <f t="shared" ref="AM230" si="527">IF(VLOOKUP(AG230,Group,7,FALSE)="","",VLOOKUP(AG230,Group,7,FALSE))</f>
        <v/>
      </c>
      <c r="AO230" s="31" t="s">
        <v>87</v>
      </c>
    </row>
    <row r="231" spans="2:41" s="3" customFormat="1" ht="9.9499999999999993" customHeight="1" x14ac:dyDescent="0.2">
      <c r="B231" s="99" t="s">
        <v>83</v>
      </c>
      <c r="C231" s="224"/>
      <c r="D231" s="237"/>
      <c r="E231" s="233" t="s">
        <v>101</v>
      </c>
      <c r="F231" s="233"/>
      <c r="G231" s="239" t="s">
        <v>117</v>
      </c>
      <c r="H231" s="239"/>
      <c r="I231" s="239"/>
      <c r="J231" s="239"/>
      <c r="K231" s="239"/>
      <c r="L231" s="239"/>
      <c r="M231" s="239"/>
      <c r="N231" s="239"/>
      <c r="O231" s="224"/>
      <c r="P231" s="233" t="s">
        <v>251</v>
      </c>
      <c r="Q231" s="228"/>
      <c r="R231" s="242"/>
      <c r="S231" s="235">
        <f t="shared" ref="S231:S235" si="528">IF(Suggested="Yes",AB231,AH231)</f>
        <v>8.9</v>
      </c>
      <c r="T231" s="243" t="s">
        <v>75</v>
      </c>
      <c r="U231" s="244" t="str">
        <f>+Instructions!$B$21</f>
        <v>G</v>
      </c>
      <c r="V231" s="52"/>
      <c r="W231" s="52"/>
      <c r="X231" s="54">
        <f>+Instructions!$C$21</f>
        <v>0</v>
      </c>
      <c r="Y231" s="17">
        <f t="shared" ref="Y231:Y235" si="529">ROUNDUP($AB231*(1-X231),2)</f>
        <v>8.9</v>
      </c>
      <c r="Z231" s="52"/>
      <c r="AA231" s="6" t="s">
        <v>315</v>
      </c>
      <c r="AB231" s="39">
        <v>8.9</v>
      </c>
      <c r="AC231" s="57">
        <f t="shared" ref="AC231:AC235" si="530">+X231</f>
        <v>0</v>
      </c>
      <c r="AD231" s="17">
        <f t="shared" ref="AD231:AD235" si="531">+Y231</f>
        <v>8.9</v>
      </c>
      <c r="AE231" s="12">
        <f t="shared" ref="AE231:AE235" si="532">(AH231-AD231)/AH231</f>
        <v>0</v>
      </c>
      <c r="AF231" s="107"/>
      <c r="AG231" s="112">
        <v>1</v>
      </c>
      <c r="AH231" s="38">
        <f t="shared" ref="AH231:AH235" si="533">SUM(AJ231:AL231)+AF231</f>
        <v>8.9</v>
      </c>
      <c r="AI231" s="52"/>
      <c r="AJ231" s="17">
        <f t="shared" ref="AJ231:AJ235" si="534">ROUND(AD231/(1-VLOOKUP(AG231,Group,2,FALSE)),2)</f>
        <v>8.9</v>
      </c>
      <c r="AK231" s="17">
        <f t="shared" ref="AK231:AK235" si="535">IF(VLOOKUP(AG231,Group,5,FALSE)="YES",VLOOKUP(ROUND(ROUND(AJ231,1)-AJ231,2),Round,2,FALSE)+VLOOKUP(AG231,Group,6,FALSE),0)</f>
        <v>0</v>
      </c>
      <c r="AL231" s="17">
        <f t="shared" ref="AL231:AL235" si="536">IF(VLOOKUP(AG231,Group,7,FALSE)="",0,ROUND(AJ231-0.04999,1)-AJ231+AM231)</f>
        <v>0</v>
      </c>
      <c r="AM231" s="17" t="str">
        <f t="shared" ref="AM231:AM235" si="537">IF(VLOOKUP(AG231,Group,7,FALSE)="","",VLOOKUP(AG231,Group,7,FALSE))</f>
        <v/>
      </c>
      <c r="AO231" s="31" t="s">
        <v>87</v>
      </c>
    </row>
    <row r="232" spans="2:41" s="3" customFormat="1" ht="1.5" customHeight="1" x14ac:dyDescent="0.2">
      <c r="C232" s="224"/>
      <c r="D232" s="224"/>
      <c r="E232" s="224"/>
      <c r="F232" s="224"/>
      <c r="G232" s="224"/>
      <c r="H232" s="224"/>
      <c r="I232" s="224"/>
      <c r="J232" s="224"/>
      <c r="K232" s="224"/>
      <c r="L232" s="224"/>
      <c r="M232" s="224"/>
      <c r="N232" s="224"/>
      <c r="O232" s="224"/>
      <c r="P232" s="233"/>
      <c r="Q232" s="228"/>
      <c r="R232" s="234"/>
      <c r="S232" s="235"/>
      <c r="T232" s="234"/>
      <c r="U232" s="236"/>
      <c r="V232" s="52"/>
      <c r="W232" s="52"/>
      <c r="X232" s="54"/>
      <c r="Y232" s="15"/>
      <c r="Z232" s="52"/>
      <c r="AA232" s="39"/>
      <c r="AB232" s="39"/>
      <c r="AC232" s="54"/>
      <c r="AD232" s="17"/>
      <c r="AE232" s="15"/>
      <c r="AF232" s="62"/>
      <c r="AG232" s="110"/>
      <c r="AH232" s="39"/>
      <c r="AI232" s="52"/>
      <c r="AJ232" s="17"/>
      <c r="AK232" s="39"/>
      <c r="AL232" s="17"/>
      <c r="AM232" s="17"/>
      <c r="AO232" s="31"/>
    </row>
    <row r="233" spans="2:41" s="3" customFormat="1" ht="9.9499999999999993" customHeight="1" x14ac:dyDescent="0.2">
      <c r="B233" s="98" t="s">
        <v>38</v>
      </c>
      <c r="C233" s="224"/>
      <c r="D233" s="237"/>
      <c r="E233" s="233" t="s">
        <v>31</v>
      </c>
      <c r="F233" s="233"/>
      <c r="G233" s="239" t="s">
        <v>96</v>
      </c>
      <c r="H233" s="239"/>
      <c r="I233" s="239" t="s">
        <v>154</v>
      </c>
      <c r="J233" s="239"/>
      <c r="K233" s="239"/>
      <c r="L233" s="239"/>
      <c r="M233" s="239" t="s">
        <v>142</v>
      </c>
      <c r="N233" s="239"/>
      <c r="O233" s="224"/>
      <c r="P233" s="233" t="s">
        <v>146</v>
      </c>
      <c r="Q233" s="228"/>
      <c r="R233" s="242"/>
      <c r="S233" s="235">
        <f t="shared" si="528"/>
        <v>29.85</v>
      </c>
      <c r="T233" s="243" t="s">
        <v>75</v>
      </c>
      <c r="U233" s="244" t="str">
        <f>+Instructions!$B$21</f>
        <v>G</v>
      </c>
      <c r="V233" s="52"/>
      <c r="W233" s="52"/>
      <c r="X233" s="54">
        <f>+Instructions!$C$21</f>
        <v>0</v>
      </c>
      <c r="Y233" s="17">
        <f t="shared" si="529"/>
        <v>29.85</v>
      </c>
      <c r="Z233" s="52"/>
      <c r="AA233" s="6" t="s">
        <v>315</v>
      </c>
      <c r="AB233" s="39">
        <v>29.85</v>
      </c>
      <c r="AC233" s="57">
        <f t="shared" si="530"/>
        <v>0</v>
      </c>
      <c r="AD233" s="17">
        <f t="shared" si="531"/>
        <v>29.85</v>
      </c>
      <c r="AE233" s="12">
        <f t="shared" si="532"/>
        <v>0</v>
      </c>
      <c r="AF233" s="107"/>
      <c r="AG233" s="113">
        <v>3</v>
      </c>
      <c r="AH233" s="53">
        <f t="shared" si="533"/>
        <v>29.85</v>
      </c>
      <c r="AI233" s="52"/>
      <c r="AJ233" s="17">
        <f t="shared" si="534"/>
        <v>29.85</v>
      </c>
      <c r="AK233" s="17">
        <f t="shared" si="535"/>
        <v>0</v>
      </c>
      <c r="AL233" s="17">
        <f t="shared" si="536"/>
        <v>0</v>
      </c>
      <c r="AM233" s="17" t="str">
        <f t="shared" si="537"/>
        <v/>
      </c>
      <c r="AO233" s="31" t="s">
        <v>87</v>
      </c>
    </row>
    <row r="234" spans="2:41" s="3" customFormat="1" ht="1.5" customHeight="1" x14ac:dyDescent="0.2">
      <c r="C234" s="224"/>
      <c r="D234" s="224"/>
      <c r="E234" s="224"/>
      <c r="F234" s="224"/>
      <c r="G234" s="224"/>
      <c r="H234" s="224"/>
      <c r="I234" s="224"/>
      <c r="J234" s="224"/>
      <c r="K234" s="224"/>
      <c r="L234" s="224"/>
      <c r="M234" s="224"/>
      <c r="N234" s="224"/>
      <c r="O234" s="224"/>
      <c r="P234" s="233"/>
      <c r="Q234" s="228"/>
      <c r="R234" s="234"/>
      <c r="S234" s="235"/>
      <c r="T234" s="234"/>
      <c r="U234" s="236"/>
      <c r="V234" s="52"/>
      <c r="W234" s="52"/>
      <c r="X234" s="54"/>
      <c r="Y234" s="15"/>
      <c r="Z234" s="52"/>
      <c r="AA234" s="39"/>
      <c r="AB234" s="39"/>
      <c r="AC234" s="54"/>
      <c r="AD234" s="17"/>
      <c r="AE234" s="15"/>
      <c r="AF234" s="62"/>
      <c r="AG234" s="110"/>
      <c r="AH234" s="39"/>
      <c r="AI234" s="52"/>
      <c r="AJ234" s="17"/>
      <c r="AK234" s="39"/>
      <c r="AL234" s="17"/>
      <c r="AM234" s="17"/>
      <c r="AO234" s="31"/>
    </row>
    <row r="235" spans="2:41" s="3" customFormat="1" ht="9.9499999999999993" customHeight="1" x14ac:dyDescent="0.2">
      <c r="B235" s="100" t="s">
        <v>73</v>
      </c>
      <c r="C235" s="224"/>
      <c r="D235" s="237"/>
      <c r="E235" s="233" t="s">
        <v>137</v>
      </c>
      <c r="F235" s="233"/>
      <c r="G235" s="239" t="s">
        <v>91</v>
      </c>
      <c r="H235" s="239"/>
      <c r="I235" s="239"/>
      <c r="J235" s="239"/>
      <c r="K235" s="239"/>
      <c r="L235" s="239"/>
      <c r="M235" s="239"/>
      <c r="N235" s="239"/>
      <c r="O235" s="224"/>
      <c r="P235" s="233" t="s">
        <v>148</v>
      </c>
      <c r="Q235" s="228"/>
      <c r="R235" s="242"/>
      <c r="S235" s="235">
        <f t="shared" si="528"/>
        <v>16.100000000000001</v>
      </c>
      <c r="T235" s="243" t="s">
        <v>74</v>
      </c>
      <c r="U235" s="244" t="str">
        <f>+Instructions!$B$21</f>
        <v>G</v>
      </c>
      <c r="V235" s="52"/>
      <c r="W235" s="52"/>
      <c r="X235" s="54">
        <f>+Instructions!$C$21</f>
        <v>0</v>
      </c>
      <c r="Y235" s="17">
        <f t="shared" si="529"/>
        <v>16.100000000000001</v>
      </c>
      <c r="Z235" s="52"/>
      <c r="AA235" s="6" t="s">
        <v>315</v>
      </c>
      <c r="AB235" s="39">
        <v>16.100000000000001</v>
      </c>
      <c r="AC235" s="57">
        <f t="shared" si="530"/>
        <v>0</v>
      </c>
      <c r="AD235" s="39">
        <f t="shared" si="531"/>
        <v>16.100000000000001</v>
      </c>
      <c r="AE235" s="57">
        <f t="shared" si="532"/>
        <v>0</v>
      </c>
      <c r="AF235" s="107"/>
      <c r="AG235" s="114">
        <v>2</v>
      </c>
      <c r="AH235" s="44">
        <f t="shared" si="533"/>
        <v>16.100000000000001</v>
      </c>
      <c r="AI235" s="52"/>
      <c r="AJ235" s="17">
        <f t="shared" si="534"/>
        <v>16.100000000000001</v>
      </c>
      <c r="AK235" s="17">
        <f t="shared" si="535"/>
        <v>0</v>
      </c>
      <c r="AL235" s="17">
        <f t="shared" si="536"/>
        <v>0</v>
      </c>
      <c r="AM235" s="17" t="str">
        <f t="shared" si="537"/>
        <v/>
      </c>
      <c r="AO235" s="31" t="s">
        <v>87</v>
      </c>
    </row>
    <row r="236" spans="2:41" s="3" customFormat="1" ht="3.95" customHeight="1" x14ac:dyDescent="0.2">
      <c r="P236" s="71"/>
      <c r="Q236" s="82"/>
      <c r="R236" s="6"/>
      <c r="S236" s="39"/>
      <c r="T236" s="6"/>
      <c r="U236" s="5"/>
      <c r="V236" s="52"/>
      <c r="W236" s="52"/>
      <c r="X236" s="54"/>
      <c r="Y236" s="15"/>
      <c r="Z236" s="52"/>
      <c r="AA236" s="39"/>
      <c r="AB236" s="39"/>
      <c r="AC236" s="54"/>
      <c r="AD236" s="17"/>
      <c r="AE236" s="15"/>
      <c r="AF236" s="62"/>
      <c r="AG236" s="110"/>
      <c r="AH236" s="39"/>
      <c r="AI236" s="52"/>
      <c r="AJ236" s="17"/>
      <c r="AK236" s="39"/>
      <c r="AL236" s="17"/>
      <c r="AM236" s="17"/>
      <c r="AO236" s="31"/>
    </row>
    <row r="237" spans="2:41" s="3" customFormat="1" ht="12.2" customHeight="1" x14ac:dyDescent="0.2">
      <c r="C237" s="225" t="s">
        <v>115</v>
      </c>
      <c r="D237" s="226"/>
      <c r="E237" s="227"/>
      <c r="F237" s="227"/>
      <c r="G237" s="224"/>
      <c r="H237" s="224"/>
      <c r="I237" s="224"/>
      <c r="J237" s="224"/>
      <c r="K237" s="226" t="s">
        <v>312</v>
      </c>
      <c r="L237" s="224"/>
      <c r="M237" s="224"/>
      <c r="N237" s="224"/>
      <c r="O237" s="224"/>
      <c r="P237" s="224"/>
      <c r="Q237" s="228"/>
      <c r="R237" s="229" t="s">
        <v>98</v>
      </c>
      <c r="S237" s="230" t="s">
        <v>114</v>
      </c>
      <c r="T237" s="231"/>
      <c r="U237" s="232"/>
      <c r="V237" s="52"/>
      <c r="W237" s="52"/>
      <c r="X237" s="54"/>
      <c r="Y237" s="15"/>
      <c r="Z237" s="52"/>
      <c r="AA237" s="128"/>
      <c r="AC237" s="54"/>
      <c r="AD237" s="17"/>
      <c r="AE237" s="15"/>
      <c r="AF237" s="62"/>
      <c r="AH237" s="17"/>
      <c r="AI237" s="52"/>
      <c r="AK237" s="6" t="s">
        <v>27</v>
      </c>
      <c r="AO237" s="31" t="s">
        <v>87</v>
      </c>
    </row>
    <row r="238" spans="2:41" s="3" customFormat="1" ht="2.85" customHeight="1" x14ac:dyDescent="0.2">
      <c r="C238" s="224"/>
      <c r="D238" s="224"/>
      <c r="E238" s="224"/>
      <c r="F238" s="224"/>
      <c r="G238" s="224"/>
      <c r="H238" s="224"/>
      <c r="I238" s="224"/>
      <c r="J238" s="224"/>
      <c r="K238" s="224"/>
      <c r="L238" s="224"/>
      <c r="M238" s="224"/>
      <c r="N238" s="224"/>
      <c r="O238" s="224"/>
      <c r="P238" s="233"/>
      <c r="Q238" s="228"/>
      <c r="R238" s="234"/>
      <c r="S238" s="235"/>
      <c r="T238" s="234"/>
      <c r="U238" s="236"/>
      <c r="V238" s="52"/>
      <c r="W238" s="52"/>
      <c r="X238" s="54"/>
      <c r="Y238" s="15"/>
      <c r="Z238" s="52"/>
      <c r="AA238" s="39"/>
      <c r="AB238" s="39"/>
      <c r="AC238" s="54"/>
      <c r="AD238" s="17"/>
      <c r="AE238" s="15"/>
      <c r="AF238" s="62"/>
      <c r="AG238" s="110"/>
      <c r="AH238" s="39"/>
      <c r="AI238" s="52"/>
      <c r="AJ238" s="17"/>
      <c r="AK238" s="39"/>
      <c r="AL238" s="17"/>
      <c r="AM238" s="17"/>
      <c r="AO238" s="31"/>
    </row>
    <row r="239" spans="2:41" s="30" customFormat="1" ht="9.9499999999999993" customHeight="1" x14ac:dyDescent="0.2">
      <c r="C239" s="225"/>
      <c r="D239" s="237" t="s">
        <v>40</v>
      </c>
      <c r="E239" s="238" t="s">
        <v>180</v>
      </c>
      <c r="F239" s="239"/>
      <c r="G239" s="238"/>
      <c r="H239" s="239"/>
      <c r="I239" s="238"/>
      <c r="J239" s="238"/>
      <c r="K239" s="238"/>
      <c r="L239" s="238"/>
      <c r="M239" s="239"/>
      <c r="N239" s="239"/>
      <c r="O239" s="239" t="s">
        <v>27</v>
      </c>
      <c r="P239" s="239"/>
      <c r="Q239" s="228"/>
      <c r="R239" s="239"/>
      <c r="S239" s="235"/>
      <c r="T239" s="240"/>
      <c r="U239" s="241"/>
      <c r="V239" s="52"/>
      <c r="W239" s="52"/>
      <c r="X239" s="124"/>
      <c r="Y239" s="122"/>
      <c r="Z239" s="52"/>
      <c r="AA239" s="128"/>
      <c r="AC239" s="124"/>
      <c r="AD239" s="123"/>
      <c r="AE239" s="122"/>
      <c r="AF239" s="125"/>
      <c r="AH239" s="123"/>
      <c r="AI239" s="52"/>
      <c r="AJ239" s="3"/>
      <c r="AK239" s="6" t="s">
        <v>27</v>
      </c>
      <c r="AL239" s="3"/>
      <c r="AO239" s="31" t="s">
        <v>87</v>
      </c>
    </row>
    <row r="240" spans="2:41" s="3" customFormat="1" ht="1.5" customHeight="1" x14ac:dyDescent="0.2">
      <c r="C240" s="224"/>
      <c r="D240" s="224"/>
      <c r="E240" s="224"/>
      <c r="F240" s="224"/>
      <c r="G240" s="224"/>
      <c r="H240" s="224"/>
      <c r="I240" s="224"/>
      <c r="J240" s="224"/>
      <c r="K240" s="224"/>
      <c r="L240" s="224"/>
      <c r="M240" s="224"/>
      <c r="N240" s="224"/>
      <c r="O240" s="224"/>
      <c r="P240" s="233"/>
      <c r="Q240" s="228"/>
      <c r="R240" s="234"/>
      <c r="S240" s="235"/>
      <c r="T240" s="234"/>
      <c r="U240" s="236"/>
      <c r="V240" s="52"/>
      <c r="W240" s="52"/>
      <c r="X240" s="54"/>
      <c r="Y240" s="15"/>
      <c r="Z240" s="52"/>
      <c r="AA240" s="39"/>
      <c r="AB240" s="39"/>
      <c r="AC240" s="54"/>
      <c r="AD240" s="17"/>
      <c r="AE240" s="15"/>
      <c r="AF240" s="62"/>
      <c r="AG240" s="110"/>
      <c r="AH240" s="39"/>
      <c r="AI240" s="52"/>
      <c r="AJ240" s="17"/>
      <c r="AK240" s="39"/>
      <c r="AL240" s="17"/>
      <c r="AM240" s="17"/>
      <c r="AO240" s="31"/>
    </row>
    <row r="241" spans="2:41" s="3" customFormat="1" ht="9.9499999999999993" customHeight="1" x14ac:dyDescent="0.2">
      <c r="B241" s="99" t="s">
        <v>83</v>
      </c>
      <c r="C241" s="224"/>
      <c r="D241" s="237"/>
      <c r="E241" s="233" t="s">
        <v>95</v>
      </c>
      <c r="F241" s="233"/>
      <c r="G241" s="239" t="s">
        <v>76</v>
      </c>
      <c r="H241" s="239"/>
      <c r="I241" s="239"/>
      <c r="J241" s="239"/>
      <c r="K241" s="239"/>
      <c r="L241" s="239"/>
      <c r="M241" s="239"/>
      <c r="N241" s="239"/>
      <c r="O241" s="224"/>
      <c r="P241" s="233" t="s">
        <v>116</v>
      </c>
      <c r="Q241" s="228"/>
      <c r="R241" s="242"/>
      <c r="S241" s="235">
        <f t="shared" ref="S241" si="538">IF(Suggested="Yes",AB241,AH241)</f>
        <v>6.6</v>
      </c>
      <c r="T241" s="243" t="s">
        <v>75</v>
      </c>
      <c r="U241" s="244" t="str">
        <f>+Instructions!$B$21</f>
        <v>G</v>
      </c>
      <c r="V241" s="52"/>
      <c r="W241" s="52"/>
      <c r="X241" s="54">
        <f>+Instructions!$C$21</f>
        <v>0</v>
      </c>
      <c r="Y241" s="17">
        <f t="shared" ref="Y241" si="539">ROUNDUP($AB241*(1-X241),2)</f>
        <v>6.6</v>
      </c>
      <c r="Z241" s="52"/>
      <c r="AA241" s="6" t="s">
        <v>315</v>
      </c>
      <c r="AB241" s="39">
        <v>6.6</v>
      </c>
      <c r="AC241" s="57">
        <f t="shared" ref="AC241" si="540">+X241</f>
        <v>0</v>
      </c>
      <c r="AD241" s="17">
        <f t="shared" ref="AD241" si="541">+Y241</f>
        <v>6.6</v>
      </c>
      <c r="AE241" s="12">
        <f t="shared" ref="AE241" si="542">(AH241-AD241)/AH241</f>
        <v>0</v>
      </c>
      <c r="AF241" s="107"/>
      <c r="AG241" s="112">
        <v>1</v>
      </c>
      <c r="AH241" s="38">
        <f t="shared" ref="AH241" si="543">SUM(AJ241:AL241)+AF241</f>
        <v>6.6</v>
      </c>
      <c r="AI241" s="52"/>
      <c r="AJ241" s="17">
        <f t="shared" ref="AJ241" si="544">ROUND(AD241/(1-VLOOKUP(AG241,Group,2,FALSE)),2)</f>
        <v>6.6</v>
      </c>
      <c r="AK241" s="17">
        <f t="shared" ref="AK241" si="545">IF(VLOOKUP(AG241,Group,5,FALSE)="YES",VLOOKUP(ROUND(ROUND(AJ241,1)-AJ241,2),Round,2,FALSE)+VLOOKUP(AG241,Group,6,FALSE),0)</f>
        <v>0</v>
      </c>
      <c r="AL241" s="17">
        <f t="shared" ref="AL241" si="546">IF(VLOOKUP(AG241,Group,7,FALSE)="",0,ROUND(AJ241-0.04999,1)-AJ241+AM241)</f>
        <v>0</v>
      </c>
      <c r="AM241" s="17" t="str">
        <f t="shared" ref="AM241" si="547">IF(VLOOKUP(AG241,Group,7,FALSE)="","",VLOOKUP(AG241,Group,7,FALSE))</f>
        <v/>
      </c>
      <c r="AO241" s="31" t="s">
        <v>87</v>
      </c>
    </row>
    <row r="242" spans="2:41" s="3" customFormat="1" ht="3.75" customHeight="1" x14ac:dyDescent="0.2">
      <c r="P242" s="71"/>
      <c r="Q242" s="82"/>
      <c r="R242" s="6"/>
      <c r="S242" s="39"/>
      <c r="T242" s="6"/>
      <c r="U242" s="5"/>
      <c r="V242" s="52"/>
      <c r="W242" s="52"/>
      <c r="X242" s="54"/>
      <c r="Y242" s="15"/>
      <c r="Z242" s="52"/>
      <c r="AA242" s="39"/>
      <c r="AB242" s="39"/>
      <c r="AC242" s="54"/>
      <c r="AD242" s="17"/>
      <c r="AE242" s="15"/>
      <c r="AF242" s="62"/>
      <c r="AG242" s="110"/>
      <c r="AH242" s="39"/>
      <c r="AI242" s="52"/>
      <c r="AJ242" s="17"/>
      <c r="AK242" s="39"/>
      <c r="AL242" s="17"/>
      <c r="AM242" s="17"/>
      <c r="AO242" s="31"/>
    </row>
    <row r="243" spans="2:41" s="3" customFormat="1" ht="9.9499999999999993" customHeight="1" x14ac:dyDescent="0.2">
      <c r="P243" s="71"/>
      <c r="Q243" s="82"/>
      <c r="R243" s="6"/>
      <c r="S243" s="39"/>
      <c r="T243" s="6"/>
      <c r="U243" s="5"/>
      <c r="V243" s="52"/>
      <c r="W243" s="52"/>
      <c r="X243" s="54"/>
      <c r="Y243" s="15"/>
      <c r="Z243" s="52"/>
      <c r="AA243" s="39"/>
      <c r="AB243" s="39"/>
      <c r="AC243" s="54"/>
      <c r="AD243" s="17"/>
      <c r="AE243" s="15"/>
      <c r="AF243" s="62"/>
      <c r="AG243" s="110"/>
      <c r="AH243" s="39"/>
      <c r="AI243" s="52"/>
      <c r="AJ243" s="17"/>
      <c r="AK243" s="39"/>
      <c r="AL243" s="17"/>
      <c r="AM243" s="17"/>
      <c r="AO243" s="31"/>
    </row>
    <row r="244" spans="2:41" s="3" customFormat="1" ht="9.9499999999999993" customHeight="1" x14ac:dyDescent="0.2">
      <c r="P244" s="71"/>
      <c r="Q244" s="82"/>
      <c r="R244" s="6"/>
      <c r="S244" s="39"/>
      <c r="T244" s="6"/>
      <c r="U244" s="5"/>
      <c r="V244" s="52"/>
      <c r="W244" s="52"/>
      <c r="X244" s="54"/>
      <c r="Y244" s="15"/>
      <c r="Z244" s="52"/>
      <c r="AA244" s="39"/>
      <c r="AB244" s="39"/>
      <c r="AC244" s="54"/>
      <c r="AD244" s="17"/>
      <c r="AE244" s="15"/>
      <c r="AF244" s="62"/>
      <c r="AG244" s="110"/>
      <c r="AH244" s="39"/>
      <c r="AI244" s="52"/>
      <c r="AJ244" s="17"/>
      <c r="AK244" s="39"/>
      <c r="AL244" s="17"/>
      <c r="AM244" s="17"/>
      <c r="AO244" s="31"/>
    </row>
    <row r="245" spans="2:41" s="3" customFormat="1" ht="9.9499999999999993" customHeight="1" x14ac:dyDescent="0.2">
      <c r="P245" s="71"/>
      <c r="Q245" s="82"/>
      <c r="R245" s="6"/>
      <c r="S245" s="39"/>
      <c r="T245" s="6"/>
      <c r="U245" s="5"/>
      <c r="V245" s="52"/>
      <c r="W245" s="52"/>
      <c r="X245" s="54"/>
      <c r="Y245" s="15"/>
      <c r="Z245" s="52"/>
      <c r="AA245" s="39"/>
      <c r="AB245" s="39"/>
      <c r="AC245" s="54"/>
      <c r="AD245" s="17"/>
      <c r="AE245" s="15"/>
      <c r="AF245" s="62"/>
      <c r="AG245" s="110"/>
      <c r="AH245" s="39"/>
      <c r="AI245" s="52"/>
      <c r="AJ245" s="17"/>
      <c r="AK245" s="39"/>
      <c r="AL245" s="17"/>
      <c r="AM245" s="17"/>
      <c r="AO245" s="31"/>
    </row>
    <row r="246" spans="2:41" s="3" customFormat="1" ht="9.9499999999999993" customHeight="1" x14ac:dyDescent="0.2">
      <c r="P246" s="71"/>
      <c r="Q246" s="82"/>
      <c r="R246" s="6"/>
      <c r="S246" s="39"/>
      <c r="T246" s="6"/>
      <c r="U246" s="5"/>
      <c r="V246" s="52"/>
      <c r="W246" s="52"/>
      <c r="X246" s="54"/>
      <c r="Y246" s="15"/>
      <c r="Z246" s="52"/>
      <c r="AA246" s="39"/>
      <c r="AB246" s="39"/>
      <c r="AC246" s="54"/>
      <c r="AD246" s="17"/>
      <c r="AE246" s="15"/>
      <c r="AF246" s="62"/>
      <c r="AG246" s="110"/>
      <c r="AH246" s="39"/>
      <c r="AI246" s="52"/>
      <c r="AJ246" s="17"/>
      <c r="AK246" s="39"/>
      <c r="AL246" s="17"/>
      <c r="AM246" s="17"/>
      <c r="AO246" s="31"/>
    </row>
    <row r="247" spans="2:41" s="3" customFormat="1" ht="9.9499999999999993" customHeight="1" x14ac:dyDescent="0.2">
      <c r="P247" s="71"/>
      <c r="Q247" s="82"/>
      <c r="R247" s="6"/>
      <c r="S247" s="39"/>
      <c r="T247" s="6"/>
      <c r="U247" s="5"/>
      <c r="V247" s="52"/>
      <c r="W247" s="52"/>
      <c r="X247" s="54"/>
      <c r="Y247" s="15"/>
      <c r="Z247" s="52"/>
      <c r="AA247" s="39"/>
      <c r="AB247" s="39"/>
      <c r="AC247" s="54"/>
      <c r="AD247" s="17"/>
      <c r="AE247" s="15"/>
      <c r="AF247" s="62"/>
      <c r="AG247" s="110"/>
      <c r="AH247" s="39"/>
      <c r="AI247" s="52"/>
      <c r="AJ247" s="17"/>
      <c r="AK247" s="39"/>
      <c r="AL247" s="17"/>
      <c r="AM247" s="17"/>
      <c r="AO247" s="31"/>
    </row>
    <row r="248" spans="2:41" s="3" customFormat="1" ht="9.9499999999999993" customHeight="1" x14ac:dyDescent="0.2">
      <c r="P248" s="71"/>
      <c r="Q248" s="82"/>
      <c r="R248" s="6"/>
      <c r="S248" s="39"/>
      <c r="T248" s="6"/>
      <c r="U248" s="5"/>
      <c r="V248" s="52"/>
      <c r="W248" s="52"/>
      <c r="X248" s="54"/>
      <c r="Y248" s="15"/>
      <c r="Z248" s="52"/>
      <c r="AA248" s="39"/>
      <c r="AB248" s="39"/>
      <c r="AC248" s="54"/>
      <c r="AD248" s="17"/>
      <c r="AE248" s="15"/>
      <c r="AF248" s="62"/>
      <c r="AG248" s="110"/>
      <c r="AH248" s="39"/>
      <c r="AI248" s="52"/>
      <c r="AJ248" s="17"/>
      <c r="AK248" s="39"/>
      <c r="AL248" s="17"/>
      <c r="AM248" s="17"/>
      <c r="AO248" s="31"/>
    </row>
    <row r="249" spans="2:41" s="3" customFormat="1" ht="9.9499999999999993" customHeight="1" x14ac:dyDescent="0.2">
      <c r="P249" s="71"/>
      <c r="Q249" s="82"/>
      <c r="R249" s="6"/>
      <c r="S249" s="39"/>
      <c r="T249" s="6"/>
      <c r="U249" s="5"/>
      <c r="V249" s="52"/>
      <c r="W249" s="52"/>
      <c r="X249" s="54"/>
      <c r="Y249" s="15"/>
      <c r="Z249" s="52"/>
      <c r="AA249" s="39"/>
      <c r="AB249" s="39"/>
      <c r="AC249" s="54"/>
      <c r="AD249" s="17"/>
      <c r="AE249" s="15"/>
      <c r="AF249" s="62"/>
      <c r="AG249" s="110"/>
      <c r="AH249" s="39"/>
      <c r="AI249" s="52"/>
      <c r="AJ249" s="17"/>
      <c r="AK249" s="39"/>
      <c r="AL249" s="17"/>
      <c r="AM249" s="17"/>
      <c r="AO249" s="31"/>
    </row>
    <row r="250" spans="2:41" s="3" customFormat="1" ht="9.9499999999999993" customHeight="1" x14ac:dyDescent="0.2">
      <c r="P250" s="71"/>
      <c r="Q250" s="82"/>
      <c r="R250" s="6"/>
      <c r="S250" s="39"/>
      <c r="T250" s="6"/>
      <c r="U250" s="5"/>
      <c r="V250" s="52"/>
      <c r="W250" s="52"/>
      <c r="X250" s="54"/>
      <c r="Y250" s="15"/>
      <c r="Z250" s="52"/>
      <c r="AA250" s="39"/>
      <c r="AB250" s="39"/>
      <c r="AC250" s="54"/>
      <c r="AD250" s="17"/>
      <c r="AE250" s="15"/>
      <c r="AF250" s="62"/>
      <c r="AG250" s="110"/>
      <c r="AH250" s="39"/>
      <c r="AI250" s="52"/>
      <c r="AJ250" s="17"/>
      <c r="AK250" s="39"/>
      <c r="AL250" s="17"/>
      <c r="AM250" s="17"/>
      <c r="AO250" s="31"/>
    </row>
    <row r="251" spans="2:41" s="3" customFormat="1" ht="9.9499999999999993" customHeight="1" x14ac:dyDescent="0.2">
      <c r="P251" s="71"/>
      <c r="Q251" s="82"/>
      <c r="R251" s="6"/>
      <c r="S251" s="39"/>
      <c r="T251" s="6"/>
      <c r="U251" s="5"/>
      <c r="V251" s="52"/>
      <c r="W251" s="52"/>
      <c r="X251" s="54"/>
      <c r="Y251" s="15"/>
      <c r="Z251" s="52"/>
      <c r="AA251" s="39"/>
      <c r="AB251" s="39"/>
      <c r="AC251" s="54"/>
      <c r="AD251" s="17"/>
      <c r="AE251" s="15"/>
      <c r="AF251" s="62"/>
      <c r="AG251" s="110"/>
      <c r="AH251" s="39"/>
      <c r="AI251" s="52"/>
      <c r="AJ251" s="17"/>
      <c r="AK251" s="39"/>
      <c r="AL251" s="17"/>
      <c r="AM251" s="17"/>
      <c r="AO251" s="31"/>
    </row>
    <row r="252" spans="2:41" s="3" customFormat="1" ht="9.9499999999999993" customHeight="1" x14ac:dyDescent="0.2">
      <c r="P252" s="71"/>
      <c r="Q252" s="82"/>
      <c r="R252" s="6"/>
      <c r="S252" s="39"/>
      <c r="T252" s="6"/>
      <c r="U252" s="5"/>
      <c r="V252" s="52"/>
      <c r="W252" s="52"/>
      <c r="X252" s="54"/>
      <c r="Y252" s="15"/>
      <c r="Z252" s="52"/>
      <c r="AA252" s="39"/>
      <c r="AB252" s="39"/>
      <c r="AC252" s="54"/>
      <c r="AD252" s="17"/>
      <c r="AE252" s="15"/>
      <c r="AF252" s="62"/>
      <c r="AG252" s="110"/>
      <c r="AH252" s="39"/>
      <c r="AI252" s="52"/>
      <c r="AJ252" s="17"/>
      <c r="AK252" s="39"/>
      <c r="AL252" s="17"/>
      <c r="AM252" s="17"/>
      <c r="AO252" s="31"/>
    </row>
    <row r="253" spans="2:41" s="3" customFormat="1" ht="9.9499999999999993" customHeight="1" x14ac:dyDescent="0.2">
      <c r="P253" s="71"/>
      <c r="Q253" s="82"/>
      <c r="R253" s="6"/>
      <c r="S253" s="39"/>
      <c r="T253" s="6"/>
      <c r="U253" s="5"/>
      <c r="V253" s="52"/>
      <c r="W253" s="52"/>
      <c r="X253" s="54"/>
      <c r="Y253" s="15"/>
      <c r="Z253" s="52"/>
      <c r="AA253" s="39"/>
      <c r="AB253" s="39"/>
      <c r="AC253" s="54"/>
      <c r="AD253" s="17"/>
      <c r="AE253" s="15"/>
      <c r="AF253" s="62"/>
      <c r="AG253" s="110"/>
      <c r="AH253" s="39"/>
      <c r="AI253" s="52"/>
      <c r="AJ253" s="17"/>
      <c r="AK253" s="39"/>
      <c r="AL253" s="17"/>
      <c r="AM253" s="17"/>
      <c r="AO253" s="31"/>
    </row>
    <row r="254" spans="2:41" s="3" customFormat="1" ht="9.9499999999999993" customHeight="1" x14ac:dyDescent="0.2">
      <c r="P254" s="71"/>
      <c r="Q254" s="82"/>
      <c r="R254" s="6"/>
      <c r="S254" s="39"/>
      <c r="T254" s="6"/>
      <c r="U254" s="5"/>
      <c r="V254" s="52"/>
      <c r="W254" s="52"/>
      <c r="X254" s="54"/>
      <c r="Y254" s="15"/>
      <c r="Z254" s="52"/>
      <c r="AA254" s="39"/>
      <c r="AB254" s="39"/>
      <c r="AC254" s="54"/>
      <c r="AD254" s="17"/>
      <c r="AE254" s="15"/>
      <c r="AF254" s="62"/>
      <c r="AG254" s="110"/>
      <c r="AH254" s="39"/>
      <c r="AI254" s="52"/>
      <c r="AJ254" s="17"/>
      <c r="AK254" s="39"/>
      <c r="AL254" s="17"/>
      <c r="AM254" s="17"/>
      <c r="AO254" s="31"/>
    </row>
    <row r="255" spans="2:41" s="3" customFormat="1" ht="9.9499999999999993" customHeight="1" x14ac:dyDescent="0.2">
      <c r="P255" s="71"/>
      <c r="Q255" s="82"/>
      <c r="R255" s="6"/>
      <c r="S255" s="39"/>
      <c r="T255" s="6"/>
      <c r="U255" s="5"/>
      <c r="V255" s="52"/>
      <c r="W255" s="52"/>
      <c r="X255" s="54"/>
      <c r="Y255" s="15"/>
      <c r="Z255" s="52"/>
      <c r="AA255" s="39"/>
      <c r="AB255" s="39"/>
      <c r="AC255" s="54"/>
      <c r="AD255" s="17"/>
      <c r="AE255" s="15"/>
      <c r="AF255" s="62"/>
      <c r="AG255" s="110"/>
      <c r="AH255" s="39"/>
      <c r="AI255" s="52"/>
      <c r="AJ255" s="17"/>
      <c r="AK255" s="39"/>
      <c r="AL255" s="17"/>
      <c r="AM255" s="17"/>
      <c r="AO255" s="31"/>
    </row>
    <row r="256" spans="2:41" s="3" customFormat="1" ht="9.9499999999999993" customHeight="1" x14ac:dyDescent="0.2">
      <c r="P256" s="71"/>
      <c r="Q256" s="82"/>
      <c r="R256" s="6"/>
      <c r="S256" s="39"/>
      <c r="T256" s="6"/>
      <c r="U256" s="5"/>
      <c r="V256" s="52"/>
      <c r="W256" s="52"/>
      <c r="X256" s="54"/>
      <c r="Y256" s="15"/>
      <c r="Z256" s="52"/>
      <c r="AA256" s="39"/>
      <c r="AB256" s="39"/>
      <c r="AC256" s="54"/>
      <c r="AD256" s="17"/>
      <c r="AE256" s="15"/>
      <c r="AF256" s="62"/>
      <c r="AG256" s="110"/>
      <c r="AH256" s="39"/>
      <c r="AI256" s="52"/>
      <c r="AJ256" s="17"/>
      <c r="AK256" s="39"/>
      <c r="AL256" s="17"/>
      <c r="AM256" s="17"/>
      <c r="AO256" s="31"/>
    </row>
    <row r="257" spans="16:41" s="3" customFormat="1" ht="9.9499999999999993" customHeight="1" x14ac:dyDescent="0.2">
      <c r="P257" s="71"/>
      <c r="Q257" s="82"/>
      <c r="R257" s="6"/>
      <c r="S257" s="39"/>
      <c r="T257" s="6"/>
      <c r="U257" s="5"/>
      <c r="V257" s="52"/>
      <c r="W257" s="52"/>
      <c r="X257" s="54"/>
      <c r="Y257" s="15"/>
      <c r="Z257" s="52"/>
      <c r="AA257" s="39"/>
      <c r="AB257" s="39"/>
      <c r="AC257" s="54"/>
      <c r="AD257" s="17"/>
      <c r="AE257" s="15"/>
      <c r="AF257" s="62"/>
      <c r="AG257" s="110"/>
      <c r="AH257" s="39"/>
      <c r="AI257" s="52"/>
      <c r="AJ257" s="17"/>
      <c r="AK257" s="39"/>
      <c r="AL257" s="17"/>
      <c r="AM257" s="17"/>
      <c r="AO257" s="31"/>
    </row>
    <row r="258" spans="16:41" s="3" customFormat="1" ht="9.9499999999999993" customHeight="1" x14ac:dyDescent="0.2">
      <c r="P258" s="71"/>
      <c r="Q258" s="82"/>
      <c r="R258" s="6"/>
      <c r="S258" s="39"/>
      <c r="T258" s="6"/>
      <c r="U258" s="5"/>
      <c r="V258" s="52"/>
      <c r="W258" s="52"/>
      <c r="X258" s="54"/>
      <c r="Y258" s="15"/>
      <c r="Z258" s="52"/>
      <c r="AA258" s="39"/>
      <c r="AB258" s="39"/>
      <c r="AC258" s="54"/>
      <c r="AD258" s="17"/>
      <c r="AE258" s="15"/>
      <c r="AF258" s="62"/>
      <c r="AG258" s="110"/>
      <c r="AH258" s="39"/>
      <c r="AI258" s="52"/>
      <c r="AJ258" s="17"/>
      <c r="AK258" s="39"/>
      <c r="AL258" s="17"/>
      <c r="AM258" s="17"/>
      <c r="AO258" s="31"/>
    </row>
    <row r="259" spans="16:41" s="3" customFormat="1" ht="9.9499999999999993" customHeight="1" x14ac:dyDescent="0.2">
      <c r="P259" s="71"/>
      <c r="Q259" s="82"/>
      <c r="R259" s="6"/>
      <c r="S259" s="39"/>
      <c r="T259" s="6"/>
      <c r="U259" s="5"/>
      <c r="V259" s="52"/>
      <c r="W259" s="52"/>
      <c r="X259" s="54"/>
      <c r="Y259" s="15"/>
      <c r="Z259" s="52"/>
      <c r="AA259" s="39"/>
      <c r="AB259" s="39"/>
      <c r="AC259" s="54"/>
      <c r="AD259" s="17"/>
      <c r="AE259" s="15"/>
      <c r="AF259" s="62"/>
      <c r="AG259" s="110"/>
      <c r="AH259" s="39"/>
      <c r="AI259" s="52"/>
      <c r="AJ259" s="17"/>
      <c r="AK259" s="39"/>
      <c r="AL259" s="17"/>
      <c r="AM259" s="17"/>
      <c r="AO259" s="31"/>
    </row>
    <row r="260" spans="16:41" s="3" customFormat="1" ht="9.9499999999999993" customHeight="1" x14ac:dyDescent="0.2">
      <c r="P260" s="71"/>
      <c r="Q260" s="82"/>
      <c r="R260" s="6"/>
      <c r="S260" s="39"/>
      <c r="T260" s="6"/>
      <c r="U260" s="5"/>
      <c r="V260" s="52"/>
      <c r="W260" s="52"/>
      <c r="X260" s="54"/>
      <c r="Y260" s="15"/>
      <c r="Z260" s="52"/>
      <c r="AA260" s="39"/>
      <c r="AB260" s="39"/>
      <c r="AC260" s="54"/>
      <c r="AD260" s="17"/>
      <c r="AE260" s="15"/>
      <c r="AF260" s="62"/>
      <c r="AG260" s="110"/>
      <c r="AH260" s="39"/>
      <c r="AI260" s="52"/>
      <c r="AJ260" s="17"/>
      <c r="AK260" s="39"/>
      <c r="AL260" s="17"/>
      <c r="AM260" s="17"/>
      <c r="AO260" s="31"/>
    </row>
    <row r="261" spans="16:41" s="3" customFormat="1" ht="9.9499999999999993" customHeight="1" x14ac:dyDescent="0.2">
      <c r="P261" s="71"/>
      <c r="Q261" s="82"/>
      <c r="R261" s="6"/>
      <c r="S261" s="39"/>
      <c r="T261" s="6"/>
      <c r="U261" s="5"/>
      <c r="V261" s="52"/>
      <c r="W261" s="52"/>
      <c r="X261" s="54"/>
      <c r="Y261" s="15"/>
      <c r="Z261" s="52"/>
      <c r="AA261" s="39"/>
      <c r="AB261" s="39"/>
      <c r="AC261" s="54"/>
      <c r="AD261" s="17"/>
      <c r="AE261" s="15"/>
      <c r="AF261" s="62"/>
      <c r="AG261" s="110"/>
      <c r="AH261" s="39"/>
      <c r="AI261" s="52"/>
      <c r="AJ261" s="17"/>
      <c r="AK261" s="39"/>
      <c r="AL261" s="17"/>
      <c r="AM261" s="17"/>
      <c r="AO261" s="31"/>
    </row>
    <row r="262" spans="16:41" s="3" customFormat="1" ht="9.9499999999999993" customHeight="1" x14ac:dyDescent="0.2">
      <c r="P262" s="71"/>
      <c r="Q262" s="82"/>
      <c r="R262" s="6"/>
      <c r="S262" s="39"/>
      <c r="T262" s="6"/>
      <c r="U262" s="5"/>
      <c r="V262" s="52"/>
      <c r="W262" s="52"/>
      <c r="X262" s="54"/>
      <c r="Y262" s="15"/>
      <c r="Z262" s="52"/>
      <c r="AA262" s="39"/>
      <c r="AB262" s="39"/>
      <c r="AC262" s="54"/>
      <c r="AD262" s="17"/>
      <c r="AE262" s="15"/>
      <c r="AF262" s="62"/>
      <c r="AG262" s="110"/>
      <c r="AH262" s="39"/>
      <c r="AI262" s="52"/>
      <c r="AJ262" s="17"/>
      <c r="AK262" s="39"/>
      <c r="AL262" s="17"/>
      <c r="AM262" s="17"/>
      <c r="AO262" s="31"/>
    </row>
    <row r="263" spans="16:41" s="3" customFormat="1" ht="9.9499999999999993" customHeight="1" x14ac:dyDescent="0.2">
      <c r="P263" s="71"/>
      <c r="Q263" s="82"/>
      <c r="R263" s="6"/>
      <c r="S263" s="39"/>
      <c r="T263" s="6"/>
      <c r="U263" s="5"/>
      <c r="V263" s="52"/>
      <c r="W263" s="52"/>
      <c r="X263" s="54"/>
      <c r="Y263" s="15"/>
      <c r="Z263" s="52"/>
      <c r="AA263" s="39"/>
      <c r="AB263" s="39"/>
      <c r="AC263" s="54"/>
      <c r="AD263" s="17"/>
      <c r="AE263" s="15"/>
      <c r="AF263" s="62"/>
      <c r="AG263" s="110"/>
      <c r="AH263" s="39"/>
      <c r="AI263" s="52"/>
      <c r="AJ263" s="17"/>
      <c r="AK263" s="39"/>
      <c r="AL263" s="17"/>
      <c r="AM263" s="17"/>
      <c r="AO263" s="31"/>
    </row>
    <row r="264" spans="16:41" s="3" customFormat="1" ht="9.9499999999999993" customHeight="1" x14ac:dyDescent="0.2">
      <c r="P264" s="71"/>
      <c r="Q264" s="82"/>
      <c r="R264" s="6"/>
      <c r="S264" s="39"/>
      <c r="T264" s="6"/>
      <c r="U264" s="5"/>
      <c r="V264" s="52"/>
      <c r="W264" s="52"/>
      <c r="X264" s="54"/>
      <c r="Y264" s="15"/>
      <c r="Z264" s="52"/>
      <c r="AA264" s="39"/>
      <c r="AB264" s="39"/>
      <c r="AC264" s="54"/>
      <c r="AD264" s="17"/>
      <c r="AE264" s="15"/>
      <c r="AF264" s="62"/>
      <c r="AG264" s="110"/>
      <c r="AH264" s="39"/>
      <c r="AI264" s="52"/>
      <c r="AJ264" s="17"/>
      <c r="AK264" s="39"/>
      <c r="AL264" s="17"/>
      <c r="AM264" s="17"/>
      <c r="AO264" s="31"/>
    </row>
    <row r="265" spans="16:41" s="3" customFormat="1" ht="9.9499999999999993" customHeight="1" x14ac:dyDescent="0.2">
      <c r="P265" s="71"/>
      <c r="Q265" s="82"/>
      <c r="R265" s="6"/>
      <c r="S265" s="39"/>
      <c r="T265" s="6"/>
      <c r="U265" s="5"/>
      <c r="V265" s="52"/>
      <c r="W265" s="52"/>
      <c r="X265" s="54"/>
      <c r="Y265" s="15"/>
      <c r="Z265" s="52"/>
      <c r="AA265" s="39"/>
      <c r="AB265" s="39"/>
      <c r="AC265" s="54"/>
      <c r="AD265" s="17"/>
      <c r="AE265" s="15"/>
      <c r="AF265" s="62"/>
      <c r="AG265" s="110"/>
      <c r="AH265" s="39"/>
      <c r="AI265" s="52"/>
      <c r="AJ265" s="17"/>
      <c r="AK265" s="39"/>
      <c r="AL265" s="17"/>
      <c r="AM265" s="17"/>
      <c r="AO265" s="31"/>
    </row>
    <row r="266" spans="16:41" s="3" customFormat="1" ht="9.9499999999999993" customHeight="1" x14ac:dyDescent="0.2">
      <c r="P266" s="71"/>
      <c r="Q266" s="82"/>
      <c r="R266" s="6"/>
      <c r="S266" s="39"/>
      <c r="T266" s="6"/>
      <c r="U266" s="5"/>
      <c r="V266" s="52"/>
      <c r="W266" s="52"/>
      <c r="X266" s="54"/>
      <c r="Y266" s="15"/>
      <c r="Z266" s="52"/>
      <c r="AA266" s="39"/>
      <c r="AB266" s="39"/>
      <c r="AC266" s="54"/>
      <c r="AD266" s="17"/>
      <c r="AE266" s="15"/>
      <c r="AF266" s="62"/>
      <c r="AG266" s="110"/>
      <c r="AH266" s="39"/>
      <c r="AI266" s="52"/>
      <c r="AJ266" s="17"/>
      <c r="AK266" s="39"/>
      <c r="AL266" s="17"/>
      <c r="AM266" s="17"/>
      <c r="AO266" s="31"/>
    </row>
    <row r="267" spans="16:41" s="3" customFormat="1" ht="9.9499999999999993" customHeight="1" x14ac:dyDescent="0.2">
      <c r="P267" s="71"/>
      <c r="Q267" s="82"/>
      <c r="R267" s="6"/>
      <c r="S267" s="39"/>
      <c r="T267" s="6"/>
      <c r="U267" s="5"/>
      <c r="V267" s="52"/>
      <c r="W267" s="52"/>
      <c r="X267" s="54"/>
      <c r="Y267" s="15"/>
      <c r="Z267" s="52"/>
      <c r="AA267" s="39"/>
      <c r="AB267" s="39"/>
      <c r="AC267" s="54"/>
      <c r="AD267" s="17"/>
      <c r="AE267" s="15"/>
      <c r="AF267" s="62"/>
      <c r="AG267" s="110"/>
      <c r="AH267" s="39"/>
      <c r="AI267" s="52"/>
      <c r="AJ267" s="17"/>
      <c r="AK267" s="39"/>
      <c r="AL267" s="17"/>
      <c r="AM267" s="17"/>
      <c r="AO267" s="31"/>
    </row>
    <row r="268" spans="16:41" s="3" customFormat="1" ht="9.9499999999999993" customHeight="1" x14ac:dyDescent="0.2">
      <c r="P268" s="71"/>
      <c r="Q268" s="82"/>
      <c r="R268" s="6"/>
      <c r="S268" s="39"/>
      <c r="T268" s="6"/>
      <c r="U268" s="5"/>
      <c r="V268" s="52"/>
      <c r="W268" s="52"/>
      <c r="X268" s="54"/>
      <c r="Y268" s="15"/>
      <c r="Z268" s="52"/>
      <c r="AA268" s="39"/>
      <c r="AB268" s="39"/>
      <c r="AC268" s="54"/>
      <c r="AD268" s="17"/>
      <c r="AE268" s="15"/>
      <c r="AF268" s="62"/>
      <c r="AG268" s="110"/>
      <c r="AH268" s="39"/>
      <c r="AI268" s="52"/>
      <c r="AJ268" s="17"/>
      <c r="AK268" s="39"/>
      <c r="AL268" s="17"/>
      <c r="AM268" s="17"/>
      <c r="AO268" s="31"/>
    </row>
    <row r="269" spans="16:41" s="3" customFormat="1" ht="9.9499999999999993" customHeight="1" x14ac:dyDescent="0.2">
      <c r="P269" s="71"/>
      <c r="Q269" s="82"/>
      <c r="R269" s="6"/>
      <c r="S269" s="39"/>
      <c r="T269" s="6"/>
      <c r="U269" s="5"/>
      <c r="V269" s="52"/>
      <c r="W269" s="52"/>
      <c r="X269" s="54"/>
      <c r="Y269" s="15"/>
      <c r="Z269" s="52"/>
      <c r="AA269" s="39"/>
      <c r="AB269" s="39"/>
      <c r="AC269" s="54"/>
      <c r="AD269" s="17"/>
      <c r="AE269" s="15"/>
      <c r="AF269" s="62"/>
      <c r="AG269" s="110"/>
      <c r="AH269" s="39"/>
      <c r="AI269" s="52"/>
      <c r="AJ269" s="17"/>
      <c r="AK269" s="39"/>
      <c r="AL269" s="17"/>
      <c r="AM269" s="17"/>
      <c r="AO269" s="31"/>
    </row>
    <row r="270" spans="16:41" s="3" customFormat="1" ht="9.9499999999999993" customHeight="1" x14ac:dyDescent="0.2">
      <c r="P270" s="71"/>
      <c r="Q270" s="82"/>
      <c r="R270" s="6"/>
      <c r="S270" s="39"/>
      <c r="T270" s="6"/>
      <c r="U270" s="5"/>
      <c r="V270" s="52"/>
      <c r="W270" s="52"/>
      <c r="X270" s="54"/>
      <c r="Y270" s="15"/>
      <c r="Z270" s="52"/>
      <c r="AA270" s="39"/>
      <c r="AB270" s="39"/>
      <c r="AC270" s="54"/>
      <c r="AD270" s="17"/>
      <c r="AE270" s="15"/>
      <c r="AF270" s="62"/>
      <c r="AG270" s="110"/>
      <c r="AH270" s="39"/>
      <c r="AI270" s="52"/>
      <c r="AJ270" s="17"/>
      <c r="AK270" s="39"/>
      <c r="AL270" s="17"/>
      <c r="AM270" s="17"/>
      <c r="AO270" s="31"/>
    </row>
    <row r="271" spans="16:41" s="3" customFormat="1" ht="9.9499999999999993" customHeight="1" x14ac:dyDescent="0.2">
      <c r="P271" s="71"/>
      <c r="Q271" s="82"/>
      <c r="R271" s="6"/>
      <c r="S271" s="39"/>
      <c r="T271" s="6"/>
      <c r="U271" s="5"/>
      <c r="V271" s="52"/>
      <c r="W271" s="52"/>
      <c r="X271" s="54"/>
      <c r="Y271" s="15"/>
      <c r="Z271" s="52"/>
      <c r="AA271" s="39"/>
      <c r="AB271" s="39"/>
      <c r="AC271" s="54"/>
      <c r="AD271" s="17"/>
      <c r="AE271" s="15"/>
      <c r="AF271" s="62"/>
      <c r="AG271" s="110"/>
      <c r="AH271" s="39"/>
      <c r="AI271" s="52"/>
      <c r="AJ271" s="17"/>
      <c r="AK271" s="39"/>
      <c r="AL271" s="17"/>
      <c r="AM271" s="17"/>
      <c r="AO271" s="31"/>
    </row>
    <row r="272" spans="16:41" s="3" customFormat="1" ht="9.9499999999999993" customHeight="1" x14ac:dyDescent="0.2">
      <c r="P272" s="71"/>
      <c r="Q272" s="82"/>
      <c r="R272" s="6"/>
      <c r="S272" s="39"/>
      <c r="T272" s="6"/>
      <c r="U272" s="5"/>
      <c r="V272" s="52"/>
      <c r="W272" s="52"/>
      <c r="X272" s="54"/>
      <c r="Y272" s="15"/>
      <c r="Z272" s="52"/>
      <c r="AA272" s="39"/>
      <c r="AB272" s="39"/>
      <c r="AC272" s="54"/>
      <c r="AD272" s="17"/>
      <c r="AE272" s="15"/>
      <c r="AF272" s="62"/>
      <c r="AG272" s="110"/>
      <c r="AH272" s="39"/>
      <c r="AI272" s="52"/>
      <c r="AJ272" s="17"/>
      <c r="AK272" s="39"/>
      <c r="AL272" s="17"/>
      <c r="AM272" s="17"/>
      <c r="AO272" s="31"/>
    </row>
    <row r="273" spans="1:41" s="3" customFormat="1" ht="9.9499999999999993" customHeight="1" x14ac:dyDescent="0.2">
      <c r="P273" s="71"/>
      <c r="Q273" s="82"/>
      <c r="R273" s="6"/>
      <c r="S273" s="39"/>
      <c r="T273" s="6"/>
      <c r="U273" s="5"/>
      <c r="V273" s="52"/>
      <c r="W273" s="52"/>
      <c r="X273" s="54"/>
      <c r="Y273" s="15"/>
      <c r="Z273" s="52"/>
      <c r="AA273" s="39"/>
      <c r="AB273" s="39"/>
      <c r="AC273" s="54"/>
      <c r="AD273" s="17"/>
      <c r="AE273" s="15"/>
      <c r="AF273" s="62"/>
      <c r="AG273" s="110"/>
      <c r="AH273" s="39"/>
      <c r="AI273" s="52"/>
      <c r="AJ273" s="17"/>
      <c r="AK273" s="39"/>
      <c r="AL273" s="17"/>
      <c r="AM273" s="17"/>
      <c r="AO273" s="31"/>
    </row>
    <row r="274" spans="1:41" s="3" customFormat="1" ht="9.9499999999999993" customHeight="1" x14ac:dyDescent="0.2">
      <c r="P274" s="71"/>
      <c r="Q274" s="82"/>
      <c r="R274" s="6"/>
      <c r="S274" s="39"/>
      <c r="T274" s="6"/>
      <c r="U274" s="5"/>
      <c r="V274" s="52"/>
      <c r="W274" s="52"/>
      <c r="X274" s="54"/>
      <c r="Y274" s="15"/>
      <c r="Z274" s="52"/>
      <c r="AA274" s="39"/>
      <c r="AB274" s="39"/>
      <c r="AC274" s="54"/>
      <c r="AD274" s="17"/>
      <c r="AE274" s="15"/>
      <c r="AF274" s="62"/>
      <c r="AG274" s="110"/>
      <c r="AH274" s="39"/>
      <c r="AI274" s="52"/>
      <c r="AJ274" s="17"/>
      <c r="AK274" s="39"/>
      <c r="AL274" s="17"/>
      <c r="AM274" s="17"/>
      <c r="AO274" s="31"/>
    </row>
    <row r="275" spans="1:41" s="3" customFormat="1" ht="9.9499999999999993" customHeight="1" x14ac:dyDescent="0.2">
      <c r="P275" s="71"/>
      <c r="Q275" s="82"/>
      <c r="R275" s="6"/>
      <c r="S275" s="39"/>
      <c r="T275" s="6"/>
      <c r="U275" s="5"/>
      <c r="V275" s="52"/>
      <c r="W275" s="52"/>
      <c r="X275" s="54"/>
      <c r="Y275" s="15"/>
      <c r="Z275" s="52"/>
      <c r="AA275" s="39"/>
      <c r="AB275" s="39"/>
      <c r="AC275" s="54"/>
      <c r="AD275" s="17"/>
      <c r="AE275" s="15"/>
      <c r="AF275" s="62"/>
      <c r="AG275" s="110"/>
      <c r="AH275" s="39"/>
      <c r="AI275" s="52"/>
      <c r="AJ275" s="17"/>
      <c r="AK275" s="39"/>
      <c r="AL275" s="17"/>
      <c r="AM275" s="17"/>
      <c r="AO275" s="31"/>
    </row>
    <row r="276" spans="1:41" s="3" customFormat="1" ht="9.9499999999999993" customHeight="1" x14ac:dyDescent="0.2">
      <c r="P276" s="71"/>
      <c r="Q276" s="82"/>
      <c r="R276" s="6"/>
      <c r="S276" s="39"/>
      <c r="T276" s="6"/>
      <c r="U276" s="5"/>
      <c r="V276" s="52"/>
      <c r="W276" s="52"/>
      <c r="X276" s="54"/>
      <c r="Y276" s="15"/>
      <c r="Z276" s="52"/>
      <c r="AA276" s="39"/>
      <c r="AB276" s="39"/>
      <c r="AC276" s="54"/>
      <c r="AD276" s="17"/>
      <c r="AE276" s="15"/>
      <c r="AF276" s="62"/>
      <c r="AG276" s="110"/>
      <c r="AH276" s="39"/>
      <c r="AI276" s="52"/>
      <c r="AJ276" s="17"/>
      <c r="AK276" s="39"/>
      <c r="AL276" s="17"/>
      <c r="AM276" s="17"/>
      <c r="AO276" s="31"/>
    </row>
    <row r="277" spans="1:41" s="3" customFormat="1" ht="9.9499999999999993" customHeight="1" x14ac:dyDescent="0.2">
      <c r="P277" s="71"/>
      <c r="Q277" s="82"/>
      <c r="R277" s="6"/>
      <c r="S277" s="39"/>
      <c r="T277" s="6"/>
      <c r="U277" s="5"/>
      <c r="V277" s="52"/>
      <c r="W277" s="52"/>
      <c r="X277" s="54"/>
      <c r="Y277" s="15"/>
      <c r="Z277" s="52"/>
      <c r="AA277" s="39"/>
      <c r="AB277" s="39"/>
      <c r="AC277" s="54"/>
      <c r="AD277" s="17"/>
      <c r="AE277" s="15"/>
      <c r="AF277" s="62"/>
      <c r="AG277" s="110"/>
      <c r="AH277" s="39"/>
      <c r="AI277" s="52"/>
      <c r="AJ277" s="17"/>
      <c r="AK277" s="39"/>
      <c r="AL277" s="17"/>
      <c r="AM277" s="17"/>
      <c r="AO277" s="31"/>
    </row>
    <row r="278" spans="1:41" s="3" customFormat="1" ht="9.9499999999999993" customHeight="1" x14ac:dyDescent="0.2">
      <c r="P278" s="71"/>
      <c r="Q278" s="82"/>
      <c r="R278" s="6"/>
      <c r="S278" s="39"/>
      <c r="T278" s="6"/>
      <c r="U278" s="5"/>
      <c r="V278" s="52"/>
      <c r="W278" s="52"/>
      <c r="X278" s="54"/>
      <c r="Y278" s="15"/>
      <c r="Z278" s="52"/>
      <c r="AA278" s="39"/>
      <c r="AB278" s="39"/>
      <c r="AC278" s="54"/>
      <c r="AD278" s="17"/>
      <c r="AE278" s="15"/>
      <c r="AF278" s="62"/>
      <c r="AG278" s="110"/>
      <c r="AH278" s="39"/>
      <c r="AI278" s="52"/>
      <c r="AJ278" s="17"/>
      <c r="AK278" s="39"/>
      <c r="AL278" s="17"/>
      <c r="AM278" s="17"/>
      <c r="AO278" s="31"/>
    </row>
    <row r="279" spans="1:41" s="3" customFormat="1" ht="9.9499999999999993" customHeight="1" x14ac:dyDescent="0.2">
      <c r="P279" s="71"/>
      <c r="Q279" s="82"/>
      <c r="R279" s="6"/>
      <c r="S279" s="39"/>
      <c r="T279" s="6"/>
      <c r="U279" s="5"/>
      <c r="V279" s="52"/>
      <c r="W279" s="52"/>
      <c r="X279" s="54"/>
      <c r="Y279" s="15"/>
      <c r="Z279" s="52"/>
      <c r="AA279" s="39"/>
      <c r="AB279" s="39"/>
      <c r="AC279" s="54"/>
      <c r="AD279" s="17"/>
      <c r="AE279" s="15"/>
      <c r="AF279" s="62"/>
      <c r="AG279" s="110"/>
      <c r="AH279" s="39"/>
      <c r="AI279" s="52"/>
      <c r="AJ279" s="17"/>
      <c r="AK279" s="39"/>
      <c r="AL279" s="17"/>
      <c r="AM279" s="17"/>
      <c r="AO279" s="31"/>
    </row>
    <row r="280" spans="1:41" s="3" customFormat="1" ht="9.9499999999999993" customHeight="1" x14ac:dyDescent="0.2">
      <c r="P280" s="71"/>
      <c r="Q280" s="82"/>
      <c r="R280" s="6"/>
      <c r="S280" s="39"/>
      <c r="T280" s="6"/>
      <c r="U280" s="5"/>
      <c r="V280" s="52"/>
      <c r="W280" s="52"/>
      <c r="X280" s="54"/>
      <c r="Y280" s="15"/>
      <c r="Z280" s="52"/>
      <c r="AA280" s="39"/>
      <c r="AB280" s="39"/>
      <c r="AC280" s="54"/>
      <c r="AD280" s="17"/>
      <c r="AE280" s="15"/>
      <c r="AF280" s="62"/>
      <c r="AG280" s="110"/>
      <c r="AH280" s="39"/>
      <c r="AI280" s="52"/>
      <c r="AJ280" s="17"/>
      <c r="AK280" s="39"/>
      <c r="AL280" s="17"/>
      <c r="AM280" s="17"/>
      <c r="AO280" s="31"/>
    </row>
    <row r="281" spans="1:41" s="3" customFormat="1" ht="9.9499999999999993" customHeight="1" x14ac:dyDescent="0.2">
      <c r="P281" s="71"/>
      <c r="Q281" s="82"/>
      <c r="R281" s="6"/>
      <c r="S281" s="39"/>
      <c r="T281" s="6"/>
      <c r="U281" s="5"/>
      <c r="V281" s="52"/>
      <c r="W281" s="52"/>
      <c r="X281" s="54"/>
      <c r="Y281" s="15"/>
      <c r="Z281" s="52"/>
      <c r="AA281" s="39"/>
      <c r="AB281" s="39"/>
      <c r="AC281" s="54"/>
      <c r="AD281" s="17"/>
      <c r="AE281" s="15"/>
      <c r="AF281" s="62"/>
      <c r="AG281" s="110"/>
      <c r="AH281" s="39"/>
      <c r="AI281" s="52"/>
      <c r="AJ281" s="17"/>
      <c r="AK281" s="39"/>
      <c r="AL281" s="17"/>
      <c r="AM281" s="17"/>
      <c r="AO281" s="31"/>
    </row>
    <row r="282" spans="1:41" s="3" customFormat="1" ht="12.75" customHeight="1" x14ac:dyDescent="0.2">
      <c r="C282" s="273" t="s">
        <v>102</v>
      </c>
      <c r="D282" s="274"/>
      <c r="E282" s="274"/>
      <c r="F282" s="274"/>
      <c r="G282" s="274"/>
      <c r="H282" s="274"/>
      <c r="I282" s="274"/>
      <c r="J282" s="274"/>
      <c r="K282" s="274"/>
      <c r="L282" s="274"/>
      <c r="M282" s="274"/>
      <c r="N282" s="274"/>
      <c r="O282" s="274"/>
      <c r="P282" s="274"/>
      <c r="Q282" s="274"/>
      <c r="R282" s="274"/>
      <c r="S282" s="274"/>
      <c r="T282" s="274"/>
      <c r="U282" s="5"/>
      <c r="V282" s="52"/>
      <c r="W282" s="52"/>
      <c r="X282" s="54"/>
      <c r="Y282" s="15"/>
      <c r="Z282" s="52"/>
      <c r="AA282" s="39"/>
      <c r="AB282" s="39"/>
      <c r="AC282" s="54"/>
      <c r="AD282" s="17"/>
      <c r="AE282" s="15"/>
      <c r="AF282" s="62"/>
      <c r="AG282" s="62"/>
      <c r="AH282" s="17"/>
      <c r="AI282" s="52"/>
      <c r="AJ282" s="17"/>
      <c r="AK282" s="17"/>
      <c r="AL282" s="17"/>
      <c r="AM282" s="17"/>
      <c r="AO282" s="31" t="s">
        <v>87</v>
      </c>
    </row>
    <row r="283" spans="1:41" s="3" customFormat="1" ht="3.95" customHeight="1" x14ac:dyDescent="0.2">
      <c r="P283" s="4"/>
      <c r="Q283" s="6"/>
      <c r="S283" s="21"/>
      <c r="U283" s="5"/>
      <c r="V283" s="52"/>
      <c r="W283" s="52"/>
      <c r="X283" s="54"/>
      <c r="Y283" s="15"/>
      <c r="Z283" s="52"/>
      <c r="AA283" s="39"/>
      <c r="AB283" s="39"/>
      <c r="AC283" s="54"/>
      <c r="AD283" s="17"/>
      <c r="AE283" s="15"/>
      <c r="AF283" s="62"/>
      <c r="AG283" s="62"/>
      <c r="AH283" s="17"/>
      <c r="AI283" s="52"/>
      <c r="AJ283" s="17"/>
      <c r="AK283" s="17"/>
      <c r="AL283" s="17"/>
      <c r="AM283" s="17"/>
      <c r="AO283" s="31" t="s">
        <v>87</v>
      </c>
    </row>
    <row r="284" spans="1:41" s="3" customFormat="1" ht="36.75" customHeight="1" x14ac:dyDescent="0.2">
      <c r="C284" s="264" t="s">
        <v>58</v>
      </c>
      <c r="D284" s="265"/>
      <c r="E284" s="265"/>
      <c r="F284" s="265"/>
      <c r="G284" s="265"/>
      <c r="H284" s="265"/>
      <c r="I284" s="265"/>
      <c r="J284" s="265"/>
      <c r="K284" s="265"/>
      <c r="L284" s="265"/>
      <c r="M284" s="265"/>
      <c r="N284" s="265"/>
      <c r="O284" s="265"/>
      <c r="P284" s="265"/>
      <c r="Q284" s="265"/>
      <c r="R284" s="265"/>
      <c r="S284" s="265"/>
      <c r="T284" s="265"/>
      <c r="U284" s="5"/>
      <c r="V284" s="52"/>
      <c r="W284" s="52"/>
      <c r="X284" s="54"/>
      <c r="Y284" s="15"/>
      <c r="Z284" s="52"/>
      <c r="AA284" s="39"/>
      <c r="AB284" s="39"/>
      <c r="AC284" s="54"/>
      <c r="AD284" s="17"/>
      <c r="AE284" s="15"/>
      <c r="AF284" s="62"/>
      <c r="AG284" s="62"/>
      <c r="AH284" s="17"/>
      <c r="AI284" s="52"/>
      <c r="AJ284" s="17"/>
      <c r="AK284" s="17"/>
      <c r="AL284" s="17"/>
      <c r="AM284" s="17"/>
      <c r="AO284" s="31" t="s">
        <v>87</v>
      </c>
    </row>
    <row r="285" spans="1:41" s="3" customFormat="1" x14ac:dyDescent="0.2">
      <c r="A285" s="31" t="s">
        <v>87</v>
      </c>
      <c r="B285" s="31" t="s">
        <v>87</v>
      </c>
      <c r="C285" s="31" t="s">
        <v>87</v>
      </c>
      <c r="D285" s="31" t="s">
        <v>87</v>
      </c>
      <c r="E285" s="31" t="s">
        <v>87</v>
      </c>
      <c r="F285" s="31" t="s">
        <v>87</v>
      </c>
      <c r="G285" s="31" t="s">
        <v>87</v>
      </c>
      <c r="H285" s="31" t="s">
        <v>87</v>
      </c>
      <c r="I285" s="31" t="s">
        <v>87</v>
      </c>
      <c r="J285" s="31" t="s">
        <v>87</v>
      </c>
      <c r="K285" s="31" t="s">
        <v>87</v>
      </c>
      <c r="L285" s="31" t="s">
        <v>87</v>
      </c>
      <c r="M285" s="31" t="s">
        <v>87</v>
      </c>
      <c r="N285" s="31" t="s">
        <v>87</v>
      </c>
      <c r="O285" s="31" t="s">
        <v>87</v>
      </c>
      <c r="P285" s="31" t="s">
        <v>87</v>
      </c>
      <c r="Q285" s="31" t="s">
        <v>87</v>
      </c>
      <c r="R285" s="31" t="s">
        <v>87</v>
      </c>
      <c r="S285" s="31" t="s">
        <v>87</v>
      </c>
      <c r="T285" s="31" t="s">
        <v>87</v>
      </c>
      <c r="U285" s="31" t="s">
        <v>87</v>
      </c>
      <c r="V285" s="31" t="s">
        <v>87</v>
      </c>
      <c r="W285" s="31" t="s">
        <v>87</v>
      </c>
      <c r="X285" s="31" t="s">
        <v>87</v>
      </c>
      <c r="Y285" s="31" t="s">
        <v>87</v>
      </c>
      <c r="Z285" s="31" t="s">
        <v>87</v>
      </c>
      <c r="AA285" s="31" t="s">
        <v>87</v>
      </c>
      <c r="AB285" s="31" t="s">
        <v>87</v>
      </c>
      <c r="AC285" s="31" t="s">
        <v>87</v>
      </c>
      <c r="AD285" s="31" t="s">
        <v>87</v>
      </c>
      <c r="AE285" s="31" t="s">
        <v>87</v>
      </c>
      <c r="AF285" s="31" t="s">
        <v>87</v>
      </c>
      <c r="AG285" s="31" t="s">
        <v>87</v>
      </c>
      <c r="AH285" s="31" t="s">
        <v>87</v>
      </c>
      <c r="AI285" s="31" t="s">
        <v>87</v>
      </c>
      <c r="AJ285" s="31" t="s">
        <v>87</v>
      </c>
      <c r="AK285" s="31" t="s">
        <v>87</v>
      </c>
      <c r="AL285" s="31" t="s">
        <v>87</v>
      </c>
      <c r="AM285" s="31" t="s">
        <v>87</v>
      </c>
      <c r="AN285" s="31" t="s">
        <v>87</v>
      </c>
      <c r="AO285" s="31" t="s">
        <v>87</v>
      </c>
    </row>
    <row r="286" spans="1:41" x14ac:dyDescent="0.2">
      <c r="AG286" s="111"/>
    </row>
    <row r="287" spans="1:41" x14ac:dyDescent="0.2">
      <c r="D287" s="257" t="s">
        <v>88</v>
      </c>
      <c r="E287" s="258"/>
      <c r="AG287" s="111"/>
      <c r="AH287" s="2"/>
      <c r="AI287" s="2"/>
      <c r="AJ287" s="2"/>
      <c r="AK287" s="2"/>
      <c r="AL287" s="2"/>
      <c r="AM287" s="2"/>
    </row>
    <row r="288" spans="1:41" x14ac:dyDescent="0.2">
      <c r="D288" s="106">
        <v>-0.04</v>
      </c>
      <c r="E288" s="106">
        <v>0.01</v>
      </c>
      <c r="AG288" s="111"/>
      <c r="AH288" s="2"/>
      <c r="AI288" s="2"/>
      <c r="AJ288" s="2"/>
      <c r="AK288" s="2"/>
      <c r="AL288" s="2"/>
      <c r="AM288" s="2"/>
    </row>
    <row r="289" spans="4:39" x14ac:dyDescent="0.2">
      <c r="D289" s="106">
        <v>-0.03</v>
      </c>
      <c r="E289" s="106">
        <v>0.02</v>
      </c>
      <c r="AG289" s="111"/>
      <c r="AH289" s="2"/>
      <c r="AI289" s="2"/>
      <c r="AJ289" s="2"/>
      <c r="AK289" s="2"/>
      <c r="AL289" s="2"/>
      <c r="AM289" s="2"/>
    </row>
    <row r="290" spans="4:39" x14ac:dyDescent="0.2">
      <c r="D290" s="106">
        <v>-0.02</v>
      </c>
      <c r="E290" s="106">
        <v>0.03</v>
      </c>
      <c r="AG290" s="111"/>
      <c r="AH290" s="2"/>
      <c r="AI290" s="2"/>
      <c r="AJ290" s="2"/>
      <c r="AK290" s="2"/>
      <c r="AL290" s="2"/>
      <c r="AM290" s="2"/>
    </row>
    <row r="291" spans="4:39" x14ac:dyDescent="0.2">
      <c r="D291" s="106">
        <v>-0.01</v>
      </c>
      <c r="E291" s="106">
        <v>-0.01</v>
      </c>
      <c r="AG291" s="111"/>
      <c r="AH291" s="2"/>
      <c r="AI291" s="2"/>
      <c r="AJ291" s="2"/>
      <c r="AK291" s="2"/>
      <c r="AL291" s="2"/>
      <c r="AM291" s="2"/>
    </row>
    <row r="292" spans="4:39" x14ac:dyDescent="0.2">
      <c r="D292" s="106">
        <v>0</v>
      </c>
      <c r="E292" s="106">
        <v>0</v>
      </c>
      <c r="AG292" s="111"/>
      <c r="AH292" s="2"/>
      <c r="AI292" s="2"/>
      <c r="AJ292" s="2"/>
      <c r="AK292" s="2"/>
      <c r="AL292" s="2"/>
      <c r="AM292" s="2"/>
    </row>
    <row r="293" spans="4:39" x14ac:dyDescent="0.2">
      <c r="D293" s="106">
        <v>0.01</v>
      </c>
      <c r="E293" s="106">
        <v>1.0000000000005116E-2</v>
      </c>
      <c r="AG293" s="111"/>
      <c r="AH293" s="2"/>
      <c r="AI293" s="2"/>
      <c r="AJ293" s="2"/>
      <c r="AK293" s="2"/>
      <c r="AL293" s="2"/>
      <c r="AM293" s="2"/>
    </row>
    <row r="294" spans="4:39" x14ac:dyDescent="0.2">
      <c r="D294" s="106">
        <v>0.02</v>
      </c>
      <c r="E294" s="106">
        <v>2.0000000000003126E-2</v>
      </c>
      <c r="AG294" s="111"/>
      <c r="AH294" s="2"/>
      <c r="AI294" s="2"/>
      <c r="AJ294" s="2"/>
      <c r="AK294" s="2"/>
      <c r="AL294" s="2"/>
      <c r="AM294" s="2"/>
    </row>
    <row r="295" spans="4:39" x14ac:dyDescent="0.2">
      <c r="D295" s="106">
        <v>0.03</v>
      </c>
      <c r="E295" s="106">
        <v>3.0000000000001137E-2</v>
      </c>
      <c r="AG295" s="111"/>
      <c r="AH295" s="2"/>
      <c r="AI295" s="2"/>
      <c r="AJ295" s="2"/>
      <c r="AK295" s="2"/>
      <c r="AL295" s="2"/>
      <c r="AM295" s="2"/>
    </row>
    <row r="296" spans="4:39" x14ac:dyDescent="0.2">
      <c r="D296" s="106">
        <v>0.04</v>
      </c>
      <c r="E296" s="106">
        <v>-0.01</v>
      </c>
      <c r="AG296" s="111"/>
      <c r="AH296" s="2"/>
      <c r="AI296" s="2"/>
      <c r="AJ296" s="2"/>
      <c r="AK296" s="2"/>
      <c r="AL296" s="2"/>
      <c r="AM296" s="2"/>
    </row>
    <row r="297" spans="4:39" x14ac:dyDescent="0.2">
      <c r="D297" s="106">
        <v>0.05</v>
      </c>
      <c r="E297" s="106">
        <v>0</v>
      </c>
      <c r="AG297" s="111"/>
      <c r="AH297" s="2"/>
      <c r="AI297" s="2"/>
      <c r="AJ297" s="2"/>
      <c r="AK297" s="2"/>
      <c r="AL297" s="2"/>
      <c r="AM297" s="2"/>
    </row>
  </sheetData>
  <mergeCells count="13">
    <mergeCell ref="O11:P11"/>
    <mergeCell ref="C284:T284"/>
    <mergeCell ref="AA10:AH10"/>
    <mergeCell ref="X13:Y13"/>
    <mergeCell ref="X10:Y10"/>
    <mergeCell ref="O10:T10"/>
    <mergeCell ref="C282:T282"/>
    <mergeCell ref="AF14:AH14"/>
    <mergeCell ref="D287:E287"/>
    <mergeCell ref="C19:T19"/>
    <mergeCell ref="O18:P18"/>
    <mergeCell ref="O13:T13"/>
    <mergeCell ref="N15:T16"/>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2" manualBreakCount="2">
    <brk id="116" max="16383" man="1"/>
    <brk id="210"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9"/>
  <sheetViews>
    <sheetView workbookViewId="0">
      <pane ySplit="8" topLeftCell="A9" activePane="bottomLeft" state="frozen"/>
      <selection pane="bottomLeft" activeCell="A23" sqref="A23:B23"/>
    </sheetView>
  </sheetViews>
  <sheetFormatPr defaultRowHeight="12.75" x14ac:dyDescent="0.2"/>
  <cols>
    <col min="1" max="1" width="31.28515625" customWidth="1"/>
    <col min="2" max="2" width="92.28515625" customWidth="1"/>
  </cols>
  <sheetData>
    <row r="1" spans="1:10" x14ac:dyDescent="0.2">
      <c r="A1" t="s">
        <v>0</v>
      </c>
    </row>
    <row r="2" spans="1:10" x14ac:dyDescent="0.2">
      <c r="D2" s="139" t="s">
        <v>27</v>
      </c>
    </row>
    <row r="3" spans="1:10" x14ac:dyDescent="0.2">
      <c r="A3" s="133" t="s">
        <v>56</v>
      </c>
      <c r="B3" s="136" t="s">
        <v>57</v>
      </c>
    </row>
    <row r="4" spans="1:10" x14ac:dyDescent="0.2">
      <c r="J4" s="139" t="s">
        <v>27</v>
      </c>
    </row>
    <row r="5" spans="1:10" x14ac:dyDescent="0.2">
      <c r="A5" s="134" t="s">
        <v>54</v>
      </c>
      <c r="B5" s="136" t="s">
        <v>106</v>
      </c>
    </row>
    <row r="8" spans="1:10" x14ac:dyDescent="0.2">
      <c r="A8" s="137" t="s">
        <v>9</v>
      </c>
      <c r="B8" s="137" t="s">
        <v>55</v>
      </c>
    </row>
    <row r="9" spans="1:10" s="192" customFormat="1" x14ac:dyDescent="0.2">
      <c r="A9" s="181" t="s">
        <v>234</v>
      </c>
      <c r="B9" s="179" t="s">
        <v>235</v>
      </c>
    </row>
    <row r="10" spans="1:10" s="180" customFormat="1" x14ac:dyDescent="0.2">
      <c r="A10" s="181" t="s">
        <v>157</v>
      </c>
      <c r="B10" s="179" t="s">
        <v>167</v>
      </c>
    </row>
    <row r="11" spans="1:10" s="180" customFormat="1" x14ac:dyDescent="0.2">
      <c r="A11" s="181" t="s">
        <v>158</v>
      </c>
      <c r="B11" s="179" t="s">
        <v>168</v>
      </c>
    </row>
    <row r="12" spans="1:10" s="180" customFormat="1" x14ac:dyDescent="0.2">
      <c r="A12" s="220" t="s">
        <v>159</v>
      </c>
      <c r="B12" s="221" t="s">
        <v>169</v>
      </c>
    </row>
    <row r="13" spans="1:10" s="180" customFormat="1" x14ac:dyDescent="0.2">
      <c r="A13" s="181" t="s">
        <v>160</v>
      </c>
      <c r="B13" s="179" t="s">
        <v>170</v>
      </c>
    </row>
    <row r="14" spans="1:10" s="180" customFormat="1" x14ac:dyDescent="0.2">
      <c r="A14" s="181" t="s">
        <v>265</v>
      </c>
      <c r="B14" s="179" t="s">
        <v>295</v>
      </c>
    </row>
    <row r="15" spans="1:10" s="180" customFormat="1" x14ac:dyDescent="0.2">
      <c r="A15" s="181" t="s">
        <v>161</v>
      </c>
      <c r="B15" s="179" t="s">
        <v>171</v>
      </c>
    </row>
    <row r="16" spans="1:10" s="180" customFormat="1" x14ac:dyDescent="0.2">
      <c r="A16" s="181" t="s">
        <v>266</v>
      </c>
      <c r="B16" s="179" t="s">
        <v>296</v>
      </c>
    </row>
    <row r="17" spans="1:2" s="180" customFormat="1" x14ac:dyDescent="0.2">
      <c r="A17" s="181" t="s">
        <v>189</v>
      </c>
      <c r="B17" s="179" t="s">
        <v>247</v>
      </c>
    </row>
    <row r="18" spans="1:2" s="180" customFormat="1" x14ac:dyDescent="0.2">
      <c r="A18" s="181" t="s">
        <v>303</v>
      </c>
      <c r="B18" s="179"/>
    </row>
    <row r="19" spans="1:2" s="180" customFormat="1" x14ac:dyDescent="0.2">
      <c r="A19" s="181" t="s">
        <v>246</v>
      </c>
      <c r="B19" s="179" t="s">
        <v>253</v>
      </c>
    </row>
    <row r="20" spans="1:2" s="180" customFormat="1" x14ac:dyDescent="0.2">
      <c r="A20" s="181" t="s">
        <v>162</v>
      </c>
      <c r="B20" s="179" t="s">
        <v>172</v>
      </c>
    </row>
    <row r="21" spans="1:2" s="180" customFormat="1" x14ac:dyDescent="0.2">
      <c r="A21" s="181" t="s">
        <v>163</v>
      </c>
      <c r="B21" s="179" t="s">
        <v>173</v>
      </c>
    </row>
    <row r="22" spans="1:2" s="180" customFormat="1" x14ac:dyDescent="0.2">
      <c r="A22" s="220" t="s">
        <v>252</v>
      </c>
      <c r="B22" s="221" t="s">
        <v>254</v>
      </c>
    </row>
    <row r="23" spans="1:2" s="180" customFormat="1" x14ac:dyDescent="0.2">
      <c r="A23" s="220" t="s">
        <v>164</v>
      </c>
      <c r="B23" s="221" t="s">
        <v>174</v>
      </c>
    </row>
    <row r="24" spans="1:2" x14ac:dyDescent="0.2">
      <c r="A24" s="144"/>
      <c r="B24" s="136"/>
    </row>
    <row r="25" spans="1:2" x14ac:dyDescent="0.2">
      <c r="A25" s="144"/>
      <c r="B25" s="136"/>
    </row>
    <row r="26" spans="1:2" x14ac:dyDescent="0.2">
      <c r="A26" s="144"/>
      <c r="B26" s="136"/>
    </row>
    <row r="27" spans="1:2" x14ac:dyDescent="0.2">
      <c r="A27" s="144"/>
      <c r="B27" s="136"/>
    </row>
    <row r="28" spans="1:2" ht="14.25" x14ac:dyDescent="0.2">
      <c r="A28" s="175"/>
      <c r="B28" s="136"/>
    </row>
    <row r="29" spans="1:2" x14ac:dyDescent="0.2">
      <c r="A29" s="144"/>
      <c r="B29" s="136"/>
    </row>
    <row r="30" spans="1:2" x14ac:dyDescent="0.2">
      <c r="A30" s="160"/>
      <c r="B30" s="136"/>
    </row>
    <row r="31" spans="1:2" x14ac:dyDescent="0.2">
      <c r="A31" s="160"/>
      <c r="B31" s="136"/>
    </row>
    <row r="32" spans="1:2" x14ac:dyDescent="0.2">
      <c r="A32" s="144"/>
      <c r="B32" s="136"/>
    </row>
    <row r="33" spans="1:2" x14ac:dyDescent="0.2">
      <c r="A33" s="144"/>
      <c r="B33" s="136"/>
    </row>
    <row r="34" spans="1:2" x14ac:dyDescent="0.2">
      <c r="A34" s="160"/>
      <c r="B34" s="136"/>
    </row>
    <row r="35" spans="1:2" x14ac:dyDescent="0.2">
      <c r="A35" s="144"/>
      <c r="B35" s="136"/>
    </row>
    <row r="36" spans="1:2" x14ac:dyDescent="0.2">
      <c r="A36" s="144"/>
      <c r="B36" s="136"/>
    </row>
    <row r="37" spans="1:2" x14ac:dyDescent="0.2">
      <c r="A37" s="144"/>
      <c r="B37" s="136"/>
    </row>
    <row r="38" spans="1:2" x14ac:dyDescent="0.2">
      <c r="A38" s="144"/>
      <c r="B38" s="136"/>
    </row>
    <row r="39" spans="1:2" x14ac:dyDescent="0.2">
      <c r="A39" s="135"/>
      <c r="B39" s="136"/>
    </row>
    <row r="40" spans="1:2" x14ac:dyDescent="0.2">
      <c r="A40" s="144"/>
      <c r="B40" s="136"/>
    </row>
    <row r="41" spans="1:2" x14ac:dyDescent="0.2">
      <c r="A41" s="135"/>
      <c r="B41" s="136"/>
    </row>
    <row r="42" spans="1:2" x14ac:dyDescent="0.2">
      <c r="A42" s="144"/>
      <c r="B42" s="136"/>
    </row>
    <row r="43" spans="1:2" ht="12.75" customHeight="1" x14ac:dyDescent="0.2">
      <c r="A43" s="144"/>
      <c r="B43" s="136"/>
    </row>
    <row r="44" spans="1:2" x14ac:dyDescent="0.2">
      <c r="A44" s="135"/>
      <c r="B44" s="136"/>
    </row>
    <row r="45" spans="1:2" x14ac:dyDescent="0.2">
      <c r="A45" s="160"/>
      <c r="B45" s="136"/>
    </row>
    <row r="46" spans="1:2" x14ac:dyDescent="0.2">
      <c r="A46" s="144"/>
      <c r="B46" s="136"/>
    </row>
    <row r="47" spans="1:2" x14ac:dyDescent="0.2">
      <c r="A47" s="160"/>
      <c r="B47" s="136"/>
    </row>
    <row r="48" spans="1:2" x14ac:dyDescent="0.2">
      <c r="A48" s="144"/>
      <c r="B48" s="136"/>
    </row>
    <row r="49" spans="1:2" x14ac:dyDescent="0.2">
      <c r="A49" s="144"/>
      <c r="B49" s="136"/>
    </row>
    <row r="50" spans="1:2" x14ac:dyDescent="0.2">
      <c r="A50" s="144"/>
      <c r="B50" s="136"/>
    </row>
    <row r="51" spans="1:2" x14ac:dyDescent="0.2">
      <c r="A51" s="144"/>
      <c r="B51" s="136"/>
    </row>
    <row r="52" spans="1:2" x14ac:dyDescent="0.2">
      <c r="A52" s="144"/>
      <c r="B52" s="136"/>
    </row>
    <row r="53" spans="1:2" x14ac:dyDescent="0.2">
      <c r="A53" s="160"/>
      <c r="B53" s="136"/>
    </row>
    <row r="54" spans="1:2" x14ac:dyDescent="0.2">
      <c r="A54" s="160"/>
      <c r="B54" s="136"/>
    </row>
    <row r="55" spans="1:2" x14ac:dyDescent="0.2">
      <c r="A55" s="135"/>
      <c r="B55" s="136"/>
    </row>
    <row r="56" spans="1:2" ht="14.25" customHeight="1" x14ac:dyDescent="0.2">
      <c r="A56" s="144"/>
      <c r="B56" s="136"/>
    </row>
    <row r="57" spans="1:2" ht="14.25" customHeight="1" x14ac:dyDescent="0.2">
      <c r="A57" s="144"/>
      <c r="B57" s="136"/>
    </row>
    <row r="58" spans="1:2" x14ac:dyDescent="0.2">
      <c r="A58" s="144"/>
      <c r="B58" s="136"/>
    </row>
    <row r="59" spans="1:2" x14ac:dyDescent="0.2">
      <c r="A59" s="144"/>
      <c r="B59" s="136"/>
    </row>
  </sheetData>
  <sortState xmlns:xlrd2="http://schemas.microsoft.com/office/spreadsheetml/2017/richdata2" ref="A17:J19">
    <sortCondition ref="A17:A19"/>
  </sortState>
  <phoneticPr fontId="0" type="noConversion"/>
  <hyperlinks>
    <hyperlink ref="B3" r:id="rId1" xr:uid="{00000000-0004-0000-0300-000000000000}"/>
    <hyperlink ref="B5" r:id="rId2" xr:uid="{4A5F302D-5E48-4C41-B682-26C6BDA574B5}"/>
    <hyperlink ref="B10" r:id="rId3" xr:uid="{120ED91D-E717-4529-BA27-B0841F3501D2}"/>
    <hyperlink ref="B11" r:id="rId4" xr:uid="{591694BF-ED0F-4136-967F-BD2252ED5B2B}"/>
    <hyperlink ref="B12" r:id="rId5" xr:uid="{2CC087BF-A86D-40D8-9773-B6A3BA103869}"/>
    <hyperlink ref="B13" r:id="rId6" xr:uid="{BB491021-C228-484C-A021-C35B02B02F27}"/>
    <hyperlink ref="B15" r:id="rId7" xr:uid="{96C96D14-7239-4024-911E-63430027CDCC}"/>
    <hyperlink ref="B20" r:id="rId8" xr:uid="{9A40105B-72F3-4EFD-96BD-322C3172E846}"/>
    <hyperlink ref="B21" r:id="rId9" xr:uid="{C3D5EDCC-072E-49E9-85EB-A36228CCE38A}"/>
    <hyperlink ref="B23" r:id="rId10" xr:uid="{CF300889-8A82-44A9-98AD-8FF86E551F46}"/>
    <hyperlink ref="B9" r:id="rId11" xr:uid="{D651E929-F0C5-4659-8DCC-E8987FBC7A37}"/>
    <hyperlink ref="B17" r:id="rId12" xr:uid="{5A9CDBC3-E87B-48C0-881D-1C004CFC6AE2}"/>
    <hyperlink ref="B19" r:id="rId13" xr:uid="{397983DD-5480-4037-9536-EDDE2636471F}"/>
    <hyperlink ref="B22" r:id="rId14" xr:uid="{67CCEDF9-F2A0-4BE7-B29E-E781C3316D92}"/>
    <hyperlink ref="B14" r:id="rId15" xr:uid="{6CDF512F-E363-4540-94B7-6118E652D80C}"/>
    <hyperlink ref="B16" r:id="rId16" xr:uid="{6E5F9B45-B1B3-4E5F-BE2C-250BDD9544D6}"/>
  </hyperlinks>
  <printOptions horizontalCentered="1"/>
  <pageMargins left="0.5" right="0.17" top="1" bottom="1" header="0.5" footer="0.5"/>
  <pageSetup orientation="portrait" r:id="rId17"/>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80"/>
  <sheetViews>
    <sheetView zoomScaleNormal="100" workbookViewId="0">
      <pane ySplit="2" topLeftCell="A3" activePane="bottomLeft" state="frozen"/>
      <selection pane="bottomLeft" activeCell="B37" sqref="B37"/>
    </sheetView>
  </sheetViews>
  <sheetFormatPr defaultRowHeight="12.75" x14ac:dyDescent="0.2"/>
  <cols>
    <col min="1" max="1" width="11.42578125" style="171" customWidth="1"/>
    <col min="2" max="2" width="36.5703125" customWidth="1"/>
    <col min="3" max="3" width="79.28515625" customWidth="1"/>
  </cols>
  <sheetData>
    <row r="1" spans="1:3" x14ac:dyDescent="0.2">
      <c r="A1" s="168" t="s">
        <v>33</v>
      </c>
      <c r="B1" s="130"/>
      <c r="C1" s="275" t="s">
        <v>4</v>
      </c>
    </row>
    <row r="2" spans="1:3" x14ac:dyDescent="0.2">
      <c r="A2" s="169" t="s">
        <v>34</v>
      </c>
      <c r="B2" s="131" t="s">
        <v>77</v>
      </c>
      <c r="C2" s="276"/>
    </row>
    <row r="3" spans="1:3" ht="15.75" x14ac:dyDescent="0.25">
      <c r="A3" s="170" t="s">
        <v>35</v>
      </c>
    </row>
    <row r="4" spans="1:3" s="177" customFormat="1" x14ac:dyDescent="0.2">
      <c r="A4" s="183">
        <v>44927</v>
      </c>
      <c r="B4" s="177" t="s">
        <v>156</v>
      </c>
      <c r="C4" s="177" t="s">
        <v>175</v>
      </c>
    </row>
    <row r="5" spans="1:3" s="177" customFormat="1" x14ac:dyDescent="0.2">
      <c r="A5" s="183">
        <v>44927</v>
      </c>
      <c r="B5" s="177" t="s">
        <v>157</v>
      </c>
      <c r="C5" s="177" t="s">
        <v>175</v>
      </c>
    </row>
    <row r="6" spans="1:3" s="177" customFormat="1" x14ac:dyDescent="0.2">
      <c r="A6" s="183">
        <v>44927</v>
      </c>
      <c r="B6" s="177" t="s">
        <v>158</v>
      </c>
      <c r="C6" s="177" t="s">
        <v>175</v>
      </c>
    </row>
    <row r="7" spans="1:3" s="177" customFormat="1" x14ac:dyDescent="0.2">
      <c r="A7" s="183">
        <v>44927</v>
      </c>
      <c r="B7" s="177" t="s">
        <v>159</v>
      </c>
      <c r="C7" s="177" t="s">
        <v>175</v>
      </c>
    </row>
    <row r="8" spans="1:3" s="177" customFormat="1" x14ac:dyDescent="0.2">
      <c r="A8" s="183">
        <v>44927</v>
      </c>
      <c r="B8" s="177" t="s">
        <v>160</v>
      </c>
      <c r="C8" s="177" t="s">
        <v>175</v>
      </c>
    </row>
    <row r="9" spans="1:3" s="177" customFormat="1" x14ac:dyDescent="0.2">
      <c r="A9" s="183">
        <v>44927</v>
      </c>
      <c r="B9" s="177" t="s">
        <v>161</v>
      </c>
      <c r="C9" s="177" t="s">
        <v>175</v>
      </c>
    </row>
    <row r="10" spans="1:3" s="177" customFormat="1" x14ac:dyDescent="0.2">
      <c r="A10" s="183">
        <v>44927</v>
      </c>
      <c r="B10" s="177" t="s">
        <v>162</v>
      </c>
      <c r="C10" s="177" t="s">
        <v>175</v>
      </c>
    </row>
    <row r="11" spans="1:3" s="177" customFormat="1" x14ac:dyDescent="0.2">
      <c r="A11" s="183">
        <v>44927</v>
      </c>
      <c r="B11" s="177" t="s">
        <v>163</v>
      </c>
      <c r="C11" s="177" t="s">
        <v>175</v>
      </c>
    </row>
    <row r="12" spans="1:3" s="177" customFormat="1" x14ac:dyDescent="0.2">
      <c r="A12" s="205">
        <v>44927</v>
      </c>
      <c r="B12" s="178" t="s">
        <v>166</v>
      </c>
      <c r="C12" s="177" t="s">
        <v>175</v>
      </c>
    </row>
    <row r="13" spans="1:3" s="177" customFormat="1" x14ac:dyDescent="0.2">
      <c r="A13" s="205">
        <v>44927</v>
      </c>
      <c r="B13" s="177" t="s">
        <v>164</v>
      </c>
      <c r="C13" s="177" t="s">
        <v>176</v>
      </c>
    </row>
    <row r="14" spans="1:3" s="177" customFormat="1" x14ac:dyDescent="0.2">
      <c r="A14" s="205">
        <v>44927</v>
      </c>
      <c r="B14" s="177" t="s">
        <v>165</v>
      </c>
      <c r="C14" s="177" t="s">
        <v>175</v>
      </c>
    </row>
    <row r="15" spans="1:3" s="187" customFormat="1" x14ac:dyDescent="0.2">
      <c r="A15" s="186">
        <v>45481</v>
      </c>
      <c r="B15" s="187" t="s">
        <v>189</v>
      </c>
      <c r="C15" s="188" t="s">
        <v>208</v>
      </c>
    </row>
    <row r="16" spans="1:3" s="177" customFormat="1" x14ac:dyDescent="0.2">
      <c r="A16" s="205">
        <v>45525</v>
      </c>
      <c r="B16" s="177" t="s">
        <v>234</v>
      </c>
      <c r="C16" s="177" t="s">
        <v>279</v>
      </c>
    </row>
    <row r="17" spans="1:3" s="187" customFormat="1" x14ac:dyDescent="0.2">
      <c r="A17" s="186">
        <v>45658</v>
      </c>
      <c r="B17" s="187" t="s">
        <v>246</v>
      </c>
      <c r="C17" s="188" t="s">
        <v>208</v>
      </c>
    </row>
    <row r="18" spans="1:3" s="145" customFormat="1" x14ac:dyDescent="0.2">
      <c r="A18" s="205">
        <v>45778</v>
      </c>
      <c r="B18" s="177" t="s">
        <v>252</v>
      </c>
      <c r="C18" s="206" t="s">
        <v>208</v>
      </c>
    </row>
    <row r="19" spans="1:3" s="177" customFormat="1" x14ac:dyDescent="0.2">
      <c r="A19" s="186">
        <v>45922</v>
      </c>
      <c r="B19" s="187" t="s">
        <v>265</v>
      </c>
      <c r="C19" s="187" t="s">
        <v>279</v>
      </c>
    </row>
    <row r="20" spans="1:3" s="177" customFormat="1" x14ac:dyDescent="0.2">
      <c r="A20" s="186">
        <v>45922</v>
      </c>
      <c r="B20" s="187" t="s">
        <v>266</v>
      </c>
      <c r="C20" s="187" t="s">
        <v>279</v>
      </c>
    </row>
    <row r="21" spans="1:3" s="177" customFormat="1" x14ac:dyDescent="0.2">
      <c r="A21" s="183">
        <v>46115</v>
      </c>
      <c r="B21" s="177" t="s">
        <v>157</v>
      </c>
      <c r="C21" s="177" t="s">
        <v>301</v>
      </c>
    </row>
    <row r="22" spans="1:3" s="218" customFormat="1" x14ac:dyDescent="0.2">
      <c r="A22" s="217">
        <v>46126</v>
      </c>
      <c r="B22" s="218" t="s">
        <v>303</v>
      </c>
      <c r="C22" s="219" t="s">
        <v>279</v>
      </c>
    </row>
    <row r="23" spans="1:3" s="218" customFormat="1" x14ac:dyDescent="0.2">
      <c r="A23" s="217">
        <v>46126</v>
      </c>
      <c r="B23" s="218" t="s">
        <v>266</v>
      </c>
      <c r="C23" s="219" t="s">
        <v>305</v>
      </c>
    </row>
    <row r="24" spans="1:3" s="139" customFormat="1" x14ac:dyDescent="0.2">
      <c r="A24" s="173" t="s">
        <v>27</v>
      </c>
      <c r="B24" s="145" t="s">
        <v>27</v>
      </c>
      <c r="C24" s="145"/>
    </row>
    <row r="25" spans="1:3" s="139" customFormat="1" x14ac:dyDescent="0.2">
      <c r="A25" s="173" t="s">
        <v>27</v>
      </c>
      <c r="B25" s="145" t="s">
        <v>27</v>
      </c>
      <c r="C25" s="145"/>
    </row>
    <row r="26" spans="1:3" s="139" customFormat="1" x14ac:dyDescent="0.2">
      <c r="A26" s="173" t="s">
        <v>27</v>
      </c>
      <c r="B26" s="145" t="s">
        <v>27</v>
      </c>
      <c r="C26" s="145"/>
    </row>
    <row r="27" spans="1:3" ht="15.75" x14ac:dyDescent="0.25">
      <c r="A27" s="170" t="s">
        <v>92</v>
      </c>
    </row>
    <row r="28" spans="1:3" s="139" customFormat="1" x14ac:dyDescent="0.2">
      <c r="A28" s="172">
        <v>45044</v>
      </c>
      <c r="B28" s="178" t="s">
        <v>166</v>
      </c>
      <c r="C28" s="177" t="s">
        <v>182</v>
      </c>
    </row>
    <row r="29" spans="1:3" s="187" customFormat="1" x14ac:dyDescent="0.2">
      <c r="A29" s="171">
        <v>45525</v>
      </c>
      <c r="B29" s="187" t="s">
        <v>156</v>
      </c>
      <c r="C29" s="187" t="s">
        <v>232</v>
      </c>
    </row>
    <row r="30" spans="1:3" s="187" customFormat="1" x14ac:dyDescent="0.2">
      <c r="A30" s="183">
        <v>45525</v>
      </c>
      <c r="B30" s="177" t="s">
        <v>157</v>
      </c>
      <c r="C30" s="177" t="s">
        <v>233</v>
      </c>
    </row>
    <row r="31" spans="1:3" s="187" customFormat="1" x14ac:dyDescent="0.2">
      <c r="A31" s="183">
        <v>45525</v>
      </c>
      <c r="B31" s="177" t="s">
        <v>161</v>
      </c>
      <c r="C31" s="177" t="s">
        <v>267</v>
      </c>
    </row>
    <row r="32" spans="1:3" s="187" customFormat="1" x14ac:dyDescent="0.2">
      <c r="A32" s="171">
        <v>45525</v>
      </c>
      <c r="B32" s="191" t="s">
        <v>166</v>
      </c>
      <c r="C32" s="187" t="s">
        <v>232</v>
      </c>
    </row>
    <row r="33" spans="1:4" s="187" customFormat="1" x14ac:dyDescent="0.2">
      <c r="A33" s="171">
        <v>45525</v>
      </c>
      <c r="B33" s="191" t="s">
        <v>165</v>
      </c>
      <c r="C33" s="187" t="s">
        <v>232</v>
      </c>
    </row>
    <row r="34" spans="1:4" s="187" customFormat="1" x14ac:dyDescent="0.2">
      <c r="A34" s="171">
        <v>46195</v>
      </c>
      <c r="B34" s="191" t="s">
        <v>159</v>
      </c>
      <c r="C34" s="187" t="s">
        <v>232</v>
      </c>
    </row>
    <row r="35" spans="1:4" s="187" customFormat="1" x14ac:dyDescent="0.2">
      <c r="A35" s="171">
        <v>46195</v>
      </c>
      <c r="B35" s="191" t="s">
        <v>163</v>
      </c>
      <c r="C35" s="187" t="s">
        <v>313</v>
      </c>
    </row>
    <row r="36" spans="1:4" s="187" customFormat="1" x14ac:dyDescent="0.2">
      <c r="A36" s="171">
        <v>46195</v>
      </c>
      <c r="B36" s="191" t="s">
        <v>252</v>
      </c>
      <c r="C36" s="187" t="s">
        <v>232</v>
      </c>
    </row>
    <row r="37" spans="1:4" s="187" customFormat="1" x14ac:dyDescent="0.2">
      <c r="A37" s="171">
        <v>46195</v>
      </c>
      <c r="B37" s="191" t="s">
        <v>164</v>
      </c>
      <c r="C37" s="187" t="s">
        <v>232</v>
      </c>
    </row>
    <row r="38" spans="1:4" s="139" customFormat="1" x14ac:dyDescent="0.2">
      <c r="A38" s="172"/>
      <c r="C38" s="159"/>
    </row>
    <row r="39" spans="1:4" s="139" customFormat="1" x14ac:dyDescent="0.2">
      <c r="A39" s="173" t="s">
        <v>27</v>
      </c>
      <c r="B39" s="145" t="s">
        <v>27</v>
      </c>
      <c r="C39" s="145"/>
    </row>
    <row r="40" spans="1:4" s="139" customFormat="1" x14ac:dyDescent="0.2">
      <c r="A40" s="173" t="s">
        <v>27</v>
      </c>
      <c r="B40" s="145" t="s">
        <v>27</v>
      </c>
      <c r="C40" s="145"/>
    </row>
    <row r="41" spans="1:4" s="139" customFormat="1" ht="15.75" x14ac:dyDescent="0.25">
      <c r="A41" s="170" t="s">
        <v>32</v>
      </c>
    </row>
    <row r="42" spans="1:4" ht="12.75" customHeight="1" x14ac:dyDescent="0.2">
      <c r="A42" s="183">
        <v>44929</v>
      </c>
      <c r="B42" s="177" t="s">
        <v>162</v>
      </c>
      <c r="C42" s="177" t="s">
        <v>181</v>
      </c>
      <c r="D42" s="174"/>
    </row>
    <row r="43" spans="1:4" s="189" customFormat="1" ht="25.5" x14ac:dyDescent="0.2">
      <c r="A43" s="193">
        <v>45481</v>
      </c>
      <c r="B43" s="194" t="s">
        <v>163</v>
      </c>
      <c r="C43" s="195" t="s">
        <v>212</v>
      </c>
      <c r="D43" s="190"/>
    </row>
    <row r="44" spans="1:4" ht="12.75" customHeight="1" x14ac:dyDescent="0.2">
      <c r="C44" s="139" t="s">
        <v>27</v>
      </c>
      <c r="D44" s="185"/>
    </row>
    <row r="45" spans="1:4" ht="12.75" customHeight="1" x14ac:dyDescent="0.2">
      <c r="D45" s="174"/>
    </row>
    <row r="46" spans="1:4" ht="12.75" customHeight="1" x14ac:dyDescent="0.2">
      <c r="D46" s="174"/>
    </row>
    <row r="47" spans="1:4" ht="12.75" customHeight="1" x14ac:dyDescent="0.2"/>
    <row r="48" spans="1:4"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sheetData>
  <sortState xmlns:xlrd2="http://schemas.microsoft.com/office/spreadsheetml/2017/richdata2" ref="A34:D37">
    <sortCondition ref="B34:B37"/>
  </sortState>
  <mergeCells count="1">
    <mergeCell ref="C1:C2"/>
  </mergeCells>
  <phoneticPr fontId="0" type="noConversion"/>
  <printOptions horizontalCentered="1"/>
  <pageMargins left="0.75" right="0.25" top="0.5" bottom="0.5" header="0" footer="0"/>
  <pageSetup scale="7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15</vt:i4>
      </vt:variant>
    </vt:vector>
  </HeadingPairs>
  <TitlesOfParts>
    <vt:vector size="20"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Changes!Print_Titles</vt:lpstr>
      <vt:lpstr>'Price List'!Print_Titles</vt:lpstr>
      <vt:lpstr>Websites!Print_Titles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2026-06-22T12:40:41Z</cp:lastPrinted>
  <dcterms:created xsi:type="dcterms:W3CDTF">1998-06-02T12:05:01Z</dcterms:created>
  <dcterms:modified xsi:type="dcterms:W3CDTF">2026-06-22T14:06:03Z</dcterms:modified>
</cp:coreProperties>
</file>