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CCT-DC02\UsersHB\JohnFox\Product_Department1\Conestoga Pricelists\Price List Conversion\Updated Price Lists Ready for Web\Done\"/>
    </mc:Choice>
  </mc:AlternateContent>
  <xr:revisionPtr revIDLastSave="0" documentId="8_{6FEFC401-9AE7-412D-89A6-7C320C5E4CAD}" xr6:coauthVersionLast="47" xr6:coauthVersionMax="47" xr10:uidLastSave="{00000000-0000-0000-0000-000000000000}"/>
  <bookViews>
    <workbookView xWindow="2868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List'!$W$13:$X$109</definedName>
    <definedName name="Customer_Cost">'Price List'!$Z$13:$AG$109</definedName>
    <definedName name="Customer_List">'Price List'!$C$13:$T$109</definedName>
    <definedName name="Group">Instructions!$B$38:$H$44</definedName>
    <definedName name="Header">'Price List'!$13:$21</definedName>
    <definedName name="Index">Index!$A$1:$K$51</definedName>
    <definedName name="Price_Calculation">'Price List'!#REF!</definedName>
    <definedName name="Price_Change">'Price List'!#REF!</definedName>
    <definedName name="Price_List">'Price List'!$C$13:$T$109</definedName>
    <definedName name="_xlnm.Print_Area" localSheetId="4">Changes!$A$1:$C$60</definedName>
    <definedName name="_xlnm.Print_Area" localSheetId="1">Index!$A$1:$K$51</definedName>
    <definedName name="_xlnm.Print_Area" localSheetId="2">'Price List'!$C$13:$T$109</definedName>
    <definedName name="_xlnm.Print_Titles" localSheetId="4">Changes!#REF!</definedName>
    <definedName name="_xlnm.Print_Titles" localSheetId="2">'Price List'!$C:$N,'Price List'!$13:$21</definedName>
    <definedName name="Purchasing_Cost">'Price List'!#REF!</definedName>
    <definedName name="Round">'Price List'!$D$113:$E$122</definedName>
    <definedName name="Suggested">Instructions!$H$55</definedName>
  </definedNames>
  <calcPr calcId="191029"/>
</workbook>
</file>

<file path=xl/calcChain.xml><?xml version="1.0" encoding="utf-8"?>
<calcChain xmlns="http://schemas.openxmlformats.org/spreadsheetml/2006/main">
  <c r="AM102" i="1" l="1"/>
  <c r="AL102" i="1"/>
  <c r="AK102" i="1"/>
  <c r="W102" i="1"/>
  <c r="AB102" i="1" s="1"/>
  <c r="U102" i="1"/>
  <c r="AM103" i="1"/>
  <c r="AL103" i="1"/>
  <c r="AK103" i="1"/>
  <c r="W103" i="1"/>
  <c r="AB103" i="1" s="1"/>
  <c r="U103" i="1"/>
  <c r="AM104" i="1"/>
  <c r="AL104" i="1"/>
  <c r="AK104" i="1"/>
  <c r="W104" i="1"/>
  <c r="AB104" i="1" s="1"/>
  <c r="U104" i="1"/>
  <c r="AM101" i="1"/>
  <c r="AL101" i="1"/>
  <c r="AK101" i="1"/>
  <c r="W101" i="1"/>
  <c r="AB101" i="1" s="1"/>
  <c r="U101" i="1"/>
  <c r="AM99" i="1"/>
  <c r="AL99" i="1"/>
  <c r="AK99" i="1"/>
  <c r="W99" i="1"/>
  <c r="AB99" i="1" s="1"/>
  <c r="U99" i="1"/>
  <c r="AM98" i="1"/>
  <c r="AL98" i="1"/>
  <c r="AK98" i="1"/>
  <c r="W98" i="1"/>
  <c r="AB98" i="1" s="1"/>
  <c r="U98" i="1"/>
  <c r="AM97" i="1"/>
  <c r="AL97" i="1"/>
  <c r="AK97" i="1"/>
  <c r="W97" i="1"/>
  <c r="AB97" i="1" s="1"/>
  <c r="U97" i="1"/>
  <c r="AM96" i="1"/>
  <c r="AL96" i="1"/>
  <c r="AK96" i="1"/>
  <c r="W96" i="1"/>
  <c r="AB96" i="1" s="1"/>
  <c r="U96" i="1"/>
  <c r="AM86" i="1"/>
  <c r="AL86" i="1"/>
  <c r="AK86" i="1"/>
  <c r="W86" i="1"/>
  <c r="AB86" i="1" s="1"/>
  <c r="U86" i="1"/>
  <c r="AM85" i="1"/>
  <c r="AL85" i="1"/>
  <c r="AK85" i="1"/>
  <c r="W85" i="1"/>
  <c r="AB85" i="1" s="1"/>
  <c r="U85" i="1"/>
  <c r="AM81" i="1"/>
  <c r="AL81" i="1"/>
  <c r="AK81" i="1"/>
  <c r="W81" i="1"/>
  <c r="AB81" i="1" s="1"/>
  <c r="U81" i="1"/>
  <c r="AM80" i="1"/>
  <c r="AL80" i="1"/>
  <c r="AK80" i="1"/>
  <c r="W80" i="1"/>
  <c r="AB80" i="1" s="1"/>
  <c r="U80" i="1"/>
  <c r="AM77" i="1"/>
  <c r="AL77" i="1"/>
  <c r="AK77" i="1"/>
  <c r="W77" i="1"/>
  <c r="AB77" i="1" s="1"/>
  <c r="U77" i="1"/>
  <c r="AM68" i="1"/>
  <c r="AL68" i="1"/>
  <c r="AK68" i="1"/>
  <c r="W68" i="1"/>
  <c r="AB68" i="1" s="1"/>
  <c r="U68" i="1"/>
  <c r="AM65" i="1"/>
  <c r="AL65" i="1"/>
  <c r="AK65" i="1"/>
  <c r="W65" i="1"/>
  <c r="AB65" i="1" s="1"/>
  <c r="U65" i="1"/>
  <c r="AM64" i="1"/>
  <c r="AL64" i="1"/>
  <c r="AK64" i="1"/>
  <c r="W64" i="1"/>
  <c r="AB64" i="1" s="1"/>
  <c r="U64" i="1"/>
  <c r="AM70" i="1"/>
  <c r="AL70" i="1"/>
  <c r="AK70" i="1"/>
  <c r="W70" i="1"/>
  <c r="AB70" i="1" s="1"/>
  <c r="U70" i="1"/>
  <c r="AM88" i="1"/>
  <c r="AL88" i="1"/>
  <c r="AK88" i="1"/>
  <c r="W88" i="1"/>
  <c r="AB88" i="1" s="1"/>
  <c r="U88" i="1"/>
  <c r="AM84" i="1"/>
  <c r="AL84" i="1"/>
  <c r="AK84" i="1"/>
  <c r="W84" i="1"/>
  <c r="AB84" i="1" s="1"/>
  <c r="U84" i="1"/>
  <c r="AM83" i="1"/>
  <c r="AL83" i="1"/>
  <c r="AK83" i="1"/>
  <c r="W83" i="1"/>
  <c r="AB83" i="1" s="1"/>
  <c r="U83" i="1"/>
  <c r="AM82" i="1"/>
  <c r="AL82" i="1"/>
  <c r="AK82" i="1"/>
  <c r="W82" i="1"/>
  <c r="AB82" i="1" s="1"/>
  <c r="U82" i="1"/>
  <c r="AM78" i="1"/>
  <c r="AL78" i="1"/>
  <c r="AK78" i="1"/>
  <c r="W78" i="1"/>
  <c r="AB78" i="1" s="1"/>
  <c r="U78" i="1"/>
  <c r="AM76" i="1"/>
  <c r="AL76" i="1"/>
  <c r="AK76" i="1"/>
  <c r="W76" i="1"/>
  <c r="AB76" i="1" s="1"/>
  <c r="U76" i="1"/>
  <c r="AM75" i="1"/>
  <c r="AL75" i="1"/>
  <c r="AK75" i="1"/>
  <c r="W75" i="1"/>
  <c r="AB75" i="1" s="1"/>
  <c r="U75" i="1"/>
  <c r="AM67" i="1"/>
  <c r="AL67" i="1"/>
  <c r="AK67" i="1"/>
  <c r="W67" i="1"/>
  <c r="AB67" i="1" s="1"/>
  <c r="U67" i="1"/>
  <c r="AM63" i="1"/>
  <c r="AL63" i="1"/>
  <c r="AK63" i="1"/>
  <c r="W63" i="1"/>
  <c r="AB63" i="1" s="1"/>
  <c r="U63" i="1"/>
  <c r="AM62" i="1"/>
  <c r="AL62" i="1"/>
  <c r="AK62" i="1"/>
  <c r="W62" i="1"/>
  <c r="AB62" i="1" s="1"/>
  <c r="U62" i="1"/>
  <c r="AM56" i="1"/>
  <c r="AL56" i="1"/>
  <c r="AK56" i="1"/>
  <c r="W56" i="1"/>
  <c r="AB56" i="1" s="1"/>
  <c r="U56" i="1"/>
  <c r="AM38" i="1"/>
  <c r="AL38" i="1"/>
  <c r="AK38" i="1"/>
  <c r="W38" i="1"/>
  <c r="AB38" i="1" s="1"/>
  <c r="U38" i="1"/>
  <c r="AM37" i="1"/>
  <c r="AL37" i="1"/>
  <c r="AK37" i="1"/>
  <c r="W37" i="1"/>
  <c r="AB37" i="1" s="1"/>
  <c r="U37" i="1"/>
  <c r="AM36" i="1"/>
  <c r="AL36" i="1"/>
  <c r="AK36" i="1"/>
  <c r="W36" i="1"/>
  <c r="AB36" i="1" s="1"/>
  <c r="U36" i="1"/>
  <c r="AM35" i="1"/>
  <c r="AL35" i="1"/>
  <c r="AK35" i="1"/>
  <c r="W35" i="1"/>
  <c r="AB35" i="1" s="1"/>
  <c r="U35" i="1"/>
  <c r="AM32" i="1"/>
  <c r="AL32" i="1"/>
  <c r="AK32" i="1"/>
  <c r="W32" i="1"/>
  <c r="AB32" i="1" s="1"/>
  <c r="U32" i="1"/>
  <c r="AM31" i="1"/>
  <c r="AL31" i="1"/>
  <c r="AK31" i="1"/>
  <c r="W31" i="1"/>
  <c r="AB31" i="1" s="1"/>
  <c r="U31" i="1"/>
  <c r="AM29" i="1"/>
  <c r="AL29" i="1"/>
  <c r="AK29" i="1"/>
  <c r="W29" i="1"/>
  <c r="AB29" i="1" s="1"/>
  <c r="U29" i="1"/>
  <c r="AM45" i="1"/>
  <c r="AL45" i="1"/>
  <c r="AK45" i="1"/>
  <c r="W45" i="1"/>
  <c r="AB45" i="1" s="1"/>
  <c r="U45" i="1"/>
  <c r="AM40" i="1"/>
  <c r="AL40" i="1"/>
  <c r="AK40" i="1"/>
  <c r="W40" i="1"/>
  <c r="AB40" i="1" s="1"/>
  <c r="U40" i="1"/>
  <c r="AM34" i="1"/>
  <c r="AL34" i="1"/>
  <c r="AK34" i="1"/>
  <c r="W34" i="1"/>
  <c r="AB34" i="1" s="1"/>
  <c r="U34" i="1"/>
  <c r="AM54" i="1"/>
  <c r="AL54" i="1"/>
  <c r="AK54" i="1"/>
  <c r="W54" i="1"/>
  <c r="AB54" i="1" s="1"/>
  <c r="U54" i="1"/>
  <c r="AM30" i="1"/>
  <c r="AL30" i="1"/>
  <c r="AK30" i="1"/>
  <c r="W30" i="1"/>
  <c r="AB30" i="1" s="1"/>
  <c r="U30" i="1"/>
  <c r="AM28" i="1"/>
  <c r="AL28" i="1"/>
  <c r="AK28" i="1"/>
  <c r="W28" i="1"/>
  <c r="AB28" i="1" s="1"/>
  <c r="U28" i="1"/>
  <c r="AM27" i="1"/>
  <c r="AL27" i="1"/>
  <c r="AK27" i="1"/>
  <c r="W27" i="1"/>
  <c r="AB27" i="1" s="1"/>
  <c r="U27" i="1"/>
  <c r="AM26" i="1"/>
  <c r="AL26" i="1"/>
  <c r="AK26" i="1"/>
  <c r="W26" i="1"/>
  <c r="AB26" i="1" s="1"/>
  <c r="U2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7" i="1" l="1"/>
  <c r="X103" i="1"/>
  <c r="AC103" i="1" s="1"/>
  <c r="AJ103" i="1" s="1"/>
  <c r="AG103" i="1" s="1"/>
  <c r="AD103" i="1" s="1"/>
  <c r="X3" i="1"/>
  <c r="AC3" i="1" s="1"/>
  <c r="AJ3" i="1" s="1"/>
  <c r="AG3" i="1" s="1"/>
  <c r="AD3" i="1" s="1"/>
  <c r="X101" i="1"/>
  <c r="AC101" i="1" s="1"/>
  <c r="AJ101" i="1" s="1"/>
  <c r="AG101" i="1" s="1"/>
  <c r="AD101" i="1" s="1"/>
  <c r="S5" i="1"/>
  <c r="S2" i="1"/>
  <c r="X2" i="1"/>
  <c r="AC2" i="1" s="1"/>
  <c r="AJ2" i="1" s="1"/>
  <c r="AG2" i="1" s="1"/>
  <c r="AD2" i="1" s="1"/>
  <c r="X7" i="1" l="1"/>
  <c r="AC7" i="1" s="1"/>
  <c r="AJ7" i="1" s="1"/>
  <c r="AG7" i="1" s="1"/>
  <c r="AD7" i="1" s="1"/>
  <c r="S3" i="1"/>
  <c r="X31" i="1"/>
  <c r="AC31" i="1" s="1"/>
  <c r="AJ31" i="1" s="1"/>
  <c r="AG31" i="1" s="1"/>
  <c r="AD31" i="1" s="1"/>
  <c r="S26" i="1"/>
  <c r="S101" i="1"/>
  <c r="S103" i="1"/>
  <c r="S96" i="1"/>
  <c r="S102" i="1"/>
  <c r="S97" i="1"/>
  <c r="S104" i="1"/>
  <c r="S99" i="1"/>
  <c r="X5" i="1"/>
  <c r="AC5" i="1" s="1"/>
  <c r="AJ5" i="1" s="1"/>
  <c r="AG5" i="1" s="1"/>
  <c r="AD5" i="1" s="1"/>
  <c r="S80" i="1"/>
  <c r="X54" i="1"/>
  <c r="AC54" i="1" s="1"/>
  <c r="AJ54" i="1" s="1"/>
  <c r="AG54" i="1" s="1"/>
  <c r="AD54" i="1" s="1"/>
  <c r="S70" i="1"/>
  <c r="X88" i="1"/>
  <c r="AC88" i="1" s="1"/>
  <c r="AJ88" i="1" s="1"/>
  <c r="AG88" i="1" s="1"/>
  <c r="AD88" i="1" s="1"/>
  <c r="S75" i="1"/>
  <c r="X62" i="1"/>
  <c r="AC62" i="1" s="1"/>
  <c r="AJ62" i="1" s="1"/>
  <c r="AG62" i="1" s="1"/>
  <c r="AD62" i="1" s="1"/>
  <c r="X85" i="1"/>
  <c r="AC85" i="1" s="1"/>
  <c r="AJ85" i="1" s="1"/>
  <c r="AG85" i="1" s="1"/>
  <c r="AD85" i="1" s="1"/>
  <c r="S68" i="1"/>
  <c r="S86" i="1"/>
  <c r="S81" i="1"/>
  <c r="S67" i="1"/>
  <c r="S84" i="1"/>
  <c r="S82" i="1"/>
  <c r="S77" i="1"/>
  <c r="S78" i="1"/>
  <c r="S76" i="1"/>
  <c r="S65" i="1"/>
  <c r="X64" i="1"/>
  <c r="AC64" i="1" s="1"/>
  <c r="AJ64" i="1" s="1"/>
  <c r="AG64" i="1" s="1"/>
  <c r="AD64" i="1" s="1"/>
  <c r="S63" i="1"/>
  <c r="X29" i="1"/>
  <c r="AC29" i="1" s="1"/>
  <c r="AJ29" i="1" s="1"/>
  <c r="AG29" i="1" s="1"/>
  <c r="AD29" i="1" s="1"/>
  <c r="S29" i="1"/>
  <c r="X6" i="1"/>
  <c r="AC6" i="1" s="1"/>
  <c r="AJ6" i="1" s="1"/>
  <c r="AG6" i="1" s="1"/>
  <c r="AD6" i="1" s="1"/>
  <c r="S6" i="1"/>
  <c r="X4" i="1"/>
  <c r="AC4" i="1" s="1"/>
  <c r="AJ4" i="1" s="1"/>
  <c r="AG4" i="1" s="1"/>
  <c r="AD4" i="1" s="1"/>
  <c r="S4" i="1"/>
  <c r="X45" i="1"/>
  <c r="AC45" i="1" s="1"/>
  <c r="AJ45" i="1" s="1"/>
  <c r="AG45" i="1" s="1"/>
  <c r="AD45" i="1" s="1"/>
  <c r="S45" i="1"/>
  <c r="S1" i="1"/>
  <c r="X1" i="1"/>
  <c r="AC1" i="1" s="1"/>
  <c r="AJ1" i="1" s="1"/>
  <c r="AG1" i="1" s="1"/>
  <c r="AD1" i="1" s="1"/>
  <c r="X38" i="1"/>
  <c r="AC38" i="1" s="1"/>
  <c r="AJ38" i="1" s="1"/>
  <c r="AG38" i="1" s="1"/>
  <c r="AD38" i="1" s="1"/>
  <c r="S38" i="1"/>
  <c r="X36" i="1"/>
  <c r="AC36" i="1" s="1"/>
  <c r="AJ36" i="1" s="1"/>
  <c r="AG36" i="1" s="1"/>
  <c r="AD36" i="1" s="1"/>
  <c r="S36" i="1"/>
  <c r="X40" i="1"/>
  <c r="AC40" i="1" s="1"/>
  <c r="AJ40" i="1" s="1"/>
  <c r="AG40" i="1" s="1"/>
  <c r="AD40" i="1" s="1"/>
  <c r="S40" i="1"/>
  <c r="X99" i="1" l="1"/>
  <c r="AC99" i="1" s="1"/>
  <c r="AJ99" i="1" s="1"/>
  <c r="AG99" i="1" s="1"/>
  <c r="AD99" i="1" s="1"/>
  <c r="S31" i="1"/>
  <c r="X97" i="1"/>
  <c r="AC97" i="1" s="1"/>
  <c r="AJ97" i="1" s="1"/>
  <c r="AG97" i="1" s="1"/>
  <c r="AD97" i="1" s="1"/>
  <c r="X104" i="1"/>
  <c r="AC104" i="1" s="1"/>
  <c r="AJ104" i="1" s="1"/>
  <c r="AG104" i="1" s="1"/>
  <c r="AD104" i="1" s="1"/>
  <c r="X26" i="1"/>
  <c r="AC26" i="1" s="1"/>
  <c r="AJ26" i="1" s="1"/>
  <c r="AG26" i="1" s="1"/>
  <c r="AD26" i="1" s="1"/>
  <c r="X96" i="1"/>
  <c r="AC96" i="1" s="1"/>
  <c r="AJ96" i="1" s="1"/>
  <c r="AG96" i="1" s="1"/>
  <c r="AD96" i="1" s="1"/>
  <c r="X102" i="1"/>
  <c r="AC102" i="1" s="1"/>
  <c r="AJ102" i="1" s="1"/>
  <c r="AG102" i="1" s="1"/>
  <c r="AD102" i="1" s="1"/>
  <c r="S98" i="1"/>
  <c r="X98" i="1"/>
  <c r="AC98" i="1" s="1"/>
  <c r="AJ98" i="1" s="1"/>
  <c r="AG98" i="1" s="1"/>
  <c r="AD98" i="1" s="1"/>
  <c r="S54" i="1"/>
  <c r="S85" i="1"/>
  <c r="X65" i="1"/>
  <c r="AC65" i="1" s="1"/>
  <c r="AJ65" i="1" s="1"/>
  <c r="AG65" i="1" s="1"/>
  <c r="AD65" i="1" s="1"/>
  <c r="X67" i="1"/>
  <c r="AC67" i="1" s="1"/>
  <c r="AJ67" i="1" s="1"/>
  <c r="AG67" i="1" s="1"/>
  <c r="AD67" i="1" s="1"/>
  <c r="X70" i="1"/>
  <c r="AC70" i="1" s="1"/>
  <c r="AJ70" i="1" s="1"/>
  <c r="AG70" i="1" s="1"/>
  <c r="AD70" i="1" s="1"/>
  <c r="X86" i="1"/>
  <c r="AC86" i="1" s="1"/>
  <c r="AJ86" i="1" s="1"/>
  <c r="AG86" i="1" s="1"/>
  <c r="AD86" i="1" s="1"/>
  <c r="S88" i="1"/>
  <c r="S62" i="1"/>
  <c r="X81" i="1"/>
  <c r="AC81" i="1" s="1"/>
  <c r="AJ81" i="1" s="1"/>
  <c r="AG81" i="1" s="1"/>
  <c r="AD81" i="1" s="1"/>
  <c r="X84" i="1"/>
  <c r="AC84" i="1" s="1"/>
  <c r="AJ84" i="1" s="1"/>
  <c r="AG84" i="1" s="1"/>
  <c r="AD84" i="1" s="1"/>
  <c r="X82" i="1"/>
  <c r="AC82" i="1" s="1"/>
  <c r="AJ82" i="1" s="1"/>
  <c r="AG82" i="1" s="1"/>
  <c r="AD82" i="1" s="1"/>
  <c r="X75" i="1"/>
  <c r="AC75" i="1" s="1"/>
  <c r="AJ75" i="1" s="1"/>
  <c r="AG75" i="1" s="1"/>
  <c r="AD75" i="1" s="1"/>
  <c r="X68" i="1"/>
  <c r="AC68" i="1" s="1"/>
  <c r="AJ68" i="1" s="1"/>
  <c r="AG68" i="1" s="1"/>
  <c r="AD68" i="1" s="1"/>
  <c r="X80" i="1"/>
  <c r="AC80" i="1" s="1"/>
  <c r="AJ80" i="1" s="1"/>
  <c r="AG80" i="1" s="1"/>
  <c r="AD80" i="1" s="1"/>
  <c r="S83" i="1"/>
  <c r="X76" i="1"/>
  <c r="AC76" i="1" s="1"/>
  <c r="AJ76" i="1" s="1"/>
  <c r="AG76" i="1" s="1"/>
  <c r="AD76" i="1" s="1"/>
  <c r="X78" i="1"/>
  <c r="AC78" i="1" s="1"/>
  <c r="AJ78" i="1" s="1"/>
  <c r="AG78" i="1" s="1"/>
  <c r="AD78" i="1" s="1"/>
  <c r="X77" i="1"/>
  <c r="AC77" i="1" s="1"/>
  <c r="AJ77" i="1" s="1"/>
  <c r="AG77" i="1" s="1"/>
  <c r="AD77" i="1" s="1"/>
  <c r="S64" i="1"/>
  <c r="X63" i="1"/>
  <c r="AC63" i="1" s="1"/>
  <c r="AJ63" i="1" s="1"/>
  <c r="AG63" i="1" s="1"/>
  <c r="AD63" i="1" s="1"/>
  <c r="X34" i="1"/>
  <c r="AC34" i="1" s="1"/>
  <c r="AJ34" i="1" s="1"/>
  <c r="AG34" i="1" s="1"/>
  <c r="AD34" i="1" s="1"/>
  <c r="S34" i="1"/>
  <c r="S28" i="1"/>
  <c r="X28" i="1"/>
  <c r="AC28" i="1" s="1"/>
  <c r="AJ28" i="1" s="1"/>
  <c r="AG28" i="1" s="1"/>
  <c r="AD28" i="1" s="1"/>
  <c r="X35" i="1"/>
  <c r="AC35" i="1" s="1"/>
  <c r="AJ35" i="1" s="1"/>
  <c r="AG35" i="1" s="1"/>
  <c r="AD35" i="1" s="1"/>
  <c r="S35" i="1"/>
  <c r="S32" i="1"/>
  <c r="X32" i="1"/>
  <c r="AC32" i="1" s="1"/>
  <c r="AJ32" i="1" s="1"/>
  <c r="AG32" i="1" s="1"/>
  <c r="AD32" i="1" s="1"/>
  <c r="X30" i="1"/>
  <c r="AC30" i="1" s="1"/>
  <c r="AJ30" i="1" s="1"/>
  <c r="AG30" i="1" s="1"/>
  <c r="AD30" i="1" s="1"/>
  <c r="S30" i="1"/>
  <c r="S56" i="1"/>
  <c r="X56" i="1"/>
  <c r="AC56" i="1" s="1"/>
  <c r="AJ56" i="1" s="1"/>
  <c r="AG56" i="1" s="1"/>
  <c r="AD56" i="1" s="1"/>
  <c r="S37" i="1"/>
  <c r="X37" i="1"/>
  <c r="AC37" i="1" s="1"/>
  <c r="AJ37" i="1" s="1"/>
  <c r="AG37" i="1" s="1"/>
  <c r="AD37" i="1" s="1"/>
  <c r="S27" i="1"/>
  <c r="X27" i="1"/>
  <c r="AC27" i="1" s="1"/>
  <c r="AJ27" i="1" s="1"/>
  <c r="AG27" i="1" s="1"/>
  <c r="AD27" i="1" s="1"/>
  <c r="X83" i="1" l="1"/>
  <c r="AC83" i="1" s="1"/>
  <c r="AJ83" i="1" s="1"/>
  <c r="AG83" i="1" s="1"/>
  <c r="AD83" i="1" s="1"/>
</calcChain>
</file>

<file path=xl/sharedStrings.xml><?xml version="1.0" encoding="utf-8"?>
<sst xmlns="http://schemas.openxmlformats.org/spreadsheetml/2006/main" count="716" uniqueCount="230">
  <si>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</si>
  <si>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</si>
  <si>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</si>
  <si>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</si>
  <si>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</si>
  <si>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</si>
  <si>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</si>
  <si>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</si>
  <si>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</si>
  <si>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</si>
  <si>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</si>
  <si>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</si>
  <si>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</si>
  <si>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</si>
  <si>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</si>
  <si>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</si>
  <si>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</si>
  <si>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</si>
  <si>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</si>
  <si>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</si>
  <si>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</si>
  <si>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</si>
  <si>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</si>
  <si>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</si>
  <si>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</si>
  <si>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</si>
  <si>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</si>
  <si>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</si>
  <si>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</si>
  <si>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</si>
  <si>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</si>
  <si>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</si>
  <si>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</si>
  <si>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</si>
  <si>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</si>
  <si>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</si>
  <si>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</si>
  <si>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</si>
  <si>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</si>
  <si>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</si>
  <si>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</si>
  <si>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</si>
  <si>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</si>
  <si>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</si>
  <si>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</si>
  <si>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</si>
  <si>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</si>
  <si>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</si>
  <si>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</si>
  <si>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</si>
  <si>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</si>
  <si>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</si>
  <si>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</si>
  <si>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</si>
  <si>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</si>
  <si>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</si>
  <si>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</si>
  <si>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</si>
  <si>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</si>
  <si>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</si>
  <si>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</si>
  <si>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</si>
  <si>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</si>
  <si>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</si>
  <si>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</si>
  <si>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</si>
  <si>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</si>
  <si>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</si>
  <si>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</si>
  <si>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</si>
  <si>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</si>
  <si>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</si>
  <si>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</si>
  <si>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</si>
  <si>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</si>
  <si>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</si>
  <si>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</si>
  <si>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</si>
  <si>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</si>
  <si>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</si>
  <si>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</si>
  <si>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</si>
  <si>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</si>
  <si>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</si>
  <si>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</si>
  <si>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</si>
  <si>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</si>
  <si>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12" x 12"</t>
  </si>
  <si>
    <t>Bullnose</t>
  </si>
  <si>
    <t>11.62 SF/CTN</t>
  </si>
  <si>
    <t>You can enter a value in the column labeled "Adj." to change your price manually.</t>
  </si>
  <si>
    <t xml:space="preserve"> </t>
  </si>
  <si>
    <t>12" x 24"</t>
  </si>
  <si>
    <t>Glazed Porcelain</t>
  </si>
  <si>
    <t>NON-Stock ITEMS - MINIMUM 6-8 WEEK DELIVERY</t>
  </si>
  <si>
    <t>3" x 24"</t>
  </si>
  <si>
    <t>Novabell</t>
  </si>
  <si>
    <t>N</t>
  </si>
  <si>
    <t>4" x 12"</t>
  </si>
  <si>
    <t>24" x 24"</t>
  </si>
  <si>
    <t>24" x 48"</t>
  </si>
  <si>
    <t>Mosaic</t>
  </si>
  <si>
    <t>Chevron</t>
  </si>
  <si>
    <t>9.04 SF/CTN</t>
  </si>
  <si>
    <t>15.49 SF/CTN</t>
  </si>
  <si>
    <t>Imperial</t>
  </si>
  <si>
    <t>2" x 2"</t>
  </si>
  <si>
    <t>6 EA/CTN</t>
  </si>
  <si>
    <t>Notes:</t>
  </si>
  <si>
    <t>Deco</t>
  </si>
  <si>
    <t>Materia</t>
  </si>
  <si>
    <t>b</t>
  </si>
  <si>
    <t>0.97 SF/Sheet</t>
  </si>
  <si>
    <t>mesh-mounted</t>
  </si>
  <si>
    <t>Item # Lookup:</t>
  </si>
  <si>
    <t>Added colors Calacatta Beige and Nero Imperiale.</t>
  </si>
  <si>
    <t>Sovereign</t>
  </si>
  <si>
    <t>13.56 SF/CTN</t>
  </si>
  <si>
    <t>Venice</t>
  </si>
  <si>
    <r>
      <t>Glazed Porcelain</t>
    </r>
    <r>
      <rPr>
        <sz val="10"/>
        <rFont val="Arial"/>
        <family val="2"/>
      </rPr>
      <t xml:space="preserve"> - Named Imperial Venice on Novabell's Website</t>
    </r>
  </si>
  <si>
    <t>mesh-mounted (0.97 SF/Sheet)</t>
  </si>
  <si>
    <t>9.70 SF/CTN</t>
  </si>
  <si>
    <t>15 EA/CTN</t>
  </si>
  <si>
    <t>Note:</t>
  </si>
  <si>
    <t>https://www.novabell.it/en/</t>
  </si>
  <si>
    <t xml:space="preserve">In the "Silk" finish only, all formats in colors Calacatta Beige, Cappuccino and Nero Imperiale. </t>
  </si>
  <si>
    <t>Natural:</t>
  </si>
  <si>
    <t>Polished:</t>
  </si>
  <si>
    <t>Michelangelo</t>
  </si>
  <si>
    <t>Glazed Porcelain - Named Imperial Michelangelo on Novabell's Website</t>
  </si>
  <si>
    <r>
      <t>In the "</t>
    </r>
    <r>
      <rPr>
        <i/>
        <sz val="10"/>
        <rFont val="Arial"/>
        <family val="2"/>
      </rPr>
      <t>Silk</t>
    </r>
    <r>
      <rPr>
        <sz val="10"/>
        <rFont val="Arial"/>
        <family val="2"/>
      </rPr>
      <t>" finish only, all formats in colors Calacatta Beige and Cappuccino.</t>
    </r>
  </si>
  <si>
    <t>12" x 24" &amp; 24" x 24" Field Tile formats in colors Ghiaccio and Grigio only.</t>
  </si>
  <si>
    <r>
      <t>In the "</t>
    </r>
    <r>
      <rPr>
        <i/>
        <sz val="10"/>
        <rFont val="Arial"/>
        <family val="2"/>
      </rPr>
      <t>Silk</t>
    </r>
    <r>
      <rPr>
        <sz val="10"/>
        <rFont val="Arial"/>
        <family val="2"/>
      </rPr>
      <t>" finish only, all formats in colors Crema and Nero Imperiale.</t>
    </r>
  </si>
  <si>
    <t>2-3/8" x 10" Field Tile format in colors Blue, Grigio and Mud only.</t>
  </si>
  <si>
    <t>Aspen</t>
  </si>
  <si>
    <t>ASPEN - Glazed Porcelain</t>
  </si>
  <si>
    <t>NVAS</t>
  </si>
  <si>
    <t>NVBR</t>
  </si>
  <si>
    <t>Basalt          Oxide          Rock Grey          Sand Moon          Snow</t>
  </si>
  <si>
    <t>Field - Provenzale</t>
  </si>
  <si>
    <t>Basalt/Rock Grey</t>
  </si>
  <si>
    <t>Oxide/Sand Moon</t>
  </si>
  <si>
    <t>Field - Struttura Grooves</t>
  </si>
  <si>
    <t>9.68 SF/CTN</t>
  </si>
  <si>
    <t>7.75 SF/CTN</t>
  </si>
  <si>
    <t>9.17 SF/CTN</t>
  </si>
  <si>
    <t>10.33 SF/CTN</t>
  </si>
  <si>
    <t>Ocean Ardesia</t>
  </si>
  <si>
    <t>Ocean Beige</t>
  </si>
  <si>
    <t>6-5/16" x 15-3/4"</t>
  </si>
  <si>
    <t>Glazed Porcelain - 3D Brick</t>
  </si>
  <si>
    <t>Corner</t>
  </si>
  <si>
    <t>6-5/16" x 11" x 5-1/2"</t>
  </si>
  <si>
    <t>BRICKUP - Glazed Porcelain - 3D Brick Ledgerstone</t>
  </si>
  <si>
    <t>Field - Ledgerstone</t>
  </si>
  <si>
    <t>This price list is available electronically on an Excel spreadsheet at www.conestogatile.com/pricelists.</t>
  </si>
  <si>
    <t xml:space="preserve">            Ocean Grey</t>
  </si>
  <si>
    <t xml:space="preserve">            Ocean Mix Quarzite</t>
  </si>
  <si>
    <t xml:space="preserve"> Ocean White</t>
  </si>
  <si>
    <t xml:space="preserve"> Sand Moon/Rock Grey</t>
  </si>
  <si>
    <t xml:space="preserve"> Rock Grey/Basalt</t>
  </si>
  <si>
    <t xml:space="preserve">         Snow/Rock Grey</t>
  </si>
  <si>
    <t>a) Stocked in colors Rock Grey, Sand Moon and Snow only.</t>
  </si>
  <si>
    <t>Brick (Mattoncino)</t>
  </si>
  <si>
    <t>Basketweave (Trama)</t>
  </si>
  <si>
    <t>Pebble (Sassi)</t>
  </si>
  <si>
    <t>Pebble (Sassi) - Dark Mix (O-B-RG)</t>
  </si>
  <si>
    <t>Pebble (Sassi) - Light Mix (SM-S-RG)</t>
  </si>
  <si>
    <t>Brickup</t>
  </si>
  <si>
    <t>ASPEN</t>
  </si>
  <si>
    <t>https://www.novabell.it/en/collections/20496/</t>
  </si>
  <si>
    <t>BRICKUP</t>
  </si>
  <si>
    <t>https://www.novabell.it/en/collections/brickup/</t>
  </si>
  <si>
    <t xml:space="preserve">All formats in the "Silk" finish.  Colors Cappuccino, Grigio Imperiale and London Grey in all formats and finishes.  Cassettone mosaic in all colors. </t>
  </si>
  <si>
    <t>Entire Series.  (Discontinued by CCTD)</t>
  </si>
  <si>
    <t>Entire Series.  (Discontinued by Novabell)</t>
  </si>
  <si>
    <t>EXTRA</t>
  </si>
  <si>
    <t>https://www.novabell.it/en/collections/extra/</t>
  </si>
  <si>
    <t>Extra</t>
  </si>
  <si>
    <t>EXTRA - Glazed Porcelain</t>
  </si>
  <si>
    <t xml:space="preserve">Calacatta Select          Onice Bianco          </t>
  </si>
  <si>
    <t>Marquina Shiny</t>
  </si>
  <si>
    <t>Pulpis Grey</t>
  </si>
  <si>
    <t>Scenic White</t>
  </si>
  <si>
    <t>Lisca</t>
  </si>
  <si>
    <t>15.7" x 13.8"</t>
  </si>
  <si>
    <t>NVEX</t>
  </si>
  <si>
    <t>.84 SF/Sheet</t>
  </si>
  <si>
    <t>.97 SF/Sheet</t>
  </si>
  <si>
    <t>11.8" x 11.4"</t>
  </si>
  <si>
    <t>12" x 15"</t>
  </si>
  <si>
    <t>1.44 SF/Sheet</t>
  </si>
  <si>
    <t>Esagona Hex</t>
  </si>
  <si>
    <t>a) Not stocked in color Scenic White.</t>
  </si>
  <si>
    <t>Round Arch</t>
  </si>
  <si>
    <t>Lisca Herringbone</t>
  </si>
  <si>
    <t>Pinwheel Basket</t>
  </si>
  <si>
    <t>Intreccio Basketweave</t>
  </si>
  <si>
    <t>11" x 11"</t>
  </si>
  <si>
    <t>8.40 SF/CTN</t>
  </si>
  <si>
    <t>6.37 SF/CTN</t>
  </si>
  <si>
    <t>7.26 SF/CTN</t>
  </si>
  <si>
    <t>Cream          Silver          White Grey</t>
  </si>
  <si>
    <t>12" x 13.3"</t>
  </si>
  <si>
    <t>Herringbone</t>
  </si>
  <si>
    <t>Basket Weave</t>
  </si>
  <si>
    <t>3" Hexagon</t>
  </si>
  <si>
    <t>URBE - Glazed Porcelain</t>
  </si>
  <si>
    <t>NVUR</t>
  </si>
  <si>
    <t>URBE</t>
  </si>
  <si>
    <t>Urbe</t>
  </si>
  <si>
    <t>1.10 SF/Sheet</t>
  </si>
  <si>
    <t>0.84 SF/Sheet</t>
  </si>
  <si>
    <t xml:space="preserve">  </t>
  </si>
  <si>
    <t>8" x 48" Field Tile format only in all colors.</t>
  </si>
  <si>
    <t xml:space="preserve">          Onice Bianco</t>
  </si>
  <si>
    <t xml:space="preserve">          Pulpis Beige</t>
  </si>
  <si>
    <t>2" x 4" 3D and 3" x 3" 3D Mosaics only in all colors.</t>
  </si>
  <si>
    <t>Entire Series.  (Discontinued by CCTD) - Disc. by Novabell 12/31/24!</t>
  </si>
  <si>
    <t>24" x 48" Field Tile format only in all colors.  Colors Antracite and Tabacco only in all formats.</t>
  </si>
  <si>
    <t>36" x 36" and 36" x 72" Field Tile formats only in all colors.</t>
  </si>
  <si>
    <t xml:space="preserve">  (Discontinued by Novabell)</t>
  </si>
  <si>
    <t>b) Not stocked in colors Marquina Shiny and Scenic White.</t>
  </si>
  <si>
    <t>5/1/26</t>
  </si>
  <si>
    <t>https://www.conestogatile.com/</t>
  </si>
  <si>
    <t xml:space="preserve">Calacatta Select          Onice Bianco          Pulpis Beige          Pulpis Grey          </t>
  </si>
  <si>
    <t>Changes</t>
  </si>
  <si>
    <t>Intreccio Basketweave .97 SF/Sheet changed to .84 SF/Sheet</t>
  </si>
  <si>
    <t>new</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</si>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</sst>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2"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sz val="7"/>
      <name val="Arial Narrow"/>
      <family val="2"/>
    </font>
    <font>
      <i/>
      <sz val="10"/>
      <name val="Arial"/>
      <family val="2"/>
    </font>
    <font>
      <sz val="11"/>
      <name val="Arial"/>
      <family val="2"/>
    </font>
    <font>
      <sz val="10"/>
      <color rgb="FF0000FF"/>
      <name val="Arial"/>
      <family val="2"/>
    </font>
    <font>
      <sz val="10"/>
      <color rgb="FFFF0000"/>
      <name val="Arial"/>
      <family val="2"/>
    </font>
    <font>
      <sz val="10"/>
      <color rgb="FF000000"/>
      <name val="Arial"/>
      <family val="2"/>
    </font>
    <font>
      <u/>
      <sz val="10"/>
      <name val="Arial"/>
      <family val="2"/>
    </font>
    <font>
      <b/>
      <i/>
      <sz val="8"/>
      <name val="Arial Narrow"/>
      <family val="2"/>
    </font>
    <font>
      <b/>
      <i/>
      <sz val="10"/>
      <name val="Arial"/>
      <family val="2"/>
    </font>
    <font>
      <i/>
      <sz val="7"/>
      <name val="Arial Narrow"/>
      <family val="2"/>
    </font>
    <font>
      <b/>
      <sz val="10"/>
      <color rgb="FF0000FF"/>
      <name val="Arial"/>
      <family val="2"/>
    </font>
    <font>
      <sz val="8"/>
      <color rgb="FF0000FF"/>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23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12" fillId="0" borderId="0" xfId="0" applyFont="1" applyAlignment="1">
      <alignment vertical="center"/>
    </xf>
    <xf numFmtId="0" fontId="3" fillId="0" borderId="0" xfId="0" applyFont="1" applyAlignment="1">
      <alignment vertical="center"/>
    </xf>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16" fillId="0" borderId="0" xfId="0" applyFont="1" applyAlignment="1">
      <alignment vertical="center"/>
    </xf>
    <xf numFmtId="0" fontId="2" fillId="0" borderId="2" xfId="0" applyFont="1" applyBorder="1"/>
    <xf numFmtId="0" fontId="19" fillId="0" borderId="0" xfId="0" applyFont="1" applyAlignment="1">
      <alignmen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3"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14" fontId="2" fillId="0" borderId="0" xfId="0" applyNumberFormat="1" applyFont="1" applyAlignment="1">
      <alignment horizontal="left"/>
    </xf>
    <xf numFmtId="0" fontId="2" fillId="0" borderId="0" xfId="0" applyFont="1" applyAlignment="1">
      <alignment wrapText="1"/>
    </xf>
    <xf numFmtId="14" fontId="2" fillId="0" borderId="0" xfId="0" applyNumberFormat="1" applyFont="1" applyAlignment="1">
      <alignment horizontal="left" vertical="top"/>
    </xf>
    <xf numFmtId="0" fontId="2" fillId="0" borderId="0" xfId="0" applyFont="1" applyAlignment="1">
      <alignment vertical="top"/>
    </xf>
    <xf numFmtId="0" fontId="20" fillId="0" borderId="0" xfId="0" applyFont="1" applyAlignment="1">
      <alignment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14" fontId="23" fillId="0" borderId="0" xfId="0" applyNumberFormat="1" applyFont="1" applyAlignment="1">
      <alignment horizontal="left" vertical="top"/>
    </xf>
    <xf numFmtId="0" fontId="23" fillId="0" borderId="0" xfId="0" applyFont="1" applyAlignment="1">
      <alignment vertical="top"/>
    </xf>
    <xf numFmtId="0" fontId="23" fillId="0" borderId="0" xfId="0" applyFont="1" applyAlignment="1">
      <alignment vertical="top" wrapText="1"/>
    </xf>
    <xf numFmtId="0" fontId="0" fillId="0" borderId="0" xfId="0" applyAlignment="1">
      <alignment horizontal="center" vertical="center"/>
    </xf>
    <xf numFmtId="0" fontId="20" fillId="0" borderId="0" xfId="0" applyFont="1" applyAlignment="1">
      <alignment horizontal="right" vertical="center"/>
    </xf>
    <xf numFmtId="0" fontId="22" fillId="0" borderId="0" xfId="0" applyFont="1"/>
    <xf numFmtId="49" fontId="4" fillId="0" borderId="0" xfId="0" applyNumberFormat="1" applyFont="1" applyAlignment="1">
      <alignment horizontal="center" vertical="center"/>
    </xf>
    <xf numFmtId="0" fontId="8" fillId="0" borderId="0" xfId="0" applyFont="1" applyAlignment="1">
      <alignment horizontal="right" vertical="center"/>
    </xf>
    <xf numFmtId="4" fontId="4" fillId="0" borderId="0" xfId="0" applyNumberFormat="1" applyFont="1" applyAlignment="1">
      <alignment horizontal="center" vertical="center"/>
    </xf>
    <xf numFmtId="14" fontId="3" fillId="0" borderId="0" xfId="0" quotePrefix="1" applyNumberFormat="1" applyFont="1" applyAlignment="1">
      <alignment horizontal="right" vertical="center"/>
    </xf>
    <xf numFmtId="43" fontId="4" fillId="0" borderId="0" xfId="1" applyFont="1" applyFill="1" applyAlignment="1">
      <alignment vertical="center"/>
    </xf>
    <xf numFmtId="0" fontId="10" fillId="0" borderId="0" xfId="0" applyFont="1" applyAlignment="1">
      <alignment horizontal="right" vertical="center"/>
    </xf>
    <xf numFmtId="0" fontId="24" fillId="0" borderId="0" xfId="0" applyFont="1"/>
    <xf numFmtId="0" fontId="26" fillId="0" borderId="1" xfId="2" applyFont="1" applyBorder="1" applyAlignment="1" applyProtection="1"/>
    <xf numFmtId="0" fontId="5" fillId="0" borderId="0" xfId="0" applyFont="1" applyAlignment="1">
      <alignment vertical="center"/>
    </xf>
    <xf numFmtId="4" fontId="5" fillId="0" borderId="0" xfId="1" applyNumberFormat="1" applyFont="1" applyFill="1" applyAlignment="1">
      <alignment vertical="center"/>
    </xf>
    <xf numFmtId="43" fontId="5" fillId="0" borderId="0" xfId="1" applyFont="1" applyFill="1" applyAlignment="1">
      <alignment horizontal="center" vertical="center"/>
    </xf>
    <xf numFmtId="0" fontId="1" fillId="0" borderId="0" xfId="0" applyFont="1"/>
    <xf numFmtId="14" fontId="30" fillId="0" borderId="0" xfId="0" applyNumberFormat="1" applyFont="1" applyAlignment="1">
      <alignment horizontal="left"/>
    </xf>
    <xf numFmtId="0" fontId="1" fillId="0" borderId="2" xfId="0" applyFont="1" applyBorder="1"/>
    <xf numFmtId="0" fontId="4" fillId="0" borderId="0" xfId="0" quotePrefix="1" applyFont="1" applyAlignment="1">
      <alignment horizontal="center" vertical="center"/>
    </xf>
    <xf numFmtId="14" fontId="1" fillId="0" borderId="0" xfId="0" quotePrefix="1" applyNumberFormat="1" applyFont="1" applyAlignment="1">
      <alignment horizontal="left"/>
    </xf>
    <xf numFmtId="0" fontId="29" fillId="0" borderId="0" xfId="0" applyFont="1" applyAlignment="1">
      <alignment vertical="center"/>
    </xf>
    <xf numFmtId="0" fontId="27" fillId="0" borderId="0" xfId="0" applyFont="1" applyAlignment="1">
      <alignment horizontal="center" vertical="center"/>
    </xf>
    <xf numFmtId="0" fontId="16" fillId="0" borderId="0" xfId="0" applyFont="1" applyAlignment="1">
      <alignment horizontal="center" vertical="center"/>
    </xf>
    <xf numFmtId="0" fontId="5" fillId="0" borderId="0" xfId="0" applyFont="1" applyAlignment="1">
      <alignment horizontal="center" vertical="center"/>
    </xf>
    <xf numFmtId="0" fontId="28" fillId="0" borderId="0" xfId="0" applyFont="1" applyAlignment="1">
      <alignment vertical="center"/>
    </xf>
    <xf numFmtId="0" fontId="5" fillId="0" borderId="6" xfId="0" applyFont="1" applyBorder="1" applyAlignment="1">
      <alignment vertical="center"/>
    </xf>
    <xf numFmtId="14" fontId="3" fillId="0" borderId="0" xfId="0" quotePrefix="1"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14" fontId="1" fillId="0" borderId="0" xfId="0" applyNumberFormat="1" applyFont="1" applyAlignment="1">
      <alignment horizontal="left"/>
    </xf>
    <xf numFmtId="0" fontId="3" fillId="0" borderId="0" xfId="0" applyFont="1" applyAlignment="1">
      <alignment wrapText="1"/>
    </xf>
    <xf numFmtId="0" fontId="21" fillId="0" borderId="0" xfId="0" applyFont="1"/>
    <xf numFmtId="0" fontId="1" fillId="0" borderId="0" xfId="0" applyFont="1" applyAlignment="1">
      <alignment wrapText="1"/>
    </xf>
    <xf numFmtId="0" fontId="31" fillId="0" borderId="0" xfId="0" applyFont="1" applyAlignment="1">
      <alignment horizontal="right" vertical="center"/>
    </xf>
    <xf numFmtId="14" fontId="23" fillId="0" borderId="0" xfId="0" quotePrefix="1" applyNumberFormat="1" applyFont="1" applyAlignment="1">
      <alignment horizontal="left"/>
    </xf>
    <xf numFmtId="0" fontId="23" fillId="0" borderId="0" xfId="0" applyFont="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center" vertical="center" wrapText="1"/>
    </xf>
    <xf numFmtId="0" fontId="15"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4" fontId="6" fillId="0" borderId="1" xfId="1" applyNumberFormat="1" applyFont="1" applyFill="1" applyBorder="1" applyAlignment="1">
      <alignment horizontal="center" vertical="center"/>
    </xf>
    <xf numFmtId="0" fontId="8" fillId="0" borderId="0" xfId="3" applyNumberFormat="1" applyFont="1" applyAlignment="1">
      <alignment horizontal="right" vertical="center"/>
    </xf>
    <xf numFmtId="9" fontId="6" fillId="0" borderId="8" xfId="3" applyFont="1" applyFill="1" applyBorder="1" applyAlignment="1">
      <alignment horizontal="center" vertical="center"/>
    </xf>
    <xf numFmtId="14" fontId="3" fillId="10" borderId="4" xfId="0" applyNumberFormat="1" applyFont="1" applyFill="1" applyBorder="1" applyAlignment="1">
      <alignment horizontal="center"/>
    </xf>
    <xf numFmtId="0" fontId="0" fillId="0" borderId="5" xfId="0" applyBorder="1"/>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8024" name="Line 2">
          <a:extLst>
            <a:ext uri="{FF2B5EF4-FFF2-40B4-BE49-F238E27FC236}">
              <a16:creationId xmlns:a16="http://schemas.microsoft.com/office/drawing/2014/main" id="{00000000-0008-0000-0100-0000581F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9525</xdr:rowOff>
    </xdr:from>
    <xdr:to>
      <xdr:col>2</xdr:col>
      <xdr:colOff>1181100</xdr:colOff>
      <xdr:row>3</xdr:row>
      <xdr:rowOff>9525</xdr:rowOff>
    </xdr:to>
    <xdr:pic>
      <xdr:nvPicPr>
        <xdr:cNvPr id="8025" name="Picture 335">
          <a:extLst>
            <a:ext uri="{FF2B5EF4-FFF2-40B4-BE49-F238E27FC236}">
              <a16:creationId xmlns:a16="http://schemas.microsoft.com/office/drawing/2014/main" id="{00000000-0008-0000-0100-0000591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733425</xdr:colOff>
      <xdr:row>2</xdr:row>
      <xdr:rowOff>28575</xdr:rowOff>
    </xdr:from>
    <xdr:to>
      <xdr:col>8</xdr:col>
      <xdr:colOff>9525</xdr:colOff>
      <xdr:row>4</xdr:row>
      <xdr:rowOff>190500</xdr:rowOff>
    </xdr:to>
    <xdr:pic>
      <xdr:nvPicPr>
        <xdr:cNvPr id="8026" name="Picture 4" descr="Novabell">
          <a:extLst>
            <a:ext uri="{FF2B5EF4-FFF2-40B4-BE49-F238E27FC236}">
              <a16:creationId xmlns:a16="http://schemas.microsoft.com/office/drawing/2014/main" id="{00000000-0008-0000-0100-00005A1F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67000" y="352425"/>
          <a:ext cx="99060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8977" name="Line 118">
          <a:extLst>
            <a:ext uri="{FF2B5EF4-FFF2-40B4-BE49-F238E27FC236}">
              <a16:creationId xmlns:a16="http://schemas.microsoft.com/office/drawing/2014/main" id="{00000000-0008-0000-0200-00001123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8978" name="Line 192">
          <a:extLst>
            <a:ext uri="{FF2B5EF4-FFF2-40B4-BE49-F238E27FC236}">
              <a16:creationId xmlns:a16="http://schemas.microsoft.com/office/drawing/2014/main" id="{00000000-0008-0000-0200-00001223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8979" name="Picture 335">
          <a:extLst>
            <a:ext uri="{FF2B5EF4-FFF2-40B4-BE49-F238E27FC236}">
              <a16:creationId xmlns:a16="http://schemas.microsoft.com/office/drawing/2014/main" id="{00000000-0008-0000-0200-00001323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142875</xdr:colOff>
      <xdr:row>12</xdr:row>
      <xdr:rowOff>19050</xdr:rowOff>
    </xdr:from>
    <xdr:to>
      <xdr:col>13</xdr:col>
      <xdr:colOff>142875</xdr:colOff>
      <xdr:row>17</xdr:row>
      <xdr:rowOff>28575</xdr:rowOff>
    </xdr:to>
    <xdr:pic>
      <xdr:nvPicPr>
        <xdr:cNvPr id="8980" name="Picture 5" descr="Novabell">
          <a:extLst>
            <a:ext uri="{FF2B5EF4-FFF2-40B4-BE49-F238E27FC236}">
              <a16:creationId xmlns:a16="http://schemas.microsoft.com/office/drawing/2014/main" id="{00000000-0008-0000-0200-00001423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95600" y="1543050"/>
          <a:ext cx="12954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novabell.it/en/collections/brickup/" TargetMode="External"/><Relationship Id="rId2" Type="http://schemas.openxmlformats.org/officeDocument/2006/relationships/hyperlink" Target="https://www.novabell.it/en/collections/20496/" TargetMode="External"/><Relationship Id="rId1" Type="http://schemas.openxmlformats.org/officeDocument/2006/relationships/hyperlink" Target="https://www.novabell.it/en/" TargetMode="External"/><Relationship Id="rId6" Type="http://schemas.openxmlformats.org/officeDocument/2006/relationships/printerSettings" Target="../printerSettings/printerSettings4.bin"/><Relationship Id="rId5" Type="http://schemas.openxmlformats.org/officeDocument/2006/relationships/hyperlink" Target="https://www.conestogatile.com/" TargetMode="External"/><Relationship Id="rId4" Type="http://schemas.openxmlformats.org/officeDocument/2006/relationships/hyperlink" Target="https://www.novabell.it/en/collections/extra/"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workbookViewId="0">
      <selection activeCell="I2" sqref="I2"/>
    </sheetView>
  </sheetViews>
  <sheetFormatPr defaultRowHeight="12.75" x14ac:dyDescent="0.2"/>
  <cols>
    <col min="1" max="1" width="18.85546875" customWidth="1"/>
    <col min="2" max="8" width="9.42578125" customWidth="1"/>
  </cols>
  <sheetData>
    <row r="1" spans="1:13" ht="23.25" x14ac:dyDescent="0.35">
      <c r="A1" s="7" t="s">
        <v>57</v>
      </c>
      <c r="B1" s="107" t="s">
        <v>96</v>
      </c>
    </row>
    <row r="2" spans="1:13" x14ac:dyDescent="0.2">
      <c r="A2" s="7" t="s">
        <v>85</v>
      </c>
      <c r="B2" s="105" t="s">
        <v>97</v>
      </c>
    </row>
    <row r="3" spans="1:13" x14ac:dyDescent="0.2">
      <c r="A3" s="7" t="s">
        <v>74</v>
      </c>
      <c r="B3" s="105" t="s">
        <v>86</v>
      </c>
      <c r="D3" s="106"/>
    </row>
    <row r="4" spans="1:13" x14ac:dyDescent="0.2">
      <c r="A4" s="7" t="s">
        <v>28</v>
      </c>
      <c r="B4" s="106" t="s">
        <v>223</v>
      </c>
      <c r="C4" s="106" t="s">
        <v>91</v>
      </c>
      <c r="D4" s="106"/>
    </row>
    <row r="6" spans="1:13" x14ac:dyDescent="0.2">
      <c r="A6" s="85"/>
      <c r="B6" s="85"/>
      <c r="C6" s="85"/>
      <c r="D6" s="85"/>
      <c r="E6" s="85"/>
      <c r="F6" s="85"/>
      <c r="G6" s="85"/>
      <c r="H6" s="85"/>
    </row>
    <row r="8" spans="1:13" x14ac:dyDescent="0.2">
      <c r="A8" s="48" t="s">
        <v>42</v>
      </c>
      <c r="B8" s="49"/>
      <c r="C8" s="216"/>
      <c r="D8" s="216"/>
      <c r="E8" s="216"/>
      <c r="F8" s="216"/>
      <c r="G8" s="216"/>
      <c r="H8" s="217"/>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6" t="s">
        <v>35</v>
      </c>
      <c r="C20" s="46"/>
      <c r="D20" s="3"/>
      <c r="E20" s="3"/>
      <c r="F20" s="3"/>
      <c r="G20" s="3"/>
      <c r="H20" s="3"/>
      <c r="I20" s="3"/>
      <c r="J20" s="3"/>
      <c r="K20" s="3"/>
      <c r="L20" s="3"/>
      <c r="M20" s="3"/>
    </row>
    <row r="21" spans="1:13" x14ac:dyDescent="0.2">
      <c r="B21" s="47" t="s">
        <v>16</v>
      </c>
      <c r="C21" s="47" t="s">
        <v>36</v>
      </c>
      <c r="D21" s="3"/>
      <c r="E21" s="3"/>
      <c r="F21" s="3"/>
      <c r="G21" s="3"/>
      <c r="H21" s="3"/>
      <c r="I21" s="3"/>
      <c r="J21" s="3"/>
      <c r="K21" s="3"/>
      <c r="L21" s="3"/>
      <c r="M21" s="3"/>
    </row>
    <row r="22" spans="1:13" x14ac:dyDescent="0.2">
      <c r="B22" s="45" t="str">
        <f>+B3</f>
        <v>B</v>
      </c>
      <c r="C22" s="61"/>
      <c r="D22" s="3"/>
      <c r="E22" s="3"/>
      <c r="F22" s="3"/>
      <c r="G22" s="3"/>
      <c r="H22" s="3"/>
      <c r="I22" s="3"/>
      <c r="J22" s="3"/>
      <c r="K22" s="3"/>
      <c r="L22" s="3"/>
      <c r="M22" s="3"/>
    </row>
    <row r="23" spans="1:13" x14ac:dyDescent="0.2">
      <c r="B23" s="6"/>
      <c r="C23" s="108"/>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5" t="s">
        <v>65</v>
      </c>
      <c r="B28" s="3" t="s">
        <v>38</v>
      </c>
      <c r="C28" s="3"/>
      <c r="D28" s="3"/>
      <c r="E28" s="3"/>
      <c r="F28" s="3"/>
      <c r="G28" s="3"/>
      <c r="H28" s="3"/>
      <c r="I28" s="3"/>
      <c r="J28" s="3"/>
      <c r="K28" s="3"/>
      <c r="L28" s="3"/>
      <c r="M28" s="3"/>
    </row>
    <row r="29" spans="1:13" x14ac:dyDescent="0.2">
      <c r="A29" s="75"/>
      <c r="B29" s="3" t="s">
        <v>7</v>
      </c>
      <c r="C29" s="3"/>
      <c r="D29" s="3"/>
      <c r="E29" s="3"/>
      <c r="F29" s="3"/>
      <c r="G29" s="3"/>
      <c r="H29" s="3"/>
      <c r="I29" s="3"/>
      <c r="J29" s="3"/>
      <c r="K29" s="3"/>
      <c r="L29" s="3"/>
      <c r="M29" s="3"/>
    </row>
    <row r="30" spans="1:13" x14ac:dyDescent="0.2">
      <c r="A30" s="75"/>
      <c r="B30" s="3"/>
      <c r="C30" s="3"/>
      <c r="D30" s="3"/>
      <c r="E30" s="3"/>
      <c r="F30" s="3"/>
      <c r="G30" s="3"/>
      <c r="H30" s="3"/>
      <c r="I30" s="3"/>
      <c r="J30" s="3"/>
      <c r="K30" s="3"/>
      <c r="L30" s="3"/>
      <c r="M30" s="3"/>
    </row>
    <row r="31" spans="1:13" x14ac:dyDescent="0.2">
      <c r="A31" s="75" t="s">
        <v>66</v>
      </c>
      <c r="B31" s="3" t="s">
        <v>67</v>
      </c>
      <c r="C31" s="3"/>
      <c r="D31" s="3"/>
      <c r="E31" s="3"/>
      <c r="F31" s="3"/>
      <c r="G31" s="3"/>
      <c r="H31" s="3"/>
      <c r="I31" s="3"/>
      <c r="J31" s="3"/>
      <c r="K31" s="3"/>
      <c r="L31" s="3"/>
      <c r="M31" s="3"/>
    </row>
    <row r="32" spans="1:13" x14ac:dyDescent="0.2">
      <c r="A32" s="75"/>
      <c r="B32" s="3" t="s">
        <v>79</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5" t="s">
        <v>68</v>
      </c>
      <c r="B34" s="3" t="s">
        <v>43</v>
      </c>
      <c r="C34" s="3"/>
      <c r="D34" s="3"/>
      <c r="E34" s="3"/>
      <c r="F34" s="3"/>
      <c r="G34" s="3"/>
      <c r="H34" s="3"/>
      <c r="I34" s="3"/>
      <c r="J34" s="3"/>
      <c r="K34" s="3"/>
      <c r="L34" s="3"/>
      <c r="M34" s="3"/>
    </row>
    <row r="35" spans="1:13" x14ac:dyDescent="0.2">
      <c r="A35" s="75"/>
      <c r="B35" s="3" t="s">
        <v>80</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2" t="s">
        <v>54</v>
      </c>
      <c r="C37" s="102" t="s">
        <v>69</v>
      </c>
      <c r="D37" s="218" t="s">
        <v>55</v>
      </c>
      <c r="E37" s="219"/>
      <c r="F37" s="102" t="s">
        <v>70</v>
      </c>
      <c r="G37" s="102" t="s">
        <v>71</v>
      </c>
      <c r="H37" s="102" t="s">
        <v>72</v>
      </c>
      <c r="I37" s="3"/>
      <c r="J37" s="3"/>
      <c r="K37" s="3"/>
      <c r="L37" s="3"/>
      <c r="M37" s="3"/>
    </row>
    <row r="38" spans="1:13" x14ac:dyDescent="0.2">
      <c r="B38" s="103">
        <v>1</v>
      </c>
      <c r="C38" s="123"/>
      <c r="D38" s="104" t="s">
        <v>56</v>
      </c>
      <c r="E38" s="101"/>
      <c r="F38" s="124" t="s">
        <v>73</v>
      </c>
      <c r="G38" s="124">
        <v>0</v>
      </c>
      <c r="H38" s="124"/>
      <c r="I38" s="3"/>
      <c r="J38" s="3"/>
      <c r="K38" s="3"/>
      <c r="L38" s="3"/>
      <c r="M38" s="3"/>
    </row>
    <row r="39" spans="1:13" x14ac:dyDescent="0.2">
      <c r="B39" s="103">
        <v>2</v>
      </c>
      <c r="C39" s="123"/>
      <c r="D39" s="104" t="s">
        <v>46</v>
      </c>
      <c r="E39" s="101"/>
      <c r="F39" s="124" t="s">
        <v>73</v>
      </c>
      <c r="G39" s="124">
        <v>0</v>
      </c>
      <c r="H39" s="124"/>
      <c r="I39" s="3"/>
      <c r="J39" s="3"/>
      <c r="K39" s="3"/>
      <c r="L39" s="3"/>
      <c r="M39" s="3"/>
    </row>
    <row r="40" spans="1:13" x14ac:dyDescent="0.2">
      <c r="B40" s="103">
        <v>3</v>
      </c>
      <c r="C40" s="123"/>
      <c r="D40" s="104" t="s">
        <v>8</v>
      </c>
      <c r="E40" s="101"/>
      <c r="F40" s="124" t="s">
        <v>73</v>
      </c>
      <c r="G40" s="124">
        <v>0</v>
      </c>
      <c r="H40" s="124"/>
      <c r="I40" s="3"/>
      <c r="J40" s="3"/>
      <c r="K40" s="3"/>
      <c r="L40" s="3"/>
      <c r="M40" s="3"/>
    </row>
    <row r="41" spans="1:13" x14ac:dyDescent="0.2">
      <c r="B41" s="103">
        <v>4</v>
      </c>
      <c r="C41" s="123"/>
      <c r="D41" s="104">
        <v>0</v>
      </c>
      <c r="E41" s="101"/>
      <c r="F41" s="124" t="s">
        <v>73</v>
      </c>
      <c r="G41" s="124">
        <v>0</v>
      </c>
      <c r="H41" s="124"/>
      <c r="I41" s="3"/>
      <c r="J41" s="3"/>
      <c r="K41" s="3"/>
      <c r="L41" s="3"/>
      <c r="M41" s="3"/>
    </row>
    <row r="42" spans="1:13" x14ac:dyDescent="0.2">
      <c r="B42" s="103">
        <v>5</v>
      </c>
      <c r="C42" s="123"/>
      <c r="D42" s="104">
        <v>0</v>
      </c>
      <c r="E42" s="101"/>
      <c r="F42" s="124" t="s">
        <v>73</v>
      </c>
      <c r="G42" s="124">
        <v>0</v>
      </c>
      <c r="H42" s="124"/>
      <c r="I42" s="3"/>
      <c r="J42" s="3"/>
      <c r="K42" s="3"/>
      <c r="L42" s="3"/>
      <c r="M42" s="3"/>
    </row>
    <row r="43" spans="1:13" x14ac:dyDescent="0.2">
      <c r="B43" s="103">
        <v>6</v>
      </c>
      <c r="C43" s="123"/>
      <c r="D43" s="104">
        <v>0</v>
      </c>
      <c r="E43" s="101"/>
      <c r="F43" s="124" t="s">
        <v>73</v>
      </c>
      <c r="G43" s="124">
        <v>0</v>
      </c>
      <c r="H43" s="124"/>
      <c r="I43" s="3"/>
      <c r="J43" s="3"/>
      <c r="K43" s="3"/>
      <c r="L43" s="3"/>
      <c r="M43" s="3"/>
    </row>
    <row r="44" spans="1:13" x14ac:dyDescent="0.2">
      <c r="B44" s="103">
        <v>7</v>
      </c>
      <c r="C44" s="123"/>
      <c r="D44" s="104">
        <v>0</v>
      </c>
      <c r="E44" s="101"/>
      <c r="F44" s="124" t="s">
        <v>73</v>
      </c>
      <c r="G44" s="124">
        <v>0</v>
      </c>
      <c r="H44" s="124"/>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3" t="s">
        <v>73</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5"/>
      <c r="B60" s="85"/>
      <c r="C60" s="85"/>
      <c r="D60" s="85"/>
      <c r="E60" s="85"/>
      <c r="F60" s="85"/>
      <c r="G60" s="85"/>
      <c r="H60" s="85"/>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0"/>
      <c r="B3" s="80"/>
      <c r="C3" s="80"/>
      <c r="D3" s="80"/>
      <c r="E3" s="80"/>
      <c r="F3" s="222" t="str">
        <f>"File '"&amp;Instructions!B2&amp;"' - "&amp;Instructions!B1</f>
        <v>File 'N' - Novabell</v>
      </c>
      <c r="G3" s="222"/>
      <c r="H3" s="222"/>
      <c r="I3" s="222"/>
      <c r="J3" s="222"/>
      <c r="K3" s="222"/>
      <c r="Q3" s="11"/>
      <c r="R3" s="6"/>
      <c r="S3" s="34"/>
    </row>
    <row r="4" spans="1:19" ht="15.75" x14ac:dyDescent="0.2">
      <c r="A4" s="80"/>
      <c r="B4" s="80"/>
      <c r="C4" s="80"/>
      <c r="D4" s="80"/>
      <c r="E4" s="220"/>
      <c r="F4" s="220"/>
      <c r="G4" s="220"/>
      <c r="H4" s="220"/>
      <c r="Q4" s="11"/>
      <c r="R4" s="6"/>
      <c r="S4" s="34"/>
    </row>
    <row r="5" spans="1:19" ht="15.75" x14ac:dyDescent="0.2">
      <c r="A5" s="80"/>
      <c r="B5" s="80"/>
      <c r="C5" s="80"/>
      <c r="D5" s="80"/>
      <c r="E5" s="80"/>
      <c r="F5" s="80"/>
      <c r="G5" s="80"/>
      <c r="H5" s="80"/>
      <c r="I5" s="80"/>
      <c r="J5" s="80"/>
      <c r="K5" s="80"/>
      <c r="L5" s="3"/>
      <c r="M5" s="3"/>
      <c r="N5" s="3"/>
      <c r="O5" s="3"/>
      <c r="P5" s="4"/>
      <c r="Q5" s="11"/>
      <c r="R5" s="6"/>
      <c r="S5" s="34"/>
    </row>
    <row r="6" spans="1:19" ht="15.75" x14ac:dyDescent="0.2">
      <c r="A6" s="220" t="str">
        <f>"Price List Index - "&amp;Instructions!B4</f>
        <v>Price List Index - 5/1/26</v>
      </c>
      <c r="B6" s="220"/>
      <c r="C6" s="220"/>
      <c r="D6" s="220"/>
      <c r="E6" s="220"/>
      <c r="F6" s="220"/>
      <c r="G6" s="220"/>
      <c r="H6" s="220"/>
      <c r="I6" s="220"/>
      <c r="J6" s="220"/>
      <c r="K6" s="220"/>
      <c r="L6" s="3"/>
      <c r="M6" s="3"/>
      <c r="N6" s="3"/>
      <c r="O6" s="3"/>
      <c r="P6" s="4"/>
      <c r="Q6" s="11"/>
      <c r="R6" s="6"/>
      <c r="S6" s="34"/>
    </row>
    <row r="7" spans="1:19" ht="6" customHeight="1" x14ac:dyDescent="0.2">
      <c r="A7" s="80"/>
      <c r="B7" s="80"/>
      <c r="C7" s="80"/>
      <c r="D7" s="80"/>
      <c r="E7" s="80"/>
      <c r="F7" s="80"/>
      <c r="G7" s="80"/>
      <c r="H7" s="80"/>
      <c r="I7" s="80"/>
      <c r="J7" s="80"/>
      <c r="K7" s="80"/>
      <c r="L7" s="3"/>
      <c r="M7" s="3"/>
      <c r="N7" s="3"/>
      <c r="O7" s="3"/>
      <c r="P7" s="4"/>
      <c r="Q7" s="11"/>
      <c r="R7" s="6"/>
      <c r="S7" s="34"/>
    </row>
    <row r="8" spans="1:19" ht="3" customHeight="1" x14ac:dyDescent="0.2">
      <c r="A8" s="81"/>
      <c r="B8" s="81"/>
      <c r="C8" s="81"/>
      <c r="D8" s="81"/>
      <c r="E8" s="81"/>
      <c r="F8" s="81"/>
      <c r="G8" s="81"/>
      <c r="H8" s="81"/>
      <c r="I8" s="81"/>
      <c r="J8" s="81"/>
      <c r="K8" s="81"/>
    </row>
    <row r="9" spans="1:19" ht="3" customHeight="1" x14ac:dyDescent="0.2">
      <c r="A9" s="82"/>
      <c r="B9" s="82"/>
      <c r="C9" s="82"/>
      <c r="D9" s="82"/>
      <c r="E9" s="82"/>
      <c r="F9" s="82"/>
      <c r="G9" s="82"/>
      <c r="H9" s="82"/>
      <c r="I9" s="82"/>
      <c r="J9" s="82"/>
      <c r="K9" s="82"/>
    </row>
    <row r="11" spans="1:19" x14ac:dyDescent="0.2">
      <c r="A11" s="78" t="s">
        <v>9</v>
      </c>
      <c r="B11" s="77"/>
      <c r="C11" s="78" t="s">
        <v>50</v>
      </c>
      <c r="D11" s="77"/>
      <c r="E11" s="78" t="s">
        <v>51</v>
      </c>
      <c r="G11" s="78" t="s">
        <v>9</v>
      </c>
      <c r="H11" s="77"/>
      <c r="I11" s="78" t="s">
        <v>50</v>
      </c>
      <c r="J11" s="77"/>
      <c r="K11" s="78" t="s">
        <v>51</v>
      </c>
    </row>
    <row r="12" spans="1:19" s="79" customFormat="1" ht="15" customHeight="1" x14ac:dyDescent="0.2">
      <c r="A12" s="6"/>
      <c r="B12" s="75"/>
      <c r="C12" s="3"/>
      <c r="D12" s="3"/>
      <c r="E12" s="6"/>
      <c r="G12" s="89"/>
      <c r="H12" s="75"/>
      <c r="I12" s="3"/>
      <c r="J12" s="3"/>
      <c r="K12" s="3"/>
    </row>
    <row r="13" spans="1:19" s="79" customFormat="1" ht="15" customHeight="1" x14ac:dyDescent="0.2">
      <c r="A13" s="6"/>
      <c r="B13" s="75"/>
      <c r="C13" s="3"/>
      <c r="D13" s="3"/>
      <c r="E13" s="6"/>
      <c r="G13" s="89"/>
      <c r="H13" s="75"/>
      <c r="I13" s="3"/>
      <c r="J13" s="3"/>
      <c r="K13" s="3"/>
    </row>
    <row r="14" spans="1:19" s="79" customFormat="1" ht="15" customHeight="1" x14ac:dyDescent="0.2">
      <c r="A14" s="198"/>
      <c r="B14" s="75"/>
      <c r="C14" s="3"/>
      <c r="D14" s="3"/>
      <c r="E14" s="6"/>
      <c r="G14" s="89"/>
      <c r="H14" s="75"/>
      <c r="I14" s="3"/>
      <c r="J14" s="3"/>
      <c r="K14" s="3"/>
    </row>
    <row r="15" spans="1:19" s="79" customFormat="1" ht="15" customHeight="1" x14ac:dyDescent="0.2">
      <c r="A15" s="198"/>
      <c r="B15" s="75"/>
      <c r="C15" s="3"/>
      <c r="D15" s="3"/>
      <c r="E15" s="6"/>
      <c r="G15" s="89"/>
      <c r="H15" s="75"/>
      <c r="I15" s="3"/>
      <c r="J15" s="3"/>
      <c r="K15" s="3"/>
    </row>
    <row r="16" spans="1:19" s="79" customFormat="1" ht="15" customHeight="1" x14ac:dyDescent="0.2">
      <c r="A16" s="198"/>
      <c r="B16" s="75"/>
      <c r="C16" s="3"/>
      <c r="D16" s="3"/>
      <c r="E16" s="6"/>
      <c r="G16" s="89"/>
      <c r="H16" s="76"/>
      <c r="I16" s="3"/>
      <c r="J16" s="3"/>
      <c r="K16" s="3"/>
    </row>
    <row r="17" spans="1:11" s="79" customFormat="1" ht="15" customHeight="1" x14ac:dyDescent="0.2">
      <c r="A17" s="198"/>
      <c r="B17" s="75"/>
      <c r="C17" s="3"/>
      <c r="D17" s="3"/>
      <c r="E17" s="6"/>
      <c r="G17" s="89"/>
      <c r="H17" s="75"/>
      <c r="I17" s="3"/>
      <c r="J17" s="3"/>
      <c r="K17" s="3"/>
    </row>
    <row r="18" spans="1:11" s="79" customFormat="1" ht="15" customHeight="1" x14ac:dyDescent="0.2">
      <c r="A18" s="6"/>
      <c r="B18" s="75"/>
      <c r="C18" s="3"/>
      <c r="D18" s="3"/>
      <c r="E18" s="6"/>
      <c r="G18" s="89"/>
      <c r="H18" s="75"/>
      <c r="I18" s="3"/>
      <c r="J18" s="3"/>
      <c r="K18" s="3"/>
    </row>
    <row r="19" spans="1:11" s="79" customFormat="1" ht="15" customHeight="1" x14ac:dyDescent="0.2">
      <c r="A19" s="184"/>
      <c r="B19" s="75"/>
      <c r="C19" s="3"/>
      <c r="D19" s="3"/>
      <c r="E19" s="6"/>
      <c r="G19" s="89"/>
      <c r="H19" s="75"/>
      <c r="I19" s="3"/>
      <c r="J19" s="3"/>
      <c r="K19" s="3"/>
    </row>
    <row r="20" spans="1:11" s="79" customFormat="1" ht="15" customHeight="1" x14ac:dyDescent="0.2">
      <c r="A20" s="89"/>
      <c r="B20" s="75"/>
      <c r="C20" s="3"/>
      <c r="D20" s="3"/>
      <c r="E20" s="3"/>
      <c r="G20" s="89"/>
      <c r="H20" s="75"/>
      <c r="I20" s="3"/>
      <c r="J20" s="3"/>
      <c r="K20" s="3"/>
    </row>
    <row r="21" spans="1:11" s="79" customFormat="1" ht="15" customHeight="1" x14ac:dyDescent="0.2">
      <c r="A21" s="89"/>
      <c r="B21" s="75"/>
      <c r="C21" s="3"/>
      <c r="D21" s="3"/>
      <c r="E21" s="3"/>
      <c r="G21" s="89"/>
      <c r="H21" s="75"/>
      <c r="I21" s="3"/>
      <c r="J21" s="3"/>
      <c r="K21" s="3"/>
    </row>
    <row r="22" spans="1:11" s="79" customFormat="1" ht="15" customHeight="1" x14ac:dyDescent="0.2">
      <c r="A22" s="89"/>
      <c r="B22" s="75"/>
      <c r="C22" s="3"/>
      <c r="D22" s="3"/>
      <c r="E22" s="3"/>
      <c r="G22" s="89"/>
      <c r="H22" s="75"/>
      <c r="I22" s="3"/>
      <c r="J22" s="3"/>
      <c r="K22" s="3"/>
    </row>
    <row r="23" spans="1:11" s="79" customFormat="1" ht="15" customHeight="1" x14ac:dyDescent="0.2">
      <c r="A23" s="89"/>
      <c r="B23" s="75"/>
      <c r="C23" s="3"/>
      <c r="D23" s="3"/>
      <c r="E23" s="3"/>
      <c r="G23" s="89"/>
      <c r="H23" s="75"/>
      <c r="I23" s="3"/>
      <c r="J23" s="3"/>
      <c r="K23" s="3"/>
    </row>
    <row r="24" spans="1:11" s="79" customFormat="1" ht="15" customHeight="1" x14ac:dyDescent="0.2">
      <c r="A24" s="89"/>
      <c r="B24" s="75"/>
      <c r="C24" s="3"/>
      <c r="D24" s="3"/>
      <c r="E24" s="3"/>
      <c r="G24" s="89"/>
      <c r="H24" s="75"/>
      <c r="I24" s="3"/>
      <c r="J24" s="3"/>
      <c r="K24" s="3"/>
    </row>
    <row r="25" spans="1:11" s="79" customFormat="1" ht="15" customHeight="1" x14ac:dyDescent="0.2">
      <c r="A25" s="89"/>
      <c r="B25" s="75"/>
      <c r="C25" s="3"/>
      <c r="D25" s="3"/>
      <c r="E25" s="3"/>
      <c r="G25" s="89"/>
      <c r="H25" s="75"/>
      <c r="I25" s="3"/>
      <c r="J25" s="3"/>
      <c r="K25" s="3"/>
    </row>
    <row r="26" spans="1:11" s="79" customFormat="1" ht="15" customHeight="1" x14ac:dyDescent="0.2">
      <c r="A26" s="89"/>
      <c r="B26" s="75"/>
      <c r="C26" s="3"/>
      <c r="D26" s="3"/>
      <c r="E26" s="3"/>
      <c r="G26" s="89"/>
      <c r="H26" s="75"/>
      <c r="I26" s="3"/>
      <c r="J26" s="3"/>
      <c r="K26" s="3"/>
    </row>
    <row r="27" spans="1:11" s="79" customFormat="1" ht="15" customHeight="1" x14ac:dyDescent="0.2">
      <c r="A27" s="89"/>
      <c r="B27" s="75"/>
      <c r="C27" s="3"/>
      <c r="D27" s="3"/>
      <c r="E27" s="3"/>
      <c r="G27" s="89"/>
      <c r="H27" s="75"/>
      <c r="I27" s="3"/>
      <c r="J27" s="3"/>
      <c r="K27" s="3"/>
    </row>
    <row r="28" spans="1:11" s="79" customFormat="1" ht="15" customHeight="1" x14ac:dyDescent="0.2">
      <c r="A28" s="89"/>
      <c r="B28" s="75"/>
      <c r="C28" s="3"/>
      <c r="D28" s="3"/>
      <c r="E28" s="3"/>
      <c r="G28" s="89"/>
      <c r="H28" s="75"/>
      <c r="I28" s="3"/>
      <c r="J28" s="3"/>
      <c r="K28" s="3"/>
    </row>
    <row r="29" spans="1:11" s="79" customFormat="1" ht="15" customHeight="1" x14ac:dyDescent="0.2">
      <c r="A29" s="89"/>
      <c r="B29" s="75"/>
      <c r="C29" s="3"/>
      <c r="D29" s="3"/>
      <c r="E29" s="3"/>
      <c r="G29" s="89"/>
      <c r="H29" s="75"/>
      <c r="I29" s="3"/>
      <c r="J29" s="3"/>
      <c r="K29" s="3"/>
    </row>
    <row r="30" spans="1:11" s="79" customFormat="1" ht="15" customHeight="1" x14ac:dyDescent="0.2">
      <c r="A30" s="89"/>
      <c r="B30" s="75"/>
      <c r="C30" s="3"/>
      <c r="D30" s="3"/>
      <c r="E30" s="3"/>
      <c r="G30" s="89"/>
      <c r="H30" s="75"/>
      <c r="I30" s="3"/>
      <c r="J30" s="3"/>
      <c r="K30" s="3"/>
    </row>
    <row r="31" spans="1:11" s="79" customFormat="1" ht="15" customHeight="1" x14ac:dyDescent="0.2">
      <c r="A31" s="89"/>
      <c r="B31" s="75"/>
      <c r="C31" s="3"/>
      <c r="D31" s="3"/>
      <c r="E31" s="3"/>
      <c r="G31" s="89"/>
      <c r="H31" s="75"/>
      <c r="I31" s="3"/>
      <c r="J31" s="3"/>
      <c r="K31" s="3"/>
    </row>
    <row r="32" spans="1:11" s="79" customFormat="1" ht="15" customHeight="1" x14ac:dyDescent="0.2">
      <c r="A32" s="89"/>
      <c r="B32" s="75"/>
      <c r="C32" s="3"/>
      <c r="D32" s="3"/>
      <c r="E32" s="3"/>
      <c r="G32" s="89"/>
      <c r="H32" s="75"/>
      <c r="I32" s="3"/>
      <c r="J32" s="3"/>
      <c r="K32" s="3"/>
    </row>
    <row r="33" spans="1:11" s="79" customFormat="1" ht="15" customHeight="1" x14ac:dyDescent="0.2">
      <c r="A33" s="89"/>
      <c r="B33" s="75"/>
      <c r="C33" s="3"/>
      <c r="D33" s="3"/>
      <c r="E33" s="3"/>
      <c r="G33" s="89"/>
      <c r="H33" s="75"/>
      <c r="I33" s="3"/>
      <c r="J33" s="3"/>
      <c r="K33" s="3"/>
    </row>
    <row r="34" spans="1:11" s="79" customFormat="1" ht="15" customHeight="1" x14ac:dyDescent="0.2">
      <c r="A34" s="89"/>
      <c r="B34" s="75"/>
      <c r="C34" s="3"/>
      <c r="D34" s="3"/>
      <c r="E34" s="3"/>
      <c r="G34" s="89"/>
      <c r="H34" s="75"/>
      <c r="I34" s="3"/>
      <c r="J34" s="3"/>
      <c r="K34" s="3"/>
    </row>
    <row r="35" spans="1:11" s="79" customFormat="1" ht="15" customHeight="1" x14ac:dyDescent="0.2">
      <c r="A35" s="89"/>
      <c r="B35" s="75"/>
      <c r="C35" s="3"/>
      <c r="D35" s="3"/>
      <c r="E35" s="3"/>
      <c r="G35" s="89"/>
      <c r="H35" s="76"/>
      <c r="I35" s="3"/>
      <c r="J35" s="3"/>
      <c r="K35" s="3"/>
    </row>
    <row r="36" spans="1:11" s="79" customFormat="1" ht="15" customHeight="1" x14ac:dyDescent="0.2">
      <c r="A36" s="89"/>
      <c r="B36" s="75"/>
      <c r="C36" s="3"/>
      <c r="D36" s="3"/>
      <c r="E36" s="3"/>
      <c r="G36" s="89"/>
      <c r="H36" s="75"/>
      <c r="I36" s="3"/>
      <c r="J36" s="3"/>
      <c r="K36" s="3"/>
    </row>
    <row r="37" spans="1:11" s="79" customFormat="1" ht="15" customHeight="1" x14ac:dyDescent="0.2">
      <c r="A37" s="89"/>
      <c r="B37" s="75"/>
      <c r="C37" s="3"/>
      <c r="D37" s="3"/>
      <c r="E37" s="3"/>
      <c r="G37" s="89"/>
      <c r="H37" s="76"/>
      <c r="I37" s="3"/>
      <c r="J37" s="3"/>
      <c r="K37" s="3"/>
    </row>
    <row r="38" spans="1:11" s="79" customFormat="1" ht="15" customHeight="1" x14ac:dyDescent="0.2">
      <c r="A38" s="89"/>
      <c r="B38" s="75"/>
      <c r="C38" s="3"/>
      <c r="D38" s="3"/>
      <c r="E38" s="3"/>
      <c r="G38" s="89"/>
      <c r="H38" s="75"/>
      <c r="I38" s="3"/>
      <c r="J38" s="3"/>
      <c r="K38" s="3"/>
    </row>
    <row r="39" spans="1:11" s="79" customFormat="1" ht="15" customHeight="1" x14ac:dyDescent="0.2">
      <c r="A39" s="89"/>
      <c r="B39" s="75"/>
      <c r="C39" s="3"/>
      <c r="D39" s="3"/>
      <c r="E39" s="3"/>
      <c r="G39" s="89"/>
      <c r="H39" s="75"/>
      <c r="I39" s="3"/>
      <c r="J39" s="3"/>
      <c r="K39" s="3"/>
    </row>
    <row r="40" spans="1:11" s="79" customFormat="1" ht="15" customHeight="1" x14ac:dyDescent="0.2">
      <c r="A40" s="89"/>
      <c r="B40" s="75"/>
      <c r="C40" s="3"/>
      <c r="D40" s="3"/>
      <c r="E40" s="3"/>
      <c r="G40" s="89"/>
      <c r="H40" s="75"/>
      <c r="I40" s="3"/>
      <c r="J40" s="3"/>
      <c r="K40" s="3"/>
    </row>
    <row r="41" spans="1:11" s="79" customFormat="1" ht="15" customHeight="1" x14ac:dyDescent="0.2">
      <c r="A41" s="89"/>
      <c r="B41" s="75"/>
      <c r="C41" s="3"/>
      <c r="D41" s="3"/>
      <c r="E41" s="3"/>
      <c r="G41" s="89"/>
      <c r="H41" s="75"/>
      <c r="I41" s="3"/>
      <c r="J41" s="3"/>
      <c r="K41" s="3"/>
    </row>
    <row r="42" spans="1:11" s="79" customFormat="1" ht="15" customHeight="1" x14ac:dyDescent="0.2">
      <c r="A42" s="89"/>
      <c r="B42" s="76"/>
      <c r="C42" s="3"/>
      <c r="D42" s="3"/>
      <c r="E42" s="3"/>
      <c r="G42" s="89"/>
      <c r="H42" s="75"/>
      <c r="I42" s="3"/>
      <c r="J42" s="3"/>
      <c r="K42" s="3"/>
    </row>
    <row r="43" spans="1:11" s="79" customFormat="1" ht="15" customHeight="1" x14ac:dyDescent="0.2">
      <c r="A43" s="89"/>
      <c r="B43" s="75"/>
      <c r="C43" s="3"/>
      <c r="D43" s="3"/>
      <c r="E43" s="3"/>
      <c r="G43" s="89"/>
      <c r="H43" s="76"/>
      <c r="I43" s="3"/>
      <c r="J43" s="3"/>
      <c r="K43" s="3"/>
    </row>
    <row r="44" spans="1:11" s="79" customFormat="1" ht="15" customHeight="1" x14ac:dyDescent="0.2">
      <c r="A44" s="89"/>
      <c r="B44" s="75"/>
      <c r="C44" s="3"/>
      <c r="D44" s="3"/>
      <c r="E44" s="3"/>
      <c r="G44" s="89"/>
      <c r="H44" s="75"/>
      <c r="I44" s="3"/>
      <c r="J44" s="3"/>
      <c r="K44" s="3"/>
    </row>
    <row r="45" spans="1:11" s="79" customFormat="1" ht="15" customHeight="1" x14ac:dyDescent="0.2">
      <c r="A45" s="89"/>
      <c r="B45" s="75"/>
      <c r="C45" s="3"/>
      <c r="D45" s="3"/>
      <c r="E45" s="3"/>
      <c r="G45" s="89"/>
      <c r="H45" s="75"/>
      <c r="I45" s="3"/>
      <c r="J45" s="3"/>
      <c r="K45" s="3"/>
    </row>
    <row r="46" spans="1:11" s="79" customFormat="1" ht="5.0999999999999996" customHeight="1" x14ac:dyDescent="0.2">
      <c r="G46" s="89"/>
      <c r="H46" s="75"/>
      <c r="I46" s="3"/>
      <c r="J46" s="3"/>
      <c r="K46" s="3"/>
    </row>
    <row r="47" spans="1:11" s="79" customFormat="1" ht="9.9499999999999993" customHeight="1" x14ac:dyDescent="0.2">
      <c r="A47" s="75"/>
      <c r="B47" s="75"/>
      <c r="C47" s="3"/>
      <c r="D47" s="3"/>
      <c r="E47" s="3"/>
    </row>
    <row r="48" spans="1:11" s="79" customFormat="1" ht="9.9499999999999993" customHeight="1" x14ac:dyDescent="0.2">
      <c r="A48" s="75"/>
      <c r="B48" s="75"/>
      <c r="C48" s="3"/>
      <c r="D48" s="3"/>
      <c r="E48" s="3"/>
    </row>
    <row r="49" spans="1:11" s="79" customFormat="1" ht="12.75" customHeight="1" x14ac:dyDescent="0.2">
      <c r="A49" s="221" t="s">
        <v>155</v>
      </c>
      <c r="B49" s="221"/>
      <c r="C49" s="221"/>
      <c r="D49" s="221"/>
      <c r="E49" s="221"/>
      <c r="F49" s="221"/>
      <c r="G49" s="221"/>
      <c r="H49" s="221"/>
      <c r="I49" s="221"/>
      <c r="J49" s="221"/>
      <c r="K49" s="221"/>
    </row>
    <row r="50" spans="1:11" s="79" customFormat="1" ht="3.95" customHeight="1" x14ac:dyDescent="0.2">
      <c r="A50" s="6"/>
      <c r="B50" s="6"/>
      <c r="C50" s="6"/>
      <c r="D50" s="6"/>
      <c r="E50" s="6"/>
      <c r="F50" s="181"/>
      <c r="G50" s="181"/>
      <c r="H50" s="181"/>
      <c r="I50" s="181"/>
      <c r="J50" s="181"/>
      <c r="K50" s="181"/>
    </row>
    <row r="51" spans="1:11" s="79" customFormat="1" ht="36.75" customHeight="1" x14ac:dyDescent="0.2">
      <c r="A51" s="221" t="s">
        <v>29</v>
      </c>
      <c r="B51" s="221"/>
      <c r="C51" s="221"/>
      <c r="D51" s="221"/>
      <c r="E51" s="221"/>
      <c r="F51" s="221"/>
      <c r="G51" s="221"/>
      <c r="H51" s="221"/>
      <c r="I51" s="221"/>
      <c r="J51" s="221"/>
      <c r="K51" s="221"/>
    </row>
    <row r="52" spans="1:11" x14ac:dyDescent="0.2">
      <c r="A52" s="30"/>
      <c r="B52" s="30"/>
      <c r="C52" s="30"/>
      <c r="D52" s="30"/>
      <c r="E52" s="30"/>
      <c r="F52" s="30"/>
      <c r="G52" s="30"/>
      <c r="H52" s="30"/>
      <c r="I52" s="30"/>
      <c r="J52" s="30"/>
      <c r="K52" s="30"/>
    </row>
  </sheetData>
  <mergeCells count="5">
    <mergeCell ref="A6:K6"/>
    <mergeCell ref="A49:K49"/>
    <mergeCell ref="A51:K51"/>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33"/>
  <sheetViews>
    <sheetView tabSelected="1" zoomScale="130" zoomScaleNormal="130" workbookViewId="0">
      <pane xSplit="14" ySplit="20" topLeftCell="O21" activePane="bottomRight" state="frozen"/>
      <selection pane="topRight" activeCell="O1" sqref="O1"/>
      <selection pane="bottomLeft" activeCell="A21" sqref="A21"/>
      <selection pane="bottomRight" activeCell="O21" sqref="O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1" customWidth="1"/>
    <col min="20" max="20" width="3.7109375" style="2" customWidth="1"/>
    <col min="21" max="21" width="4" style="9" customWidth="1"/>
    <col min="22" max="22" width="1" style="87" customWidth="1"/>
    <col min="23" max="23" width="3.85546875" style="55" customWidth="1"/>
    <col min="24" max="24" width="6.7109375" style="16" customWidth="1"/>
    <col min="25" max="25" width="1" style="87" customWidth="1"/>
    <col min="26" max="26" width="3.7109375" style="40" customWidth="1"/>
    <col min="27" max="27" width="6.7109375" style="40" customWidth="1"/>
    <col min="28" max="28" width="5.140625" style="59" customWidth="1"/>
    <col min="29" max="29" width="6.7109375" style="18" customWidth="1"/>
    <col min="30" max="30" width="5.140625" style="16" customWidth="1"/>
    <col min="31" max="31" width="4.5703125" style="65" customWidth="1"/>
    <col min="32" max="32" width="4.140625" style="65" customWidth="1"/>
    <col min="33" max="33" width="6.7109375" style="18" customWidth="1"/>
    <col min="34" max="34" width="1" style="87" customWidth="1"/>
    <col min="35" max="35" width="4.28515625" style="128"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4" t="s">
        <v>56</v>
      </c>
      <c r="D1" s="38"/>
      <c r="E1" s="70" t="s">
        <v>24</v>
      </c>
      <c r="F1" s="70"/>
      <c r="G1" s="29" t="s">
        <v>49</v>
      </c>
      <c r="H1" s="29"/>
      <c r="I1" s="29"/>
      <c r="J1" s="29"/>
      <c r="K1" s="29"/>
      <c r="L1" s="29"/>
      <c r="M1" s="29"/>
      <c r="N1" s="29"/>
      <c r="P1" s="70" t="s">
        <v>25</v>
      </c>
      <c r="Q1" s="86"/>
      <c r="R1" s="28"/>
      <c r="S1" s="37">
        <f>IF(Suggested="Yes",'Price List'!AA1,'Price List'!AG1)</f>
        <v>0.05</v>
      </c>
      <c r="T1" s="35" t="s">
        <v>48</v>
      </c>
      <c r="U1" s="5" t="str">
        <f>+Instructions!$B$3</f>
        <v>B</v>
      </c>
      <c r="V1" s="50"/>
      <c r="W1" s="54">
        <f>+Instructions!$C$22</f>
        <v>0</v>
      </c>
      <c r="X1" s="17">
        <f t="shared" ref="X1:X7" si="0">ROUND($AA1*(1-W1)+0.004999,2)</f>
        <v>0.05</v>
      </c>
      <c r="Y1" s="50"/>
      <c r="Z1" s="6" t="s">
        <v>228</v>
      </c>
      <c r="AA1" s="37">
        <v>0.05</v>
      </c>
      <c r="AB1" s="58">
        <f t="shared" ref="AB1:AC7" si="1">+W1</f>
        <v>0</v>
      </c>
      <c r="AC1" s="17">
        <f t="shared" si="1"/>
        <v>0.05</v>
      </c>
      <c r="AD1" s="12">
        <f t="shared" ref="AD1:AD7" si="2">(AG1-AC1)/AG1</f>
        <v>0</v>
      </c>
      <c r="AE1" s="122"/>
      <c r="AF1" s="129">
        <v>1</v>
      </c>
      <c r="AG1" s="36">
        <f t="shared" ref="AG1:AG7" si="3">SUM(AJ1:AL1)+AE1</f>
        <v>0.05</v>
      </c>
      <c r="AH1" s="50"/>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9" t="s">
        <v>60</v>
      </c>
    </row>
    <row r="2" spans="2:41" s="3" customFormat="1" ht="9.9499999999999993" hidden="1" customHeight="1" x14ac:dyDescent="0.2">
      <c r="B2" s="115" t="s">
        <v>46</v>
      </c>
      <c r="D2" s="38"/>
      <c r="E2" s="70" t="s">
        <v>24</v>
      </c>
      <c r="F2" s="70"/>
      <c r="G2" s="29" t="s">
        <v>26</v>
      </c>
      <c r="H2" s="29"/>
      <c r="I2" s="29" t="s">
        <v>27</v>
      </c>
      <c r="J2" s="29"/>
      <c r="K2" s="29"/>
      <c r="L2" s="29"/>
      <c r="M2" s="29"/>
      <c r="N2" s="29"/>
      <c r="P2" s="70"/>
      <c r="Q2" s="86"/>
      <c r="R2" s="28"/>
      <c r="S2" s="37">
        <f>IF(Suggested="Yes",'Price List'!AA2,'Price List'!AG2)</f>
        <v>0.05</v>
      </c>
      <c r="T2" s="35" t="s">
        <v>47</v>
      </c>
      <c r="U2" s="5" t="str">
        <f>+Instructions!$B$3</f>
        <v>B</v>
      </c>
      <c r="V2" s="50"/>
      <c r="W2" s="54">
        <f>+Instructions!$C$22</f>
        <v>0</v>
      </c>
      <c r="X2" s="37">
        <f t="shared" si="0"/>
        <v>0.05</v>
      </c>
      <c r="Y2" s="50"/>
      <c r="Z2" s="6" t="s">
        <v>228</v>
      </c>
      <c r="AA2" s="37">
        <v>0.05</v>
      </c>
      <c r="AB2" s="58">
        <f t="shared" si="1"/>
        <v>0</v>
      </c>
      <c r="AC2" s="37">
        <f t="shared" si="1"/>
        <v>0.05</v>
      </c>
      <c r="AD2" s="58">
        <f t="shared" si="2"/>
        <v>0</v>
      </c>
      <c r="AE2" s="122"/>
      <c r="AF2" s="131">
        <v>2</v>
      </c>
      <c r="AG2" s="42">
        <f t="shared" si="3"/>
        <v>0.05</v>
      </c>
      <c r="AH2" s="50"/>
      <c r="AJ2" s="17">
        <f t="shared" si="4"/>
        <v>0.05</v>
      </c>
      <c r="AK2" s="17">
        <f t="shared" si="5"/>
        <v>0</v>
      </c>
      <c r="AL2" s="17">
        <f t="shared" si="6"/>
        <v>0</v>
      </c>
      <c r="AM2" s="17" t="str">
        <f t="shared" si="7"/>
        <v/>
      </c>
      <c r="AO2" s="99" t="s">
        <v>60</v>
      </c>
    </row>
    <row r="3" spans="2:41" s="3" customFormat="1" ht="9.9499999999999993" hidden="1" customHeight="1" x14ac:dyDescent="0.2">
      <c r="B3" s="113" t="s">
        <v>8</v>
      </c>
      <c r="D3" s="38"/>
      <c r="E3" s="70" t="s">
        <v>24</v>
      </c>
      <c r="F3" s="70"/>
      <c r="G3" s="29" t="s">
        <v>26</v>
      </c>
      <c r="H3" s="29"/>
      <c r="I3" s="29" t="s">
        <v>27</v>
      </c>
      <c r="J3" s="29"/>
      <c r="K3" s="29"/>
      <c r="L3" s="29"/>
      <c r="M3" s="29"/>
      <c r="N3" s="29"/>
      <c r="P3" s="70"/>
      <c r="Q3" s="86"/>
      <c r="R3" s="28"/>
      <c r="S3" s="37">
        <f>IF(Suggested="Yes",'Price List'!AA3,'Price List'!AG3)</f>
        <v>0.05</v>
      </c>
      <c r="T3" s="35" t="s">
        <v>47</v>
      </c>
      <c r="U3" s="5" t="str">
        <f>+Instructions!$B$3</f>
        <v>B</v>
      </c>
      <c r="V3" s="50"/>
      <c r="W3" s="54">
        <f>+Instructions!$C$22</f>
        <v>0</v>
      </c>
      <c r="X3" s="17">
        <f t="shared" si="0"/>
        <v>0.05</v>
      </c>
      <c r="Y3" s="50"/>
      <c r="Z3" s="6" t="s">
        <v>228</v>
      </c>
      <c r="AA3" s="37">
        <v>0.05</v>
      </c>
      <c r="AB3" s="58">
        <f t="shared" si="1"/>
        <v>0</v>
      </c>
      <c r="AC3" s="17">
        <f t="shared" si="1"/>
        <v>0.05</v>
      </c>
      <c r="AD3" s="12">
        <f t="shared" si="2"/>
        <v>0</v>
      </c>
      <c r="AE3" s="122"/>
      <c r="AF3" s="130">
        <v>3</v>
      </c>
      <c r="AG3" s="51">
        <f t="shared" si="3"/>
        <v>0.05</v>
      </c>
      <c r="AH3" s="50"/>
      <c r="AJ3" s="17">
        <f t="shared" si="4"/>
        <v>0.05</v>
      </c>
      <c r="AK3" s="17">
        <f t="shared" si="5"/>
        <v>0</v>
      </c>
      <c r="AL3" s="17">
        <f t="shared" si="6"/>
        <v>0</v>
      </c>
      <c r="AM3" s="17" t="str">
        <f t="shared" si="7"/>
        <v/>
      </c>
      <c r="AO3" s="99" t="s">
        <v>60</v>
      </c>
    </row>
    <row r="4" spans="2:41" s="3" customFormat="1" ht="9.9499999999999993" hidden="1" customHeight="1" x14ac:dyDescent="0.2">
      <c r="B4" s="116">
        <v>0</v>
      </c>
      <c r="D4" s="38"/>
      <c r="E4" s="70" t="s">
        <v>24</v>
      </c>
      <c r="F4" s="70"/>
      <c r="G4" s="29" t="s">
        <v>26</v>
      </c>
      <c r="H4" s="29"/>
      <c r="I4" s="29" t="s">
        <v>27</v>
      </c>
      <c r="J4" s="29"/>
      <c r="K4" s="29"/>
      <c r="L4" s="29"/>
      <c r="M4" s="29"/>
      <c r="N4" s="29"/>
      <c r="P4" s="70"/>
      <c r="Q4" s="86"/>
      <c r="R4" s="28"/>
      <c r="S4" s="37">
        <f>IF(Suggested="Yes",'Price List'!AA4,'Price List'!AG4)</f>
        <v>0</v>
      </c>
      <c r="T4" s="35" t="s">
        <v>47</v>
      </c>
      <c r="U4" s="5" t="str">
        <f>+Instructions!$B$3</f>
        <v>B</v>
      </c>
      <c r="V4" s="50"/>
      <c r="W4" s="54">
        <f>+Instructions!$C$22</f>
        <v>0</v>
      </c>
      <c r="X4" s="17">
        <f t="shared" si="0"/>
        <v>0</v>
      </c>
      <c r="Y4" s="50"/>
      <c r="Z4" s="6" t="s">
        <v>228</v>
      </c>
      <c r="AA4" s="37">
        <v>0</v>
      </c>
      <c r="AB4" s="58">
        <f t="shared" si="1"/>
        <v>0</v>
      </c>
      <c r="AC4" s="17">
        <f t="shared" si="1"/>
        <v>0</v>
      </c>
      <c r="AD4" s="12" t="e">
        <f t="shared" si="2"/>
        <v>#DIV/0!</v>
      </c>
      <c r="AE4" s="122"/>
      <c r="AF4" s="132">
        <v>4</v>
      </c>
      <c r="AG4" s="109">
        <f t="shared" si="3"/>
        <v>0</v>
      </c>
      <c r="AH4" s="50"/>
      <c r="AJ4" s="17">
        <f t="shared" si="4"/>
        <v>0</v>
      </c>
      <c r="AK4" s="17">
        <f t="shared" si="5"/>
        <v>0</v>
      </c>
      <c r="AL4" s="17">
        <f t="shared" si="6"/>
        <v>0</v>
      </c>
      <c r="AM4" s="17" t="str">
        <f t="shared" si="7"/>
        <v/>
      </c>
      <c r="AO4" s="99" t="s">
        <v>60</v>
      </c>
    </row>
    <row r="5" spans="2:41" s="3" customFormat="1" ht="9.9499999999999993" hidden="1" customHeight="1" x14ac:dyDescent="0.2">
      <c r="B5" s="117">
        <v>0</v>
      </c>
      <c r="D5" s="38"/>
      <c r="E5" s="70" t="s">
        <v>24</v>
      </c>
      <c r="F5" s="70"/>
      <c r="G5" s="29" t="s">
        <v>26</v>
      </c>
      <c r="H5" s="29"/>
      <c r="I5" s="29" t="s">
        <v>27</v>
      </c>
      <c r="J5" s="29"/>
      <c r="K5" s="29"/>
      <c r="L5" s="29"/>
      <c r="M5" s="29"/>
      <c r="N5" s="29"/>
      <c r="P5" s="70"/>
      <c r="Q5" s="86"/>
      <c r="R5" s="28"/>
      <c r="S5" s="37">
        <f>IF(Suggested="Yes",'Price List'!AA5,'Price List'!AG5)</f>
        <v>0</v>
      </c>
      <c r="T5" s="35" t="s">
        <v>47</v>
      </c>
      <c r="U5" s="5" t="str">
        <f>+Instructions!$B$3</f>
        <v>B</v>
      </c>
      <c r="V5" s="50"/>
      <c r="W5" s="54">
        <f>+Instructions!$C$22</f>
        <v>0</v>
      </c>
      <c r="X5" s="17">
        <f t="shared" si="0"/>
        <v>0</v>
      </c>
      <c r="Y5" s="50"/>
      <c r="Z5" s="6" t="s">
        <v>228</v>
      </c>
      <c r="AA5" s="37">
        <v>0</v>
      </c>
      <c r="AB5" s="58">
        <f t="shared" si="1"/>
        <v>0</v>
      </c>
      <c r="AC5" s="17">
        <f t="shared" si="1"/>
        <v>0</v>
      </c>
      <c r="AD5" s="12" t="e">
        <f t="shared" si="2"/>
        <v>#DIV/0!</v>
      </c>
      <c r="AE5" s="122"/>
      <c r="AF5" s="133">
        <v>5</v>
      </c>
      <c r="AG5" s="110">
        <f t="shared" si="3"/>
        <v>0</v>
      </c>
      <c r="AH5" s="50"/>
      <c r="AJ5" s="17">
        <f t="shared" si="4"/>
        <v>0</v>
      </c>
      <c r="AK5" s="17">
        <f t="shared" si="5"/>
        <v>0</v>
      </c>
      <c r="AL5" s="17">
        <f t="shared" si="6"/>
        <v>0</v>
      </c>
      <c r="AM5" s="17" t="str">
        <f t="shared" si="7"/>
        <v/>
      </c>
      <c r="AO5" s="99" t="s">
        <v>60</v>
      </c>
    </row>
    <row r="6" spans="2:41" s="3" customFormat="1" ht="9.9499999999999993" hidden="1" customHeight="1" x14ac:dyDescent="0.2">
      <c r="B6" s="118">
        <v>0</v>
      </c>
      <c r="D6" s="38"/>
      <c r="E6" s="70" t="s">
        <v>24</v>
      </c>
      <c r="F6" s="70"/>
      <c r="G6" s="29" t="s">
        <v>26</v>
      </c>
      <c r="H6" s="29"/>
      <c r="I6" s="29" t="s">
        <v>27</v>
      </c>
      <c r="J6" s="29"/>
      <c r="K6" s="29"/>
      <c r="L6" s="183"/>
      <c r="M6" s="29"/>
      <c r="N6" s="29"/>
      <c r="P6" s="70"/>
      <c r="Q6" s="86"/>
      <c r="R6" s="28"/>
      <c r="S6" s="37">
        <f>IF(Suggested="Yes",'Price List'!AA6,'Price List'!AG6)</f>
        <v>0</v>
      </c>
      <c r="T6" s="35" t="s">
        <v>47</v>
      </c>
      <c r="U6" s="5" t="str">
        <f>+Instructions!$B$3</f>
        <v>B</v>
      </c>
      <c r="V6" s="50"/>
      <c r="W6" s="54">
        <f>+Instructions!$C$22</f>
        <v>0</v>
      </c>
      <c r="X6" s="17">
        <f t="shared" si="0"/>
        <v>0</v>
      </c>
      <c r="Y6" s="50"/>
      <c r="Z6" s="6" t="s">
        <v>228</v>
      </c>
      <c r="AA6" s="37">
        <v>0</v>
      </c>
      <c r="AB6" s="58">
        <f t="shared" si="1"/>
        <v>0</v>
      </c>
      <c r="AC6" s="17">
        <f t="shared" si="1"/>
        <v>0</v>
      </c>
      <c r="AD6" s="12" t="e">
        <f t="shared" si="2"/>
        <v>#DIV/0!</v>
      </c>
      <c r="AE6" s="122"/>
      <c r="AF6" s="134">
        <v>6</v>
      </c>
      <c r="AG6" s="111">
        <f t="shared" si="3"/>
        <v>0</v>
      </c>
      <c r="AH6" s="50"/>
      <c r="AJ6" s="17">
        <f t="shared" si="4"/>
        <v>0</v>
      </c>
      <c r="AK6" s="17">
        <f t="shared" si="5"/>
        <v>0</v>
      </c>
      <c r="AL6" s="17">
        <f t="shared" si="6"/>
        <v>0</v>
      </c>
      <c r="AM6" s="17" t="str">
        <f t="shared" si="7"/>
        <v/>
      </c>
      <c r="AO6" s="99" t="s">
        <v>60</v>
      </c>
    </row>
    <row r="7" spans="2:41" s="3" customFormat="1" ht="9.9499999999999993" hidden="1" customHeight="1" x14ac:dyDescent="0.2">
      <c r="B7" s="119">
        <v>0</v>
      </c>
      <c r="D7" s="38"/>
      <c r="E7" s="70" t="s">
        <v>24</v>
      </c>
      <c r="F7" s="70"/>
      <c r="G7" s="29" t="s">
        <v>26</v>
      </c>
      <c r="H7" s="29"/>
      <c r="I7" s="29" t="s">
        <v>27</v>
      </c>
      <c r="J7" s="29"/>
      <c r="K7" s="29" t="s">
        <v>91</v>
      </c>
      <c r="L7" s="29"/>
      <c r="M7" s="29"/>
      <c r="N7" s="29"/>
      <c r="P7" s="70"/>
      <c r="Q7" s="86"/>
      <c r="R7" s="28"/>
      <c r="S7" s="37">
        <f>IF(Suggested="Yes",'Price List'!AA7,'Price List'!AG7)</f>
        <v>0</v>
      </c>
      <c r="T7" s="35" t="s">
        <v>47</v>
      </c>
      <c r="U7" s="5" t="str">
        <f>+Instructions!$B$3</f>
        <v>B</v>
      </c>
      <c r="V7" s="50"/>
      <c r="W7" s="54">
        <f>+Instructions!$C$22</f>
        <v>0</v>
      </c>
      <c r="X7" s="17">
        <f t="shared" si="0"/>
        <v>0</v>
      </c>
      <c r="Y7" s="50"/>
      <c r="Z7" s="6" t="s">
        <v>228</v>
      </c>
      <c r="AA7" s="37">
        <v>0</v>
      </c>
      <c r="AB7" s="58">
        <f t="shared" si="1"/>
        <v>0</v>
      </c>
      <c r="AC7" s="17">
        <f t="shared" si="1"/>
        <v>0</v>
      </c>
      <c r="AD7" s="12" t="e">
        <f t="shared" si="2"/>
        <v>#DIV/0!</v>
      </c>
      <c r="AE7" s="122"/>
      <c r="AF7" s="135">
        <v>7</v>
      </c>
      <c r="AG7" s="112">
        <f t="shared" si="3"/>
        <v>0</v>
      </c>
      <c r="AH7" s="50"/>
      <c r="AJ7" s="17">
        <f t="shared" si="4"/>
        <v>0</v>
      </c>
      <c r="AK7" s="17">
        <f t="shared" si="5"/>
        <v>0</v>
      </c>
      <c r="AL7" s="17">
        <f t="shared" si="6"/>
        <v>0</v>
      </c>
      <c r="AM7" s="17" t="str">
        <f t="shared" si="7"/>
        <v/>
      </c>
      <c r="AO7" s="99" t="s">
        <v>60</v>
      </c>
    </row>
    <row r="8" spans="2:41" s="3" customFormat="1" ht="9.9499999999999993" hidden="1" customHeight="1" x14ac:dyDescent="0.2">
      <c r="B8" s="120" t="s">
        <v>58</v>
      </c>
      <c r="D8" s="38"/>
      <c r="E8" s="70"/>
      <c r="F8" s="70"/>
      <c r="G8" s="29"/>
      <c r="H8" s="29"/>
      <c r="I8" s="29"/>
      <c r="J8" s="29"/>
      <c r="K8" s="29"/>
      <c r="L8" s="29"/>
      <c r="M8" s="29"/>
      <c r="N8" s="29"/>
      <c r="P8" s="70"/>
      <c r="Q8" s="86" t="s">
        <v>14</v>
      </c>
      <c r="R8" s="28" t="s">
        <v>53</v>
      </c>
      <c r="S8" s="37">
        <v>1000</v>
      </c>
      <c r="T8" s="35" t="s">
        <v>59</v>
      </c>
      <c r="U8" s="35"/>
      <c r="V8" s="50"/>
      <c r="W8" s="54">
        <v>0.1</v>
      </c>
      <c r="X8" s="37">
        <v>1000</v>
      </c>
      <c r="Y8" s="50"/>
      <c r="Z8" s="37" t="s">
        <v>59</v>
      </c>
      <c r="AA8" s="37">
        <v>1000</v>
      </c>
      <c r="AB8" s="58">
        <v>0.1</v>
      </c>
      <c r="AC8" s="37">
        <v>1000</v>
      </c>
      <c r="AD8" s="58">
        <v>0.1</v>
      </c>
      <c r="AE8" s="71">
        <v>10</v>
      </c>
      <c r="AF8" s="71"/>
      <c r="AG8" s="37">
        <v>1000</v>
      </c>
      <c r="AH8" s="50"/>
      <c r="AI8" s="126"/>
      <c r="AJ8" s="37"/>
      <c r="AK8" s="37"/>
      <c r="AL8" s="37"/>
      <c r="AM8" s="37"/>
      <c r="AO8" s="99" t="s">
        <v>60</v>
      </c>
    </row>
    <row r="9" spans="2:41" s="3" customFormat="1" ht="12.75" hidden="1" x14ac:dyDescent="0.2">
      <c r="C9" s="31"/>
      <c r="D9" s="31"/>
      <c r="E9" s="31"/>
      <c r="F9" s="31"/>
      <c r="G9" s="31"/>
      <c r="H9" s="31"/>
      <c r="I9" s="31"/>
      <c r="J9" s="31"/>
      <c r="K9" s="31"/>
      <c r="L9" s="31"/>
      <c r="M9" s="31"/>
      <c r="N9" s="31"/>
      <c r="O9" s="31"/>
      <c r="P9" s="13"/>
      <c r="Q9" s="32"/>
      <c r="R9" s="31"/>
      <c r="S9" s="33"/>
      <c r="T9" s="31"/>
      <c r="U9" s="41"/>
      <c r="V9" s="50"/>
      <c r="W9" s="88"/>
      <c r="X9" s="44"/>
      <c r="Y9" s="50"/>
      <c r="Z9" s="42"/>
      <c r="AA9" s="42"/>
      <c r="AB9" s="43"/>
      <c r="AC9" s="42"/>
      <c r="AD9" s="44"/>
      <c r="AE9" s="60"/>
      <c r="AF9" s="60"/>
      <c r="AG9" s="42"/>
      <c r="AH9" s="50"/>
      <c r="AI9" s="127"/>
      <c r="AJ9" s="42"/>
      <c r="AK9" s="42"/>
      <c r="AL9" s="42"/>
      <c r="AM9" s="42"/>
      <c r="AN9" s="31"/>
      <c r="AO9" s="99" t="s">
        <v>60</v>
      </c>
    </row>
    <row r="10" spans="2:41" s="3" customFormat="1" ht="9.9499999999999993" hidden="1" customHeight="1" x14ac:dyDescent="0.2">
      <c r="I10" s="6"/>
      <c r="J10" s="6"/>
      <c r="K10" s="6"/>
      <c r="L10" s="6"/>
      <c r="M10" s="6"/>
      <c r="N10" s="6"/>
      <c r="O10" s="231" t="s">
        <v>23</v>
      </c>
      <c r="P10" s="232"/>
      <c r="Q10" s="232"/>
      <c r="R10" s="232"/>
      <c r="S10" s="232"/>
      <c r="T10" s="233"/>
      <c r="U10" s="19"/>
      <c r="V10" s="50"/>
      <c r="W10" s="236" t="s">
        <v>44</v>
      </c>
      <c r="X10" s="236"/>
      <c r="Y10" s="50"/>
      <c r="Z10" s="234" t="s">
        <v>45</v>
      </c>
      <c r="AA10" s="234"/>
      <c r="AB10" s="234"/>
      <c r="AC10" s="234"/>
      <c r="AD10" s="234"/>
      <c r="AE10" s="234"/>
      <c r="AF10" s="234"/>
      <c r="AG10" s="234"/>
      <c r="AH10" s="50"/>
      <c r="AI10" s="90"/>
      <c r="AO10" s="99" t="s">
        <v>60</v>
      </c>
    </row>
    <row r="11" spans="2:41" s="29" customFormat="1" ht="9.9499999999999993" hidden="1" customHeight="1" x14ac:dyDescent="0.2">
      <c r="D11" s="22" t="s">
        <v>11</v>
      </c>
      <c r="E11" s="23"/>
      <c r="F11" s="23"/>
      <c r="G11" s="23"/>
      <c r="H11" s="23"/>
      <c r="I11" s="24"/>
      <c r="J11" s="24"/>
      <c r="K11" s="24"/>
      <c r="L11" s="24"/>
      <c r="M11" s="24"/>
      <c r="N11" s="24"/>
      <c r="O11" s="227" t="s">
        <v>52</v>
      </c>
      <c r="P11" s="228"/>
      <c r="Q11" s="25" t="s">
        <v>14</v>
      </c>
      <c r="R11" s="25" t="s">
        <v>18</v>
      </c>
      <c r="S11" s="26" t="str">
        <f>IF(Suggested="Yes",AA11,AG11)</f>
        <v>Price</v>
      </c>
      <c r="T11" s="25" t="s">
        <v>17</v>
      </c>
      <c r="U11" s="27" t="s">
        <v>16</v>
      </c>
      <c r="V11" s="50"/>
      <c r="W11" s="52" t="s">
        <v>19</v>
      </c>
      <c r="X11" s="14" t="s">
        <v>15</v>
      </c>
      <c r="Y11" s="50"/>
      <c r="Z11" s="66" t="s">
        <v>62</v>
      </c>
      <c r="AA11" s="66" t="s">
        <v>13</v>
      </c>
      <c r="AB11" s="39" t="s">
        <v>20</v>
      </c>
      <c r="AC11" s="27" t="s">
        <v>21</v>
      </c>
      <c r="AD11" s="27" t="s">
        <v>30</v>
      </c>
      <c r="AE11" s="62" t="s">
        <v>63</v>
      </c>
      <c r="AF11" s="91" t="s">
        <v>54</v>
      </c>
      <c r="AG11" s="62" t="s">
        <v>4</v>
      </c>
      <c r="AH11" s="50"/>
      <c r="AJ11" s="27" t="s">
        <v>75</v>
      </c>
      <c r="AK11" s="136" t="s">
        <v>76</v>
      </c>
      <c r="AL11" s="27" t="s">
        <v>77</v>
      </c>
      <c r="AM11" s="27" t="s">
        <v>78</v>
      </c>
      <c r="AN11" s="3"/>
      <c r="AO11" s="99" t="s">
        <v>60</v>
      </c>
    </row>
    <row r="12" spans="2:41" s="3" customFormat="1" ht="9.9499999999999993" hidden="1" customHeight="1" x14ac:dyDescent="0.2">
      <c r="C12" s="31"/>
      <c r="D12" s="31"/>
      <c r="E12" s="31"/>
      <c r="F12" s="31"/>
      <c r="G12" s="31"/>
      <c r="H12" s="31"/>
      <c r="I12" s="31"/>
      <c r="J12" s="31"/>
      <c r="K12" s="31"/>
      <c r="L12" s="31"/>
      <c r="M12" s="31"/>
      <c r="N12" s="31"/>
      <c r="O12" s="31"/>
      <c r="P12" s="13"/>
      <c r="Q12" s="32"/>
      <c r="R12" s="31"/>
      <c r="S12" s="33"/>
      <c r="T12" s="31"/>
      <c r="U12" s="41"/>
      <c r="V12" s="50"/>
      <c r="W12" s="88"/>
      <c r="X12" s="44"/>
      <c r="Y12" s="50"/>
      <c r="Z12" s="42"/>
      <c r="AA12" s="42"/>
      <c r="AB12" s="43"/>
      <c r="AC12" s="42"/>
      <c r="AD12" s="44"/>
      <c r="AE12" s="60"/>
      <c r="AF12" s="60"/>
      <c r="AG12" s="42"/>
      <c r="AH12" s="50"/>
      <c r="AI12" s="127"/>
      <c r="AJ12" s="42"/>
      <c r="AK12" s="42"/>
      <c r="AL12" s="42"/>
      <c r="AM12" s="42"/>
      <c r="AN12" s="31"/>
      <c r="AO12" s="99" t="s">
        <v>60</v>
      </c>
    </row>
    <row r="13" spans="2:41" s="11" customFormat="1" ht="15.95" customHeight="1" x14ac:dyDescent="0.2">
      <c r="O13" s="222" t="str">
        <f>"File '"&amp;Instructions!B2&amp;"' - "&amp;Instructions!B1</f>
        <v>File 'N' - Novabell</v>
      </c>
      <c r="P13" s="222"/>
      <c r="Q13" s="222"/>
      <c r="R13" s="222"/>
      <c r="S13" s="222"/>
      <c r="T13" s="222"/>
      <c r="U13" s="69"/>
      <c r="V13" s="50"/>
      <c r="W13" s="235" t="s">
        <v>12</v>
      </c>
      <c r="X13" s="235"/>
      <c r="Y13" s="50"/>
      <c r="Z13" s="20"/>
      <c r="AA13" s="20"/>
      <c r="AB13" s="57"/>
      <c r="AD13" s="20"/>
      <c r="AE13" s="64"/>
      <c r="AF13" s="64"/>
      <c r="AG13" s="20" t="s">
        <v>22</v>
      </c>
      <c r="AH13" s="50"/>
      <c r="AI13" s="92"/>
      <c r="AN13" s="3"/>
      <c r="AO13" s="30" t="s">
        <v>60</v>
      </c>
    </row>
    <row r="14" spans="2:41" s="11" customFormat="1" ht="15.95" customHeight="1" x14ac:dyDescent="0.2">
      <c r="G14" s="154"/>
      <c r="O14" s="185"/>
      <c r="P14" s="185"/>
      <c r="Q14" s="185"/>
      <c r="R14" s="185"/>
      <c r="S14" s="186"/>
      <c r="T14" s="187" t="str">
        <f>+Instructions!B4</f>
        <v>5/1/26</v>
      </c>
      <c r="U14" s="69"/>
      <c r="V14" s="50"/>
      <c r="W14" s="68"/>
      <c r="X14" s="68"/>
      <c r="Y14" s="50"/>
      <c r="Z14" s="56"/>
      <c r="AA14" s="56"/>
      <c r="AB14" s="57"/>
      <c r="AD14" s="20"/>
      <c r="AE14" s="223">
        <f ca="1">TODAY()</f>
        <v>46177</v>
      </c>
      <c r="AF14" s="223"/>
      <c r="AG14" s="223"/>
      <c r="AH14" s="50"/>
      <c r="AI14" s="92"/>
      <c r="AN14" s="3"/>
      <c r="AO14" s="30" t="s">
        <v>60</v>
      </c>
    </row>
    <row r="15" spans="2:41" s="11" customFormat="1" ht="9.9499999999999993" customHeight="1" x14ac:dyDescent="0.2">
      <c r="N15" s="230" t="str">
        <f>IF(Instructions!C8="","",+Instructions!C8)</f>
        <v/>
      </c>
      <c r="O15" s="230"/>
      <c r="P15" s="230"/>
      <c r="Q15" s="230"/>
      <c r="R15" s="230"/>
      <c r="S15" s="230"/>
      <c r="T15" s="230"/>
      <c r="U15" s="69"/>
      <c r="V15" s="50"/>
      <c r="W15" s="68"/>
      <c r="X15" s="68"/>
      <c r="Y15" s="50"/>
      <c r="Z15" s="56"/>
      <c r="AA15" s="56"/>
      <c r="AB15" s="57"/>
      <c r="AD15" s="20"/>
      <c r="AE15" s="64"/>
      <c r="AF15" s="64"/>
      <c r="AH15" s="50"/>
      <c r="AI15" s="92"/>
      <c r="AN15" s="3"/>
      <c r="AO15" s="30" t="s">
        <v>60</v>
      </c>
    </row>
    <row r="16" spans="2:41" s="3" customFormat="1" ht="12" customHeight="1" x14ac:dyDescent="0.2">
      <c r="C16" s="154" t="str">
        <f>"Product Code '"&amp;Instructions!B3&amp;"'"</f>
        <v>Product Code 'B'</v>
      </c>
      <c r="N16" s="230"/>
      <c r="O16" s="230"/>
      <c r="P16" s="230"/>
      <c r="Q16" s="230"/>
      <c r="R16" s="230"/>
      <c r="S16" s="230"/>
      <c r="T16" s="230"/>
      <c r="U16" s="5"/>
      <c r="V16" s="50"/>
      <c r="W16" s="67"/>
      <c r="X16" s="67"/>
      <c r="Y16" s="50"/>
      <c r="Z16" s="37"/>
      <c r="AA16" s="37"/>
      <c r="AB16" s="53"/>
      <c r="AC16" s="17"/>
      <c r="AD16" s="15"/>
      <c r="AE16" s="63"/>
      <c r="AF16" s="63"/>
      <c r="AG16" s="84" t="str">
        <f>IF(Instructions!$C$8="","",Instructions!$C$8)</f>
        <v/>
      </c>
      <c r="AH16" s="50"/>
      <c r="AI16" s="125"/>
      <c r="AJ16" s="17"/>
      <c r="AK16" s="17"/>
      <c r="AL16" s="17"/>
      <c r="AM16" s="17"/>
      <c r="AO16" s="30" t="s">
        <v>60</v>
      </c>
    </row>
    <row r="17" spans="2:41" s="3" customFormat="1" ht="3.95" customHeight="1" x14ac:dyDescent="0.2">
      <c r="C17" s="154"/>
      <c r="P17" s="188"/>
      <c r="Q17" s="6"/>
      <c r="S17" s="186"/>
      <c r="T17" s="189"/>
      <c r="U17" s="5"/>
      <c r="V17" s="50"/>
      <c r="W17" s="67"/>
      <c r="X17" s="67"/>
      <c r="Y17" s="50"/>
      <c r="Z17" s="37"/>
      <c r="AA17" s="37"/>
      <c r="AB17" s="53"/>
      <c r="AC17" s="17"/>
      <c r="AD17" s="15"/>
      <c r="AE17" s="63"/>
      <c r="AF17" s="63"/>
      <c r="AG17" s="17"/>
      <c r="AH17" s="50"/>
      <c r="AI17" s="125"/>
      <c r="AJ17" s="17"/>
      <c r="AK17" s="17"/>
      <c r="AL17" s="17"/>
      <c r="AM17" s="17"/>
      <c r="AO17" s="30" t="s">
        <v>60</v>
      </c>
    </row>
    <row r="18" spans="2:41" s="29" customFormat="1" ht="9.9499999999999993" customHeight="1" x14ac:dyDescent="0.2">
      <c r="C18" s="73" t="s">
        <v>11</v>
      </c>
      <c r="D18" s="74"/>
      <c r="E18" s="74"/>
      <c r="F18" s="74"/>
      <c r="G18" s="24"/>
      <c r="H18" s="24"/>
      <c r="I18" s="24"/>
      <c r="J18" s="24"/>
      <c r="K18" s="24"/>
      <c r="L18" s="24"/>
      <c r="M18" s="24"/>
      <c r="N18" s="24"/>
      <c r="O18" s="227" t="s">
        <v>52</v>
      </c>
      <c r="P18" s="228"/>
      <c r="Q18" s="25" t="s">
        <v>14</v>
      </c>
      <c r="R18" s="25" t="s">
        <v>18</v>
      </c>
      <c r="S18" s="26" t="str">
        <f>+S$11</f>
        <v>Price</v>
      </c>
      <c r="T18" s="25" t="s">
        <v>17</v>
      </c>
      <c r="U18" s="25" t="str">
        <f>+U$11</f>
        <v>Code</v>
      </c>
      <c r="V18" s="50"/>
      <c r="W18" s="72" t="s">
        <v>19</v>
      </c>
      <c r="X18" s="26" t="s">
        <v>15</v>
      </c>
      <c r="Y18" s="50"/>
      <c r="Z18" s="39" t="s">
        <v>62</v>
      </c>
      <c r="AA18" s="39" t="s">
        <v>13</v>
      </c>
      <c r="AB18" s="39" t="str">
        <f t="shared" ref="AB18:AM18" si="8">+AB$11</f>
        <v>Disc</v>
      </c>
      <c r="AC18" s="27" t="str">
        <f t="shared" si="8"/>
        <v>Act. Cost</v>
      </c>
      <c r="AD18" s="27" t="str">
        <f t="shared" si="8"/>
        <v>GP%</v>
      </c>
      <c r="AE18" s="62" t="str">
        <f t="shared" si="8"/>
        <v>Adj.</v>
      </c>
      <c r="AF18" s="91" t="str">
        <f>+AF$11</f>
        <v>Group</v>
      </c>
      <c r="AG18" s="27" t="str">
        <f t="shared" si="8"/>
        <v>Price</v>
      </c>
      <c r="AH18" s="50"/>
      <c r="AJ18" s="27" t="str">
        <f t="shared" si="8"/>
        <v>Calc Price</v>
      </c>
      <c r="AK18" s="27" t="str">
        <f t="shared" si="8"/>
        <v>.05 Round</v>
      </c>
      <c r="AL18" s="27" t="str">
        <f t="shared" si="8"/>
        <v>Cents</v>
      </c>
      <c r="AM18" s="27" t="str">
        <f t="shared" si="8"/>
        <v>Round to</v>
      </c>
      <c r="AN18" s="3"/>
      <c r="AO18" s="30" t="s">
        <v>60</v>
      </c>
    </row>
    <row r="19" spans="2:41" s="162" customFormat="1" ht="9.9499999999999993" customHeight="1" x14ac:dyDescent="0.2">
      <c r="C19" s="226" t="s">
        <v>64</v>
      </c>
      <c r="D19" s="226"/>
      <c r="E19" s="226"/>
      <c r="F19" s="226"/>
      <c r="G19" s="226"/>
      <c r="H19" s="226"/>
      <c r="I19" s="226"/>
      <c r="J19" s="226"/>
      <c r="K19" s="226"/>
      <c r="L19" s="226"/>
      <c r="M19" s="226"/>
      <c r="N19" s="226"/>
      <c r="O19" s="226"/>
      <c r="P19" s="226"/>
      <c r="Q19" s="226"/>
      <c r="R19" s="226"/>
      <c r="S19" s="226"/>
      <c r="T19" s="226"/>
      <c r="U19" s="163"/>
      <c r="V19" s="50"/>
      <c r="W19" s="166"/>
      <c r="X19" s="166"/>
      <c r="Y19" s="50"/>
      <c r="Z19" s="167"/>
      <c r="AA19" s="167"/>
      <c r="AB19" s="168"/>
      <c r="AC19" s="164"/>
      <c r="AD19" s="165"/>
      <c r="AE19" s="169"/>
      <c r="AF19" s="170"/>
      <c r="AG19" s="164"/>
      <c r="AH19" s="50"/>
      <c r="AJ19" s="164"/>
      <c r="AK19" s="164"/>
      <c r="AL19" s="164"/>
      <c r="AM19" s="164"/>
      <c r="AN19" s="3"/>
      <c r="AO19" s="30" t="s">
        <v>60</v>
      </c>
    </row>
    <row r="20" spans="2:41" s="162" customFormat="1" ht="9.9499999999999993" customHeight="1" x14ac:dyDescent="0.2">
      <c r="C20" s="226" t="s">
        <v>94</v>
      </c>
      <c r="D20" s="226"/>
      <c r="E20" s="226"/>
      <c r="F20" s="226"/>
      <c r="G20" s="226"/>
      <c r="H20" s="226"/>
      <c r="I20" s="226"/>
      <c r="J20" s="226"/>
      <c r="K20" s="226"/>
      <c r="L20" s="226"/>
      <c r="M20" s="226"/>
      <c r="N20" s="226"/>
      <c r="O20" s="226"/>
      <c r="P20" s="226"/>
      <c r="Q20" s="226"/>
      <c r="R20" s="226"/>
      <c r="S20" s="226"/>
      <c r="T20" s="226"/>
      <c r="U20" s="163"/>
      <c r="V20" s="50"/>
      <c r="W20" s="166"/>
      <c r="X20" s="166"/>
      <c r="Y20" s="50"/>
      <c r="Z20" s="167"/>
      <c r="AA20" s="167"/>
      <c r="AB20" s="168"/>
      <c r="AC20" s="164"/>
      <c r="AD20" s="165"/>
      <c r="AE20" s="169"/>
      <c r="AF20" s="170"/>
      <c r="AG20" s="164"/>
      <c r="AH20" s="50"/>
      <c r="AJ20" s="164"/>
      <c r="AK20" s="164"/>
      <c r="AL20" s="164"/>
      <c r="AM20" s="164"/>
      <c r="AN20" s="3"/>
      <c r="AO20" s="30"/>
    </row>
    <row r="21" spans="2:41" s="3" customFormat="1" ht="3.95" customHeight="1" x14ac:dyDescent="0.2">
      <c r="M21" s="3" t="s">
        <v>91</v>
      </c>
      <c r="O21" s="3" t="s">
        <v>213</v>
      </c>
      <c r="P21" s="70"/>
      <c r="Q21" s="86"/>
      <c r="R21" s="6"/>
      <c r="S21" s="37"/>
      <c r="T21" s="6"/>
      <c r="U21" s="5"/>
      <c r="V21" s="50"/>
      <c r="W21" s="54"/>
      <c r="X21" s="15"/>
      <c r="Y21" s="50"/>
      <c r="Z21" s="37"/>
      <c r="AA21" s="37"/>
      <c r="AB21" s="53"/>
      <c r="AC21" s="17"/>
      <c r="AD21" s="15"/>
      <c r="AE21" s="63"/>
      <c r="AF21" s="125"/>
      <c r="AG21" s="37"/>
      <c r="AH21" s="50"/>
      <c r="AJ21" s="17"/>
      <c r="AK21" s="17"/>
      <c r="AL21" s="17"/>
      <c r="AM21" s="17"/>
      <c r="AO21" s="30" t="s">
        <v>60</v>
      </c>
    </row>
    <row r="22" spans="2:41" s="3" customFormat="1" ht="9" customHeight="1" x14ac:dyDescent="0.2">
      <c r="C22" s="153" t="s">
        <v>135</v>
      </c>
      <c r="D22" s="161"/>
      <c r="E22" s="161"/>
      <c r="F22" s="161"/>
      <c r="G22" s="161"/>
      <c r="H22" s="161"/>
      <c r="I22" s="161"/>
      <c r="J22" s="3" t="s">
        <v>91</v>
      </c>
      <c r="K22" s="3" t="s">
        <v>91</v>
      </c>
      <c r="L22" s="3" t="s">
        <v>91</v>
      </c>
      <c r="M22" s="3" t="s">
        <v>91</v>
      </c>
      <c r="N22" s="3" t="s">
        <v>213</v>
      </c>
      <c r="O22" s="3" t="s">
        <v>91</v>
      </c>
      <c r="P22" s="70"/>
      <c r="Q22" s="86"/>
      <c r="R22" s="75" t="s">
        <v>114</v>
      </c>
      <c r="S22" s="176" t="s">
        <v>136</v>
      </c>
      <c r="T22" s="177"/>
      <c r="U22" s="5"/>
      <c r="V22" s="50"/>
      <c r="W22" s="54"/>
      <c r="X22" s="15"/>
      <c r="Y22" s="50"/>
      <c r="Z22" s="37"/>
      <c r="AA22" s="37"/>
      <c r="AB22" s="53"/>
      <c r="AC22" s="17"/>
      <c r="AD22" s="15"/>
      <c r="AE22" s="63"/>
      <c r="AF22" s="63"/>
      <c r="AG22" s="37"/>
      <c r="AH22" s="50"/>
      <c r="AO22" s="149"/>
    </row>
    <row r="23" spans="2:41" s="3" customFormat="1" ht="2.85" customHeight="1" x14ac:dyDescent="0.2">
      <c r="P23" s="70"/>
      <c r="Q23" s="86"/>
      <c r="R23" s="6"/>
      <c r="S23" s="37"/>
      <c r="T23" s="6"/>
      <c r="U23" s="5"/>
      <c r="V23" s="50"/>
      <c r="W23" s="54"/>
      <c r="X23" s="15"/>
      <c r="Y23" s="50"/>
      <c r="Z23" s="37"/>
      <c r="AA23" s="37"/>
      <c r="AB23" s="53"/>
      <c r="AC23" s="17"/>
      <c r="AD23" s="15"/>
      <c r="AE23" s="63"/>
      <c r="AF23" s="125"/>
      <c r="AG23" s="37"/>
      <c r="AH23" s="50"/>
      <c r="AJ23" s="17"/>
      <c r="AK23" s="17"/>
      <c r="AL23" s="17"/>
      <c r="AM23" s="17"/>
      <c r="AO23" s="30" t="s">
        <v>60</v>
      </c>
    </row>
    <row r="24" spans="2:41" s="3" customFormat="1" ht="9.9499999999999993" customHeight="1" x14ac:dyDescent="0.2">
      <c r="C24" s="154"/>
      <c r="D24" s="38" t="s">
        <v>10</v>
      </c>
      <c r="E24" s="159" t="s">
        <v>138</v>
      </c>
      <c r="F24" s="159"/>
      <c r="G24" s="159"/>
      <c r="H24" s="159"/>
      <c r="I24" s="159"/>
      <c r="J24" s="159"/>
      <c r="K24" s="159"/>
      <c r="L24" s="159"/>
      <c r="M24" s="159"/>
      <c r="N24" s="159"/>
      <c r="O24" s="29"/>
      <c r="P24" s="29"/>
      <c r="Q24" s="29"/>
      <c r="R24" s="29"/>
      <c r="S24" s="29"/>
      <c r="T24" s="29"/>
      <c r="U24" s="5"/>
      <c r="V24" s="50"/>
      <c r="W24" s="67"/>
      <c r="X24" s="67"/>
      <c r="Y24" s="50"/>
      <c r="Z24" s="37"/>
      <c r="AA24" s="37"/>
      <c r="AB24" s="53"/>
      <c r="AC24" s="17"/>
      <c r="AD24" s="15"/>
      <c r="AE24" s="63"/>
      <c r="AF24" s="125"/>
      <c r="AG24" s="17"/>
      <c r="AH24" s="50"/>
      <c r="AJ24" s="17"/>
      <c r="AK24" s="17"/>
      <c r="AL24" s="17"/>
      <c r="AM24" s="17"/>
      <c r="AO24" s="30"/>
    </row>
    <row r="25" spans="2:41" s="3" customFormat="1" ht="1.5" customHeight="1" x14ac:dyDescent="0.2">
      <c r="P25" s="70"/>
      <c r="Q25" s="86"/>
      <c r="R25" s="6"/>
      <c r="S25" s="37"/>
      <c r="T25" s="6"/>
      <c r="U25" s="5"/>
      <c r="V25" s="50"/>
      <c r="W25" s="54"/>
      <c r="X25" s="15"/>
      <c r="Y25" s="50"/>
      <c r="Z25" s="37"/>
      <c r="AA25" s="37"/>
      <c r="AB25" s="53"/>
      <c r="AC25" s="17"/>
      <c r="AD25" s="15"/>
      <c r="AE25" s="63"/>
      <c r="AF25" s="125"/>
      <c r="AG25" s="37"/>
      <c r="AH25" s="50"/>
      <c r="AJ25" s="17"/>
      <c r="AK25" s="17"/>
      <c r="AL25" s="17"/>
      <c r="AM25" s="17"/>
      <c r="AO25" s="30" t="s">
        <v>60</v>
      </c>
    </row>
    <row r="26" spans="2:41" s="3" customFormat="1" ht="9.9499999999999993" customHeight="1" x14ac:dyDescent="0.2">
      <c r="B26" s="114" t="s">
        <v>56</v>
      </c>
      <c r="D26" s="38"/>
      <c r="E26" s="70" t="s">
        <v>98</v>
      </c>
      <c r="F26" s="70"/>
      <c r="G26" s="29" t="s">
        <v>49</v>
      </c>
      <c r="H26" s="29"/>
      <c r="I26" s="29"/>
      <c r="J26" s="29"/>
      <c r="K26" s="29"/>
      <c r="L26" s="29"/>
      <c r="M26" s="29"/>
      <c r="N26" s="29"/>
      <c r="P26" s="70" t="s">
        <v>103</v>
      </c>
      <c r="Q26" s="86" t="s">
        <v>14</v>
      </c>
      <c r="R26" s="28"/>
      <c r="S26" s="37">
        <f>IF(Suggested="Yes",'Price List'!AA26,'Price List'!AG26)</f>
        <v>9.8000000000000007</v>
      </c>
      <c r="T26" s="35" t="s">
        <v>48</v>
      </c>
      <c r="U26" s="5" t="str">
        <f>+Instructions!$B$3</f>
        <v>B</v>
      </c>
      <c r="V26" s="50"/>
      <c r="W26" s="54">
        <f>+Instructions!$C$22</f>
        <v>0</v>
      </c>
      <c r="X26" s="17">
        <f t="shared" ref="X26:X32" si="9">ROUND($AA26*(1-W26)+0.004999,2)</f>
        <v>9.8000000000000007</v>
      </c>
      <c r="Y26" s="50"/>
      <c r="Z26" s="6" t="s">
        <v>229</v>
      </c>
      <c r="AA26" s="37">
        <v>9.8000000000000007</v>
      </c>
      <c r="AB26" s="58">
        <f t="shared" ref="AB26:AC32" si="10">+W26</f>
        <v>0</v>
      </c>
      <c r="AC26" s="17">
        <f t="shared" si="10"/>
        <v>9.8000000000000007</v>
      </c>
      <c r="AD26" s="12">
        <f t="shared" ref="AD26:AD32" si="11">(AG26-AC26)/AG26</f>
        <v>0</v>
      </c>
      <c r="AE26" s="122"/>
      <c r="AF26" s="129">
        <v>1</v>
      </c>
      <c r="AG26" s="36">
        <f t="shared" ref="AG26:AG32" si="12">SUM(AJ26:AL26)+AE26</f>
        <v>9.8000000000000007</v>
      </c>
      <c r="AH26" s="50"/>
      <c r="AJ26" s="17">
        <f t="shared" ref="AJ26:AJ32" si="13">ROUND(AC26/(1-VLOOKUP(AF26,Group,2,FALSE)),2)</f>
        <v>9.8000000000000007</v>
      </c>
      <c r="AK26" s="17">
        <f t="shared" ref="AK26:AK32" si="14">IF(VLOOKUP(AF26,Group,5,FALSE)="YES",VLOOKUP(ROUND(ROUND(AJ26,1)-AJ26,2),Round,2,FALSE)+VLOOKUP(AF26,Group,6,FALSE),0)</f>
        <v>0</v>
      </c>
      <c r="AL26" s="17">
        <f t="shared" ref="AL26:AL32" si="15">IF(VLOOKUP(AF26,Group,7,FALSE)="",0,ROUND(AJ26-0.04999,1)-AJ26+AM26)</f>
        <v>0</v>
      </c>
      <c r="AM26" s="17" t="str">
        <f t="shared" ref="AM26:AM32" si="16">IF(VLOOKUP(AF26,Group,7,FALSE)="","",VLOOKUP(AF26,Group,7,FALSE))</f>
        <v/>
      </c>
      <c r="AO26" s="30" t="s">
        <v>60</v>
      </c>
    </row>
    <row r="27" spans="2:41" s="3" customFormat="1" ht="9.9499999999999993" customHeight="1" x14ac:dyDescent="0.2">
      <c r="B27" s="114" t="s">
        <v>56</v>
      </c>
      <c r="D27" s="38"/>
      <c r="E27" s="70" t="s">
        <v>92</v>
      </c>
      <c r="F27" s="70"/>
      <c r="G27" s="29" t="s">
        <v>49</v>
      </c>
      <c r="H27" s="29"/>
      <c r="I27" s="29"/>
      <c r="J27" s="29"/>
      <c r="K27" s="29"/>
      <c r="L27" s="29" t="s">
        <v>91</v>
      </c>
      <c r="M27" s="29"/>
      <c r="N27" s="29"/>
      <c r="P27" s="70" t="s">
        <v>117</v>
      </c>
      <c r="Q27" s="86" t="s">
        <v>14</v>
      </c>
      <c r="R27" s="28"/>
      <c r="S27" s="37">
        <f>IF(Suggested="Yes",'Price List'!AA27,'Price List'!AG27)</f>
        <v>7.6</v>
      </c>
      <c r="T27" s="35" t="s">
        <v>48</v>
      </c>
      <c r="U27" s="5" t="str">
        <f>+Instructions!$B$3</f>
        <v>B</v>
      </c>
      <c r="V27" s="50"/>
      <c r="W27" s="54">
        <f>+Instructions!$C$22</f>
        <v>0</v>
      </c>
      <c r="X27" s="17">
        <f t="shared" si="9"/>
        <v>7.6</v>
      </c>
      <c r="Y27" s="50"/>
      <c r="Z27" s="6" t="s">
        <v>229</v>
      </c>
      <c r="AA27" s="37">
        <v>7.6</v>
      </c>
      <c r="AB27" s="58">
        <f t="shared" si="10"/>
        <v>0</v>
      </c>
      <c r="AC27" s="17">
        <f t="shared" si="10"/>
        <v>7.6</v>
      </c>
      <c r="AD27" s="12">
        <f t="shared" si="11"/>
        <v>0</v>
      </c>
      <c r="AE27" s="122"/>
      <c r="AF27" s="129">
        <v>1</v>
      </c>
      <c r="AG27" s="36">
        <f t="shared" si="12"/>
        <v>7.6</v>
      </c>
      <c r="AH27" s="50"/>
      <c r="AJ27" s="17">
        <f t="shared" si="13"/>
        <v>7.6</v>
      </c>
      <c r="AK27" s="17">
        <f t="shared" si="14"/>
        <v>0</v>
      </c>
      <c r="AL27" s="17">
        <f t="shared" si="15"/>
        <v>0</v>
      </c>
      <c r="AM27" s="17" t="str">
        <f t="shared" si="16"/>
        <v/>
      </c>
      <c r="AO27" s="30" t="s">
        <v>60</v>
      </c>
    </row>
    <row r="28" spans="2:41" s="3" customFormat="1" ht="9.9499999999999993" customHeight="1" x14ac:dyDescent="0.2">
      <c r="B28" s="114" t="s">
        <v>56</v>
      </c>
      <c r="D28" s="38"/>
      <c r="E28" s="70" t="s">
        <v>92</v>
      </c>
      <c r="F28" s="70"/>
      <c r="G28" s="29" t="s">
        <v>139</v>
      </c>
      <c r="H28" s="29"/>
      <c r="I28" s="29"/>
      <c r="J28" s="29"/>
      <c r="K28" s="29"/>
      <c r="L28" s="29"/>
      <c r="M28" s="29"/>
      <c r="N28" s="29"/>
      <c r="P28" s="70" t="s">
        <v>145</v>
      </c>
      <c r="Q28" s="86" t="s">
        <v>14</v>
      </c>
      <c r="R28" s="28" t="s">
        <v>53</v>
      </c>
      <c r="S28" s="37">
        <f>IF(Suggested="Yes",'Price List'!AA28,'Price List'!AG28)</f>
        <v>16.25</v>
      </c>
      <c r="T28" s="35" t="s">
        <v>48</v>
      </c>
      <c r="U28" s="5" t="str">
        <f>+Instructions!$B$3</f>
        <v>B</v>
      </c>
      <c r="V28" s="50"/>
      <c r="W28" s="54">
        <f>+Instructions!$C$22</f>
        <v>0</v>
      </c>
      <c r="X28" s="17">
        <f t="shared" si="9"/>
        <v>16.25</v>
      </c>
      <c r="Y28" s="50"/>
      <c r="Z28" s="6" t="s">
        <v>229</v>
      </c>
      <c r="AA28" s="37">
        <v>16.25</v>
      </c>
      <c r="AB28" s="58">
        <f t="shared" si="10"/>
        <v>0</v>
      </c>
      <c r="AC28" s="17">
        <f t="shared" si="10"/>
        <v>16.25</v>
      </c>
      <c r="AD28" s="12">
        <f t="shared" si="11"/>
        <v>0</v>
      </c>
      <c r="AE28" s="122"/>
      <c r="AF28" s="129">
        <v>1</v>
      </c>
      <c r="AG28" s="36">
        <f t="shared" si="12"/>
        <v>16.25</v>
      </c>
      <c r="AH28" s="50"/>
      <c r="AJ28" s="17">
        <f t="shared" si="13"/>
        <v>16.25</v>
      </c>
      <c r="AK28" s="17">
        <f t="shared" si="14"/>
        <v>0</v>
      </c>
      <c r="AL28" s="17">
        <f t="shared" si="15"/>
        <v>0</v>
      </c>
      <c r="AM28" s="17" t="str">
        <f t="shared" si="16"/>
        <v/>
      </c>
      <c r="AO28" s="30" t="s">
        <v>60</v>
      </c>
    </row>
    <row r="29" spans="2:41" s="3" customFormat="1" ht="9.9499999999999993" customHeight="1" x14ac:dyDescent="0.2">
      <c r="B29" s="114" t="s">
        <v>56</v>
      </c>
      <c r="D29" s="38"/>
      <c r="E29" s="70" t="s">
        <v>92</v>
      </c>
      <c r="F29" s="70"/>
      <c r="G29" s="29" t="s">
        <v>142</v>
      </c>
      <c r="H29" s="29"/>
      <c r="I29" s="29"/>
      <c r="J29" s="29"/>
      <c r="K29" s="29"/>
      <c r="L29" s="29"/>
      <c r="M29" s="29"/>
      <c r="N29" s="29"/>
      <c r="P29" s="70" t="s">
        <v>117</v>
      </c>
      <c r="Q29" s="86"/>
      <c r="R29" s="28"/>
      <c r="S29" s="37">
        <f>IF(Suggested="Yes",'Price List'!AA29,'Price List'!AG29)</f>
        <v>8.0500000000000007</v>
      </c>
      <c r="T29" s="35" t="s">
        <v>48</v>
      </c>
      <c r="U29" s="5" t="str">
        <f>+Instructions!$B$3</f>
        <v>B</v>
      </c>
      <c r="V29" s="50"/>
      <c r="W29" s="54">
        <f>+Instructions!$C$22</f>
        <v>0</v>
      </c>
      <c r="X29" s="17">
        <f t="shared" si="9"/>
        <v>8.0500000000000007</v>
      </c>
      <c r="Y29" s="50"/>
      <c r="Z29" s="6" t="s">
        <v>229</v>
      </c>
      <c r="AA29" s="37">
        <v>8.0500000000000007</v>
      </c>
      <c r="AB29" s="58">
        <f t="shared" si="10"/>
        <v>0</v>
      </c>
      <c r="AC29" s="17">
        <f t="shared" si="10"/>
        <v>8.0500000000000007</v>
      </c>
      <c r="AD29" s="12">
        <f t="shared" si="11"/>
        <v>0</v>
      </c>
      <c r="AE29" s="122"/>
      <c r="AF29" s="129">
        <v>1</v>
      </c>
      <c r="AG29" s="36">
        <f t="shared" si="12"/>
        <v>8.0500000000000007</v>
      </c>
      <c r="AH29" s="50"/>
      <c r="AJ29" s="17">
        <f t="shared" si="13"/>
        <v>8.0500000000000007</v>
      </c>
      <c r="AK29" s="17">
        <f t="shared" si="14"/>
        <v>0</v>
      </c>
      <c r="AL29" s="17">
        <f t="shared" si="15"/>
        <v>0</v>
      </c>
      <c r="AM29" s="17" t="str">
        <f t="shared" si="16"/>
        <v/>
      </c>
      <c r="AO29" s="30" t="s">
        <v>60</v>
      </c>
    </row>
    <row r="30" spans="2:41" s="3" customFormat="1" ht="9.9499999999999993" customHeight="1" x14ac:dyDescent="0.2">
      <c r="B30" s="114" t="s">
        <v>56</v>
      </c>
      <c r="D30" s="38"/>
      <c r="E30" s="70" t="s">
        <v>99</v>
      </c>
      <c r="F30" s="70"/>
      <c r="G30" s="29" t="s">
        <v>49</v>
      </c>
      <c r="H30" s="29"/>
      <c r="I30" s="29"/>
      <c r="J30" s="29"/>
      <c r="K30" s="29"/>
      <c r="L30" s="29"/>
      <c r="M30" s="29"/>
      <c r="N30" s="29"/>
      <c r="P30" s="70" t="s">
        <v>89</v>
      </c>
      <c r="Q30" s="86"/>
      <c r="R30" s="28"/>
      <c r="S30" s="37">
        <f>IF(Suggested="Yes",'Price List'!AA30,'Price List'!AG30)</f>
        <v>8.3000000000000007</v>
      </c>
      <c r="T30" s="35" t="s">
        <v>48</v>
      </c>
      <c r="U30" s="5" t="str">
        <f>+Instructions!$B$3</f>
        <v>B</v>
      </c>
      <c r="V30" s="50"/>
      <c r="W30" s="54">
        <f>+Instructions!$C$22</f>
        <v>0</v>
      </c>
      <c r="X30" s="17">
        <f t="shared" si="9"/>
        <v>8.3000000000000007</v>
      </c>
      <c r="Y30" s="50"/>
      <c r="Z30" s="6" t="s">
        <v>229</v>
      </c>
      <c r="AA30" s="37">
        <v>8.3000000000000007</v>
      </c>
      <c r="AB30" s="58">
        <f t="shared" si="10"/>
        <v>0</v>
      </c>
      <c r="AC30" s="17">
        <f t="shared" si="10"/>
        <v>8.3000000000000007</v>
      </c>
      <c r="AD30" s="12">
        <f t="shared" si="11"/>
        <v>0</v>
      </c>
      <c r="AE30" s="122"/>
      <c r="AF30" s="129">
        <v>1</v>
      </c>
      <c r="AG30" s="36">
        <f t="shared" si="12"/>
        <v>8.3000000000000007</v>
      </c>
      <c r="AH30" s="50"/>
      <c r="AJ30" s="17">
        <f t="shared" si="13"/>
        <v>8.3000000000000007</v>
      </c>
      <c r="AK30" s="17">
        <f t="shared" si="14"/>
        <v>0</v>
      </c>
      <c r="AL30" s="17">
        <f t="shared" si="15"/>
        <v>0</v>
      </c>
      <c r="AM30" s="17" t="str">
        <f t="shared" si="16"/>
        <v/>
      </c>
      <c r="AO30" s="30" t="s">
        <v>60</v>
      </c>
    </row>
    <row r="31" spans="2:41" s="3" customFormat="1" ht="9.9499999999999993" customHeight="1" x14ac:dyDescent="0.2">
      <c r="B31" s="114" t="s">
        <v>56</v>
      </c>
      <c r="D31" s="38"/>
      <c r="E31" s="70" t="s">
        <v>100</v>
      </c>
      <c r="F31" s="70"/>
      <c r="G31" s="29" t="s">
        <v>49</v>
      </c>
      <c r="H31" s="29"/>
      <c r="I31" s="29"/>
      <c r="J31" s="29"/>
      <c r="K31" s="29"/>
      <c r="L31" s="29"/>
      <c r="M31" s="29"/>
      <c r="N31" s="29"/>
      <c r="P31" s="70" t="s">
        <v>104</v>
      </c>
      <c r="Q31" s="86"/>
      <c r="R31" s="28"/>
      <c r="S31" s="37">
        <f>IF(Suggested="Yes",'Price List'!AA31,'Price List'!AG31)</f>
        <v>8.4499999999999993</v>
      </c>
      <c r="T31" s="35" t="s">
        <v>48</v>
      </c>
      <c r="U31" s="5" t="str">
        <f>+Instructions!$B$3</f>
        <v>B</v>
      </c>
      <c r="V31" s="50"/>
      <c r="W31" s="54">
        <f>+Instructions!$C$22</f>
        <v>0</v>
      </c>
      <c r="X31" s="17">
        <f t="shared" si="9"/>
        <v>8.4499999999999993</v>
      </c>
      <c r="Y31" s="50"/>
      <c r="Z31" s="6" t="s">
        <v>229</v>
      </c>
      <c r="AA31" s="37">
        <v>8.4499999999999993</v>
      </c>
      <c r="AB31" s="58">
        <f t="shared" si="10"/>
        <v>0</v>
      </c>
      <c r="AC31" s="17">
        <f t="shared" si="10"/>
        <v>8.4499999999999993</v>
      </c>
      <c r="AD31" s="12">
        <f t="shared" si="11"/>
        <v>0</v>
      </c>
      <c r="AE31" s="122"/>
      <c r="AF31" s="129">
        <v>1</v>
      </c>
      <c r="AG31" s="36">
        <f t="shared" si="12"/>
        <v>8.4499999999999993</v>
      </c>
      <c r="AH31" s="50"/>
      <c r="AJ31" s="17">
        <f t="shared" si="13"/>
        <v>8.4499999999999993</v>
      </c>
      <c r="AK31" s="17">
        <f t="shared" si="14"/>
        <v>0</v>
      </c>
      <c r="AL31" s="17">
        <f t="shared" si="15"/>
        <v>0</v>
      </c>
      <c r="AM31" s="17" t="str">
        <f t="shared" si="16"/>
        <v/>
      </c>
      <c r="AO31" s="30" t="s">
        <v>60</v>
      </c>
    </row>
    <row r="32" spans="2:41" s="3" customFormat="1" ht="9.9499999999999993" customHeight="1" x14ac:dyDescent="0.2">
      <c r="B32" s="114" t="s">
        <v>56</v>
      </c>
      <c r="D32" s="38"/>
      <c r="E32" s="70" t="s">
        <v>100</v>
      </c>
      <c r="F32" s="70"/>
      <c r="G32" s="29" t="s">
        <v>142</v>
      </c>
      <c r="H32" s="29"/>
      <c r="I32" s="29"/>
      <c r="J32" s="29"/>
      <c r="K32" s="29"/>
      <c r="L32" s="29"/>
      <c r="M32" s="29"/>
      <c r="N32" s="29"/>
      <c r="P32" s="70" t="s">
        <v>144</v>
      </c>
      <c r="Q32" s="86"/>
      <c r="R32" s="28"/>
      <c r="S32" s="37">
        <f>IF(Suggested="Yes",'Price List'!AA32,'Price List'!AG32)</f>
        <v>8.75</v>
      </c>
      <c r="T32" s="35" t="s">
        <v>48</v>
      </c>
      <c r="U32" s="5" t="str">
        <f>+Instructions!$B$3</f>
        <v>B</v>
      </c>
      <c r="V32" s="50"/>
      <c r="W32" s="54">
        <f>+Instructions!$C$22</f>
        <v>0</v>
      </c>
      <c r="X32" s="17">
        <f t="shared" si="9"/>
        <v>8.75</v>
      </c>
      <c r="Y32" s="50"/>
      <c r="Z32" s="6" t="s">
        <v>229</v>
      </c>
      <c r="AA32" s="37">
        <v>8.75</v>
      </c>
      <c r="AB32" s="58">
        <f t="shared" si="10"/>
        <v>0</v>
      </c>
      <c r="AC32" s="17">
        <f t="shared" si="10"/>
        <v>8.75</v>
      </c>
      <c r="AD32" s="12">
        <f t="shared" si="11"/>
        <v>0</v>
      </c>
      <c r="AE32" s="122"/>
      <c r="AF32" s="129">
        <v>1</v>
      </c>
      <c r="AG32" s="36">
        <f t="shared" si="12"/>
        <v>8.75</v>
      </c>
      <c r="AH32" s="50"/>
      <c r="AJ32" s="17">
        <f t="shared" si="13"/>
        <v>8.75</v>
      </c>
      <c r="AK32" s="17">
        <f t="shared" si="14"/>
        <v>0</v>
      </c>
      <c r="AL32" s="17">
        <f t="shared" si="15"/>
        <v>0</v>
      </c>
      <c r="AM32" s="17" t="str">
        <f t="shared" si="16"/>
        <v/>
      </c>
      <c r="AO32" s="30" t="s">
        <v>60</v>
      </c>
    </row>
    <row r="33" spans="2:41" s="3" customFormat="1" ht="1.5" customHeight="1" x14ac:dyDescent="0.2">
      <c r="P33" s="70"/>
      <c r="Q33" s="86"/>
      <c r="R33" s="6"/>
      <c r="S33" s="37"/>
      <c r="T33" s="6"/>
      <c r="U33" s="5"/>
      <c r="V33" s="50"/>
      <c r="W33" s="54"/>
      <c r="X33" s="15"/>
      <c r="Y33" s="50"/>
      <c r="Z33" s="37"/>
      <c r="AA33" s="37"/>
      <c r="AB33" s="53"/>
      <c r="AC33" s="17"/>
      <c r="AD33" s="15"/>
      <c r="AE33" s="63"/>
      <c r="AF33" s="125"/>
      <c r="AG33" s="37"/>
      <c r="AH33" s="50"/>
      <c r="AJ33" s="17"/>
      <c r="AK33" s="17"/>
      <c r="AL33" s="17"/>
      <c r="AM33" s="17"/>
      <c r="AO33" s="30" t="s">
        <v>60</v>
      </c>
    </row>
    <row r="34" spans="2:41" s="3" customFormat="1" ht="9.9499999999999993" customHeight="1" x14ac:dyDescent="0.2">
      <c r="B34" s="113" t="s">
        <v>8</v>
      </c>
      <c r="D34" s="38"/>
      <c r="E34" s="70" t="s">
        <v>87</v>
      </c>
      <c r="F34" s="70"/>
      <c r="G34" s="29" t="s">
        <v>101</v>
      </c>
      <c r="H34" s="29"/>
      <c r="I34" s="29" t="s">
        <v>106</v>
      </c>
      <c r="J34" s="29"/>
      <c r="K34" s="29"/>
      <c r="L34" s="29"/>
      <c r="M34" s="29"/>
      <c r="N34" s="182" t="s">
        <v>113</v>
      </c>
      <c r="P34" s="70" t="s">
        <v>112</v>
      </c>
      <c r="Q34" s="86" t="s">
        <v>14</v>
      </c>
      <c r="R34" s="28"/>
      <c r="S34" s="37">
        <f>IF(Suggested="Yes",'Price List'!AA34,'Price List'!AG34)</f>
        <v>20.7</v>
      </c>
      <c r="T34" s="35" t="s">
        <v>48</v>
      </c>
      <c r="U34" s="5" t="str">
        <f>+Instructions!$B$3</f>
        <v>B</v>
      </c>
      <c r="V34" s="50"/>
      <c r="W34" s="54">
        <f>+Instructions!$C$22</f>
        <v>0</v>
      </c>
      <c r="X34" s="17">
        <f>ROUND($AA34*(1-W34)+0.004999,2)</f>
        <v>20.7</v>
      </c>
      <c r="Y34" s="50"/>
      <c r="Z34" s="6" t="s">
        <v>229</v>
      </c>
      <c r="AA34" s="37">
        <v>20.7</v>
      </c>
      <c r="AB34" s="58">
        <f t="shared" ref="AB34:AC38" si="17">+W34</f>
        <v>0</v>
      </c>
      <c r="AC34" s="17">
        <f t="shared" si="17"/>
        <v>20.7</v>
      </c>
      <c r="AD34" s="12">
        <f>(AG34-AC34)/AG34</f>
        <v>0</v>
      </c>
      <c r="AE34" s="122"/>
      <c r="AF34" s="130">
        <v>3</v>
      </c>
      <c r="AG34" s="51">
        <f>SUM(AJ34:AL34)+AE34</f>
        <v>20.7</v>
      </c>
      <c r="AH34" s="50"/>
      <c r="AJ34" s="17">
        <f>ROUND(AC34/(1-VLOOKUP(AF34,Group,2,FALSE)),2)</f>
        <v>20.7</v>
      </c>
      <c r="AK34" s="17">
        <f>IF(VLOOKUP(AF34,Group,5,FALSE)="YES",VLOOKUP(ROUND(ROUND(AJ34,1)-AJ34,2),Round,2,FALSE)+VLOOKUP(AF34,Group,6,FALSE),0)</f>
        <v>0</v>
      </c>
      <c r="AL34" s="17">
        <f>IF(VLOOKUP(AF34,Group,7,FALSE)="",0,ROUND(AJ34-0.04999,1)-AJ34+AM34)</f>
        <v>0</v>
      </c>
      <c r="AM34" s="17" t="str">
        <f>IF(VLOOKUP(AF34,Group,7,FALSE)="","",VLOOKUP(AF34,Group,7,FALSE))</f>
        <v/>
      </c>
      <c r="AO34" s="30" t="s">
        <v>60</v>
      </c>
    </row>
    <row r="35" spans="2:41" s="3" customFormat="1" ht="9.9499999999999993" customHeight="1" x14ac:dyDescent="0.2">
      <c r="B35" s="113" t="s">
        <v>8</v>
      </c>
      <c r="D35" s="38"/>
      <c r="E35" s="70" t="s">
        <v>87</v>
      </c>
      <c r="F35" s="70"/>
      <c r="G35" s="29" t="s">
        <v>101</v>
      </c>
      <c r="H35" s="29"/>
      <c r="I35" s="29" t="s">
        <v>165</v>
      </c>
      <c r="J35" s="29"/>
      <c r="K35" s="29"/>
      <c r="L35" s="29"/>
      <c r="M35" s="29"/>
      <c r="N35" s="182" t="s">
        <v>113</v>
      </c>
      <c r="P35" s="70" t="s">
        <v>143</v>
      </c>
      <c r="Q35" s="86"/>
      <c r="R35" s="28"/>
      <c r="S35" s="37">
        <f>IF(Suggested="Yes",'Price List'!AA35,'Price List'!AG35)</f>
        <v>46.35</v>
      </c>
      <c r="T35" s="35" t="s">
        <v>48</v>
      </c>
      <c r="U35" s="5" t="str">
        <f>+Instructions!$B$3</f>
        <v>B</v>
      </c>
      <c r="V35" s="50"/>
      <c r="W35" s="54">
        <f>+Instructions!$C$22</f>
        <v>0</v>
      </c>
      <c r="X35" s="17">
        <f>ROUND($AA35*(1-W35)+0.004999,2)</f>
        <v>46.35</v>
      </c>
      <c r="Y35" s="50"/>
      <c r="Z35" s="6" t="s">
        <v>229</v>
      </c>
      <c r="AA35" s="37">
        <v>46.35</v>
      </c>
      <c r="AB35" s="58">
        <f t="shared" si="17"/>
        <v>0</v>
      </c>
      <c r="AC35" s="17">
        <f t="shared" si="17"/>
        <v>46.35</v>
      </c>
      <c r="AD35" s="12">
        <f>(AG35-AC35)/AG35</f>
        <v>0</v>
      </c>
      <c r="AE35" s="122"/>
      <c r="AF35" s="130">
        <v>3</v>
      </c>
      <c r="AG35" s="51">
        <f>SUM(AJ35:AL35)+AE35</f>
        <v>46.35</v>
      </c>
      <c r="AH35" s="50"/>
      <c r="AJ35" s="17">
        <f>ROUND(AC35/(1-VLOOKUP(AF35,Group,2,FALSE)),2)</f>
        <v>46.35</v>
      </c>
      <c r="AK35" s="17">
        <f>IF(VLOOKUP(AF35,Group,5,FALSE)="YES",VLOOKUP(ROUND(ROUND(AJ35,1)-AJ35,2),Round,2,FALSE)+VLOOKUP(AF35,Group,6,FALSE),0)</f>
        <v>0</v>
      </c>
      <c r="AL35" s="17">
        <f>IF(VLOOKUP(AF35,Group,7,FALSE)="",0,ROUND(AJ35-0.04999,1)-AJ35+AM35)</f>
        <v>0</v>
      </c>
      <c r="AM35" s="17" t="str">
        <f>IF(VLOOKUP(AF35,Group,7,FALSE)="","",VLOOKUP(AF35,Group,7,FALSE))</f>
        <v/>
      </c>
      <c r="AO35" s="30" t="s">
        <v>60</v>
      </c>
    </row>
    <row r="36" spans="2:41" s="3" customFormat="1" ht="9.9499999999999993" customHeight="1" x14ac:dyDescent="0.2">
      <c r="B36" s="113" t="s">
        <v>8</v>
      </c>
      <c r="D36" s="38"/>
      <c r="E36" s="70" t="s">
        <v>87</v>
      </c>
      <c r="F36" s="70"/>
      <c r="G36" s="29" t="s">
        <v>101</v>
      </c>
      <c r="H36" s="29"/>
      <c r="I36" s="29" t="s">
        <v>166</v>
      </c>
      <c r="J36" s="29"/>
      <c r="K36" s="29"/>
      <c r="L36" s="29"/>
      <c r="M36" s="29"/>
      <c r="N36" s="182" t="s">
        <v>113</v>
      </c>
      <c r="P36" s="70" t="s">
        <v>143</v>
      </c>
      <c r="Q36" s="86"/>
      <c r="R36" s="28"/>
      <c r="S36" s="37">
        <f>IF(Suggested="Yes",'Price List'!AA36,'Price List'!AG36)</f>
        <v>46.35</v>
      </c>
      <c r="T36" s="35" t="s">
        <v>48</v>
      </c>
      <c r="U36" s="5" t="str">
        <f>+Instructions!$B$3</f>
        <v>B</v>
      </c>
      <c r="V36" s="50"/>
      <c r="W36" s="54">
        <f>+Instructions!$C$22</f>
        <v>0</v>
      </c>
      <c r="X36" s="17">
        <f>ROUND($AA36*(1-W36)+0.004999,2)</f>
        <v>46.35</v>
      </c>
      <c r="Y36" s="50"/>
      <c r="Z36" s="6" t="s">
        <v>229</v>
      </c>
      <c r="AA36" s="37">
        <v>46.35</v>
      </c>
      <c r="AB36" s="58">
        <f t="shared" si="17"/>
        <v>0</v>
      </c>
      <c r="AC36" s="17">
        <f t="shared" si="17"/>
        <v>46.35</v>
      </c>
      <c r="AD36" s="12">
        <f>(AG36-AC36)/AG36</f>
        <v>0</v>
      </c>
      <c r="AE36" s="122"/>
      <c r="AF36" s="130">
        <v>3</v>
      </c>
      <c r="AG36" s="51">
        <f>SUM(AJ36:AL36)+AE36</f>
        <v>46.35</v>
      </c>
      <c r="AH36" s="50"/>
      <c r="AJ36" s="17">
        <f>ROUND(AC36/(1-VLOOKUP(AF36,Group,2,FALSE)),2)</f>
        <v>46.35</v>
      </c>
      <c r="AK36" s="17">
        <f>IF(VLOOKUP(AF36,Group,5,FALSE)="YES",VLOOKUP(ROUND(ROUND(AJ36,1)-AJ36,2),Round,2,FALSE)+VLOOKUP(AF36,Group,6,FALSE),0)</f>
        <v>0</v>
      </c>
      <c r="AL36" s="17">
        <f>IF(VLOOKUP(AF36,Group,7,FALSE)="",0,ROUND(AJ36-0.04999,1)-AJ36+AM36)</f>
        <v>0</v>
      </c>
      <c r="AM36" s="17" t="str">
        <f>IF(VLOOKUP(AF36,Group,7,FALSE)="","",VLOOKUP(AF36,Group,7,FALSE))</f>
        <v/>
      </c>
      <c r="AO36" s="30" t="s">
        <v>60</v>
      </c>
    </row>
    <row r="37" spans="2:41" s="3" customFormat="1" ht="9.9499999999999993" customHeight="1" x14ac:dyDescent="0.2">
      <c r="B37" s="113" t="s">
        <v>8</v>
      </c>
      <c r="D37" s="38"/>
      <c r="E37" s="70" t="s">
        <v>87</v>
      </c>
      <c r="F37" s="70"/>
      <c r="G37" s="29" t="s">
        <v>101</v>
      </c>
      <c r="H37" s="29"/>
      <c r="I37" s="29" t="s">
        <v>167</v>
      </c>
      <c r="J37" s="29"/>
      <c r="K37" s="29"/>
      <c r="L37" s="29"/>
      <c r="M37" s="29"/>
      <c r="N37" s="182" t="s">
        <v>113</v>
      </c>
      <c r="P37" s="70" t="s">
        <v>143</v>
      </c>
      <c r="Q37" s="86"/>
      <c r="R37" s="28"/>
      <c r="S37" s="37">
        <f>IF(Suggested="Yes",'Price List'!AA37,'Price List'!AG37)</f>
        <v>46.35</v>
      </c>
      <c r="T37" s="35" t="s">
        <v>48</v>
      </c>
      <c r="U37" s="5" t="str">
        <f>+Instructions!$B$3</f>
        <v>B</v>
      </c>
      <c r="V37" s="50"/>
      <c r="W37" s="54">
        <f>+Instructions!$C$22</f>
        <v>0</v>
      </c>
      <c r="X37" s="17">
        <f>ROUND($AA37*(1-W37)+0.004999,2)</f>
        <v>46.35</v>
      </c>
      <c r="Y37" s="50"/>
      <c r="Z37" s="6" t="s">
        <v>229</v>
      </c>
      <c r="AA37" s="37">
        <v>46.35</v>
      </c>
      <c r="AB37" s="58">
        <f t="shared" si="17"/>
        <v>0</v>
      </c>
      <c r="AC37" s="17">
        <f t="shared" si="17"/>
        <v>46.35</v>
      </c>
      <c r="AD37" s="12">
        <f>(AG37-AC37)/AG37</f>
        <v>0</v>
      </c>
      <c r="AE37" s="122"/>
      <c r="AF37" s="130">
        <v>3</v>
      </c>
      <c r="AG37" s="51">
        <f>SUM(AJ37:AL37)+AE37</f>
        <v>46.35</v>
      </c>
      <c r="AH37" s="50"/>
      <c r="AJ37" s="17">
        <f>ROUND(AC37/(1-VLOOKUP(AF37,Group,2,FALSE)),2)</f>
        <v>46.35</v>
      </c>
      <c r="AK37" s="17">
        <f>IF(VLOOKUP(AF37,Group,5,FALSE)="YES",VLOOKUP(ROUND(ROUND(AJ37,1)-AJ37,2),Round,2,FALSE)+VLOOKUP(AF37,Group,6,FALSE),0)</f>
        <v>0</v>
      </c>
      <c r="AL37" s="17">
        <f>IF(VLOOKUP(AF37,Group,7,FALSE)="",0,ROUND(AJ37-0.04999,1)-AJ37+AM37)</f>
        <v>0</v>
      </c>
      <c r="AM37" s="17" t="str">
        <f>IF(VLOOKUP(AF37,Group,7,FALSE)="","",VLOOKUP(AF37,Group,7,FALSE))</f>
        <v/>
      </c>
      <c r="AO37" s="30" t="s">
        <v>60</v>
      </c>
    </row>
    <row r="38" spans="2:41" s="3" customFormat="1" ht="9.9499999999999993" customHeight="1" x14ac:dyDescent="0.2">
      <c r="B38" s="113" t="s">
        <v>8</v>
      </c>
      <c r="D38" s="38"/>
      <c r="E38" s="70" t="s">
        <v>92</v>
      </c>
      <c r="F38" s="70"/>
      <c r="G38" s="29" t="s">
        <v>101</v>
      </c>
      <c r="H38" s="29"/>
      <c r="I38" s="29" t="s">
        <v>163</v>
      </c>
      <c r="J38" s="29"/>
      <c r="K38" s="29"/>
      <c r="L38" s="29"/>
      <c r="M38" s="29"/>
      <c r="N38" s="182" t="s">
        <v>113</v>
      </c>
      <c r="P38" s="70" t="s">
        <v>144</v>
      </c>
      <c r="Q38" s="86"/>
      <c r="R38" s="28"/>
      <c r="S38" s="37">
        <f>IF(Suggested="Yes",'Price List'!AA38,'Price List'!AG38)</f>
        <v>29.1</v>
      </c>
      <c r="T38" s="35" t="s">
        <v>48</v>
      </c>
      <c r="U38" s="5" t="str">
        <f>+Instructions!$B$3</f>
        <v>B</v>
      </c>
      <c r="V38" s="50"/>
      <c r="W38" s="54">
        <f>+Instructions!$C$22</f>
        <v>0</v>
      </c>
      <c r="X38" s="17">
        <f>ROUND($AA38*(1-W38)+0.004999,2)</f>
        <v>29.1</v>
      </c>
      <c r="Y38" s="50"/>
      <c r="Z38" s="6" t="s">
        <v>229</v>
      </c>
      <c r="AA38" s="37">
        <v>29.1</v>
      </c>
      <c r="AB38" s="58">
        <f t="shared" si="17"/>
        <v>0</v>
      </c>
      <c r="AC38" s="17">
        <f t="shared" si="17"/>
        <v>29.1</v>
      </c>
      <c r="AD38" s="12">
        <f>(AG38-AC38)/AG38</f>
        <v>0</v>
      </c>
      <c r="AE38" s="122"/>
      <c r="AF38" s="130">
        <v>3</v>
      </c>
      <c r="AG38" s="51">
        <f>SUM(AJ38:AL38)+AE38</f>
        <v>29.1</v>
      </c>
      <c r="AH38" s="50"/>
      <c r="AJ38" s="17">
        <f>ROUND(AC38/(1-VLOOKUP(AF38,Group,2,FALSE)),2)</f>
        <v>29.1</v>
      </c>
      <c r="AK38" s="17">
        <f>IF(VLOOKUP(AF38,Group,5,FALSE)="YES",VLOOKUP(ROUND(ROUND(AJ38,1)-AJ38,2),Round,2,FALSE)+VLOOKUP(AF38,Group,6,FALSE),0)</f>
        <v>0</v>
      </c>
      <c r="AL38" s="17">
        <f>IF(VLOOKUP(AF38,Group,7,FALSE)="",0,ROUND(AJ38-0.04999,1)-AJ38+AM38)</f>
        <v>0</v>
      </c>
      <c r="AM38" s="17" t="str">
        <f>IF(VLOOKUP(AF38,Group,7,FALSE)="","",VLOOKUP(AF38,Group,7,FALSE))</f>
        <v/>
      </c>
      <c r="AO38" s="30" t="s">
        <v>60</v>
      </c>
    </row>
    <row r="39" spans="2:41" s="3" customFormat="1" ht="1.5" customHeight="1" x14ac:dyDescent="0.2">
      <c r="P39" s="70"/>
      <c r="Q39" s="86"/>
      <c r="R39" s="6"/>
      <c r="S39" s="37"/>
      <c r="T39" s="6"/>
      <c r="U39" s="5"/>
      <c r="V39" s="50"/>
      <c r="W39" s="54"/>
      <c r="X39" s="15"/>
      <c r="Y39" s="50"/>
      <c r="Z39" s="37"/>
      <c r="AA39" s="37"/>
      <c r="AB39" s="53"/>
      <c r="AC39" s="17"/>
      <c r="AD39" s="15"/>
      <c r="AE39" s="63"/>
      <c r="AF39" s="125"/>
      <c r="AG39" s="37"/>
      <c r="AH39" s="50"/>
      <c r="AJ39" s="17"/>
      <c r="AK39" s="17"/>
      <c r="AL39" s="17"/>
      <c r="AM39" s="17"/>
      <c r="AO39" s="30" t="s">
        <v>60</v>
      </c>
    </row>
    <row r="40" spans="2:41" s="3" customFormat="1" ht="9.9499999999999993" customHeight="1" x14ac:dyDescent="0.2">
      <c r="B40" s="115" t="s">
        <v>46</v>
      </c>
      <c r="D40" s="38"/>
      <c r="E40" s="70" t="s">
        <v>95</v>
      </c>
      <c r="F40" s="70"/>
      <c r="G40" s="29" t="s">
        <v>88</v>
      </c>
      <c r="H40" s="29"/>
      <c r="I40" s="29"/>
      <c r="J40" s="29"/>
      <c r="K40" s="29"/>
      <c r="L40" s="29"/>
      <c r="M40" s="29"/>
      <c r="N40" s="29"/>
      <c r="P40" s="70" t="s">
        <v>122</v>
      </c>
      <c r="Q40" s="86"/>
      <c r="R40" s="28"/>
      <c r="S40" s="37">
        <f>IF(Suggested="Yes",'Price List'!AA40,'Price List'!AG40)</f>
        <v>18.600000000000001</v>
      </c>
      <c r="T40" s="35" t="s">
        <v>47</v>
      </c>
      <c r="U40" s="5" t="str">
        <f>+Instructions!$B$3</f>
        <v>B</v>
      </c>
      <c r="V40" s="50"/>
      <c r="W40" s="54">
        <f>+Instructions!$C$22</f>
        <v>0</v>
      </c>
      <c r="X40" s="37">
        <f>ROUND($AA40*(1-W40)+0.004999,2)</f>
        <v>18.600000000000001</v>
      </c>
      <c r="Y40" s="50"/>
      <c r="Z40" s="6" t="s">
        <v>229</v>
      </c>
      <c r="AA40" s="37">
        <v>18.600000000000001</v>
      </c>
      <c r="AB40" s="58">
        <f>+W40</f>
        <v>0</v>
      </c>
      <c r="AC40" s="37">
        <f>+X40</f>
        <v>18.600000000000001</v>
      </c>
      <c r="AD40" s="58">
        <f>(AG40-AC40)/AG40</f>
        <v>0</v>
      </c>
      <c r="AE40" s="122"/>
      <c r="AF40" s="131">
        <v>2</v>
      </c>
      <c r="AG40" s="42">
        <f>SUM(AJ40:AL40)+AE40</f>
        <v>18.600000000000001</v>
      </c>
      <c r="AH40" s="50"/>
      <c r="AJ40" s="17">
        <f>ROUND(AC40/(1-VLOOKUP(AF40,Group,2,FALSE)),2)</f>
        <v>18.600000000000001</v>
      </c>
      <c r="AK40" s="17">
        <f>IF(VLOOKUP(AF40,Group,5,FALSE)="YES",VLOOKUP(ROUND(ROUND(AJ40,1)-AJ40,2),Round,2,FALSE)+VLOOKUP(AF40,Group,6,FALSE),0)</f>
        <v>0</v>
      </c>
      <c r="AL40" s="17">
        <f>IF(VLOOKUP(AF40,Group,7,FALSE)="",0,ROUND(AJ40-0.04999,1)-AJ40+AM40)</f>
        <v>0</v>
      </c>
      <c r="AM40" s="17" t="str">
        <f>IF(VLOOKUP(AF40,Group,7,FALSE)="","",VLOOKUP(AF40,Group,7,FALSE))</f>
        <v/>
      </c>
      <c r="AO40" s="30" t="s">
        <v>60</v>
      </c>
    </row>
    <row r="41" spans="2:41" s="3" customFormat="1" ht="2.85" customHeight="1" x14ac:dyDescent="0.2">
      <c r="P41" s="70"/>
      <c r="Q41" s="86"/>
      <c r="R41" s="6"/>
      <c r="S41" s="37"/>
      <c r="T41" s="6"/>
      <c r="U41" s="5"/>
      <c r="V41" s="50"/>
      <c r="W41" s="54"/>
      <c r="X41" s="15"/>
      <c r="Y41" s="50"/>
      <c r="Z41" s="37"/>
      <c r="AA41" s="37"/>
      <c r="AB41" s="53"/>
      <c r="AC41" s="17"/>
      <c r="AD41" s="15"/>
      <c r="AE41" s="63"/>
      <c r="AF41" s="125"/>
      <c r="AG41" s="37"/>
      <c r="AH41" s="50"/>
      <c r="AJ41" s="17"/>
      <c r="AK41" s="17"/>
      <c r="AL41" s="17"/>
      <c r="AM41" s="17"/>
      <c r="AO41" s="30" t="s">
        <v>60</v>
      </c>
    </row>
    <row r="42" spans="2:41" s="3" customFormat="1" ht="9.9499999999999993" customHeight="1" x14ac:dyDescent="0.2">
      <c r="C42" s="154"/>
      <c r="D42" s="38" t="s">
        <v>10</v>
      </c>
      <c r="E42" s="159" t="s">
        <v>140</v>
      </c>
      <c r="F42" s="159"/>
      <c r="G42" s="159"/>
      <c r="H42" s="159" t="s">
        <v>160</v>
      </c>
      <c r="J42" s="159"/>
      <c r="K42" s="159"/>
      <c r="L42" s="159" t="s">
        <v>161</v>
      </c>
      <c r="M42" s="159"/>
      <c r="N42" s="159"/>
      <c r="O42" s="29"/>
      <c r="P42" s="29"/>
      <c r="Q42" s="29"/>
      <c r="R42" s="29"/>
      <c r="S42" s="29"/>
      <c r="T42" s="29"/>
      <c r="U42" s="5"/>
      <c r="V42" s="50"/>
      <c r="W42" s="67"/>
      <c r="X42" s="67"/>
      <c r="Y42" s="50"/>
      <c r="Z42" s="37"/>
      <c r="AA42" s="37"/>
      <c r="AB42" s="53"/>
      <c r="AC42" s="17"/>
      <c r="AD42" s="15"/>
      <c r="AE42" s="63"/>
      <c r="AF42" s="125"/>
      <c r="AG42" s="17"/>
      <c r="AH42" s="50"/>
      <c r="AJ42" s="17"/>
      <c r="AK42" s="17"/>
      <c r="AL42" s="17"/>
      <c r="AM42" s="17"/>
      <c r="AO42" s="30"/>
    </row>
    <row r="43" spans="2:41" s="3" customFormat="1" ht="9.9499999999999993" customHeight="1" x14ac:dyDescent="0.2">
      <c r="C43" s="154"/>
      <c r="D43" s="38"/>
      <c r="E43" s="159" t="s">
        <v>141</v>
      </c>
      <c r="F43" s="159"/>
      <c r="G43" s="159"/>
      <c r="H43" s="159" t="s">
        <v>159</v>
      </c>
      <c r="J43" s="159"/>
      <c r="K43" s="159"/>
      <c r="M43" s="159"/>
      <c r="N43" s="159"/>
      <c r="O43" s="29"/>
      <c r="P43" s="29"/>
      <c r="Q43" s="29"/>
      <c r="R43" s="29"/>
      <c r="S43" s="29"/>
      <c r="T43" s="29"/>
      <c r="U43" s="5"/>
      <c r="V43" s="50"/>
      <c r="W43" s="67"/>
      <c r="X43" s="67"/>
      <c r="Y43" s="50"/>
      <c r="Z43" s="37"/>
      <c r="AA43" s="37"/>
      <c r="AB43" s="53"/>
      <c r="AC43" s="17"/>
      <c r="AD43" s="15"/>
      <c r="AE43" s="63"/>
      <c r="AF43" s="125"/>
      <c r="AG43" s="17"/>
      <c r="AH43" s="50"/>
      <c r="AJ43" s="17"/>
      <c r="AK43" s="17"/>
      <c r="AL43" s="17"/>
      <c r="AM43" s="17"/>
      <c r="AO43" s="30"/>
    </row>
    <row r="44" spans="2:41" s="3" customFormat="1" ht="1.5" customHeight="1" x14ac:dyDescent="0.2">
      <c r="P44" s="70"/>
      <c r="Q44" s="86"/>
      <c r="R44" s="6"/>
      <c r="S44" s="37"/>
      <c r="T44" s="6"/>
      <c r="U44" s="5"/>
      <c r="V44" s="50"/>
      <c r="W44" s="54"/>
      <c r="X44" s="15"/>
      <c r="Y44" s="50"/>
      <c r="Z44" s="37"/>
      <c r="AA44" s="37"/>
      <c r="AB44" s="53"/>
      <c r="AC44" s="17"/>
      <c r="AD44" s="15"/>
      <c r="AE44" s="63"/>
      <c r="AF44" s="125"/>
      <c r="AG44" s="37"/>
      <c r="AH44" s="50"/>
      <c r="AJ44" s="17"/>
      <c r="AK44" s="17"/>
      <c r="AL44" s="17"/>
      <c r="AM44" s="17"/>
      <c r="AO44" s="30" t="s">
        <v>60</v>
      </c>
    </row>
    <row r="45" spans="2:41" s="3" customFormat="1" ht="9.75" customHeight="1" x14ac:dyDescent="0.2">
      <c r="B45" s="113" t="s">
        <v>8</v>
      </c>
      <c r="D45" s="38"/>
      <c r="E45" s="70" t="s">
        <v>87</v>
      </c>
      <c r="F45" s="70"/>
      <c r="G45" s="29" t="s">
        <v>101</v>
      </c>
      <c r="H45" s="29"/>
      <c r="I45" s="29" t="s">
        <v>164</v>
      </c>
      <c r="J45" s="29"/>
      <c r="K45" s="29"/>
      <c r="L45" s="29"/>
      <c r="M45" s="29"/>
      <c r="N45" s="182" t="s">
        <v>113</v>
      </c>
      <c r="P45" s="70" t="s">
        <v>112</v>
      </c>
      <c r="Q45" s="86" t="s">
        <v>14</v>
      </c>
      <c r="R45" s="28"/>
      <c r="S45" s="37">
        <f>IF(Suggested="Yes",'Price List'!AA45,'Price List'!AG45)</f>
        <v>36.5</v>
      </c>
      <c r="T45" s="35" t="s">
        <v>48</v>
      </c>
      <c r="U45" s="5" t="str">
        <f>+Instructions!$B$3</f>
        <v>B</v>
      </c>
      <c r="V45" s="50"/>
      <c r="W45" s="54">
        <f>+Instructions!$C$22</f>
        <v>0</v>
      </c>
      <c r="X45" s="17">
        <f>ROUND($AA45*(1-W45)+0.004999,2)</f>
        <v>36.5</v>
      </c>
      <c r="Y45" s="50"/>
      <c r="Z45" s="6" t="s">
        <v>229</v>
      </c>
      <c r="AA45" s="37">
        <v>36.5</v>
      </c>
      <c r="AB45" s="58">
        <f>+W45</f>
        <v>0</v>
      </c>
      <c r="AC45" s="17">
        <f>+X45</f>
        <v>36.5</v>
      </c>
      <c r="AD45" s="12">
        <f>(AG45-AC45)/AG45</f>
        <v>0</v>
      </c>
      <c r="AE45" s="122"/>
      <c r="AF45" s="130">
        <v>3</v>
      </c>
      <c r="AG45" s="51">
        <f>SUM(AJ45:AL45)+AE45</f>
        <v>36.5</v>
      </c>
      <c r="AH45" s="50"/>
      <c r="AJ45" s="17">
        <f>ROUND(AC45/(1-VLOOKUP(AF45,Group,2,FALSE)),2)</f>
        <v>36.5</v>
      </c>
      <c r="AK45" s="17">
        <f>IF(VLOOKUP(AF45,Group,5,FALSE)="YES",VLOOKUP(ROUND(ROUND(AJ45,1)-AJ45,2),Round,2,FALSE)+VLOOKUP(AF45,Group,6,FALSE),0)</f>
        <v>0</v>
      </c>
      <c r="AL45" s="17">
        <f>IF(VLOOKUP(AF45,Group,7,FALSE)="",0,ROUND(AJ45-0.04999,1)-AJ45+AM45)</f>
        <v>0</v>
      </c>
      <c r="AM45" s="17" t="str">
        <f>IF(VLOOKUP(AF45,Group,7,FALSE)="","",VLOOKUP(AF45,Group,7,FALSE))</f>
        <v/>
      </c>
      <c r="AO45" s="30" t="s">
        <v>60</v>
      </c>
    </row>
    <row r="46" spans="2:41" s="3" customFormat="1" ht="1.5" customHeight="1" x14ac:dyDescent="0.2">
      <c r="P46" s="70"/>
      <c r="Q46" s="86"/>
      <c r="R46" s="6"/>
      <c r="S46" s="37"/>
      <c r="T46" s="6"/>
      <c r="U46" s="5"/>
      <c r="V46" s="50"/>
      <c r="W46" s="54"/>
      <c r="X46" s="15"/>
      <c r="Y46" s="50"/>
      <c r="Z46" s="37"/>
      <c r="AA46" s="37"/>
      <c r="AB46" s="53"/>
      <c r="AC46" s="17"/>
      <c r="AD46" s="15"/>
      <c r="AE46" s="63"/>
      <c r="AF46" s="125"/>
      <c r="AG46" s="37"/>
      <c r="AH46" s="50"/>
      <c r="AJ46" s="17"/>
      <c r="AK46" s="17"/>
      <c r="AL46" s="17"/>
      <c r="AM46" s="17"/>
      <c r="AO46" s="30" t="s">
        <v>60</v>
      </c>
    </row>
    <row r="47" spans="2:41" s="3" customFormat="1" ht="9.75" customHeight="1" x14ac:dyDescent="0.2">
      <c r="D47" s="100" t="s">
        <v>123</v>
      </c>
      <c r="E47" s="175" t="s">
        <v>162</v>
      </c>
      <c r="F47" s="29"/>
      <c r="G47" s="29"/>
      <c r="H47" s="29"/>
      <c r="I47" s="29"/>
      <c r="J47" s="29"/>
      <c r="K47" s="29"/>
      <c r="L47" s="29"/>
      <c r="M47" s="29"/>
      <c r="N47" s="29"/>
      <c r="P47" s="70"/>
      <c r="Q47" s="86"/>
      <c r="R47" s="28"/>
      <c r="S47" s="37"/>
      <c r="T47" s="35"/>
      <c r="U47" s="35"/>
      <c r="V47" s="50"/>
      <c r="W47" s="54"/>
      <c r="X47" s="37"/>
      <c r="Y47" s="50"/>
      <c r="Z47" s="37"/>
      <c r="AA47" s="37"/>
      <c r="AB47" s="58"/>
      <c r="AC47" s="37"/>
      <c r="AD47" s="58"/>
      <c r="AE47" s="71"/>
      <c r="AF47" s="126"/>
      <c r="AG47" s="37"/>
      <c r="AH47" s="50"/>
      <c r="AJ47" s="37"/>
      <c r="AK47" s="37"/>
      <c r="AL47" s="37"/>
      <c r="AM47" s="37"/>
      <c r="AO47" s="30" t="s">
        <v>60</v>
      </c>
    </row>
    <row r="48" spans="2:41" s="3" customFormat="1" ht="3.95" customHeight="1" x14ac:dyDescent="0.2">
      <c r="P48" s="70"/>
      <c r="Q48" s="86"/>
      <c r="R48" s="6"/>
      <c r="S48" s="37"/>
      <c r="T48" s="6"/>
      <c r="U48" s="5"/>
      <c r="V48" s="50"/>
      <c r="W48" s="54"/>
      <c r="X48" s="15"/>
      <c r="Y48" s="50"/>
      <c r="Z48" s="37"/>
      <c r="AA48" s="37"/>
      <c r="AB48" s="53"/>
      <c r="AC48" s="17"/>
      <c r="AD48" s="15"/>
      <c r="AE48" s="63"/>
      <c r="AF48" s="125"/>
      <c r="AG48" s="37"/>
      <c r="AH48" s="50"/>
      <c r="AJ48" s="17"/>
      <c r="AK48" s="17"/>
      <c r="AL48" s="17"/>
      <c r="AM48" s="17"/>
      <c r="AO48" s="30"/>
    </row>
    <row r="49" spans="2:41" s="3" customFormat="1" ht="9.9499999999999993" customHeight="1" x14ac:dyDescent="0.2">
      <c r="C49" s="153" t="s">
        <v>153</v>
      </c>
      <c r="D49" s="161"/>
      <c r="E49" s="161"/>
      <c r="F49" s="161"/>
      <c r="G49" s="161"/>
      <c r="H49" s="161"/>
      <c r="I49" s="161"/>
      <c r="P49" s="70"/>
      <c r="Q49" s="86"/>
      <c r="R49" s="75" t="s">
        <v>114</v>
      </c>
      <c r="S49" s="176" t="s">
        <v>137</v>
      </c>
      <c r="T49" s="177"/>
      <c r="U49" s="5"/>
      <c r="V49" s="50"/>
      <c r="W49" s="54"/>
      <c r="X49" s="15"/>
      <c r="Y49" s="50"/>
      <c r="Z49" s="37"/>
      <c r="AA49" s="37"/>
      <c r="AB49" s="53"/>
      <c r="AC49" s="17"/>
      <c r="AD49" s="15"/>
      <c r="AE49" s="63"/>
      <c r="AF49" s="63"/>
      <c r="AG49" s="37"/>
      <c r="AH49" s="50"/>
      <c r="AO49" s="149"/>
    </row>
    <row r="50" spans="2:41" s="3" customFormat="1" ht="2.85" customHeight="1" x14ac:dyDescent="0.2">
      <c r="P50" s="70"/>
      <c r="Q50" s="86"/>
      <c r="R50" s="6"/>
      <c r="S50" s="37"/>
      <c r="T50" s="6"/>
      <c r="U50" s="5"/>
      <c r="V50" s="50"/>
      <c r="W50" s="54"/>
      <c r="X50" s="15"/>
      <c r="Y50" s="50"/>
      <c r="Z50" s="37"/>
      <c r="AA50" s="37"/>
      <c r="AB50" s="53"/>
      <c r="AC50" s="17"/>
      <c r="AD50" s="15"/>
      <c r="AE50" s="63"/>
      <c r="AF50" s="125"/>
      <c r="AG50" s="37"/>
      <c r="AH50" s="50"/>
      <c r="AJ50" s="17"/>
      <c r="AK50" s="17"/>
      <c r="AL50" s="17"/>
      <c r="AM50" s="17"/>
      <c r="AO50" s="30" t="s">
        <v>60</v>
      </c>
    </row>
    <row r="51" spans="2:41" s="3" customFormat="1" ht="9.9499999999999993" customHeight="1" x14ac:dyDescent="0.2">
      <c r="C51" s="154"/>
      <c r="D51" s="38" t="s">
        <v>10</v>
      </c>
      <c r="E51" s="159" t="s">
        <v>147</v>
      </c>
      <c r="F51" s="159"/>
      <c r="G51" s="159" t="s">
        <v>156</v>
      </c>
      <c r="I51" s="159"/>
      <c r="J51" s="159"/>
      <c r="K51" s="159"/>
      <c r="L51" s="159" t="s">
        <v>158</v>
      </c>
      <c r="M51" s="159"/>
      <c r="N51" s="159"/>
      <c r="O51" s="29"/>
      <c r="P51" s="29"/>
      <c r="Q51" s="29"/>
      <c r="R51" s="29"/>
      <c r="S51" s="29"/>
      <c r="T51" s="29"/>
      <c r="U51" s="5"/>
      <c r="V51" s="50"/>
      <c r="W51" s="67"/>
      <c r="X51" s="67"/>
      <c r="Y51" s="50"/>
      <c r="Z51" s="37"/>
      <c r="AA51" s="37"/>
      <c r="AB51" s="53"/>
      <c r="AC51" s="17"/>
      <c r="AD51" s="15"/>
      <c r="AE51" s="63"/>
      <c r="AF51" s="125"/>
      <c r="AG51" s="17"/>
      <c r="AH51" s="50"/>
      <c r="AJ51" s="17"/>
      <c r="AK51" s="17"/>
      <c r="AL51" s="17"/>
      <c r="AM51" s="17"/>
      <c r="AO51" s="30"/>
    </row>
    <row r="52" spans="2:41" s="3" customFormat="1" ht="9.9499999999999993" customHeight="1" x14ac:dyDescent="0.2">
      <c r="C52" s="154"/>
      <c r="D52" s="38"/>
      <c r="E52" s="159" t="s">
        <v>148</v>
      </c>
      <c r="F52" s="159"/>
      <c r="G52" s="159" t="s">
        <v>157</v>
      </c>
      <c r="I52" s="159"/>
      <c r="J52" s="159"/>
      <c r="K52" s="159"/>
      <c r="M52" s="159"/>
      <c r="N52" s="159"/>
      <c r="O52" s="29"/>
      <c r="P52" s="29"/>
      <c r="Q52" s="29"/>
      <c r="R52" s="29"/>
      <c r="S52" s="29"/>
      <c r="T52" s="29"/>
      <c r="U52" s="5"/>
      <c r="V52" s="50"/>
      <c r="W52" s="67"/>
      <c r="X52" s="67"/>
      <c r="Y52" s="50"/>
      <c r="Z52" s="37"/>
      <c r="AA52" s="37"/>
      <c r="AB52" s="53"/>
      <c r="AC52" s="17"/>
      <c r="AD52" s="15"/>
      <c r="AE52" s="63"/>
      <c r="AF52" s="125"/>
      <c r="AG52" s="17"/>
      <c r="AH52" s="50"/>
      <c r="AJ52" s="17"/>
      <c r="AK52" s="17"/>
      <c r="AL52" s="17"/>
      <c r="AM52" s="17"/>
      <c r="AO52" s="30"/>
    </row>
    <row r="53" spans="2:41" s="3" customFormat="1" ht="1.5" customHeight="1" x14ac:dyDescent="0.2">
      <c r="P53" s="70"/>
      <c r="Q53" s="86"/>
      <c r="R53" s="6"/>
      <c r="S53" s="37"/>
      <c r="T53" s="6"/>
      <c r="U53" s="5"/>
      <c r="V53" s="50"/>
      <c r="W53" s="54"/>
      <c r="X53" s="15"/>
      <c r="Y53" s="50"/>
      <c r="Z53" s="37"/>
      <c r="AA53" s="37"/>
      <c r="AB53" s="53"/>
      <c r="AC53" s="17"/>
      <c r="AD53" s="15"/>
      <c r="AE53" s="63"/>
      <c r="AF53" s="125"/>
      <c r="AG53" s="37"/>
      <c r="AH53" s="50"/>
      <c r="AJ53" s="17"/>
      <c r="AK53" s="17"/>
      <c r="AL53" s="17"/>
      <c r="AM53" s="17"/>
      <c r="AO53" s="30" t="s">
        <v>60</v>
      </c>
    </row>
    <row r="54" spans="2:41" s="3" customFormat="1" ht="9.9499999999999993" customHeight="1" x14ac:dyDescent="0.2">
      <c r="B54" s="114" t="s">
        <v>56</v>
      </c>
      <c r="D54" s="38"/>
      <c r="E54" s="70" t="s">
        <v>149</v>
      </c>
      <c r="F54" s="70"/>
      <c r="G54" s="29" t="s">
        <v>154</v>
      </c>
      <c r="H54" s="29"/>
      <c r="I54" s="29"/>
      <c r="J54" s="29"/>
      <c r="K54" s="29"/>
      <c r="L54" s="29"/>
      <c r="M54" s="29"/>
      <c r="N54" s="29"/>
      <c r="P54" s="70" t="s">
        <v>146</v>
      </c>
      <c r="Q54" s="86" t="s">
        <v>14</v>
      </c>
      <c r="R54" s="28"/>
      <c r="S54" s="37">
        <f>IF(Suggested="Yes",'Price List'!AA54,'Price List'!AG54)</f>
        <v>7.75</v>
      </c>
      <c r="T54" s="35" t="s">
        <v>48</v>
      </c>
      <c r="U54" s="5" t="str">
        <f>+Instructions!$B$3</f>
        <v>B</v>
      </c>
      <c r="V54" s="50"/>
      <c r="W54" s="54">
        <f>+Instructions!$C$22</f>
        <v>0</v>
      </c>
      <c r="X54" s="17">
        <f>ROUND($AA54*(1-W54)+0.004999,2)</f>
        <v>7.75</v>
      </c>
      <c r="Y54" s="50"/>
      <c r="Z54" s="6" t="s">
        <v>229</v>
      </c>
      <c r="AA54" s="37">
        <v>7.75</v>
      </c>
      <c r="AB54" s="58">
        <f>+W54</f>
        <v>0</v>
      </c>
      <c r="AC54" s="17">
        <f>+X54</f>
        <v>7.75</v>
      </c>
      <c r="AD54" s="12">
        <f>(AG54-AC54)/AG54</f>
        <v>0</v>
      </c>
      <c r="AE54" s="122"/>
      <c r="AF54" s="129">
        <v>1</v>
      </c>
      <c r="AG54" s="36">
        <f>SUM(AJ54:AL54)+AE54</f>
        <v>7.75</v>
      </c>
      <c r="AH54" s="50"/>
      <c r="AJ54" s="17">
        <f>ROUND(AC54/(1-VLOOKUP(AF54,Group,2,FALSE)),2)</f>
        <v>7.75</v>
      </c>
      <c r="AK54" s="17">
        <f>IF(VLOOKUP(AF54,Group,5,FALSE)="YES",VLOOKUP(ROUND(ROUND(AJ54,1)-AJ54,2),Round,2,FALSE)+VLOOKUP(AF54,Group,6,FALSE),0)</f>
        <v>0</v>
      </c>
      <c r="AL54" s="17">
        <f>IF(VLOOKUP(AF54,Group,7,FALSE)="",0,ROUND(AJ54-0.04999,1)-AJ54+AM54)</f>
        <v>0</v>
      </c>
      <c r="AM54" s="17" t="str">
        <f>IF(VLOOKUP(AF54,Group,7,FALSE)="","",VLOOKUP(AF54,Group,7,FALSE))</f>
        <v/>
      </c>
      <c r="AO54" s="30" t="s">
        <v>60</v>
      </c>
    </row>
    <row r="55" spans="2:41" s="3" customFormat="1" ht="1.5" customHeight="1" x14ac:dyDescent="0.2">
      <c r="P55" s="70"/>
      <c r="Q55" s="86"/>
      <c r="R55" s="6"/>
      <c r="S55" s="37"/>
      <c r="T55" s="6"/>
      <c r="U55" s="5"/>
      <c r="V55" s="50"/>
      <c r="W55" s="54"/>
      <c r="X55" s="15"/>
      <c r="Y55" s="50"/>
      <c r="Z55" s="37"/>
      <c r="AA55" s="37"/>
      <c r="AB55" s="53"/>
      <c r="AC55" s="17"/>
      <c r="AD55" s="15"/>
      <c r="AE55" s="63"/>
      <c r="AF55" s="125"/>
      <c r="AG55" s="37"/>
      <c r="AH55" s="50"/>
      <c r="AJ55" s="17"/>
      <c r="AK55" s="17"/>
      <c r="AL55" s="17"/>
      <c r="AM55" s="17"/>
      <c r="AO55" s="30" t="s">
        <v>60</v>
      </c>
    </row>
    <row r="56" spans="2:41" s="3" customFormat="1" ht="9.9499999999999993" customHeight="1" x14ac:dyDescent="0.2">
      <c r="B56" s="113" t="s">
        <v>8</v>
      </c>
      <c r="D56" s="38"/>
      <c r="E56" s="70" t="s">
        <v>152</v>
      </c>
      <c r="F56" s="70"/>
      <c r="G56" s="29" t="s">
        <v>151</v>
      </c>
      <c r="H56" s="29"/>
      <c r="I56" s="29"/>
      <c r="J56" s="29"/>
      <c r="K56" s="29"/>
      <c r="L56" s="29"/>
      <c r="M56" s="29"/>
      <c r="N56" s="29"/>
      <c r="P56" s="70" t="s">
        <v>107</v>
      </c>
      <c r="Q56" s="86" t="s">
        <v>14</v>
      </c>
      <c r="R56" s="28"/>
      <c r="S56" s="37">
        <f>IF(Suggested="Yes",'Price List'!AA56,'Price List'!AG56)</f>
        <v>58.4</v>
      </c>
      <c r="T56" s="35" t="s">
        <v>47</v>
      </c>
      <c r="U56" s="5" t="str">
        <f>+Instructions!$B$3</f>
        <v>B</v>
      </c>
      <c r="V56" s="50"/>
      <c r="W56" s="54">
        <f>+Instructions!$C$22</f>
        <v>0</v>
      </c>
      <c r="X56" s="17">
        <f>ROUND($AA56*(1-W56)+0.004999,2)</f>
        <v>58.4</v>
      </c>
      <c r="Y56" s="50"/>
      <c r="Z56" s="6" t="s">
        <v>229</v>
      </c>
      <c r="AA56" s="37">
        <v>58.4</v>
      </c>
      <c r="AB56" s="58">
        <f>+W56</f>
        <v>0</v>
      </c>
      <c r="AC56" s="17">
        <f>+X56</f>
        <v>58.4</v>
      </c>
      <c r="AD56" s="12">
        <f>(AG56-AC56)/AG56</f>
        <v>0</v>
      </c>
      <c r="AE56" s="122"/>
      <c r="AF56" s="130">
        <v>3</v>
      </c>
      <c r="AG56" s="51">
        <f>SUM(AJ56:AL56)+AE56</f>
        <v>58.4</v>
      </c>
      <c r="AH56" s="50"/>
      <c r="AJ56" s="17">
        <f>ROUND(AC56/(1-VLOOKUP(AF56,Group,2,FALSE)),2)</f>
        <v>58.4</v>
      </c>
      <c r="AK56" s="17">
        <f>IF(VLOOKUP(AF56,Group,5,FALSE)="YES",VLOOKUP(ROUND(ROUND(AJ56,1)-AJ56,2),Round,2,FALSE)+VLOOKUP(AF56,Group,6,FALSE),0)</f>
        <v>0</v>
      </c>
      <c r="AL56" s="17">
        <f>IF(VLOOKUP(AF56,Group,7,FALSE)="",0,ROUND(AJ56-0.04999,1)-AJ56+AM56)</f>
        <v>0</v>
      </c>
      <c r="AM56" s="17" t="str">
        <f>IF(VLOOKUP(AF56,Group,7,FALSE)="","",VLOOKUP(AF56,Group,7,FALSE))</f>
        <v/>
      </c>
      <c r="AO56" s="30" t="s">
        <v>60</v>
      </c>
    </row>
    <row r="57" spans="2:41" s="3" customFormat="1" ht="3.95" customHeight="1" x14ac:dyDescent="0.2">
      <c r="P57" s="70"/>
      <c r="Q57" s="86"/>
      <c r="R57" s="6"/>
      <c r="S57" s="37"/>
      <c r="T57" s="6"/>
      <c r="U57" s="5"/>
      <c r="V57" s="50"/>
      <c r="W57" s="54"/>
      <c r="X57" s="15"/>
      <c r="Y57" s="50"/>
      <c r="Z57" s="37"/>
      <c r="AA57" s="37"/>
      <c r="AB57" s="53"/>
      <c r="AC57" s="17"/>
      <c r="AD57" s="15"/>
      <c r="AE57" s="63"/>
      <c r="AF57" s="125"/>
      <c r="AG57" s="37"/>
      <c r="AH57" s="50"/>
      <c r="AJ57" s="17"/>
      <c r="AK57" s="17"/>
      <c r="AL57" s="17"/>
      <c r="AM57" s="17"/>
      <c r="AO57" s="30"/>
    </row>
    <row r="58" spans="2:41" s="3" customFormat="1" ht="9.9499999999999993" customHeight="1" x14ac:dyDescent="0.2">
      <c r="C58" s="153" t="s">
        <v>179</v>
      </c>
      <c r="D58" s="161"/>
      <c r="E58" s="161"/>
      <c r="F58" s="161"/>
      <c r="G58" s="161"/>
      <c r="H58" s="161"/>
      <c r="J58" s="159"/>
      <c r="K58" s="192"/>
      <c r="L58" s="159"/>
      <c r="M58" s="159"/>
      <c r="N58" s="159"/>
      <c r="O58" s="159"/>
      <c r="P58" s="70"/>
      <c r="Q58" s="86"/>
      <c r="R58" s="75" t="s">
        <v>114</v>
      </c>
      <c r="S58" s="176" t="s">
        <v>186</v>
      </c>
      <c r="T58" s="205"/>
      <c r="U58" s="5"/>
      <c r="V58" s="50"/>
      <c r="W58" s="54"/>
      <c r="X58" s="15"/>
      <c r="Y58" s="50"/>
      <c r="Z58" s="37"/>
      <c r="AA58" s="37"/>
      <c r="AB58" s="53"/>
      <c r="AC58" s="17"/>
      <c r="AD58" s="15"/>
      <c r="AE58" s="63"/>
      <c r="AF58" s="63"/>
      <c r="AG58" s="37"/>
      <c r="AH58" s="50"/>
      <c r="AO58" s="149"/>
    </row>
    <row r="59" spans="2:41" s="3" customFormat="1" ht="2.85" customHeight="1" x14ac:dyDescent="0.2">
      <c r="C59" s="192"/>
      <c r="D59" s="192"/>
      <c r="E59" s="192"/>
      <c r="F59" s="192"/>
      <c r="G59" s="192"/>
      <c r="H59" s="192"/>
      <c r="I59" s="192"/>
      <c r="J59" s="192"/>
      <c r="K59" s="192"/>
      <c r="L59" s="192"/>
      <c r="M59" s="192"/>
      <c r="N59" s="192"/>
      <c r="O59" s="192"/>
      <c r="P59" s="100"/>
      <c r="Q59" s="201"/>
      <c r="R59" s="203"/>
      <c r="S59" s="193"/>
      <c r="T59" s="203"/>
      <c r="U59" s="5"/>
      <c r="V59" s="50"/>
      <c r="W59" s="54"/>
      <c r="X59" s="15"/>
      <c r="Y59" s="50"/>
      <c r="Z59" s="37"/>
      <c r="AA59" s="37"/>
      <c r="AB59" s="53"/>
      <c r="AC59" s="17"/>
      <c r="AD59" s="15"/>
      <c r="AE59" s="63"/>
      <c r="AF59" s="125"/>
      <c r="AG59" s="37"/>
      <c r="AH59" s="50"/>
      <c r="AJ59" s="17"/>
      <c r="AK59" s="17"/>
      <c r="AL59" s="17"/>
      <c r="AM59" s="17"/>
      <c r="AO59" s="30" t="s">
        <v>60</v>
      </c>
    </row>
    <row r="60" spans="2:41" s="3" customFormat="1" ht="9.9499999999999993" customHeight="1" x14ac:dyDescent="0.2">
      <c r="C60" s="204"/>
      <c r="D60" s="38" t="s">
        <v>10</v>
      </c>
      <c r="E60" s="159" t="s">
        <v>225</v>
      </c>
      <c r="F60" s="159"/>
      <c r="G60" s="159"/>
      <c r="H60" s="159"/>
      <c r="I60" s="159"/>
      <c r="J60" s="159"/>
      <c r="K60" s="192"/>
      <c r="L60" s="159"/>
      <c r="M60" s="159"/>
      <c r="N60" s="159"/>
      <c r="O60" s="159"/>
      <c r="P60" s="159"/>
      <c r="Q60" s="159"/>
      <c r="R60" s="159"/>
      <c r="S60" s="159"/>
      <c r="T60" s="159"/>
      <c r="U60" s="5"/>
      <c r="V60" s="50"/>
      <c r="W60" s="67"/>
      <c r="X60" s="67"/>
      <c r="Y60" s="50"/>
      <c r="Z60" s="37"/>
      <c r="AA60" s="37"/>
      <c r="AB60" s="53"/>
      <c r="AC60" s="17"/>
      <c r="AD60" s="15"/>
      <c r="AE60" s="63"/>
      <c r="AF60" s="125"/>
      <c r="AG60" s="17"/>
      <c r="AH60" s="50"/>
      <c r="AJ60" s="17"/>
      <c r="AK60" s="17"/>
      <c r="AL60" s="17"/>
      <c r="AM60" s="17"/>
      <c r="AO60" s="30"/>
    </row>
    <row r="61" spans="2:41" s="3" customFormat="1" ht="1.5" customHeight="1" x14ac:dyDescent="0.2">
      <c r="C61" s="192"/>
      <c r="D61" s="192"/>
      <c r="E61" s="192"/>
      <c r="F61" s="192"/>
      <c r="G61" s="192"/>
      <c r="H61" s="192"/>
      <c r="I61" s="192"/>
      <c r="J61" s="192"/>
      <c r="K61" s="192"/>
      <c r="L61" s="192"/>
      <c r="M61" s="192"/>
      <c r="N61" s="192"/>
      <c r="O61" s="192"/>
      <c r="P61" s="100"/>
      <c r="Q61" s="201"/>
      <c r="R61" s="203"/>
      <c r="S61" s="193"/>
      <c r="T61" s="203"/>
      <c r="U61" s="5"/>
      <c r="V61" s="50"/>
      <c r="W61" s="54"/>
      <c r="X61" s="15"/>
      <c r="Y61" s="50"/>
      <c r="Z61" s="37"/>
      <c r="AA61" s="37"/>
      <c r="AB61" s="53"/>
      <c r="AC61" s="17"/>
      <c r="AD61" s="15"/>
      <c r="AE61" s="63"/>
      <c r="AF61" s="125"/>
      <c r="AG61" s="37"/>
      <c r="AH61" s="50"/>
      <c r="AJ61" s="17"/>
      <c r="AK61" s="17"/>
      <c r="AL61" s="17"/>
      <c r="AM61" s="17"/>
      <c r="AO61" s="30"/>
    </row>
    <row r="62" spans="2:41" s="3" customFormat="1" ht="9.9499999999999993" customHeight="1" x14ac:dyDescent="0.2">
      <c r="B62" s="114" t="s">
        <v>56</v>
      </c>
      <c r="D62" s="38" t="s">
        <v>126</v>
      </c>
      <c r="E62" s="70" t="s">
        <v>98</v>
      </c>
      <c r="F62" s="70"/>
      <c r="G62" s="29" t="s">
        <v>49</v>
      </c>
      <c r="H62" s="29"/>
      <c r="I62" s="29"/>
      <c r="J62" s="29"/>
      <c r="K62" s="29"/>
      <c r="L62" s="29"/>
      <c r="M62" s="29"/>
      <c r="N62" s="29"/>
      <c r="P62" s="70" t="s">
        <v>103</v>
      </c>
      <c r="Q62" s="86" t="s">
        <v>14</v>
      </c>
      <c r="R62" s="28"/>
      <c r="S62" s="37">
        <f>IF(Suggested="Yes",'Price List'!AA62,'Price List'!AG62)</f>
        <v>10.6</v>
      </c>
      <c r="T62" s="35" t="s">
        <v>48</v>
      </c>
      <c r="U62" s="5" t="str">
        <f>+Instructions!$B$3</f>
        <v>B</v>
      </c>
      <c r="V62" s="50"/>
      <c r="W62" s="54">
        <f>+Instructions!$C$22</f>
        <v>0</v>
      </c>
      <c r="X62" s="17">
        <f t="shared" ref="X62:X65" si="18">ROUND($AA62*(1-W62)+0.004999,2)</f>
        <v>10.6</v>
      </c>
      <c r="Y62" s="50"/>
      <c r="Z62" s="6" t="s">
        <v>229</v>
      </c>
      <c r="AA62" s="37">
        <v>10.6</v>
      </c>
      <c r="AB62" s="58">
        <f t="shared" ref="AB62:AB65" si="19">+W62</f>
        <v>0</v>
      </c>
      <c r="AC62" s="17">
        <f t="shared" ref="AC62:AC65" si="20">+X62</f>
        <v>10.6</v>
      </c>
      <c r="AD62" s="12">
        <f t="shared" ref="AD62:AD65" si="21">(AG62-AC62)/AG62</f>
        <v>0</v>
      </c>
      <c r="AE62" s="122"/>
      <c r="AF62" s="129">
        <v>1</v>
      </c>
      <c r="AG62" s="36">
        <f t="shared" ref="AG62:AG65" si="22">SUM(AJ62:AL62)+AE62</f>
        <v>10.6</v>
      </c>
      <c r="AH62" s="50"/>
      <c r="AJ62" s="17">
        <f t="shared" ref="AJ62:AJ65" si="23">ROUND(AC62/(1-VLOOKUP(AF62,Group,2,FALSE)),2)</f>
        <v>10.6</v>
      </c>
      <c r="AK62" s="17">
        <f t="shared" ref="AK62:AK65" si="24">IF(VLOOKUP(AF62,Group,5,FALSE)="YES",VLOOKUP(ROUND(ROUND(AJ62,1)-AJ62,2),Round,2,FALSE)+VLOOKUP(AF62,Group,6,FALSE),0)</f>
        <v>0</v>
      </c>
      <c r="AL62" s="17">
        <f t="shared" ref="AL62:AL65" si="25">IF(VLOOKUP(AF62,Group,7,FALSE)="",0,ROUND(AJ62-0.04999,1)-AJ62+AM62)</f>
        <v>0</v>
      </c>
      <c r="AM62" s="17" t="str">
        <f t="shared" ref="AM62:AM65" si="26">IF(VLOOKUP(AF62,Group,7,FALSE)="","",VLOOKUP(AF62,Group,7,FALSE))</f>
        <v/>
      </c>
      <c r="AO62" s="30" t="s">
        <v>60</v>
      </c>
    </row>
    <row r="63" spans="2:41" s="3" customFormat="1" ht="9.9499999999999993" customHeight="1" x14ac:dyDescent="0.2">
      <c r="B63" s="114" t="s">
        <v>56</v>
      </c>
      <c r="D63" s="38"/>
      <c r="E63" s="70" t="s">
        <v>92</v>
      </c>
      <c r="F63" s="70"/>
      <c r="G63" s="29" t="s">
        <v>49</v>
      </c>
      <c r="H63" s="29"/>
      <c r="I63" s="29"/>
      <c r="J63" s="29"/>
      <c r="K63" s="29"/>
      <c r="L63" s="29"/>
      <c r="M63" s="29"/>
      <c r="N63" s="29"/>
      <c r="P63" s="70" t="s">
        <v>89</v>
      </c>
      <c r="Q63" s="86" t="s">
        <v>14</v>
      </c>
      <c r="R63" s="28"/>
      <c r="S63" s="37">
        <f>IF(Suggested="Yes",'Price List'!AA63,'Price List'!AG63)</f>
        <v>7.75</v>
      </c>
      <c r="T63" s="35" t="s">
        <v>48</v>
      </c>
      <c r="U63" s="5" t="str">
        <f>+Instructions!$B$3</f>
        <v>B</v>
      </c>
      <c r="V63" s="50"/>
      <c r="W63" s="54">
        <f>+Instructions!$C$22</f>
        <v>0</v>
      </c>
      <c r="X63" s="17">
        <f t="shared" si="18"/>
        <v>7.75</v>
      </c>
      <c r="Y63" s="50"/>
      <c r="Z63" s="6" t="s">
        <v>229</v>
      </c>
      <c r="AA63" s="37">
        <v>7.75</v>
      </c>
      <c r="AB63" s="58">
        <f t="shared" si="19"/>
        <v>0</v>
      </c>
      <c r="AC63" s="17">
        <f t="shared" si="20"/>
        <v>7.75</v>
      </c>
      <c r="AD63" s="12">
        <f t="shared" si="21"/>
        <v>0</v>
      </c>
      <c r="AE63" s="122"/>
      <c r="AF63" s="129">
        <v>1</v>
      </c>
      <c r="AG63" s="36">
        <f t="shared" si="22"/>
        <v>7.75</v>
      </c>
      <c r="AH63" s="50"/>
      <c r="AJ63" s="17">
        <f t="shared" si="23"/>
        <v>7.75</v>
      </c>
      <c r="AK63" s="17">
        <f t="shared" si="24"/>
        <v>0</v>
      </c>
      <c r="AL63" s="17">
        <f t="shared" si="25"/>
        <v>0</v>
      </c>
      <c r="AM63" s="17" t="str">
        <f t="shared" si="26"/>
        <v/>
      </c>
      <c r="AO63" s="30" t="s">
        <v>60</v>
      </c>
    </row>
    <row r="64" spans="2:41" s="3" customFormat="1" ht="9.9499999999999993" customHeight="1" x14ac:dyDescent="0.2">
      <c r="B64" s="114" t="s">
        <v>56</v>
      </c>
      <c r="D64" s="38"/>
      <c r="E64" s="70" t="s">
        <v>99</v>
      </c>
      <c r="F64" s="70"/>
      <c r="G64" s="29" t="s">
        <v>49</v>
      </c>
      <c r="H64" s="29"/>
      <c r="I64" s="29"/>
      <c r="J64" s="29"/>
      <c r="K64" s="29"/>
      <c r="L64" s="29"/>
      <c r="M64" s="29"/>
      <c r="N64" s="29"/>
      <c r="P64" s="70" t="s">
        <v>89</v>
      </c>
      <c r="Q64" s="86"/>
      <c r="R64" s="28"/>
      <c r="S64" s="37">
        <f>IF(Suggested="Yes",'Price List'!AA64,'Price List'!AG64)</f>
        <v>8.25</v>
      </c>
      <c r="T64" s="35" t="s">
        <v>48</v>
      </c>
      <c r="U64" s="5" t="str">
        <f>+Instructions!$B$3</f>
        <v>B</v>
      </c>
      <c r="V64" s="50"/>
      <c r="W64" s="54">
        <f>+Instructions!$C$22</f>
        <v>0</v>
      </c>
      <c r="X64" s="17">
        <f t="shared" si="18"/>
        <v>8.25</v>
      </c>
      <c r="Y64" s="50"/>
      <c r="Z64" s="6" t="s">
        <v>229</v>
      </c>
      <c r="AA64" s="37">
        <v>8.25</v>
      </c>
      <c r="AB64" s="58">
        <f t="shared" si="19"/>
        <v>0</v>
      </c>
      <c r="AC64" s="17">
        <f t="shared" si="20"/>
        <v>8.25</v>
      </c>
      <c r="AD64" s="12">
        <f t="shared" si="21"/>
        <v>0</v>
      </c>
      <c r="AE64" s="122"/>
      <c r="AF64" s="129">
        <v>1</v>
      </c>
      <c r="AG64" s="36">
        <f t="shared" si="22"/>
        <v>8.25</v>
      </c>
      <c r="AH64" s="50"/>
      <c r="AJ64" s="17">
        <f t="shared" si="23"/>
        <v>8.25</v>
      </c>
      <c r="AK64" s="17">
        <f t="shared" si="24"/>
        <v>0</v>
      </c>
      <c r="AL64" s="17">
        <f t="shared" si="25"/>
        <v>0</v>
      </c>
      <c r="AM64" s="17" t="str">
        <f t="shared" si="26"/>
        <v/>
      </c>
      <c r="AO64" s="30" t="s">
        <v>60</v>
      </c>
    </row>
    <row r="65" spans="2:41" s="3" customFormat="1" ht="9.9499999999999993" customHeight="1" x14ac:dyDescent="0.2">
      <c r="B65" s="114" t="s">
        <v>56</v>
      </c>
      <c r="D65" s="38"/>
      <c r="E65" s="70" t="s">
        <v>100</v>
      </c>
      <c r="F65" s="70"/>
      <c r="G65" s="29" t="s">
        <v>49</v>
      </c>
      <c r="H65" s="29"/>
      <c r="I65" s="29"/>
      <c r="J65" s="29"/>
      <c r="K65" s="29"/>
      <c r="L65" s="29"/>
      <c r="M65" s="29"/>
      <c r="N65" s="29"/>
      <c r="P65" s="70" t="s">
        <v>104</v>
      </c>
      <c r="Q65" s="86"/>
      <c r="R65" s="28"/>
      <c r="S65" s="37">
        <f>IF(Suggested="Yes",'Price List'!AA65,'Price List'!AG65)</f>
        <v>9.3000000000000007</v>
      </c>
      <c r="T65" s="35" t="s">
        <v>48</v>
      </c>
      <c r="U65" s="5" t="str">
        <f>+Instructions!$B$3</f>
        <v>B</v>
      </c>
      <c r="V65" s="50"/>
      <c r="W65" s="54">
        <f>+Instructions!$C$22</f>
        <v>0</v>
      </c>
      <c r="X65" s="17">
        <f t="shared" si="18"/>
        <v>9.3000000000000007</v>
      </c>
      <c r="Y65" s="50"/>
      <c r="Z65" s="6" t="s">
        <v>229</v>
      </c>
      <c r="AA65" s="37">
        <v>9.3000000000000007</v>
      </c>
      <c r="AB65" s="58">
        <f t="shared" si="19"/>
        <v>0</v>
      </c>
      <c r="AC65" s="17">
        <f t="shared" si="20"/>
        <v>9.3000000000000007</v>
      </c>
      <c r="AD65" s="12">
        <f t="shared" si="21"/>
        <v>0</v>
      </c>
      <c r="AE65" s="122"/>
      <c r="AF65" s="129">
        <v>1</v>
      </c>
      <c r="AG65" s="36">
        <f t="shared" si="22"/>
        <v>9.3000000000000007</v>
      </c>
      <c r="AH65" s="50"/>
      <c r="AJ65" s="17">
        <f t="shared" si="23"/>
        <v>9.3000000000000007</v>
      </c>
      <c r="AK65" s="17">
        <f t="shared" si="24"/>
        <v>0</v>
      </c>
      <c r="AL65" s="17">
        <f t="shared" si="25"/>
        <v>0</v>
      </c>
      <c r="AM65" s="17" t="str">
        <f t="shared" si="26"/>
        <v/>
      </c>
      <c r="AO65" s="30" t="s">
        <v>60</v>
      </c>
    </row>
    <row r="66" spans="2:41" s="3" customFormat="1" ht="1.5" customHeight="1" x14ac:dyDescent="0.2">
      <c r="C66" s="192"/>
      <c r="D66" s="192"/>
      <c r="E66" s="192"/>
      <c r="F66" s="192"/>
      <c r="G66" s="192"/>
      <c r="H66" s="192"/>
      <c r="I66" s="192"/>
      <c r="J66" s="192"/>
      <c r="K66" s="192"/>
      <c r="L66" s="192"/>
      <c r="M66" s="192"/>
      <c r="N66" s="192"/>
      <c r="O66" s="192"/>
      <c r="P66" s="100"/>
      <c r="Q66" s="201"/>
      <c r="R66" s="203"/>
      <c r="S66" s="193"/>
      <c r="T66" s="203"/>
      <c r="U66" s="5"/>
      <c r="V66" s="50"/>
      <c r="W66" s="54"/>
      <c r="X66" s="15"/>
      <c r="Y66" s="50"/>
      <c r="Z66" s="37"/>
      <c r="AA66" s="37"/>
      <c r="AB66" s="53"/>
      <c r="AC66" s="17"/>
      <c r="AD66" s="15"/>
      <c r="AE66" s="63"/>
      <c r="AF66" s="125"/>
      <c r="AG66" s="37"/>
      <c r="AH66" s="50"/>
      <c r="AJ66" s="17"/>
      <c r="AK66" s="17"/>
      <c r="AL66" s="17"/>
      <c r="AM66" s="17"/>
      <c r="AO66" s="30"/>
    </row>
    <row r="67" spans="2:41" s="3" customFormat="1" ht="9.9499999999999993" customHeight="1" x14ac:dyDescent="0.2">
      <c r="B67" s="113" t="s">
        <v>8</v>
      </c>
      <c r="D67" s="38"/>
      <c r="E67" s="70" t="s">
        <v>87</v>
      </c>
      <c r="F67" s="70"/>
      <c r="G67" s="29" t="s">
        <v>101</v>
      </c>
      <c r="H67" s="29"/>
      <c r="I67" s="29" t="s">
        <v>106</v>
      </c>
      <c r="J67" s="29"/>
      <c r="K67" s="29"/>
      <c r="L67" s="29"/>
      <c r="M67" s="29"/>
      <c r="N67" s="29"/>
      <c r="P67" s="70" t="s">
        <v>188</v>
      </c>
      <c r="Q67" s="86" t="s">
        <v>14</v>
      </c>
      <c r="R67" s="28"/>
      <c r="S67" s="37">
        <f>IF(Suggested="Yes",'Price List'!AA67,'Price List'!AG67)</f>
        <v>19.05</v>
      </c>
      <c r="T67" s="35" t="s">
        <v>48</v>
      </c>
      <c r="U67" s="5" t="str">
        <f>+Instructions!$B$3</f>
        <v>B</v>
      </c>
      <c r="V67" s="50"/>
      <c r="W67" s="54">
        <f>+Instructions!$C$22</f>
        <v>0</v>
      </c>
      <c r="X67" s="17">
        <f t="shared" ref="X67:X68" si="27">ROUND($AA67*(1-W67)+0.004999,2)</f>
        <v>19.05</v>
      </c>
      <c r="Y67" s="50"/>
      <c r="Z67" s="6" t="s">
        <v>229</v>
      </c>
      <c r="AA67" s="37">
        <v>19.05</v>
      </c>
      <c r="AB67" s="58">
        <f t="shared" ref="AB67:AB68" si="28">+W67</f>
        <v>0</v>
      </c>
      <c r="AC67" s="17">
        <f t="shared" ref="AC67:AC68" si="29">+X67</f>
        <v>19.05</v>
      </c>
      <c r="AD67" s="12">
        <f t="shared" ref="AD67:AD68" si="30">(AG67-AC67)/AG67</f>
        <v>0</v>
      </c>
      <c r="AE67" s="122"/>
      <c r="AF67" s="130">
        <v>3</v>
      </c>
      <c r="AG67" s="51">
        <f t="shared" ref="AG67:AG68" si="31">SUM(AJ67:AL67)+AE67</f>
        <v>19.05</v>
      </c>
      <c r="AH67" s="50"/>
      <c r="AJ67" s="17">
        <f t="shared" ref="AJ67:AJ68" si="32">ROUND(AC67/(1-VLOOKUP(AF67,Group,2,FALSE)),2)</f>
        <v>19.05</v>
      </c>
      <c r="AK67" s="17">
        <f t="shared" ref="AK67:AK68" si="33">IF(VLOOKUP(AF67,Group,5,FALSE)="YES",VLOOKUP(ROUND(ROUND(AJ67,1)-AJ67,2),Round,2,FALSE)+VLOOKUP(AF67,Group,6,FALSE),0)</f>
        <v>0</v>
      </c>
      <c r="AL67" s="17">
        <f t="shared" ref="AL67:AL68" si="34">IF(VLOOKUP(AF67,Group,7,FALSE)="",0,ROUND(AJ67-0.04999,1)-AJ67+AM67)</f>
        <v>0</v>
      </c>
      <c r="AM67" s="17" t="str">
        <f t="shared" ref="AM67:AM68" si="35">IF(VLOOKUP(AF67,Group,7,FALSE)="","",VLOOKUP(AF67,Group,7,FALSE))</f>
        <v/>
      </c>
      <c r="AO67" s="30" t="s">
        <v>60</v>
      </c>
    </row>
    <row r="68" spans="2:41" s="3" customFormat="1" ht="9.9499999999999993" customHeight="1" x14ac:dyDescent="0.2">
      <c r="B68" s="113" t="s">
        <v>8</v>
      </c>
      <c r="D68" s="38"/>
      <c r="E68" s="70" t="s">
        <v>198</v>
      </c>
      <c r="F68" s="70"/>
      <c r="G68" s="29" t="s">
        <v>101</v>
      </c>
      <c r="H68" s="29"/>
      <c r="I68" s="29" t="s">
        <v>184</v>
      </c>
      <c r="J68" s="29"/>
      <c r="K68" s="29"/>
      <c r="L68" s="29"/>
      <c r="M68" s="29"/>
      <c r="N68" s="29"/>
      <c r="P68" s="70" t="s">
        <v>199</v>
      </c>
      <c r="Q68" s="86"/>
      <c r="R68" s="28"/>
      <c r="S68" s="37">
        <f>IF(Suggested="Yes",'Price List'!AA68,'Price List'!AG68)</f>
        <v>25.9</v>
      </c>
      <c r="T68" s="35" t="s">
        <v>48</v>
      </c>
      <c r="U68" s="5" t="str">
        <f>+Instructions!$B$3</f>
        <v>B</v>
      </c>
      <c r="V68" s="50"/>
      <c r="W68" s="54">
        <f>+Instructions!$C$22</f>
        <v>0</v>
      </c>
      <c r="X68" s="17">
        <f t="shared" si="27"/>
        <v>25.9</v>
      </c>
      <c r="Y68" s="50"/>
      <c r="Z68" s="6" t="s">
        <v>229</v>
      </c>
      <c r="AA68" s="37">
        <v>25.9</v>
      </c>
      <c r="AB68" s="58">
        <f t="shared" si="28"/>
        <v>0</v>
      </c>
      <c r="AC68" s="17">
        <f t="shared" si="29"/>
        <v>25.9</v>
      </c>
      <c r="AD68" s="12">
        <f t="shared" si="30"/>
        <v>0</v>
      </c>
      <c r="AE68" s="122"/>
      <c r="AF68" s="130">
        <v>3</v>
      </c>
      <c r="AG68" s="51">
        <f t="shared" si="31"/>
        <v>25.9</v>
      </c>
      <c r="AH68" s="50"/>
      <c r="AJ68" s="17">
        <f t="shared" si="32"/>
        <v>25.9</v>
      </c>
      <c r="AK68" s="17">
        <f t="shared" si="33"/>
        <v>0</v>
      </c>
      <c r="AL68" s="17">
        <f t="shared" si="34"/>
        <v>0</v>
      </c>
      <c r="AM68" s="17" t="str">
        <f t="shared" si="35"/>
        <v/>
      </c>
      <c r="AO68" s="30" t="s">
        <v>60</v>
      </c>
    </row>
    <row r="69" spans="2:41" s="3" customFormat="1" ht="1.5" customHeight="1" x14ac:dyDescent="0.2">
      <c r="P69" s="70"/>
      <c r="Q69" s="86"/>
      <c r="R69" s="6"/>
      <c r="S69" s="37"/>
      <c r="T69" s="6"/>
      <c r="U69" s="5"/>
      <c r="V69" s="50"/>
      <c r="W69" s="54"/>
      <c r="X69" s="15"/>
      <c r="Y69" s="50"/>
      <c r="Z69" s="37"/>
      <c r="AA69" s="37"/>
      <c r="AB69" s="53"/>
      <c r="AC69" s="17"/>
      <c r="AD69" s="15"/>
      <c r="AE69" s="63"/>
      <c r="AF69" s="125"/>
      <c r="AG69" s="37"/>
      <c r="AH69" s="50"/>
      <c r="AJ69" s="17"/>
      <c r="AK69" s="17"/>
      <c r="AL69" s="17"/>
      <c r="AM69" s="17"/>
      <c r="AO69" s="30"/>
    </row>
    <row r="70" spans="2:41" s="3" customFormat="1" ht="9.9499999999999993" customHeight="1" x14ac:dyDescent="0.2">
      <c r="B70" s="115" t="s">
        <v>46</v>
      </c>
      <c r="D70" s="38"/>
      <c r="E70" s="70" t="s">
        <v>95</v>
      </c>
      <c r="F70" s="70"/>
      <c r="G70" s="29" t="s">
        <v>88</v>
      </c>
      <c r="H70" s="29"/>
      <c r="I70" s="29"/>
      <c r="J70" s="29"/>
      <c r="K70" s="29"/>
      <c r="L70" s="29"/>
      <c r="M70" s="29"/>
      <c r="N70" s="29"/>
      <c r="P70" s="70"/>
      <c r="Q70" s="86" t="s">
        <v>14</v>
      </c>
      <c r="R70" s="28"/>
      <c r="S70" s="37">
        <f>IF(Suggested="Yes",'Price List'!AA70,'Price List'!AG70)</f>
        <v>16.899999999999999</v>
      </c>
      <c r="T70" s="35" t="s">
        <v>47</v>
      </c>
      <c r="U70" s="5" t="str">
        <f>+Instructions!$B$3</f>
        <v>B</v>
      </c>
      <c r="V70" s="50"/>
      <c r="W70" s="54">
        <f>+Instructions!$C$22</f>
        <v>0</v>
      </c>
      <c r="X70" s="37">
        <f t="shared" ref="X70" si="36">ROUND($AA70*(1-W70)+0.004999,2)</f>
        <v>16.899999999999999</v>
      </c>
      <c r="Y70" s="50"/>
      <c r="Z70" s="6" t="s">
        <v>229</v>
      </c>
      <c r="AA70" s="37">
        <v>16.899999999999999</v>
      </c>
      <c r="AB70" s="58">
        <f t="shared" ref="AB70" si="37">+W70</f>
        <v>0</v>
      </c>
      <c r="AC70" s="37">
        <f t="shared" ref="AC70" si="38">+X70</f>
        <v>16.899999999999999</v>
      </c>
      <c r="AD70" s="58">
        <f t="shared" ref="AD70" si="39">(AG70-AC70)/AG70</f>
        <v>0</v>
      </c>
      <c r="AE70" s="122"/>
      <c r="AF70" s="131">
        <v>2</v>
      </c>
      <c r="AG70" s="42">
        <f t="shared" ref="AG70" si="40">SUM(AJ70:AL70)+AE70</f>
        <v>16.899999999999999</v>
      </c>
      <c r="AH70" s="50"/>
      <c r="AJ70" s="17">
        <f t="shared" ref="AJ70" si="41">ROUND(AC70/(1-VLOOKUP(AF70,Group,2,FALSE)),2)</f>
        <v>16.899999999999999</v>
      </c>
      <c r="AK70" s="17">
        <f t="shared" ref="AK70" si="42">IF(VLOOKUP(AF70,Group,5,FALSE)="YES",VLOOKUP(ROUND(ROUND(AJ70,1)-AJ70,2),Round,2,FALSE)+VLOOKUP(AF70,Group,6,FALSE),0)</f>
        <v>0</v>
      </c>
      <c r="AL70" s="17">
        <f t="shared" ref="AL70" si="43">IF(VLOOKUP(AF70,Group,7,FALSE)="",0,ROUND(AJ70-0.04999,1)-AJ70+AM70)</f>
        <v>0</v>
      </c>
      <c r="AM70" s="17" t="str">
        <f t="shared" ref="AM70" si="44">IF(VLOOKUP(AF70,Group,7,FALSE)="","",VLOOKUP(AF70,Group,7,FALSE))</f>
        <v/>
      </c>
      <c r="AO70" s="30" t="s">
        <v>60</v>
      </c>
    </row>
    <row r="71" spans="2:41" s="3" customFormat="1" ht="2.85" customHeight="1" x14ac:dyDescent="0.2">
      <c r="P71" s="70"/>
      <c r="Q71" s="86"/>
      <c r="R71" s="6"/>
      <c r="S71" s="37"/>
      <c r="T71" s="6"/>
      <c r="U71" s="5"/>
      <c r="V71" s="50"/>
      <c r="W71" s="54"/>
      <c r="X71" s="15"/>
      <c r="Y71" s="50"/>
      <c r="Z71" s="37"/>
      <c r="AA71" s="37"/>
      <c r="AB71" s="53"/>
      <c r="AC71" s="17"/>
      <c r="AD71" s="15"/>
      <c r="AE71" s="63"/>
      <c r="AF71" s="125"/>
      <c r="AG71" s="37"/>
      <c r="AH71" s="50"/>
      <c r="AJ71" s="17"/>
      <c r="AK71" s="17"/>
      <c r="AL71" s="17"/>
      <c r="AM71" s="17"/>
      <c r="AO71" s="30"/>
    </row>
    <row r="72" spans="2:41" s="3" customFormat="1" ht="9.9499999999999993" customHeight="1" x14ac:dyDescent="0.2">
      <c r="C72" s="204"/>
      <c r="D72" s="38" t="s">
        <v>10</v>
      </c>
      <c r="E72" s="159" t="s">
        <v>180</v>
      </c>
      <c r="F72" s="159"/>
      <c r="G72" s="159" t="s">
        <v>215</v>
      </c>
      <c r="H72" s="159"/>
      <c r="I72" s="159"/>
      <c r="J72" s="159"/>
      <c r="K72" s="159" t="s">
        <v>182</v>
      </c>
      <c r="L72" s="159"/>
      <c r="M72" s="159"/>
      <c r="N72" s="159"/>
      <c r="O72" s="159"/>
      <c r="P72" s="159"/>
      <c r="Q72" s="159"/>
      <c r="R72" s="159"/>
      <c r="S72" s="159"/>
      <c r="T72" s="159"/>
      <c r="U72" s="5"/>
      <c r="V72" s="50"/>
      <c r="W72" s="67"/>
      <c r="X72" s="67"/>
      <c r="Y72" s="50"/>
      <c r="Z72" s="37"/>
      <c r="AA72" s="37"/>
      <c r="AB72" s="53"/>
      <c r="AC72" s="17"/>
      <c r="AD72" s="15"/>
      <c r="AE72" s="63"/>
      <c r="AF72" s="125"/>
      <c r="AG72" s="17"/>
      <c r="AH72" s="50"/>
      <c r="AJ72" s="17"/>
      <c r="AK72" s="17"/>
      <c r="AL72" s="17"/>
      <c r="AM72" s="17"/>
      <c r="AO72" s="30"/>
    </row>
    <row r="73" spans="2:41" s="3" customFormat="1" ht="9.9499999999999993" customHeight="1" x14ac:dyDescent="0.2">
      <c r="C73" s="204"/>
      <c r="D73" s="38"/>
      <c r="E73" s="159" t="s">
        <v>181</v>
      </c>
      <c r="F73" s="159"/>
      <c r="G73" s="159" t="s">
        <v>216</v>
      </c>
      <c r="H73" s="159"/>
      <c r="I73" s="159"/>
      <c r="J73" s="159"/>
      <c r="K73" s="159" t="s">
        <v>183</v>
      </c>
      <c r="L73" s="159"/>
      <c r="M73" s="159"/>
      <c r="N73" s="159"/>
      <c r="O73" s="159"/>
      <c r="P73" s="159"/>
      <c r="Q73" s="159"/>
      <c r="R73" s="159"/>
      <c r="S73" s="159"/>
      <c r="T73" s="159"/>
      <c r="U73" s="5"/>
      <c r="V73" s="50"/>
      <c r="W73" s="67"/>
      <c r="X73" s="67"/>
      <c r="Y73" s="50"/>
      <c r="Z73" s="37"/>
      <c r="AA73" s="37"/>
      <c r="AB73" s="53"/>
      <c r="AC73" s="17"/>
      <c r="AD73" s="15"/>
      <c r="AE73" s="63"/>
      <c r="AF73" s="125"/>
      <c r="AG73" s="17"/>
      <c r="AH73" s="50"/>
      <c r="AJ73" s="17"/>
      <c r="AK73" s="17"/>
      <c r="AL73" s="17"/>
      <c r="AM73" s="17"/>
      <c r="AO73" s="30"/>
    </row>
    <row r="74" spans="2:41" s="3" customFormat="1" ht="1.5" customHeight="1" x14ac:dyDescent="0.2">
      <c r="P74" s="70"/>
      <c r="Q74" s="86"/>
      <c r="R74" s="6"/>
      <c r="S74" s="37"/>
      <c r="T74" s="6"/>
      <c r="U74" s="5"/>
      <c r="V74" s="50"/>
      <c r="W74" s="54"/>
      <c r="X74" s="15"/>
      <c r="Y74" s="50"/>
      <c r="Z74" s="37"/>
      <c r="AA74" s="37"/>
      <c r="AB74" s="53"/>
      <c r="AC74" s="17"/>
      <c r="AD74" s="15"/>
      <c r="AE74" s="63"/>
      <c r="AF74" s="125"/>
      <c r="AG74" s="37"/>
      <c r="AH74" s="50"/>
      <c r="AJ74" s="17"/>
      <c r="AK74" s="17"/>
      <c r="AL74" s="17"/>
      <c r="AM74" s="17"/>
      <c r="AO74" s="30"/>
    </row>
    <row r="75" spans="2:41" s="3" customFormat="1" ht="9.9499999999999993" customHeight="1" x14ac:dyDescent="0.2">
      <c r="B75" s="114" t="s">
        <v>56</v>
      </c>
      <c r="D75" s="38" t="s">
        <v>127</v>
      </c>
      <c r="E75" s="70" t="s">
        <v>98</v>
      </c>
      <c r="F75" s="70"/>
      <c r="G75" s="29" t="s">
        <v>49</v>
      </c>
      <c r="H75" s="29"/>
      <c r="I75" s="29"/>
      <c r="J75" s="29"/>
      <c r="K75" s="29"/>
      <c r="L75" s="29"/>
      <c r="M75" s="29"/>
      <c r="N75" s="29"/>
      <c r="P75" s="70" t="s">
        <v>103</v>
      </c>
      <c r="Q75" s="86" t="s">
        <v>14</v>
      </c>
      <c r="R75" s="28" t="s">
        <v>53</v>
      </c>
      <c r="S75" s="37">
        <f>IF(Suggested="Yes",'Price List'!AA75,'Price List'!AG75)</f>
        <v>12.1</v>
      </c>
      <c r="T75" s="35" t="s">
        <v>48</v>
      </c>
      <c r="U75" s="5" t="str">
        <f>+Instructions!$B$3</f>
        <v>B</v>
      </c>
      <c r="V75" s="50"/>
      <c r="W75" s="54">
        <f>+Instructions!$C$22</f>
        <v>0</v>
      </c>
      <c r="X75" s="17">
        <f t="shared" ref="X75:X78" si="45">ROUND($AA75*(1-W75)+0.004999,2)</f>
        <v>12.1</v>
      </c>
      <c r="Y75" s="50"/>
      <c r="Z75" s="6" t="s">
        <v>229</v>
      </c>
      <c r="AA75" s="37">
        <v>12.1</v>
      </c>
      <c r="AB75" s="58">
        <f t="shared" ref="AB75:AB78" si="46">+W75</f>
        <v>0</v>
      </c>
      <c r="AC75" s="17">
        <f t="shared" ref="AC75:AC78" si="47">+X75</f>
        <v>12.1</v>
      </c>
      <c r="AD75" s="12">
        <f t="shared" ref="AD75:AD78" si="48">(AG75-AC75)/AG75</f>
        <v>0</v>
      </c>
      <c r="AE75" s="122"/>
      <c r="AF75" s="129">
        <v>1</v>
      </c>
      <c r="AG75" s="36">
        <f t="shared" ref="AG75:AG78" si="49">SUM(AJ75:AL75)+AE75</f>
        <v>12.1</v>
      </c>
      <c r="AH75" s="50"/>
      <c r="AJ75" s="17">
        <f t="shared" ref="AJ75:AJ78" si="50">ROUND(AC75/(1-VLOOKUP(AF75,Group,2,FALSE)),2)</f>
        <v>12.1</v>
      </c>
      <c r="AK75" s="17">
        <f t="shared" ref="AK75:AK78" si="51">IF(VLOOKUP(AF75,Group,5,FALSE)="YES",VLOOKUP(ROUND(ROUND(AJ75,1)-AJ75,2),Round,2,FALSE)+VLOOKUP(AF75,Group,6,FALSE),0)</f>
        <v>0</v>
      </c>
      <c r="AL75" s="17">
        <f t="shared" ref="AL75:AL78" si="52">IF(VLOOKUP(AF75,Group,7,FALSE)="",0,ROUND(AJ75-0.04999,1)-AJ75+AM75)</f>
        <v>0</v>
      </c>
      <c r="AM75" s="17" t="str">
        <f t="shared" ref="AM75:AM78" si="53">IF(VLOOKUP(AF75,Group,7,FALSE)="","",VLOOKUP(AF75,Group,7,FALSE))</f>
        <v/>
      </c>
      <c r="AO75" s="30" t="s">
        <v>60</v>
      </c>
    </row>
    <row r="76" spans="2:41" s="3" customFormat="1" ht="9.9499999999999993" customHeight="1" x14ac:dyDescent="0.2">
      <c r="B76" s="114" t="s">
        <v>56</v>
      </c>
      <c r="D76" s="38"/>
      <c r="E76" s="70" t="s">
        <v>92</v>
      </c>
      <c r="F76" s="70"/>
      <c r="G76" s="29" t="s">
        <v>49</v>
      </c>
      <c r="H76" s="29"/>
      <c r="I76" s="29"/>
      <c r="J76" s="29"/>
      <c r="K76" s="29"/>
      <c r="L76" s="29"/>
      <c r="M76" s="29"/>
      <c r="N76" s="29"/>
      <c r="P76" s="70" t="s">
        <v>89</v>
      </c>
      <c r="Q76" s="86" t="s">
        <v>14</v>
      </c>
      <c r="R76" s="28" t="s">
        <v>53</v>
      </c>
      <c r="S76" s="37">
        <f>IF(Suggested="Yes",'Price List'!AA76,'Price List'!AG76)</f>
        <v>9.9499999999999993</v>
      </c>
      <c r="T76" s="35" t="s">
        <v>48</v>
      </c>
      <c r="U76" s="5" t="str">
        <f>+Instructions!$B$3</f>
        <v>B</v>
      </c>
      <c r="V76" s="50"/>
      <c r="W76" s="54">
        <f>+Instructions!$C$22</f>
        <v>0</v>
      </c>
      <c r="X76" s="17">
        <f t="shared" si="45"/>
        <v>9.9499999999999993</v>
      </c>
      <c r="Y76" s="50"/>
      <c r="Z76" s="6" t="s">
        <v>229</v>
      </c>
      <c r="AA76" s="37">
        <v>9.9499999999999993</v>
      </c>
      <c r="AB76" s="58">
        <f t="shared" si="46"/>
        <v>0</v>
      </c>
      <c r="AC76" s="17">
        <f t="shared" si="47"/>
        <v>9.9499999999999993</v>
      </c>
      <c r="AD76" s="12">
        <f t="shared" si="48"/>
        <v>0</v>
      </c>
      <c r="AE76" s="122"/>
      <c r="AF76" s="129">
        <v>1</v>
      </c>
      <c r="AG76" s="36">
        <f t="shared" si="49"/>
        <v>9.9499999999999993</v>
      </c>
      <c r="AH76" s="50"/>
      <c r="AJ76" s="17">
        <f t="shared" si="50"/>
        <v>9.9499999999999993</v>
      </c>
      <c r="AK76" s="17">
        <f t="shared" si="51"/>
        <v>0</v>
      </c>
      <c r="AL76" s="17">
        <f t="shared" si="52"/>
        <v>0</v>
      </c>
      <c r="AM76" s="17" t="str">
        <f t="shared" si="53"/>
        <v/>
      </c>
      <c r="AO76" s="30" t="s">
        <v>60</v>
      </c>
    </row>
    <row r="77" spans="2:41" s="3" customFormat="1" ht="9.9499999999999993" customHeight="1" x14ac:dyDescent="0.2">
      <c r="B77" s="114" t="s">
        <v>56</v>
      </c>
      <c r="D77" s="38"/>
      <c r="E77" s="70" t="s">
        <v>99</v>
      </c>
      <c r="F77" s="70"/>
      <c r="G77" s="29" t="s">
        <v>49</v>
      </c>
      <c r="H77" s="29"/>
      <c r="I77" s="29"/>
      <c r="J77" s="29"/>
      <c r="K77" s="29"/>
      <c r="L77" s="29"/>
      <c r="M77" s="29"/>
      <c r="N77" s="29"/>
      <c r="P77" s="70" t="s">
        <v>89</v>
      </c>
      <c r="Q77" s="86"/>
      <c r="R77" s="28"/>
      <c r="S77" s="37">
        <f>IF(Suggested="Yes",'Price List'!AA77,'Price List'!AG77)</f>
        <v>10.55</v>
      </c>
      <c r="T77" s="35" t="s">
        <v>48</v>
      </c>
      <c r="U77" s="5" t="str">
        <f>+Instructions!$B$3</f>
        <v>B</v>
      </c>
      <c r="V77" s="50"/>
      <c r="W77" s="54">
        <f>+Instructions!$C$22</f>
        <v>0</v>
      </c>
      <c r="X77" s="17">
        <f t="shared" si="45"/>
        <v>10.55</v>
      </c>
      <c r="Y77" s="50"/>
      <c r="Z77" s="6" t="s">
        <v>229</v>
      </c>
      <c r="AA77" s="37">
        <v>10.55</v>
      </c>
      <c r="AB77" s="58">
        <f t="shared" si="46"/>
        <v>0</v>
      </c>
      <c r="AC77" s="17">
        <f t="shared" si="47"/>
        <v>10.55</v>
      </c>
      <c r="AD77" s="12">
        <f t="shared" si="48"/>
        <v>0</v>
      </c>
      <c r="AE77" s="122"/>
      <c r="AF77" s="129">
        <v>1</v>
      </c>
      <c r="AG77" s="36">
        <f t="shared" si="49"/>
        <v>10.55</v>
      </c>
      <c r="AH77" s="50"/>
      <c r="AJ77" s="17">
        <f t="shared" si="50"/>
        <v>10.55</v>
      </c>
      <c r="AK77" s="17">
        <f t="shared" si="51"/>
        <v>0</v>
      </c>
      <c r="AL77" s="17">
        <f t="shared" si="52"/>
        <v>0</v>
      </c>
      <c r="AM77" s="17" t="str">
        <f t="shared" si="53"/>
        <v/>
      </c>
      <c r="AO77" s="30" t="s">
        <v>60</v>
      </c>
    </row>
    <row r="78" spans="2:41" s="3" customFormat="1" ht="9.9499999999999993" customHeight="1" x14ac:dyDescent="0.2">
      <c r="B78" s="114" t="s">
        <v>56</v>
      </c>
      <c r="D78" s="38"/>
      <c r="E78" s="70" t="s">
        <v>100</v>
      </c>
      <c r="F78" s="70"/>
      <c r="G78" s="29" t="s">
        <v>49</v>
      </c>
      <c r="H78" s="29"/>
      <c r="I78" s="29"/>
      <c r="J78" s="29"/>
      <c r="K78" s="29"/>
      <c r="L78" s="29"/>
      <c r="M78" s="29"/>
      <c r="N78" s="29"/>
      <c r="P78" s="70" t="s">
        <v>104</v>
      </c>
      <c r="Q78" s="86" t="s">
        <v>14</v>
      </c>
      <c r="R78" s="28"/>
      <c r="S78" s="37">
        <f>IF(Suggested="Yes",'Price List'!AA78,'Price List'!AG78)</f>
        <v>11.55</v>
      </c>
      <c r="T78" s="35" t="s">
        <v>48</v>
      </c>
      <c r="U78" s="5" t="str">
        <f>+Instructions!$B$3</f>
        <v>B</v>
      </c>
      <c r="V78" s="50"/>
      <c r="W78" s="54">
        <f>+Instructions!$C$22</f>
        <v>0</v>
      </c>
      <c r="X78" s="17">
        <f t="shared" si="45"/>
        <v>11.55</v>
      </c>
      <c r="Y78" s="50"/>
      <c r="Z78" s="6" t="s">
        <v>229</v>
      </c>
      <c r="AA78" s="37">
        <v>11.55</v>
      </c>
      <c r="AB78" s="58">
        <f t="shared" si="46"/>
        <v>0</v>
      </c>
      <c r="AC78" s="17">
        <f t="shared" si="47"/>
        <v>11.55</v>
      </c>
      <c r="AD78" s="12">
        <f t="shared" si="48"/>
        <v>0</v>
      </c>
      <c r="AE78" s="122"/>
      <c r="AF78" s="129">
        <v>1</v>
      </c>
      <c r="AG78" s="36">
        <f t="shared" si="49"/>
        <v>11.55</v>
      </c>
      <c r="AH78" s="50"/>
      <c r="AJ78" s="17">
        <f t="shared" si="50"/>
        <v>11.55</v>
      </c>
      <c r="AK78" s="17">
        <f t="shared" si="51"/>
        <v>0</v>
      </c>
      <c r="AL78" s="17">
        <f t="shared" si="52"/>
        <v>0</v>
      </c>
      <c r="AM78" s="17" t="str">
        <f t="shared" si="53"/>
        <v/>
      </c>
      <c r="AO78" s="30" t="s">
        <v>60</v>
      </c>
    </row>
    <row r="79" spans="2:41" s="3" customFormat="1" ht="1.5" customHeight="1" x14ac:dyDescent="0.2">
      <c r="C79" s="192"/>
      <c r="D79" s="192"/>
      <c r="E79" s="192"/>
      <c r="F79" s="192"/>
      <c r="G79" s="192"/>
      <c r="H79" s="192"/>
      <c r="I79" s="192"/>
      <c r="J79" s="192"/>
      <c r="K79" s="192"/>
      <c r="L79" s="192"/>
      <c r="M79" s="192"/>
      <c r="N79" s="192"/>
      <c r="O79" s="192"/>
      <c r="P79" s="100"/>
      <c r="Q79" s="201"/>
      <c r="R79" s="203"/>
      <c r="S79" s="193"/>
      <c r="T79" s="203"/>
      <c r="U79" s="5"/>
      <c r="V79" s="50"/>
      <c r="W79" s="54"/>
      <c r="X79" s="15"/>
      <c r="Y79" s="50"/>
      <c r="Z79" s="37"/>
      <c r="AA79" s="37"/>
      <c r="AB79" s="53"/>
      <c r="AC79" s="17"/>
      <c r="AD79" s="15"/>
      <c r="AE79" s="63"/>
      <c r="AF79" s="125"/>
      <c r="AG79" s="37"/>
      <c r="AH79" s="50"/>
      <c r="AJ79" s="17"/>
      <c r="AK79" s="17"/>
      <c r="AL79" s="17"/>
      <c r="AM79" s="17"/>
      <c r="AO79" s="30"/>
    </row>
    <row r="80" spans="2:41" s="3" customFormat="1" ht="9.9499999999999993" customHeight="1" x14ac:dyDescent="0.2">
      <c r="B80" s="113" t="s">
        <v>8</v>
      </c>
      <c r="D80" s="38"/>
      <c r="E80" s="70" t="s">
        <v>87</v>
      </c>
      <c r="F80" s="70"/>
      <c r="G80" s="29" t="s">
        <v>101</v>
      </c>
      <c r="H80" s="29"/>
      <c r="I80" s="29" t="s">
        <v>106</v>
      </c>
      <c r="J80" s="29"/>
      <c r="K80" s="29"/>
      <c r="L80" s="29"/>
      <c r="M80" s="29"/>
      <c r="N80" s="29"/>
      <c r="P80" s="70" t="s">
        <v>121</v>
      </c>
      <c r="Q80" s="86"/>
      <c r="R80" s="28"/>
      <c r="S80" s="37">
        <f>IF(Suggested="Yes",'Price List'!AA80,'Price List'!AG80)</f>
        <v>20.9</v>
      </c>
      <c r="T80" s="35" t="s">
        <v>48</v>
      </c>
      <c r="U80" s="5" t="str">
        <f>+Instructions!$B$3</f>
        <v>B</v>
      </c>
      <c r="V80" s="50"/>
      <c r="W80" s="54">
        <f>+Instructions!$C$22</f>
        <v>0</v>
      </c>
      <c r="X80" s="17">
        <f t="shared" ref="X80:X81" si="54">ROUND($AA80*(1-W80)+0.004999,2)</f>
        <v>20.9</v>
      </c>
      <c r="Y80" s="50"/>
      <c r="Z80" s="6" t="s">
        <v>229</v>
      </c>
      <c r="AA80" s="37">
        <v>20.9</v>
      </c>
      <c r="AB80" s="58">
        <f t="shared" ref="AB80:AB81" si="55">+W80</f>
        <v>0</v>
      </c>
      <c r="AC80" s="17">
        <f t="shared" ref="AC80:AC81" si="56">+X80</f>
        <v>20.9</v>
      </c>
      <c r="AD80" s="12">
        <f t="shared" ref="AD80:AD81" si="57">(AG80-AC80)/AG80</f>
        <v>0</v>
      </c>
      <c r="AE80" s="122"/>
      <c r="AF80" s="130">
        <v>3</v>
      </c>
      <c r="AG80" s="51">
        <f t="shared" ref="AG80:AG81" si="58">SUM(AJ80:AL80)+AE80</f>
        <v>20.9</v>
      </c>
      <c r="AH80" s="50"/>
      <c r="AJ80" s="17">
        <f t="shared" ref="AJ80:AJ81" si="59">ROUND(AC80/(1-VLOOKUP(AF80,Group,2,FALSE)),2)</f>
        <v>20.9</v>
      </c>
      <c r="AK80" s="17">
        <f t="shared" ref="AK80:AK81" si="60">IF(VLOOKUP(AF80,Group,5,FALSE)="YES",VLOOKUP(ROUND(ROUND(AJ80,1)-AJ80,2),Round,2,FALSE)+VLOOKUP(AF80,Group,6,FALSE),0)</f>
        <v>0</v>
      </c>
      <c r="AL80" s="17">
        <f t="shared" ref="AL80:AL81" si="61">IF(VLOOKUP(AF80,Group,7,FALSE)="",0,ROUND(AJ80-0.04999,1)-AJ80+AM80)</f>
        <v>0</v>
      </c>
      <c r="AM80" s="17" t="str">
        <f t="shared" ref="AM80:AM81" si="62">IF(VLOOKUP(AF80,Group,7,FALSE)="","",VLOOKUP(AF80,Group,7,FALSE))</f>
        <v/>
      </c>
      <c r="AO80" s="30" t="s">
        <v>60</v>
      </c>
    </row>
    <row r="81" spans="2:41" s="3" customFormat="1" ht="9.9499999999999993" customHeight="1" x14ac:dyDescent="0.2">
      <c r="B81" s="113" t="s">
        <v>8</v>
      </c>
      <c r="D81" s="38"/>
      <c r="E81" s="70" t="s">
        <v>189</v>
      </c>
      <c r="F81" s="70"/>
      <c r="G81" s="29" t="s">
        <v>101</v>
      </c>
      <c r="H81" s="29"/>
      <c r="I81" s="29" t="s">
        <v>102</v>
      </c>
      <c r="J81" s="29"/>
      <c r="K81" s="29"/>
      <c r="L81" s="29"/>
      <c r="M81" s="29"/>
      <c r="N81" s="29"/>
      <c r="P81" s="70" t="s">
        <v>200</v>
      </c>
      <c r="Q81" s="86"/>
      <c r="R81" s="28"/>
      <c r="S81" s="37">
        <f>IF(Suggested="Yes",'Price List'!AA81,'Price List'!AG81)</f>
        <v>38.35</v>
      </c>
      <c r="T81" s="35" t="s">
        <v>48</v>
      </c>
      <c r="U81" s="5" t="str">
        <f>+Instructions!$B$3</f>
        <v>B</v>
      </c>
      <c r="V81" s="50"/>
      <c r="W81" s="54">
        <f>+Instructions!$C$22</f>
        <v>0</v>
      </c>
      <c r="X81" s="17">
        <f t="shared" si="54"/>
        <v>38.35</v>
      </c>
      <c r="Y81" s="50"/>
      <c r="Z81" s="6" t="s">
        <v>229</v>
      </c>
      <c r="AA81" s="37">
        <v>38.35</v>
      </c>
      <c r="AB81" s="58">
        <f t="shared" si="55"/>
        <v>0</v>
      </c>
      <c r="AC81" s="17">
        <f t="shared" si="56"/>
        <v>38.35</v>
      </c>
      <c r="AD81" s="12">
        <f t="shared" si="57"/>
        <v>0</v>
      </c>
      <c r="AE81" s="122"/>
      <c r="AF81" s="130">
        <v>3</v>
      </c>
      <c r="AG81" s="51">
        <f t="shared" si="58"/>
        <v>38.35</v>
      </c>
      <c r="AH81" s="50"/>
      <c r="AJ81" s="17">
        <f t="shared" si="59"/>
        <v>38.35</v>
      </c>
      <c r="AK81" s="17">
        <f t="shared" si="60"/>
        <v>0</v>
      </c>
      <c r="AL81" s="17">
        <f t="shared" si="61"/>
        <v>0</v>
      </c>
      <c r="AM81" s="17" t="str">
        <f t="shared" si="62"/>
        <v/>
      </c>
      <c r="AO81" s="30" t="s">
        <v>60</v>
      </c>
    </row>
    <row r="82" spans="2:41" s="3" customFormat="1" ht="9.9499999999999993" customHeight="1" x14ac:dyDescent="0.2">
      <c r="B82" s="113" t="s">
        <v>8</v>
      </c>
      <c r="D82" s="38"/>
      <c r="E82" s="70" t="s">
        <v>185</v>
      </c>
      <c r="F82" s="70"/>
      <c r="G82" s="29" t="s">
        <v>101</v>
      </c>
      <c r="H82" s="29"/>
      <c r="I82" s="29" t="s">
        <v>192</v>
      </c>
      <c r="J82" s="29"/>
      <c r="K82" s="29"/>
      <c r="L82" s="29"/>
      <c r="M82" s="29"/>
      <c r="N82" s="29"/>
      <c r="P82" s="70" t="s">
        <v>191</v>
      </c>
      <c r="Q82" s="86" t="s">
        <v>14</v>
      </c>
      <c r="R82" s="28" t="s">
        <v>111</v>
      </c>
      <c r="S82" s="37">
        <f>IF(Suggested="Yes",'Price List'!AA82,'Price List'!AG82)</f>
        <v>44</v>
      </c>
      <c r="T82" s="35" t="s">
        <v>48</v>
      </c>
      <c r="U82" s="5" t="str">
        <f>+Instructions!$B$3</f>
        <v>B</v>
      </c>
      <c r="V82" s="50"/>
      <c r="W82" s="54">
        <f>+Instructions!$C$22</f>
        <v>0</v>
      </c>
      <c r="X82" s="17">
        <f t="shared" ref="X82:X84" si="63">ROUND($AA82*(1-W82)+0.004999,2)</f>
        <v>44</v>
      </c>
      <c r="Y82" s="50"/>
      <c r="Z82" s="6" t="s">
        <v>229</v>
      </c>
      <c r="AA82" s="37">
        <v>44</v>
      </c>
      <c r="AB82" s="58">
        <f t="shared" ref="AB82:AB84" si="64">+W82</f>
        <v>0</v>
      </c>
      <c r="AC82" s="17">
        <f t="shared" ref="AC82:AC84" si="65">+X82</f>
        <v>44</v>
      </c>
      <c r="AD82" s="12">
        <f t="shared" ref="AD82:AD84" si="66">(AG82-AC82)/AG82</f>
        <v>0</v>
      </c>
      <c r="AE82" s="122"/>
      <c r="AF82" s="130">
        <v>3</v>
      </c>
      <c r="AG82" s="51">
        <f t="shared" ref="AG82:AG84" si="67">SUM(AJ82:AL82)+AE82</f>
        <v>44</v>
      </c>
      <c r="AH82" s="50"/>
      <c r="AJ82" s="17">
        <f t="shared" ref="AJ82:AJ84" si="68">ROUND(AC82/(1-VLOOKUP(AF82,Group,2,FALSE)),2)</f>
        <v>44</v>
      </c>
      <c r="AK82" s="17">
        <f t="shared" ref="AK82:AK84" si="69">IF(VLOOKUP(AF82,Group,5,FALSE)="YES",VLOOKUP(ROUND(ROUND(AJ82,1)-AJ82,2),Round,2,FALSE)+VLOOKUP(AF82,Group,6,FALSE),0)</f>
        <v>0</v>
      </c>
      <c r="AL82" s="17">
        <f t="shared" ref="AL82:AL84" si="70">IF(VLOOKUP(AF82,Group,7,FALSE)="",0,ROUND(AJ82-0.04999,1)-AJ82+AM82)</f>
        <v>0</v>
      </c>
      <c r="AM82" s="17" t="str">
        <f t="shared" ref="AM82:AM84" si="71">IF(VLOOKUP(AF82,Group,7,FALSE)="","",VLOOKUP(AF82,Group,7,FALSE))</f>
        <v/>
      </c>
      <c r="AO82" s="30" t="s">
        <v>60</v>
      </c>
    </row>
    <row r="83" spans="2:41" s="3" customFormat="1" ht="9.9499999999999993" customHeight="1" x14ac:dyDescent="0.2">
      <c r="B83" s="113" t="s">
        <v>8</v>
      </c>
      <c r="D83" s="38"/>
      <c r="E83" s="213" t="s">
        <v>198</v>
      </c>
      <c r="F83" s="70"/>
      <c r="G83" s="29" t="s">
        <v>101</v>
      </c>
      <c r="H83" s="29"/>
      <c r="I83" s="29" t="s">
        <v>197</v>
      </c>
      <c r="J83" s="29"/>
      <c r="K83" s="29"/>
      <c r="L83" s="29"/>
      <c r="M83" s="29"/>
      <c r="N83" s="29"/>
      <c r="P83" s="213" t="s">
        <v>187</v>
      </c>
      <c r="Q83" s="86" t="s">
        <v>14</v>
      </c>
      <c r="R83" s="28" t="s">
        <v>111</v>
      </c>
      <c r="S83" s="37">
        <f>IF(Suggested="Yes",'Price List'!AA83,'Price List'!AG83)</f>
        <v>28.85</v>
      </c>
      <c r="T83" s="35" t="s">
        <v>48</v>
      </c>
      <c r="U83" s="5" t="str">
        <f>+Instructions!$B$3</f>
        <v>B</v>
      </c>
      <c r="V83" s="50"/>
      <c r="W83" s="54">
        <f>+Instructions!$C$22</f>
        <v>0</v>
      </c>
      <c r="X83" s="17">
        <f t="shared" si="63"/>
        <v>28.85</v>
      </c>
      <c r="Y83" s="50"/>
      <c r="Z83" s="6" t="s">
        <v>229</v>
      </c>
      <c r="AA83" s="37">
        <v>28.85</v>
      </c>
      <c r="AB83" s="58">
        <f t="shared" si="64"/>
        <v>0</v>
      </c>
      <c r="AC83" s="17">
        <f t="shared" si="65"/>
        <v>28.85</v>
      </c>
      <c r="AD83" s="12">
        <f t="shared" si="66"/>
        <v>0</v>
      </c>
      <c r="AE83" s="122"/>
      <c r="AF83" s="130">
        <v>3</v>
      </c>
      <c r="AG83" s="51">
        <f t="shared" si="67"/>
        <v>28.85</v>
      </c>
      <c r="AH83" s="50"/>
      <c r="AJ83" s="17">
        <f t="shared" si="68"/>
        <v>28.85</v>
      </c>
      <c r="AK83" s="17">
        <f t="shared" si="69"/>
        <v>0</v>
      </c>
      <c r="AL83" s="17">
        <f t="shared" si="70"/>
        <v>0</v>
      </c>
      <c r="AM83" s="17" t="str">
        <f t="shared" si="71"/>
        <v/>
      </c>
      <c r="AO83" s="30" t="s">
        <v>60</v>
      </c>
    </row>
    <row r="84" spans="2:41" s="3" customFormat="1" ht="9.9499999999999993" customHeight="1" x14ac:dyDescent="0.2">
      <c r="B84" s="113" t="s">
        <v>8</v>
      </c>
      <c r="D84" s="38"/>
      <c r="E84" s="70" t="s">
        <v>198</v>
      </c>
      <c r="F84" s="70"/>
      <c r="G84" s="29" t="s">
        <v>101</v>
      </c>
      <c r="H84" s="29"/>
      <c r="I84" s="29" t="s">
        <v>195</v>
      </c>
      <c r="J84" s="29"/>
      <c r="K84" s="29"/>
      <c r="L84" s="29"/>
      <c r="M84" s="29"/>
      <c r="N84" s="29"/>
      <c r="P84" s="70" t="s">
        <v>187</v>
      </c>
      <c r="Q84" s="86" t="s">
        <v>14</v>
      </c>
      <c r="R84" s="28" t="s">
        <v>111</v>
      </c>
      <c r="S84" s="37">
        <f>IF(Suggested="Yes",'Price List'!AA84,'Price List'!AG84)</f>
        <v>27.6</v>
      </c>
      <c r="T84" s="35" t="s">
        <v>48</v>
      </c>
      <c r="U84" s="5" t="str">
        <f>+Instructions!$B$3</f>
        <v>B</v>
      </c>
      <c r="V84" s="50"/>
      <c r="W84" s="54">
        <f>+Instructions!$C$22</f>
        <v>0</v>
      </c>
      <c r="X84" s="17">
        <f t="shared" si="63"/>
        <v>27.6</v>
      </c>
      <c r="Y84" s="50"/>
      <c r="Z84" s="6" t="s">
        <v>229</v>
      </c>
      <c r="AA84" s="37">
        <v>27.6</v>
      </c>
      <c r="AB84" s="58">
        <f t="shared" si="64"/>
        <v>0</v>
      </c>
      <c r="AC84" s="17">
        <f t="shared" si="65"/>
        <v>27.6</v>
      </c>
      <c r="AD84" s="12">
        <f t="shared" si="66"/>
        <v>0</v>
      </c>
      <c r="AE84" s="122"/>
      <c r="AF84" s="130">
        <v>3</v>
      </c>
      <c r="AG84" s="51">
        <f t="shared" si="67"/>
        <v>27.6</v>
      </c>
      <c r="AH84" s="50"/>
      <c r="AJ84" s="17">
        <f t="shared" si="68"/>
        <v>27.6</v>
      </c>
      <c r="AK84" s="17">
        <f t="shared" si="69"/>
        <v>0</v>
      </c>
      <c r="AL84" s="17">
        <f t="shared" si="70"/>
        <v>0</v>
      </c>
      <c r="AM84" s="17" t="str">
        <f t="shared" si="71"/>
        <v/>
      </c>
      <c r="AO84" s="30" t="s">
        <v>60</v>
      </c>
    </row>
    <row r="85" spans="2:41" s="3" customFormat="1" ht="9.9499999999999993" customHeight="1" x14ac:dyDescent="0.2">
      <c r="B85" s="113" t="s">
        <v>8</v>
      </c>
      <c r="D85" s="38"/>
      <c r="E85" s="70" t="s">
        <v>87</v>
      </c>
      <c r="F85" s="70"/>
      <c r="G85" s="29" t="s">
        <v>101</v>
      </c>
      <c r="H85" s="29"/>
      <c r="I85" s="29" t="s">
        <v>196</v>
      </c>
      <c r="J85" s="29"/>
      <c r="K85" s="29"/>
      <c r="L85" s="29"/>
      <c r="M85" s="29"/>
      <c r="N85" s="29"/>
      <c r="P85" s="70" t="s">
        <v>121</v>
      </c>
      <c r="Q85" s="86"/>
      <c r="R85" s="28"/>
      <c r="S85" s="37">
        <f>IF(Suggested="Yes",'Price List'!AA85,'Price List'!AG85)</f>
        <v>28.85</v>
      </c>
      <c r="T85" s="35" t="s">
        <v>48</v>
      </c>
      <c r="U85" s="5" t="str">
        <f>+Instructions!$B$3</f>
        <v>B</v>
      </c>
      <c r="V85" s="50"/>
      <c r="W85" s="54">
        <f>+Instructions!$C$22</f>
        <v>0</v>
      </c>
      <c r="X85" s="17">
        <f>ROUND($AA85*(1-W85)+0.004999,2)</f>
        <v>28.85</v>
      </c>
      <c r="Y85" s="50"/>
      <c r="Z85" s="6" t="s">
        <v>229</v>
      </c>
      <c r="AA85" s="37">
        <v>28.85</v>
      </c>
      <c r="AB85" s="58">
        <f>+W85</f>
        <v>0</v>
      </c>
      <c r="AC85" s="17">
        <f>+X85</f>
        <v>28.85</v>
      </c>
      <c r="AD85" s="12">
        <f>(AG85-AC85)/AG85</f>
        <v>0</v>
      </c>
      <c r="AE85" s="122"/>
      <c r="AF85" s="130">
        <v>3</v>
      </c>
      <c r="AG85" s="51">
        <f>SUM(AJ85:AL85)+AE85</f>
        <v>28.85</v>
      </c>
      <c r="AH85" s="50"/>
      <c r="AJ85" s="17">
        <f>ROUND(AC85/(1-VLOOKUP(AF85,Group,2,FALSE)),2)</f>
        <v>28.85</v>
      </c>
      <c r="AK85" s="17">
        <f>IF(VLOOKUP(AF85,Group,5,FALSE)="YES",VLOOKUP(ROUND(ROUND(AJ85,1)-AJ85,2),Round,2,FALSE)+VLOOKUP(AF85,Group,6,FALSE),0)</f>
        <v>0</v>
      </c>
      <c r="AL85" s="17">
        <f>IF(VLOOKUP(AF85,Group,7,FALSE)="",0,ROUND(AJ85-0.04999,1)-AJ85+AM85)</f>
        <v>0</v>
      </c>
      <c r="AM85" s="17" t="str">
        <f>IF(VLOOKUP(AF85,Group,7,FALSE)="","",VLOOKUP(AF85,Group,7,FALSE))</f>
        <v/>
      </c>
      <c r="AO85" s="30" t="s">
        <v>60</v>
      </c>
    </row>
    <row r="86" spans="2:41" s="3" customFormat="1" ht="9.9499999999999993" customHeight="1" x14ac:dyDescent="0.2">
      <c r="B86" s="113" t="s">
        <v>8</v>
      </c>
      <c r="D86" s="38"/>
      <c r="E86" s="70" t="s">
        <v>190</v>
      </c>
      <c r="F86" s="70"/>
      <c r="G86" s="29" t="s">
        <v>101</v>
      </c>
      <c r="H86" s="29"/>
      <c r="I86" s="29" t="s">
        <v>194</v>
      </c>
      <c r="J86" s="29"/>
      <c r="K86" s="29"/>
      <c r="L86" s="29"/>
      <c r="M86" s="29"/>
      <c r="N86" s="29"/>
      <c r="P86" s="70" t="s">
        <v>201</v>
      </c>
      <c r="Q86" s="86"/>
      <c r="R86" s="28"/>
      <c r="S86" s="37">
        <f>IF(Suggested="Yes",'Price List'!AA86,'Price List'!AG86)</f>
        <v>41.05</v>
      </c>
      <c r="T86" s="35" t="s">
        <v>48</v>
      </c>
      <c r="U86" s="5" t="str">
        <f>+Instructions!$B$3</f>
        <v>B</v>
      </c>
      <c r="V86" s="50"/>
      <c r="W86" s="54">
        <f>+Instructions!$C$22</f>
        <v>0</v>
      </c>
      <c r="X86" s="17">
        <f>ROUND($AA86*(1-W86)+0.004999,2)</f>
        <v>41.05</v>
      </c>
      <c r="Y86" s="50"/>
      <c r="Z86" s="6" t="s">
        <v>229</v>
      </c>
      <c r="AA86" s="37">
        <v>41.05</v>
      </c>
      <c r="AB86" s="58">
        <f>+W86</f>
        <v>0</v>
      </c>
      <c r="AC86" s="17">
        <f>+X86</f>
        <v>41.05</v>
      </c>
      <c r="AD86" s="12">
        <f>(AG86-AC86)/AG86</f>
        <v>0</v>
      </c>
      <c r="AE86" s="122"/>
      <c r="AF86" s="130">
        <v>3</v>
      </c>
      <c r="AG86" s="51">
        <f>SUM(AJ86:AL86)+AE86</f>
        <v>41.05</v>
      </c>
      <c r="AH86" s="50"/>
      <c r="AJ86" s="17">
        <f>ROUND(AC86/(1-VLOOKUP(AF86,Group,2,FALSE)),2)</f>
        <v>41.05</v>
      </c>
      <c r="AK86" s="17">
        <f>IF(VLOOKUP(AF86,Group,5,FALSE)="YES",VLOOKUP(ROUND(ROUND(AJ86,1)-AJ86,2),Round,2,FALSE)+VLOOKUP(AF86,Group,6,FALSE),0)</f>
        <v>0</v>
      </c>
      <c r="AL86" s="17">
        <f>IF(VLOOKUP(AF86,Group,7,FALSE)="",0,ROUND(AJ86-0.04999,1)-AJ86+AM86)</f>
        <v>0</v>
      </c>
      <c r="AM86" s="17" t="str">
        <f>IF(VLOOKUP(AF86,Group,7,FALSE)="","",VLOOKUP(AF86,Group,7,FALSE))</f>
        <v/>
      </c>
      <c r="AO86" s="30" t="s">
        <v>60</v>
      </c>
    </row>
    <row r="87" spans="2:41" s="3" customFormat="1" ht="1.5" customHeight="1" x14ac:dyDescent="0.2">
      <c r="P87" s="70"/>
      <c r="Q87" s="86"/>
      <c r="R87" s="6"/>
      <c r="S87" s="37"/>
      <c r="T87" s="6"/>
      <c r="U87" s="5"/>
      <c r="V87" s="50"/>
      <c r="W87" s="54"/>
      <c r="X87" s="15"/>
      <c r="Y87" s="50"/>
      <c r="Z87" s="37"/>
      <c r="AA87" s="37"/>
      <c r="AB87" s="53"/>
      <c r="AC87" s="17"/>
      <c r="AD87" s="15"/>
      <c r="AE87" s="63"/>
      <c r="AF87" s="125"/>
      <c r="AG87" s="37"/>
      <c r="AH87" s="50"/>
      <c r="AJ87" s="17"/>
      <c r="AK87" s="17"/>
      <c r="AL87" s="17"/>
      <c r="AM87" s="17"/>
      <c r="AO87" s="30"/>
    </row>
    <row r="88" spans="2:41" s="3" customFormat="1" ht="9.9499999999999993" customHeight="1" x14ac:dyDescent="0.2">
      <c r="B88" s="115" t="s">
        <v>46</v>
      </c>
      <c r="D88" s="38"/>
      <c r="E88" s="70" t="s">
        <v>95</v>
      </c>
      <c r="F88" s="70"/>
      <c r="G88" s="29" t="s">
        <v>88</v>
      </c>
      <c r="H88" s="29"/>
      <c r="I88" s="29"/>
      <c r="J88" s="29"/>
      <c r="K88" s="29"/>
      <c r="L88" s="29"/>
      <c r="M88" s="29"/>
      <c r="N88" s="29"/>
      <c r="P88" s="70"/>
      <c r="Q88" s="86" t="s">
        <v>14</v>
      </c>
      <c r="R88" s="28"/>
      <c r="S88" s="37">
        <f>IF(Suggested="Yes",'Price List'!AA88,'Price List'!AG88)</f>
        <v>18.8</v>
      </c>
      <c r="T88" s="35" t="s">
        <v>47</v>
      </c>
      <c r="U88" s="5" t="str">
        <f>+Instructions!$B$3</f>
        <v>B</v>
      </c>
      <c r="V88" s="50"/>
      <c r="W88" s="54">
        <f>+Instructions!$C$22</f>
        <v>0</v>
      </c>
      <c r="X88" s="37">
        <f t="shared" ref="X88" si="72">ROUND($AA88*(1-W88)+0.004999,2)</f>
        <v>18.8</v>
      </c>
      <c r="Y88" s="50"/>
      <c r="Z88" s="6" t="s">
        <v>229</v>
      </c>
      <c r="AA88" s="37">
        <v>18.8</v>
      </c>
      <c r="AB88" s="58">
        <f t="shared" ref="AB88" si="73">+W88</f>
        <v>0</v>
      </c>
      <c r="AC88" s="37">
        <f t="shared" ref="AC88" si="74">+X88</f>
        <v>18.8</v>
      </c>
      <c r="AD88" s="58">
        <f t="shared" ref="AD88" si="75">(AG88-AC88)/AG88</f>
        <v>0</v>
      </c>
      <c r="AE88" s="122"/>
      <c r="AF88" s="131">
        <v>2</v>
      </c>
      <c r="AG88" s="42">
        <f t="shared" ref="AG88" si="76">SUM(AJ88:AL88)+AE88</f>
        <v>18.8</v>
      </c>
      <c r="AH88" s="50"/>
      <c r="AJ88" s="17">
        <f t="shared" ref="AJ88" si="77">ROUND(AC88/(1-VLOOKUP(AF88,Group,2,FALSE)),2)</f>
        <v>18.8</v>
      </c>
      <c r="AK88" s="17">
        <f t="shared" ref="AK88" si="78">IF(VLOOKUP(AF88,Group,5,FALSE)="YES",VLOOKUP(ROUND(ROUND(AJ88,1)-AJ88,2),Round,2,FALSE)+VLOOKUP(AF88,Group,6,FALSE),0)</f>
        <v>0</v>
      </c>
      <c r="AL88" s="17">
        <f t="shared" ref="AL88" si="79">IF(VLOOKUP(AF88,Group,7,FALSE)="",0,ROUND(AJ88-0.04999,1)-AJ88+AM88)</f>
        <v>0</v>
      </c>
      <c r="AM88" s="17" t="str">
        <f t="shared" ref="AM88" si="80">IF(VLOOKUP(AF88,Group,7,FALSE)="","",VLOOKUP(AF88,Group,7,FALSE))</f>
        <v/>
      </c>
      <c r="AO88" s="30" t="s">
        <v>60</v>
      </c>
    </row>
    <row r="89" spans="2:41" s="3" customFormat="1" ht="1.5" customHeight="1" x14ac:dyDescent="0.2">
      <c r="P89" s="70"/>
      <c r="Q89" s="86"/>
      <c r="R89" s="6"/>
      <c r="S89" s="37"/>
      <c r="T89" s="6"/>
      <c r="U89" s="5"/>
      <c r="V89" s="50"/>
      <c r="W89" s="54"/>
      <c r="X89" s="15"/>
      <c r="Y89" s="50"/>
      <c r="Z89" s="37"/>
      <c r="AA89" s="37"/>
      <c r="AB89" s="53"/>
      <c r="AC89" s="17"/>
      <c r="AD89" s="15"/>
      <c r="AE89" s="63"/>
      <c r="AF89" s="125"/>
      <c r="AG89" s="37"/>
      <c r="AH89" s="50"/>
      <c r="AJ89" s="17"/>
      <c r="AK89" s="17"/>
      <c r="AL89" s="17"/>
      <c r="AM89" s="17"/>
      <c r="AO89" s="30"/>
    </row>
    <row r="90" spans="2:41" s="3" customFormat="1" ht="9.75" customHeight="1" x14ac:dyDescent="0.2">
      <c r="C90" s="192"/>
      <c r="D90" s="100" t="s">
        <v>108</v>
      </c>
      <c r="E90" s="175" t="s">
        <v>193</v>
      </c>
      <c r="F90" s="159"/>
      <c r="G90" s="159"/>
      <c r="H90" s="159"/>
      <c r="I90" s="159"/>
      <c r="J90" s="175" t="s">
        <v>222</v>
      </c>
      <c r="K90" s="200"/>
      <c r="L90" s="192"/>
      <c r="M90" s="192"/>
      <c r="N90" s="159"/>
      <c r="O90" s="192"/>
      <c r="P90" s="100"/>
      <c r="Q90" s="201"/>
      <c r="R90" s="202"/>
      <c r="S90" s="193"/>
      <c r="T90" s="194"/>
      <c r="U90" s="35"/>
      <c r="V90" s="50"/>
      <c r="W90" s="54"/>
      <c r="X90" s="37"/>
      <c r="Y90" s="50"/>
      <c r="Z90" s="37"/>
      <c r="AA90" s="37"/>
      <c r="AB90" s="58"/>
      <c r="AC90" s="37"/>
      <c r="AD90" s="58"/>
      <c r="AE90" s="71"/>
      <c r="AF90" s="126"/>
      <c r="AG90" s="37"/>
      <c r="AH90" s="50"/>
      <c r="AJ90" s="37"/>
      <c r="AK90" s="37"/>
      <c r="AL90" s="37"/>
      <c r="AM90" s="37"/>
      <c r="AO90" s="30"/>
    </row>
    <row r="91" spans="2:41" s="3" customFormat="1" ht="3.95" customHeight="1" x14ac:dyDescent="0.2">
      <c r="P91" s="70"/>
      <c r="Q91" s="86"/>
      <c r="R91" s="6"/>
      <c r="S91" s="37"/>
      <c r="T91" s="6"/>
      <c r="U91" s="5"/>
      <c r="V91" s="50"/>
      <c r="W91" s="54"/>
      <c r="X91" s="15"/>
      <c r="Y91" s="50"/>
      <c r="Z91" s="37"/>
      <c r="AA91" s="37"/>
      <c r="AB91" s="53"/>
      <c r="AC91" s="17"/>
      <c r="AD91" s="15"/>
      <c r="AE91" s="63"/>
      <c r="AF91" s="125"/>
      <c r="AG91" s="37"/>
      <c r="AH91" s="50"/>
      <c r="AJ91" s="17"/>
      <c r="AK91" s="17"/>
      <c r="AL91" s="17"/>
      <c r="AM91" s="17"/>
      <c r="AO91" s="30"/>
    </row>
    <row r="92" spans="2:41" s="3" customFormat="1" ht="9.9499999999999993" customHeight="1" x14ac:dyDescent="0.2">
      <c r="C92" s="153" t="s">
        <v>207</v>
      </c>
      <c r="D92" s="161"/>
      <c r="E92" s="161"/>
      <c r="F92" s="161"/>
      <c r="G92" s="161"/>
      <c r="H92" s="161"/>
      <c r="I92" s="161"/>
      <c r="K92" s="3" t="s">
        <v>91</v>
      </c>
      <c r="L92" s="3" t="s">
        <v>91</v>
      </c>
      <c r="M92" s="3" t="s">
        <v>91</v>
      </c>
      <c r="P92" s="70"/>
      <c r="Q92" s="86"/>
      <c r="R92" s="75" t="s">
        <v>114</v>
      </c>
      <c r="S92" s="176" t="s">
        <v>208</v>
      </c>
      <c r="T92" s="177"/>
      <c r="U92" s="5"/>
      <c r="V92" s="50"/>
      <c r="W92" s="54"/>
      <c r="X92" s="15"/>
      <c r="Y92" s="50"/>
      <c r="Z92" s="37"/>
      <c r="AA92" s="37"/>
      <c r="AB92" s="53"/>
      <c r="AC92" s="17"/>
      <c r="AD92" s="15"/>
      <c r="AE92" s="63"/>
      <c r="AF92" s="63"/>
      <c r="AG92" s="37"/>
      <c r="AH92" s="50"/>
      <c r="AO92" s="149"/>
    </row>
    <row r="93" spans="2:41" s="3" customFormat="1" ht="2.85" customHeight="1" x14ac:dyDescent="0.2">
      <c r="P93" s="70"/>
      <c r="Q93" s="86"/>
      <c r="R93" s="6"/>
      <c r="S93" s="37"/>
      <c r="T93" s="6"/>
      <c r="U93" s="5"/>
      <c r="V93" s="50"/>
      <c r="W93" s="54"/>
      <c r="X93" s="15"/>
      <c r="Y93" s="50"/>
      <c r="Z93" s="37"/>
      <c r="AA93" s="37"/>
      <c r="AB93" s="53"/>
      <c r="AC93" s="17"/>
      <c r="AD93" s="15"/>
      <c r="AE93" s="63"/>
      <c r="AF93" s="125"/>
      <c r="AG93" s="37"/>
      <c r="AH93" s="50"/>
      <c r="AJ93" s="17"/>
      <c r="AK93" s="17"/>
      <c r="AL93" s="17"/>
      <c r="AM93" s="17"/>
      <c r="AO93" s="30" t="s">
        <v>60</v>
      </c>
    </row>
    <row r="94" spans="2:41" s="3" customFormat="1" ht="9.9499999999999993" customHeight="1" x14ac:dyDescent="0.2">
      <c r="C94" s="154"/>
      <c r="D94" s="38" t="s">
        <v>10</v>
      </c>
      <c r="E94" s="159" t="s">
        <v>202</v>
      </c>
      <c r="F94" s="159"/>
      <c r="G94" s="159"/>
      <c r="H94" s="159"/>
      <c r="I94" s="159"/>
      <c r="J94" s="159"/>
      <c r="K94" s="159"/>
      <c r="L94" s="159"/>
      <c r="M94" s="159"/>
      <c r="N94" s="159"/>
      <c r="O94" s="29"/>
      <c r="P94" s="29"/>
      <c r="Q94" s="29"/>
      <c r="R94" s="29"/>
      <c r="S94" s="29"/>
      <c r="T94" s="29"/>
      <c r="U94" s="5"/>
      <c r="V94" s="50"/>
      <c r="W94" s="67"/>
      <c r="X94" s="67"/>
      <c r="Y94" s="50"/>
      <c r="Z94" s="37"/>
      <c r="AA94" s="37"/>
      <c r="AB94" s="53"/>
      <c r="AC94" s="17"/>
      <c r="AD94" s="15"/>
      <c r="AE94" s="63"/>
      <c r="AF94" s="125"/>
      <c r="AG94" s="17"/>
      <c r="AH94" s="50"/>
      <c r="AJ94" s="17"/>
      <c r="AK94" s="17"/>
      <c r="AL94" s="17"/>
      <c r="AM94" s="17"/>
      <c r="AO94" s="30"/>
    </row>
    <row r="95" spans="2:41" s="3" customFormat="1" ht="1.5" customHeight="1" x14ac:dyDescent="0.2">
      <c r="P95" s="70"/>
      <c r="Q95" s="86"/>
      <c r="R95" s="6"/>
      <c r="S95" s="37"/>
      <c r="T95" s="6"/>
      <c r="U95" s="5"/>
      <c r="V95" s="50"/>
      <c r="W95" s="54"/>
      <c r="X95" s="15"/>
      <c r="Y95" s="50"/>
      <c r="Z95" s="37"/>
      <c r="AA95" s="37"/>
      <c r="AB95" s="53"/>
      <c r="AC95" s="17"/>
      <c r="AD95" s="15"/>
      <c r="AE95" s="63"/>
      <c r="AF95" s="125"/>
      <c r="AG95" s="37"/>
      <c r="AH95" s="50"/>
      <c r="AJ95" s="17"/>
      <c r="AK95" s="17"/>
      <c r="AL95" s="17"/>
      <c r="AM95" s="17"/>
      <c r="AO95" s="30" t="s">
        <v>60</v>
      </c>
    </row>
    <row r="96" spans="2:41" s="3" customFormat="1" ht="9.9499999999999993" customHeight="1" x14ac:dyDescent="0.2">
      <c r="B96" s="114" t="s">
        <v>56</v>
      </c>
      <c r="D96" s="38"/>
      <c r="E96" s="70" t="s">
        <v>98</v>
      </c>
      <c r="F96" s="70"/>
      <c r="G96" s="29" t="s">
        <v>49</v>
      </c>
      <c r="H96" s="29"/>
      <c r="I96" s="29"/>
      <c r="J96" s="29"/>
      <c r="K96" s="29"/>
      <c r="L96" s="29"/>
      <c r="M96" s="29"/>
      <c r="N96" s="29"/>
      <c r="P96" s="70" t="s">
        <v>103</v>
      </c>
      <c r="Q96" s="86" t="s">
        <v>14</v>
      </c>
      <c r="R96" s="28"/>
      <c r="S96" s="37">
        <f>IF(Suggested="Yes",'Price List'!AA96,'Price List'!AG96)</f>
        <v>10.6</v>
      </c>
      <c r="T96" s="35" t="s">
        <v>48</v>
      </c>
      <c r="U96" s="5" t="str">
        <f>+Instructions!$B$3</f>
        <v>B</v>
      </c>
      <c r="V96" s="50"/>
      <c r="W96" s="54">
        <f>+Instructions!$C$22</f>
        <v>0</v>
      </c>
      <c r="X96" s="17">
        <f t="shared" ref="X96:X99" si="81">ROUND($AA96*(1-W96)+0.004999,2)</f>
        <v>10.6</v>
      </c>
      <c r="Y96" s="50"/>
      <c r="Z96" s="6" t="s">
        <v>229</v>
      </c>
      <c r="AA96" s="37">
        <v>10.6</v>
      </c>
      <c r="AB96" s="58">
        <f t="shared" ref="AB96:AB99" si="82">+W96</f>
        <v>0</v>
      </c>
      <c r="AC96" s="17">
        <f t="shared" ref="AC96:AC99" si="83">+X96</f>
        <v>10.6</v>
      </c>
      <c r="AD96" s="12">
        <f t="shared" ref="AD96:AD99" si="84">(AG96-AC96)/AG96</f>
        <v>0</v>
      </c>
      <c r="AE96" s="122"/>
      <c r="AF96" s="129">
        <v>1</v>
      </c>
      <c r="AG96" s="36">
        <f t="shared" ref="AG96:AG99" si="85">SUM(AJ96:AL96)+AE96</f>
        <v>10.6</v>
      </c>
      <c r="AH96" s="50"/>
      <c r="AJ96" s="17">
        <f t="shared" ref="AJ96:AJ99" si="86">ROUND(AC96/(1-VLOOKUP(AF96,Group,2,FALSE)),2)</f>
        <v>10.6</v>
      </c>
      <c r="AK96" s="17">
        <f t="shared" ref="AK96:AK99" si="87">IF(VLOOKUP(AF96,Group,5,FALSE)="YES",VLOOKUP(ROUND(ROUND(AJ96,1)-AJ96,2),Round,2,FALSE)+VLOOKUP(AF96,Group,6,FALSE),0)</f>
        <v>0</v>
      </c>
      <c r="AL96" s="17">
        <f t="shared" ref="AL96:AL99" si="88">IF(VLOOKUP(AF96,Group,7,FALSE)="",0,ROUND(AJ96-0.04999,1)-AJ96+AM96)</f>
        <v>0</v>
      </c>
      <c r="AM96" s="17" t="str">
        <f t="shared" ref="AM96:AM99" si="89">IF(VLOOKUP(AF96,Group,7,FALSE)="","",VLOOKUP(AF96,Group,7,FALSE))</f>
        <v/>
      </c>
      <c r="AO96" s="30" t="s">
        <v>60</v>
      </c>
    </row>
    <row r="97" spans="1:42" s="3" customFormat="1" ht="9.9499999999999993" customHeight="1" x14ac:dyDescent="0.2">
      <c r="B97" s="114" t="s">
        <v>56</v>
      </c>
      <c r="D97" s="38"/>
      <c r="E97" s="70" t="s">
        <v>92</v>
      </c>
      <c r="F97" s="70"/>
      <c r="G97" s="29" t="s">
        <v>49</v>
      </c>
      <c r="H97" s="29"/>
      <c r="I97" s="29"/>
      <c r="J97" s="29"/>
      <c r="K97" s="29"/>
      <c r="L97" s="29"/>
      <c r="M97" s="29"/>
      <c r="N97" s="29"/>
      <c r="P97" s="70" t="s">
        <v>117</v>
      </c>
      <c r="Q97" s="86" t="s">
        <v>14</v>
      </c>
      <c r="R97" s="28"/>
      <c r="S97" s="37">
        <f>IF(Suggested="Yes",'Price List'!AA97,'Price List'!AG97)</f>
        <v>6.65</v>
      </c>
      <c r="T97" s="35" t="s">
        <v>48</v>
      </c>
      <c r="U97" s="5" t="str">
        <f>+Instructions!$B$3</f>
        <v>B</v>
      </c>
      <c r="V97" s="50"/>
      <c r="W97" s="54">
        <f>+Instructions!$C$22</f>
        <v>0</v>
      </c>
      <c r="X97" s="17">
        <f t="shared" si="81"/>
        <v>6.65</v>
      </c>
      <c r="Y97" s="50"/>
      <c r="Z97" s="6" t="s">
        <v>229</v>
      </c>
      <c r="AA97" s="37">
        <v>6.65</v>
      </c>
      <c r="AB97" s="58">
        <f t="shared" si="82"/>
        <v>0</v>
      </c>
      <c r="AC97" s="17">
        <f t="shared" si="83"/>
        <v>6.65</v>
      </c>
      <c r="AD97" s="12">
        <f t="shared" si="84"/>
        <v>0</v>
      </c>
      <c r="AE97" s="122"/>
      <c r="AF97" s="129">
        <v>1</v>
      </c>
      <c r="AG97" s="36">
        <f t="shared" si="85"/>
        <v>6.65</v>
      </c>
      <c r="AH97" s="50"/>
      <c r="AJ97" s="17">
        <f t="shared" si="86"/>
        <v>6.65</v>
      </c>
      <c r="AK97" s="17">
        <f t="shared" si="87"/>
        <v>0</v>
      </c>
      <c r="AL97" s="17">
        <f t="shared" si="88"/>
        <v>0</v>
      </c>
      <c r="AM97" s="17" t="str">
        <f t="shared" si="89"/>
        <v/>
      </c>
      <c r="AO97" s="30" t="s">
        <v>60</v>
      </c>
    </row>
    <row r="98" spans="1:42" s="3" customFormat="1" ht="9.9499999999999993" customHeight="1" x14ac:dyDescent="0.2">
      <c r="B98" s="114" t="s">
        <v>56</v>
      </c>
      <c r="D98" s="38"/>
      <c r="E98" s="70" t="s">
        <v>99</v>
      </c>
      <c r="F98" s="70"/>
      <c r="G98" s="29" t="s">
        <v>49</v>
      </c>
      <c r="H98" s="29"/>
      <c r="I98" s="29"/>
      <c r="J98" s="29"/>
      <c r="K98" s="29"/>
      <c r="L98" s="29"/>
      <c r="M98" s="29"/>
      <c r="N98" s="29"/>
      <c r="P98" s="70" t="s">
        <v>89</v>
      </c>
      <c r="Q98" s="86"/>
      <c r="R98" s="28"/>
      <c r="S98" s="37">
        <f>IF(Suggested="Yes",'Price List'!AA98,'Price List'!AG98)</f>
        <v>7.15</v>
      </c>
      <c r="T98" s="35" t="s">
        <v>48</v>
      </c>
      <c r="U98" s="5" t="str">
        <f>+Instructions!$B$3</f>
        <v>B</v>
      </c>
      <c r="V98" s="50"/>
      <c r="W98" s="54">
        <f>+Instructions!$C$22</f>
        <v>0</v>
      </c>
      <c r="X98" s="17">
        <f t="shared" si="81"/>
        <v>7.15</v>
      </c>
      <c r="Y98" s="50"/>
      <c r="Z98" s="6" t="s">
        <v>229</v>
      </c>
      <c r="AA98" s="37">
        <v>7.15</v>
      </c>
      <c r="AB98" s="58">
        <f t="shared" si="82"/>
        <v>0</v>
      </c>
      <c r="AC98" s="17">
        <f t="shared" si="83"/>
        <v>7.15</v>
      </c>
      <c r="AD98" s="12">
        <f t="shared" si="84"/>
        <v>0</v>
      </c>
      <c r="AE98" s="122"/>
      <c r="AF98" s="129">
        <v>1</v>
      </c>
      <c r="AG98" s="36">
        <f t="shared" si="85"/>
        <v>7.15</v>
      </c>
      <c r="AH98" s="50"/>
      <c r="AJ98" s="17">
        <f t="shared" si="86"/>
        <v>7.15</v>
      </c>
      <c r="AK98" s="17">
        <f t="shared" si="87"/>
        <v>0</v>
      </c>
      <c r="AL98" s="17">
        <f t="shared" si="88"/>
        <v>0</v>
      </c>
      <c r="AM98" s="17" t="str">
        <f t="shared" si="89"/>
        <v/>
      </c>
      <c r="AO98" s="30" t="s">
        <v>60</v>
      </c>
    </row>
    <row r="99" spans="1:42" s="3" customFormat="1" ht="9.9499999999999993" customHeight="1" x14ac:dyDescent="0.2">
      <c r="B99" s="114" t="s">
        <v>56</v>
      </c>
      <c r="D99" s="38"/>
      <c r="E99" s="70" t="s">
        <v>100</v>
      </c>
      <c r="F99" s="70"/>
      <c r="G99" s="29" t="s">
        <v>49</v>
      </c>
      <c r="H99" s="29"/>
      <c r="I99" s="29"/>
      <c r="J99" s="29"/>
      <c r="K99" s="29"/>
      <c r="L99" s="29"/>
      <c r="M99" s="29"/>
      <c r="N99" s="29"/>
      <c r="P99" s="70" t="s">
        <v>104</v>
      </c>
      <c r="Q99" s="86"/>
      <c r="R99" s="28"/>
      <c r="S99" s="37">
        <f>IF(Suggested="Yes",'Price List'!AA99,'Price List'!AG99)</f>
        <v>8</v>
      </c>
      <c r="T99" s="35" t="s">
        <v>48</v>
      </c>
      <c r="U99" s="5" t="str">
        <f>+Instructions!$B$3</f>
        <v>B</v>
      </c>
      <c r="V99" s="50"/>
      <c r="W99" s="54">
        <f>+Instructions!$C$22</f>
        <v>0</v>
      </c>
      <c r="X99" s="17">
        <f t="shared" si="81"/>
        <v>8</v>
      </c>
      <c r="Y99" s="50"/>
      <c r="Z99" s="6" t="s">
        <v>229</v>
      </c>
      <c r="AA99" s="37">
        <v>8</v>
      </c>
      <c r="AB99" s="58">
        <f t="shared" si="82"/>
        <v>0</v>
      </c>
      <c r="AC99" s="17">
        <f t="shared" si="83"/>
        <v>8</v>
      </c>
      <c r="AD99" s="12">
        <f t="shared" si="84"/>
        <v>0</v>
      </c>
      <c r="AE99" s="122"/>
      <c r="AF99" s="129">
        <v>1</v>
      </c>
      <c r="AG99" s="36">
        <f t="shared" si="85"/>
        <v>8</v>
      </c>
      <c r="AH99" s="50"/>
      <c r="AJ99" s="17">
        <f t="shared" si="86"/>
        <v>8</v>
      </c>
      <c r="AK99" s="17">
        <f t="shared" si="87"/>
        <v>0</v>
      </c>
      <c r="AL99" s="17">
        <f t="shared" si="88"/>
        <v>0</v>
      </c>
      <c r="AM99" s="17" t="str">
        <f t="shared" si="89"/>
        <v/>
      </c>
      <c r="AO99" s="30" t="s">
        <v>60</v>
      </c>
    </row>
    <row r="100" spans="1:42" s="3" customFormat="1" ht="1.5" customHeight="1" x14ac:dyDescent="0.2">
      <c r="P100" s="70"/>
      <c r="Q100" s="86"/>
      <c r="R100" s="6"/>
      <c r="S100" s="37"/>
      <c r="T100" s="6"/>
      <c r="U100" s="5"/>
      <c r="V100" s="50"/>
      <c r="W100" s="54"/>
      <c r="X100" s="15"/>
      <c r="Y100" s="50"/>
      <c r="Z100" s="37"/>
      <c r="AA100" s="37"/>
      <c r="AB100" s="53"/>
      <c r="AC100" s="17"/>
      <c r="AD100" s="15"/>
      <c r="AE100" s="63"/>
      <c r="AF100" s="125"/>
      <c r="AG100" s="37"/>
      <c r="AH100" s="50"/>
      <c r="AJ100" s="17"/>
      <c r="AK100" s="17"/>
      <c r="AL100" s="17"/>
      <c r="AM100" s="17"/>
      <c r="AO100" s="30" t="s">
        <v>60</v>
      </c>
    </row>
    <row r="101" spans="1:42" s="3" customFormat="1" ht="9.9499999999999993" customHeight="1" x14ac:dyDescent="0.2">
      <c r="B101" s="113" t="s">
        <v>8</v>
      </c>
      <c r="D101" s="38"/>
      <c r="E101" s="70" t="s">
        <v>87</v>
      </c>
      <c r="F101" s="70"/>
      <c r="G101" s="29" t="s">
        <v>101</v>
      </c>
      <c r="H101" s="29"/>
      <c r="I101" s="29" t="s">
        <v>106</v>
      </c>
      <c r="J101" s="29"/>
      <c r="K101" s="175" t="s">
        <v>113</v>
      </c>
      <c r="L101" s="29"/>
      <c r="M101" s="29"/>
      <c r="N101" s="29"/>
      <c r="P101" s="70" t="s">
        <v>112</v>
      </c>
      <c r="Q101" s="86" t="s">
        <v>14</v>
      </c>
      <c r="R101" s="28"/>
      <c r="S101" s="37">
        <f>IF(Suggested="Yes",'Price List'!AA101,'Price List'!AG101)</f>
        <v>19.399999999999999</v>
      </c>
      <c r="T101" s="35" t="s">
        <v>48</v>
      </c>
      <c r="U101" s="5" t="str">
        <f>+Instructions!$B$3</f>
        <v>B</v>
      </c>
      <c r="V101" s="50"/>
      <c r="W101" s="54">
        <f>+Instructions!$C$22</f>
        <v>0</v>
      </c>
      <c r="X101" s="17">
        <f t="shared" ref="X101:X104" si="90">ROUND($AA101*(1-W101)+0.004999,2)</f>
        <v>19.399999999999999</v>
      </c>
      <c r="Y101" s="50"/>
      <c r="Z101" s="6" t="s">
        <v>229</v>
      </c>
      <c r="AA101" s="37">
        <v>19.399999999999999</v>
      </c>
      <c r="AB101" s="58">
        <f t="shared" ref="AB101:AB104" si="91">+W101</f>
        <v>0</v>
      </c>
      <c r="AC101" s="17">
        <f t="shared" ref="AC101:AC104" si="92">+X101</f>
        <v>19.399999999999999</v>
      </c>
      <c r="AD101" s="12">
        <f t="shared" ref="AD101:AD104" si="93">(AG101-AC101)/AG101</f>
        <v>0</v>
      </c>
      <c r="AE101" s="122"/>
      <c r="AF101" s="130">
        <v>3</v>
      </c>
      <c r="AG101" s="51">
        <f t="shared" ref="AG101:AG104" si="94">SUM(AJ101:AL101)+AE101</f>
        <v>19.399999999999999</v>
      </c>
      <c r="AH101" s="50"/>
      <c r="AJ101" s="17">
        <f t="shared" ref="AJ101:AJ104" si="95">ROUND(AC101/(1-VLOOKUP(AF101,Group,2,FALSE)),2)</f>
        <v>19.399999999999999</v>
      </c>
      <c r="AK101" s="17">
        <f t="shared" ref="AK101:AK104" si="96">IF(VLOOKUP(AF101,Group,5,FALSE)="YES",VLOOKUP(ROUND(ROUND(AJ101,1)-AJ101,2),Round,2,FALSE)+VLOOKUP(AF101,Group,6,FALSE),0)</f>
        <v>0</v>
      </c>
      <c r="AL101" s="17">
        <f t="shared" ref="AL101:AL104" si="97">IF(VLOOKUP(AF101,Group,7,FALSE)="",0,ROUND(AJ101-0.04999,1)-AJ101+AM101)</f>
        <v>0</v>
      </c>
      <c r="AM101" s="17" t="str">
        <f t="shared" ref="AM101:AM104" si="98">IF(VLOOKUP(AF101,Group,7,FALSE)="","",VLOOKUP(AF101,Group,7,FALSE))</f>
        <v/>
      </c>
      <c r="AO101" s="30" t="s">
        <v>60</v>
      </c>
    </row>
    <row r="102" spans="1:42" s="3" customFormat="1" ht="9.9499999999999993" customHeight="1" x14ac:dyDescent="0.2">
      <c r="B102" s="113" t="s">
        <v>8</v>
      </c>
      <c r="D102" s="38"/>
      <c r="E102" s="70" t="s">
        <v>203</v>
      </c>
      <c r="F102" s="70"/>
      <c r="G102" s="29" t="s">
        <v>101</v>
      </c>
      <c r="H102" s="29"/>
      <c r="I102" s="29" t="s">
        <v>206</v>
      </c>
      <c r="J102" s="29"/>
      <c r="K102" s="175" t="s">
        <v>113</v>
      </c>
      <c r="L102" s="29"/>
      <c r="M102" s="29"/>
      <c r="N102" s="29"/>
      <c r="P102" s="70" t="s">
        <v>211</v>
      </c>
      <c r="Q102" s="86" t="s">
        <v>14</v>
      </c>
      <c r="R102" s="28"/>
      <c r="S102" s="37">
        <f>IF(Suggested="Yes",'Price List'!AA102,'Price List'!AG102)</f>
        <v>37.9</v>
      </c>
      <c r="T102" s="35" t="s">
        <v>48</v>
      </c>
      <c r="U102" s="5" t="str">
        <f>+Instructions!$B$3</f>
        <v>B</v>
      </c>
      <c r="V102" s="50"/>
      <c r="W102" s="54">
        <f>+Instructions!$C$22</f>
        <v>0</v>
      </c>
      <c r="X102" s="17">
        <f>ROUND($AA102*(1-W102)+0.004999,2)</f>
        <v>37.9</v>
      </c>
      <c r="Y102" s="50"/>
      <c r="Z102" s="6" t="s">
        <v>229</v>
      </c>
      <c r="AA102" s="37">
        <v>37.9</v>
      </c>
      <c r="AB102" s="58">
        <f>+W102</f>
        <v>0</v>
      </c>
      <c r="AC102" s="17">
        <f>+X102</f>
        <v>37.9</v>
      </c>
      <c r="AD102" s="12">
        <f>(AG102-AC102)/AG102</f>
        <v>0</v>
      </c>
      <c r="AE102" s="122"/>
      <c r="AF102" s="130">
        <v>3</v>
      </c>
      <c r="AG102" s="51">
        <f>SUM(AJ102:AL102)+AE102</f>
        <v>37.9</v>
      </c>
      <c r="AH102" s="50"/>
      <c r="AJ102" s="17">
        <f>ROUND(AC102/(1-VLOOKUP(AF102,Group,2,FALSE)),2)</f>
        <v>37.9</v>
      </c>
      <c r="AK102" s="17">
        <f>IF(VLOOKUP(AF102,Group,5,FALSE)="YES",VLOOKUP(ROUND(ROUND(AJ102,1)-AJ102,2),Round,2,FALSE)+VLOOKUP(AF102,Group,6,FALSE),0)</f>
        <v>0</v>
      </c>
      <c r="AL102" s="17">
        <f>IF(VLOOKUP(AF102,Group,7,FALSE)="",0,ROUND(AJ102-0.04999,1)-AJ102+AM102)</f>
        <v>0</v>
      </c>
      <c r="AM102" s="17" t="str">
        <f>IF(VLOOKUP(AF102,Group,7,FALSE)="","",VLOOKUP(AF102,Group,7,FALSE))</f>
        <v/>
      </c>
      <c r="AO102" s="30" t="s">
        <v>60</v>
      </c>
    </row>
    <row r="103" spans="1:42" s="3" customFormat="1" ht="9.9499999999999993" customHeight="1" x14ac:dyDescent="0.2">
      <c r="B103" s="113" t="s">
        <v>8</v>
      </c>
      <c r="D103" s="38"/>
      <c r="E103" s="70" t="s">
        <v>87</v>
      </c>
      <c r="F103" s="70"/>
      <c r="G103" s="29" t="s">
        <v>101</v>
      </c>
      <c r="H103" s="29"/>
      <c r="I103" s="29" t="s">
        <v>205</v>
      </c>
      <c r="J103" s="29"/>
      <c r="K103" s="175" t="s">
        <v>120</v>
      </c>
      <c r="L103" s="29"/>
      <c r="M103" s="29"/>
      <c r="N103" s="29"/>
      <c r="P103" s="70" t="s">
        <v>121</v>
      </c>
      <c r="Q103" s="86"/>
      <c r="R103" s="28"/>
      <c r="S103" s="37">
        <f>IF(Suggested="Yes",'Price List'!AA103,'Price List'!AG103)</f>
        <v>20.95</v>
      </c>
      <c r="T103" s="35" t="s">
        <v>48</v>
      </c>
      <c r="U103" s="5" t="str">
        <f>+Instructions!$B$3</f>
        <v>B</v>
      </c>
      <c r="V103" s="50"/>
      <c r="W103" s="54">
        <f>+Instructions!$C$22</f>
        <v>0</v>
      </c>
      <c r="X103" s="17">
        <f>ROUND($AA103*(1-W103)+0.004999,2)</f>
        <v>20.95</v>
      </c>
      <c r="Y103" s="50"/>
      <c r="Z103" s="6" t="s">
        <v>229</v>
      </c>
      <c r="AA103" s="37">
        <v>20.95</v>
      </c>
      <c r="AB103" s="58">
        <f>+W103</f>
        <v>0</v>
      </c>
      <c r="AC103" s="17">
        <f>+X103</f>
        <v>20.95</v>
      </c>
      <c r="AD103" s="12">
        <f>(AG103-AC103)/AG103</f>
        <v>0</v>
      </c>
      <c r="AE103" s="122"/>
      <c r="AF103" s="130">
        <v>3</v>
      </c>
      <c r="AG103" s="51">
        <f>SUM(AJ103:AL103)+AE103</f>
        <v>20.95</v>
      </c>
      <c r="AH103" s="50"/>
      <c r="AJ103" s="17">
        <f>ROUND(AC103/(1-VLOOKUP(AF103,Group,2,FALSE)),2)</f>
        <v>20.95</v>
      </c>
      <c r="AK103" s="17">
        <f>IF(VLOOKUP(AF103,Group,5,FALSE)="YES",VLOOKUP(ROUND(ROUND(AJ103,1)-AJ103,2),Round,2,FALSE)+VLOOKUP(AF103,Group,6,FALSE),0)</f>
        <v>0</v>
      </c>
      <c r="AL103" s="17">
        <f>IF(VLOOKUP(AF103,Group,7,FALSE)="",0,ROUND(AJ103-0.04999,1)-AJ103+AM103)</f>
        <v>0</v>
      </c>
      <c r="AM103" s="17" t="str">
        <f>IF(VLOOKUP(AF103,Group,7,FALSE)="","",VLOOKUP(AF103,Group,7,FALSE))</f>
        <v/>
      </c>
      <c r="AO103" s="30" t="s">
        <v>60</v>
      </c>
    </row>
    <row r="104" spans="1:42" s="3" customFormat="1" ht="9.9499999999999993" customHeight="1" x14ac:dyDescent="0.2">
      <c r="B104" s="113" t="s">
        <v>8</v>
      </c>
      <c r="D104" s="38"/>
      <c r="E104" s="70" t="s">
        <v>198</v>
      </c>
      <c r="F104" s="70"/>
      <c r="G104" s="29" t="s">
        <v>101</v>
      </c>
      <c r="H104" s="29"/>
      <c r="I104" s="29" t="s">
        <v>204</v>
      </c>
      <c r="J104" s="29"/>
      <c r="K104" s="175" t="s">
        <v>113</v>
      </c>
      <c r="L104" s="29"/>
      <c r="M104" s="29"/>
      <c r="N104" s="29"/>
      <c r="P104" s="70" t="s">
        <v>212</v>
      </c>
      <c r="Q104" s="86" t="s">
        <v>14</v>
      </c>
      <c r="R104" s="28"/>
      <c r="S104" s="37">
        <f>IF(Suggested="Yes",'Price List'!AA104,'Price List'!AG104)</f>
        <v>27.75</v>
      </c>
      <c r="T104" s="35" t="s">
        <v>48</v>
      </c>
      <c r="U104" s="5" t="str">
        <f>+Instructions!$B$3</f>
        <v>B</v>
      </c>
      <c r="V104" s="50"/>
      <c r="W104" s="54">
        <f>+Instructions!$C$22</f>
        <v>0</v>
      </c>
      <c r="X104" s="17">
        <f t="shared" si="90"/>
        <v>27.75</v>
      </c>
      <c r="Y104" s="50"/>
      <c r="Z104" s="6" t="s">
        <v>229</v>
      </c>
      <c r="AA104" s="37">
        <v>27.75</v>
      </c>
      <c r="AB104" s="58">
        <f t="shared" si="91"/>
        <v>0</v>
      </c>
      <c r="AC104" s="17">
        <f t="shared" si="92"/>
        <v>27.75</v>
      </c>
      <c r="AD104" s="12">
        <f t="shared" si="93"/>
        <v>0</v>
      </c>
      <c r="AE104" s="122"/>
      <c r="AF104" s="130">
        <v>3</v>
      </c>
      <c r="AG104" s="51">
        <f t="shared" si="94"/>
        <v>27.75</v>
      </c>
      <c r="AH104" s="50"/>
      <c r="AJ104" s="17">
        <f t="shared" si="95"/>
        <v>27.75</v>
      </c>
      <c r="AK104" s="17">
        <f t="shared" si="96"/>
        <v>0</v>
      </c>
      <c r="AL104" s="17">
        <f t="shared" si="97"/>
        <v>0</v>
      </c>
      <c r="AM104" s="17" t="str">
        <f t="shared" si="98"/>
        <v/>
      </c>
      <c r="AO104" s="30" t="s">
        <v>60</v>
      </c>
    </row>
    <row r="105" spans="1:42" s="3" customFormat="1" ht="3.95" customHeight="1" x14ac:dyDescent="0.2">
      <c r="P105" s="70"/>
      <c r="Q105" s="86"/>
      <c r="R105" s="6"/>
      <c r="S105" s="37"/>
      <c r="T105" s="6"/>
      <c r="U105" s="5"/>
      <c r="V105" s="50"/>
      <c r="W105" s="54"/>
      <c r="X105" s="15"/>
      <c r="Y105" s="50"/>
      <c r="Z105" s="37"/>
      <c r="AA105" s="37"/>
      <c r="AB105" s="53"/>
      <c r="AC105" s="17"/>
      <c r="AD105" s="15"/>
      <c r="AE105" s="63"/>
      <c r="AF105" s="125"/>
      <c r="AG105" s="37"/>
      <c r="AH105" s="50"/>
      <c r="AJ105" s="17"/>
      <c r="AK105" s="17"/>
      <c r="AL105" s="17"/>
      <c r="AM105" s="17"/>
      <c r="AO105" s="30" t="s">
        <v>60</v>
      </c>
    </row>
    <row r="106" spans="1:42" s="3" customFormat="1" ht="3.95" customHeight="1" x14ac:dyDescent="0.2">
      <c r="P106" s="70"/>
      <c r="Q106" s="86"/>
      <c r="R106" s="6"/>
      <c r="S106" s="37"/>
      <c r="T106" s="6"/>
      <c r="U106" s="5"/>
      <c r="V106" s="50"/>
      <c r="W106" s="54"/>
      <c r="X106" s="15"/>
      <c r="Y106" s="50"/>
      <c r="Z106" s="37"/>
      <c r="AA106" s="37"/>
      <c r="AB106" s="53"/>
      <c r="AC106" s="17"/>
      <c r="AD106" s="15"/>
      <c r="AE106" s="63"/>
      <c r="AF106" s="125"/>
      <c r="AG106" s="37"/>
      <c r="AH106" s="50"/>
      <c r="AJ106" s="17"/>
      <c r="AK106" s="17"/>
      <c r="AL106" s="17"/>
      <c r="AM106" s="17"/>
      <c r="AO106" s="30"/>
    </row>
    <row r="107" spans="1:42" s="141" customFormat="1" ht="9.9499999999999993" customHeight="1" x14ac:dyDescent="0.2">
      <c r="C107" s="229" t="s">
        <v>155</v>
      </c>
      <c r="D107" s="229"/>
      <c r="E107" s="229"/>
      <c r="F107" s="229"/>
      <c r="G107" s="229"/>
      <c r="H107" s="229"/>
      <c r="I107" s="229"/>
      <c r="J107" s="229"/>
      <c r="K107" s="229"/>
      <c r="L107" s="229"/>
      <c r="M107" s="229"/>
      <c r="N107" s="229"/>
      <c r="O107" s="229"/>
      <c r="P107" s="229"/>
      <c r="Q107" s="229"/>
      <c r="R107" s="229"/>
      <c r="S107" s="229"/>
      <c r="T107" s="229"/>
      <c r="U107" s="142"/>
      <c r="V107" s="143"/>
      <c r="W107" s="146"/>
      <c r="X107" s="144"/>
      <c r="Y107" s="143"/>
      <c r="Z107" s="144"/>
      <c r="AA107" s="144"/>
      <c r="AB107" s="145"/>
      <c r="AC107" s="144"/>
      <c r="AD107" s="145"/>
      <c r="AE107" s="147"/>
      <c r="AF107" s="147"/>
      <c r="AG107" s="144"/>
      <c r="AH107" s="143"/>
      <c r="AI107" s="144"/>
      <c r="AJ107" s="144"/>
      <c r="AK107" s="144"/>
      <c r="AL107" s="144"/>
      <c r="AM107" s="144"/>
      <c r="AO107" s="148"/>
    </row>
    <row r="108" spans="1:42" s="141" customFormat="1" ht="35.1" hidden="1" customHeight="1" x14ac:dyDescent="0.2">
      <c r="C108" s="229" t="s">
        <v>29</v>
      </c>
      <c r="D108" s="229"/>
      <c r="E108" s="229"/>
      <c r="F108" s="229"/>
      <c r="G108" s="229"/>
      <c r="H108" s="229"/>
      <c r="I108" s="229"/>
      <c r="J108" s="229"/>
      <c r="K108" s="229"/>
      <c r="L108" s="229"/>
      <c r="M108" s="229"/>
      <c r="N108" s="229"/>
      <c r="O108" s="229"/>
      <c r="P108" s="229"/>
      <c r="Q108" s="229"/>
      <c r="R108" s="229"/>
      <c r="S108" s="229"/>
      <c r="T108" s="229"/>
      <c r="U108" s="142"/>
      <c r="V108" s="143"/>
      <c r="W108" s="146"/>
      <c r="X108" s="144"/>
      <c r="Y108" s="143"/>
      <c r="Z108" s="144"/>
      <c r="AA108" s="144"/>
      <c r="AB108" s="145"/>
      <c r="AC108" s="144"/>
      <c r="AD108" s="145"/>
      <c r="AE108" s="147"/>
      <c r="AF108" s="147"/>
      <c r="AG108" s="144"/>
      <c r="AH108" s="143"/>
      <c r="AI108" s="144"/>
      <c r="AJ108" s="144"/>
      <c r="AK108" s="144"/>
      <c r="AL108" s="144"/>
      <c r="AM108" s="144"/>
      <c r="AO108" s="148"/>
    </row>
    <row r="109" spans="1:42" s="3" customFormat="1" ht="2.1" hidden="1" customHeight="1" x14ac:dyDescent="0.2">
      <c r="P109" s="70"/>
      <c r="Q109" s="86"/>
      <c r="R109" s="6"/>
      <c r="S109" s="37"/>
      <c r="T109" s="6"/>
      <c r="U109" s="5"/>
      <c r="V109" s="50"/>
      <c r="W109" s="54"/>
      <c r="X109" s="15"/>
      <c r="Y109" s="50"/>
      <c r="Z109" s="37"/>
      <c r="AA109" s="37"/>
      <c r="AB109" s="53"/>
      <c r="AC109" s="17"/>
      <c r="AD109" s="15"/>
      <c r="AE109" s="63"/>
      <c r="AF109" s="125"/>
      <c r="AG109" s="37"/>
      <c r="AH109" s="50"/>
      <c r="AJ109" s="17"/>
      <c r="AK109" s="17"/>
      <c r="AL109" s="17"/>
      <c r="AM109" s="17"/>
      <c r="AO109" s="30"/>
    </row>
    <row r="110" spans="1:42" x14ac:dyDescent="0.2">
      <c r="A110" s="99" t="s">
        <v>60</v>
      </c>
      <c r="B110" s="99" t="s">
        <v>60</v>
      </c>
      <c r="C110" s="99" t="s">
        <v>60</v>
      </c>
      <c r="D110" s="99" t="s">
        <v>60</v>
      </c>
      <c r="E110" s="99" t="s">
        <v>60</v>
      </c>
      <c r="F110" s="99" t="s">
        <v>60</v>
      </c>
      <c r="G110" s="99" t="s">
        <v>60</v>
      </c>
      <c r="H110" s="99" t="s">
        <v>60</v>
      </c>
      <c r="I110" s="99" t="s">
        <v>60</v>
      </c>
      <c r="J110" s="99" t="s">
        <v>60</v>
      </c>
      <c r="K110" s="99" t="s">
        <v>60</v>
      </c>
      <c r="L110" s="99" t="s">
        <v>60</v>
      </c>
      <c r="M110" s="99" t="s">
        <v>60</v>
      </c>
      <c r="N110" s="99" t="s">
        <v>60</v>
      </c>
      <c r="O110" s="99" t="s">
        <v>60</v>
      </c>
      <c r="P110" s="99" t="s">
        <v>60</v>
      </c>
      <c r="Q110" s="99" t="s">
        <v>60</v>
      </c>
      <c r="R110" s="99" t="s">
        <v>60</v>
      </c>
      <c r="S110" s="99" t="s">
        <v>60</v>
      </c>
      <c r="T110" s="99" t="s">
        <v>60</v>
      </c>
      <c r="U110" s="99" t="s">
        <v>60</v>
      </c>
      <c r="V110" s="99" t="s">
        <v>60</v>
      </c>
      <c r="W110" s="99" t="s">
        <v>60</v>
      </c>
      <c r="X110" s="99" t="s">
        <v>60</v>
      </c>
      <c r="Y110" s="99" t="s">
        <v>60</v>
      </c>
      <c r="Z110" s="99" t="s">
        <v>60</v>
      </c>
      <c r="AA110" s="99" t="s">
        <v>60</v>
      </c>
      <c r="AB110" s="99" t="s">
        <v>60</v>
      </c>
      <c r="AC110" s="99" t="s">
        <v>60</v>
      </c>
      <c r="AD110" s="99" t="s">
        <v>60</v>
      </c>
      <c r="AE110" s="99" t="s">
        <v>60</v>
      </c>
      <c r="AF110" s="99" t="s">
        <v>60</v>
      </c>
      <c r="AG110" s="99" t="s">
        <v>60</v>
      </c>
      <c r="AH110" s="99" t="s">
        <v>60</v>
      </c>
      <c r="AI110" s="99" t="s">
        <v>60</v>
      </c>
      <c r="AJ110" s="99" t="s">
        <v>60</v>
      </c>
      <c r="AK110" s="99" t="s">
        <v>60</v>
      </c>
      <c r="AL110" s="99" t="s">
        <v>60</v>
      </c>
      <c r="AM110" s="99" t="s">
        <v>60</v>
      </c>
      <c r="AN110" s="99" t="s">
        <v>60</v>
      </c>
      <c r="AO110" s="99" t="s">
        <v>60</v>
      </c>
      <c r="AP110" s="3"/>
    </row>
    <row r="111" spans="1:42" x14ac:dyDescent="0.2">
      <c r="AP111" s="3"/>
    </row>
    <row r="112" spans="1:42" x14ac:dyDescent="0.2">
      <c r="D112" s="224" t="s">
        <v>61</v>
      </c>
      <c r="E112" s="225"/>
      <c r="AP112" s="3"/>
    </row>
    <row r="113" spans="4:42" x14ac:dyDescent="0.2">
      <c r="D113" s="121">
        <v>-0.04</v>
      </c>
      <c r="E113" s="121">
        <v>0.01</v>
      </c>
      <c r="AP113" s="3"/>
    </row>
    <row r="114" spans="4:42" x14ac:dyDescent="0.2">
      <c r="D114" s="121">
        <v>-0.03</v>
      </c>
      <c r="E114" s="121">
        <v>0.02</v>
      </c>
      <c r="AP114" s="3"/>
    </row>
    <row r="115" spans="4:42" x14ac:dyDescent="0.2">
      <c r="D115" s="121">
        <v>-0.02</v>
      </c>
      <c r="E115" s="121">
        <v>0.03</v>
      </c>
      <c r="AP115" s="3"/>
    </row>
    <row r="116" spans="4:42" x14ac:dyDescent="0.2">
      <c r="D116" s="121">
        <v>-0.01</v>
      </c>
      <c r="E116" s="121">
        <v>-0.01</v>
      </c>
      <c r="AP116" s="3"/>
    </row>
    <row r="117" spans="4:42" x14ac:dyDescent="0.2">
      <c r="D117" s="121">
        <v>0</v>
      </c>
      <c r="E117" s="121">
        <v>0</v>
      </c>
      <c r="AP117" s="3"/>
    </row>
    <row r="118" spans="4:42" x14ac:dyDescent="0.2">
      <c r="D118" s="121">
        <v>0.01</v>
      </c>
      <c r="E118" s="121">
        <v>1.0000000000005116E-2</v>
      </c>
      <c r="AP118" s="3"/>
    </row>
    <row r="119" spans="4:42" x14ac:dyDescent="0.2">
      <c r="D119" s="121">
        <v>0.02</v>
      </c>
      <c r="E119" s="121">
        <v>2.0000000000003126E-2</v>
      </c>
      <c r="AP119" s="3"/>
    </row>
    <row r="120" spans="4:42" x14ac:dyDescent="0.2">
      <c r="D120" s="121">
        <v>0.03</v>
      </c>
      <c r="E120" s="121">
        <v>3.0000000000001137E-2</v>
      </c>
      <c r="J120" s="2" t="s">
        <v>91</v>
      </c>
      <c r="AP120" s="3"/>
    </row>
    <row r="121" spans="4:42" x14ac:dyDescent="0.2">
      <c r="D121" s="121">
        <v>0.04</v>
      </c>
      <c r="E121" s="121">
        <v>-0.01</v>
      </c>
      <c r="AP121" s="3"/>
    </row>
    <row r="122" spans="4:42" x14ac:dyDescent="0.2">
      <c r="D122" s="121">
        <v>0.05</v>
      </c>
      <c r="E122" s="121">
        <v>0</v>
      </c>
      <c r="AP122" s="3"/>
    </row>
    <row r="123" spans="4:42" x14ac:dyDescent="0.2">
      <c r="AP123" s="3"/>
    </row>
    <row r="124" spans="4:42" x14ac:dyDescent="0.2">
      <c r="AP124" s="3"/>
    </row>
    <row r="125" spans="4:42" x14ac:dyDescent="0.2">
      <c r="AP125" s="3"/>
    </row>
    <row r="126" spans="4:42" x14ac:dyDescent="0.2">
      <c r="AP126" s="3"/>
    </row>
    <row r="127" spans="4:42" x14ac:dyDescent="0.2">
      <c r="AP127" s="3"/>
    </row>
    <row r="128" spans="4: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sheetData>
  <mergeCells count="14">
    <mergeCell ref="Z10:AG10"/>
    <mergeCell ref="W13:X13"/>
    <mergeCell ref="W10:X10"/>
    <mergeCell ref="AE14:AG14"/>
    <mergeCell ref="O13:T13"/>
    <mergeCell ref="D112:E112"/>
    <mergeCell ref="C19:T19"/>
    <mergeCell ref="O18:P18"/>
    <mergeCell ref="C20:T20"/>
    <mergeCell ref="C107:T107"/>
    <mergeCell ref="N15:T16"/>
    <mergeCell ref="O11:P11"/>
    <mergeCell ref="O10:T10"/>
    <mergeCell ref="C108:T108"/>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2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81</v>
      </c>
    </row>
    <row r="3" spans="1:2" x14ac:dyDescent="0.2">
      <c r="A3" s="137" t="s">
        <v>82</v>
      </c>
      <c r="B3" s="138" t="s">
        <v>224</v>
      </c>
    </row>
    <row r="5" spans="1:2" x14ac:dyDescent="0.2">
      <c r="A5" s="139" t="s">
        <v>83</v>
      </c>
      <c r="B5" s="138" t="s">
        <v>124</v>
      </c>
    </row>
    <row r="8" spans="1:2" x14ac:dyDescent="0.2">
      <c r="A8" s="140" t="s">
        <v>35</v>
      </c>
      <c r="B8" s="151" t="s">
        <v>84</v>
      </c>
    </row>
    <row r="9" spans="1:2" x14ac:dyDescent="0.2">
      <c r="A9" s="160" t="s">
        <v>169</v>
      </c>
      <c r="B9" s="138" t="s">
        <v>170</v>
      </c>
    </row>
    <row r="10" spans="1:2" x14ac:dyDescent="0.2">
      <c r="A10" s="160" t="s">
        <v>171</v>
      </c>
      <c r="B10" s="138" t="s">
        <v>172</v>
      </c>
    </row>
    <row r="11" spans="1:2" x14ac:dyDescent="0.2">
      <c r="A11" s="197" t="s">
        <v>176</v>
      </c>
      <c r="B11" s="138" t="s">
        <v>177</v>
      </c>
    </row>
    <row r="12" spans="1:2" s="190" customFormat="1" x14ac:dyDescent="0.2">
      <c r="A12" s="197" t="s">
        <v>209</v>
      </c>
      <c r="B12" s="191"/>
    </row>
    <row r="13" spans="1:2" x14ac:dyDescent="0.2">
      <c r="A13" s="197"/>
      <c r="B13" s="138"/>
    </row>
    <row r="14" spans="1:2" s="190" customFormat="1" x14ac:dyDescent="0.2">
      <c r="A14" s="160"/>
      <c r="B14" s="191"/>
    </row>
    <row r="15" spans="1:2" x14ac:dyDescent="0.2">
      <c r="A15" s="150"/>
      <c r="B15" s="138"/>
    </row>
    <row r="16" spans="1:2" x14ac:dyDescent="0.2">
      <c r="A16" s="150"/>
      <c r="B16" s="152"/>
    </row>
    <row r="17" spans="1:2" x14ac:dyDescent="0.2">
      <c r="A17" s="150"/>
      <c r="B17" s="138"/>
    </row>
    <row r="18" spans="1:2" x14ac:dyDescent="0.2">
      <c r="A18" s="150"/>
      <c r="B18" s="152"/>
    </row>
    <row r="19" spans="1:2" x14ac:dyDescent="0.2">
      <c r="A19" s="150"/>
      <c r="B19" s="152"/>
    </row>
    <row r="20" spans="1:2" x14ac:dyDescent="0.2">
      <c r="A20" s="152"/>
      <c r="B20" s="152"/>
    </row>
    <row r="21" spans="1:2" x14ac:dyDescent="0.2">
      <c r="A21" s="152"/>
      <c r="B21" s="152"/>
    </row>
    <row r="22" spans="1:2" x14ac:dyDescent="0.2">
      <c r="A22" s="152"/>
      <c r="B22" s="152"/>
    </row>
    <row r="23" spans="1:2" x14ac:dyDescent="0.2">
      <c r="A23" s="152"/>
      <c r="B23" s="152"/>
    </row>
    <row r="24" spans="1:2" x14ac:dyDescent="0.2">
      <c r="A24" s="152"/>
      <c r="B24" s="152"/>
    </row>
    <row r="25" spans="1:2" x14ac:dyDescent="0.2">
      <c r="A25" s="152"/>
      <c r="B25" s="152"/>
    </row>
    <row r="26" spans="1:2" x14ac:dyDescent="0.2">
      <c r="A26" s="152"/>
      <c r="B26" s="152"/>
    </row>
  </sheetData>
  <phoneticPr fontId="0" type="noConversion"/>
  <hyperlinks>
    <hyperlink ref="B5" r:id="rId1" xr:uid="{00000000-0004-0000-0300-000004000000}"/>
    <hyperlink ref="B9" r:id="rId2" xr:uid="{00000000-0004-0000-0300-000008000000}"/>
    <hyperlink ref="B10" r:id="rId3" xr:uid="{00000000-0004-0000-0300-000009000000}"/>
    <hyperlink ref="B11" r:id="rId4" xr:uid="{C40E897A-12E4-43D6-8847-BA613D9FB724}"/>
    <hyperlink ref="B3" r:id="rId5" xr:uid="{258F3C95-2E47-4FA8-9283-8957050037FD}"/>
  </hyperlinks>
  <pageMargins left="0.75" right="0.75" top="1" bottom="1" header="0.5" footer="0.5"/>
  <pageSetup orientation="portrait" r:id="rId6"/>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52"/>
  <sheetViews>
    <sheetView workbookViewId="0">
      <selection activeCell="C36" sqref="C36"/>
    </sheetView>
  </sheetViews>
  <sheetFormatPr defaultRowHeight="12.75" x14ac:dyDescent="0.2"/>
  <cols>
    <col min="1" max="1" width="13.28515625" style="95" customWidth="1"/>
    <col min="2" max="2" width="17.85546875" customWidth="1"/>
    <col min="3" max="3" width="68.7109375" customWidth="1"/>
  </cols>
  <sheetData>
    <row r="1" spans="1:3" x14ac:dyDescent="0.2">
      <c r="A1" s="93" t="s">
        <v>0</v>
      </c>
      <c r="B1" s="93"/>
      <c r="C1" s="237" t="s">
        <v>27</v>
      </c>
    </row>
    <row r="2" spans="1:3" x14ac:dyDescent="0.2">
      <c r="A2" s="94" t="s">
        <v>1</v>
      </c>
      <c r="B2" s="94" t="s">
        <v>50</v>
      </c>
      <c r="C2" s="238"/>
    </row>
    <row r="4" spans="1:3" x14ac:dyDescent="0.2">
      <c r="A4" s="196" t="s">
        <v>2</v>
      </c>
    </row>
    <row r="5" spans="1:3" x14ac:dyDescent="0.2">
      <c r="A5" s="95">
        <v>42461</v>
      </c>
      <c r="B5" s="155" t="s">
        <v>105</v>
      </c>
      <c r="C5" s="155" t="s">
        <v>93</v>
      </c>
    </row>
    <row r="6" spans="1:3" s="157" customFormat="1" x14ac:dyDescent="0.2">
      <c r="A6" s="171">
        <v>42800</v>
      </c>
      <c r="B6" s="157" t="s">
        <v>105</v>
      </c>
      <c r="C6" s="157" t="s">
        <v>115</v>
      </c>
    </row>
    <row r="7" spans="1:3" s="157" customFormat="1" x14ac:dyDescent="0.2">
      <c r="A7" s="171">
        <v>42800</v>
      </c>
      <c r="B7" s="155" t="s">
        <v>110</v>
      </c>
      <c r="C7" s="155" t="s">
        <v>93</v>
      </c>
    </row>
    <row r="8" spans="1:3" s="157" customFormat="1" x14ac:dyDescent="0.2">
      <c r="A8" s="95">
        <v>43132</v>
      </c>
      <c r="B8" s="155" t="s">
        <v>109</v>
      </c>
      <c r="C8" s="155" t="s">
        <v>93</v>
      </c>
    </row>
    <row r="9" spans="1:3" s="157" customFormat="1" x14ac:dyDescent="0.2">
      <c r="A9" s="95">
        <v>43132</v>
      </c>
      <c r="B9" s="155" t="s">
        <v>116</v>
      </c>
      <c r="C9" s="155" t="s">
        <v>93</v>
      </c>
    </row>
    <row r="10" spans="1:3" s="157" customFormat="1" x14ac:dyDescent="0.2">
      <c r="A10" s="95">
        <v>43132</v>
      </c>
      <c r="B10" s="155" t="s">
        <v>118</v>
      </c>
      <c r="C10" s="155" t="s">
        <v>119</v>
      </c>
    </row>
    <row r="11" spans="1:3" s="157" customFormat="1" x14ac:dyDescent="0.2">
      <c r="A11" s="95">
        <v>43536</v>
      </c>
      <c r="B11" s="155" t="s">
        <v>128</v>
      </c>
      <c r="C11" s="155" t="s">
        <v>129</v>
      </c>
    </row>
    <row r="12" spans="1:3" x14ac:dyDescent="0.2">
      <c r="A12" s="95">
        <v>44197</v>
      </c>
      <c r="B12" s="155" t="s">
        <v>134</v>
      </c>
      <c r="C12" s="155" t="s">
        <v>93</v>
      </c>
    </row>
    <row r="13" spans="1:3" x14ac:dyDescent="0.2">
      <c r="A13" s="95">
        <v>44197</v>
      </c>
      <c r="B13" s="155" t="s">
        <v>168</v>
      </c>
      <c r="C13" s="155" t="s">
        <v>150</v>
      </c>
    </row>
    <row r="14" spans="1:3" s="195" customFormat="1" x14ac:dyDescent="0.2">
      <c r="A14" s="158">
        <v>45323</v>
      </c>
      <c r="B14" s="155" t="s">
        <v>178</v>
      </c>
      <c r="C14" s="155" t="s">
        <v>93</v>
      </c>
    </row>
    <row r="15" spans="1:3" x14ac:dyDescent="0.2">
      <c r="A15" s="158">
        <v>45536</v>
      </c>
      <c r="B15" s="155" t="s">
        <v>210</v>
      </c>
      <c r="C15" s="155" t="s">
        <v>93</v>
      </c>
    </row>
    <row r="16" spans="1:3" x14ac:dyDescent="0.2">
      <c r="A16" s="97"/>
    </row>
    <row r="18" spans="1:4" x14ac:dyDescent="0.2">
      <c r="A18" s="196" t="s">
        <v>3</v>
      </c>
    </row>
    <row r="19" spans="1:4" s="179" customFormat="1" ht="25.5" hidden="1" x14ac:dyDescent="0.2">
      <c r="A19" s="178">
        <v>43430</v>
      </c>
      <c r="B19" s="179" t="s">
        <v>105</v>
      </c>
      <c r="C19" s="180" t="s">
        <v>125</v>
      </c>
    </row>
    <row r="20" spans="1:4" s="195" customFormat="1" x14ac:dyDescent="0.2">
      <c r="A20" s="199">
        <v>43704</v>
      </c>
      <c r="B20" s="195" t="s">
        <v>105</v>
      </c>
      <c r="C20" s="195" t="s">
        <v>130</v>
      </c>
    </row>
    <row r="21" spans="1:4" s="155" customFormat="1" x14ac:dyDescent="0.2">
      <c r="A21" s="158">
        <v>43766</v>
      </c>
      <c r="B21" s="155" t="s">
        <v>110</v>
      </c>
      <c r="C21" s="155" t="s">
        <v>131</v>
      </c>
    </row>
    <row r="22" spans="1:4" s="195" customFormat="1" x14ac:dyDescent="0.2">
      <c r="A22" s="199">
        <v>44169</v>
      </c>
      <c r="B22" s="195" t="s">
        <v>105</v>
      </c>
      <c r="C22" s="195" t="s">
        <v>132</v>
      </c>
    </row>
    <row r="23" spans="1:4" s="195" customFormat="1" x14ac:dyDescent="0.2">
      <c r="A23" s="199">
        <v>44169</v>
      </c>
      <c r="B23" s="195" t="s">
        <v>110</v>
      </c>
      <c r="C23" s="195" t="s">
        <v>133</v>
      </c>
    </row>
    <row r="24" spans="1:4" s="207" customFormat="1" ht="25.5" customHeight="1" x14ac:dyDescent="0.2">
      <c r="A24" s="206">
        <v>44524</v>
      </c>
      <c r="B24" s="207" t="s">
        <v>105</v>
      </c>
      <c r="C24" s="208" t="s">
        <v>173</v>
      </c>
    </row>
    <row r="25" spans="1:4" s="195" customFormat="1" x14ac:dyDescent="0.2">
      <c r="A25" s="209">
        <v>44795</v>
      </c>
      <c r="B25" s="195" t="s">
        <v>109</v>
      </c>
      <c r="C25" s="195" t="s">
        <v>218</v>
      </c>
    </row>
    <row r="26" spans="1:4" s="195" customFormat="1" x14ac:dyDescent="0.2">
      <c r="A26" s="209">
        <v>44795</v>
      </c>
      <c r="B26" s="195" t="s">
        <v>118</v>
      </c>
      <c r="C26" s="195" t="s">
        <v>174</v>
      </c>
    </row>
    <row r="27" spans="1:4" s="195" customFormat="1" x14ac:dyDescent="0.2">
      <c r="A27" s="95">
        <v>44851</v>
      </c>
      <c r="B27" s="155" t="s">
        <v>105</v>
      </c>
      <c r="C27" s="155" t="s">
        <v>175</v>
      </c>
    </row>
    <row r="28" spans="1:4" s="195" customFormat="1" x14ac:dyDescent="0.2">
      <c r="A28" s="209">
        <v>45184</v>
      </c>
      <c r="B28" s="195" t="s">
        <v>110</v>
      </c>
      <c r="C28" s="195" t="s">
        <v>174</v>
      </c>
    </row>
    <row r="29" spans="1:4" s="155" customFormat="1" x14ac:dyDescent="0.2">
      <c r="A29" s="158">
        <v>45540</v>
      </c>
      <c r="B29" s="155" t="s">
        <v>134</v>
      </c>
      <c r="C29" s="155" t="s">
        <v>214</v>
      </c>
    </row>
    <row r="30" spans="1:4" s="155" customFormat="1" x14ac:dyDescent="0.2">
      <c r="A30" s="158">
        <v>45540</v>
      </c>
      <c r="B30" s="155" t="s">
        <v>116</v>
      </c>
      <c r="C30" s="155" t="s">
        <v>217</v>
      </c>
    </row>
    <row r="31" spans="1:4" s="195" customFormat="1" x14ac:dyDescent="0.2">
      <c r="A31" s="209">
        <v>45588</v>
      </c>
      <c r="B31" s="195" t="s">
        <v>128</v>
      </c>
      <c r="C31" s="195" t="s">
        <v>175</v>
      </c>
    </row>
    <row r="32" spans="1:4" s="155" customFormat="1" x14ac:dyDescent="0.2">
      <c r="A32" s="158">
        <v>45600</v>
      </c>
      <c r="B32" s="155" t="s">
        <v>178</v>
      </c>
      <c r="C32" s="155" t="s">
        <v>220</v>
      </c>
      <c r="D32" s="211" t="s">
        <v>221</v>
      </c>
    </row>
    <row r="33" spans="1:4" s="155" customFormat="1" ht="25.5" x14ac:dyDescent="0.2">
      <c r="A33" s="158">
        <v>45600</v>
      </c>
      <c r="B33" s="155" t="s">
        <v>116</v>
      </c>
      <c r="C33" s="210" t="s">
        <v>219</v>
      </c>
      <c r="D33" s="211" t="s">
        <v>221</v>
      </c>
    </row>
    <row r="34" spans="1:4" s="195" customFormat="1" x14ac:dyDescent="0.2">
      <c r="A34" s="199">
        <v>45959</v>
      </c>
      <c r="B34" s="195" t="s">
        <v>116</v>
      </c>
      <c r="C34" s="212" t="s">
        <v>175</v>
      </c>
      <c r="D34" s="211" t="s">
        <v>221</v>
      </c>
    </row>
    <row r="35" spans="1:4" x14ac:dyDescent="0.2">
      <c r="A35" s="96"/>
      <c r="B35" s="157"/>
      <c r="C35" s="157"/>
    </row>
    <row r="36" spans="1:4" x14ac:dyDescent="0.2">
      <c r="A36" s="158"/>
      <c r="B36" s="155"/>
      <c r="C36" s="155"/>
    </row>
    <row r="37" spans="1:4" x14ac:dyDescent="0.2">
      <c r="A37" s="196" t="s">
        <v>226</v>
      </c>
    </row>
    <row r="38" spans="1:4" s="157" customFormat="1" x14ac:dyDescent="0.2">
      <c r="A38" s="214">
        <v>46177</v>
      </c>
      <c r="B38" s="215" t="s">
        <v>178</v>
      </c>
      <c r="C38" s="215" t="s">
        <v>227</v>
      </c>
      <c r="D38"/>
    </row>
    <row r="39" spans="1:4" s="157" customFormat="1" x14ac:dyDescent="0.2">
      <c r="A39" s="156"/>
      <c r="D39"/>
    </row>
    <row r="40" spans="1:4" s="157" customFormat="1" x14ac:dyDescent="0.2">
      <c r="A40" s="158"/>
      <c r="B40" s="155"/>
      <c r="C40" s="155"/>
    </row>
    <row r="41" spans="1:4" s="157" customFormat="1" x14ac:dyDescent="0.2">
      <c r="A41" s="171"/>
    </row>
    <row r="42" spans="1:4" s="155" customFormat="1" x14ac:dyDescent="0.2">
      <c r="A42" s="95"/>
    </row>
    <row r="43" spans="1:4" s="157" customFormat="1" x14ac:dyDescent="0.2">
      <c r="A43" s="173"/>
      <c r="B43" s="174"/>
      <c r="C43" s="172"/>
    </row>
    <row r="44" spans="1:4" x14ac:dyDescent="0.2">
      <c r="A44" s="96"/>
    </row>
    <row r="46" spans="1:4" x14ac:dyDescent="0.2">
      <c r="A46" s="96"/>
    </row>
    <row r="47" spans="1:4" x14ac:dyDescent="0.2">
      <c r="A47" s="96"/>
    </row>
    <row r="48" spans="1:4" x14ac:dyDescent="0.2">
      <c r="A48" s="96"/>
      <c r="C48" s="98"/>
    </row>
    <row r="49" spans="1:1" x14ac:dyDescent="0.2">
      <c r="A49" s="96"/>
    </row>
    <row r="50" spans="1:1" x14ac:dyDescent="0.2">
      <c r="A50" s="96"/>
    </row>
    <row r="51" spans="1:1" x14ac:dyDescent="0.2">
      <c r="A51" s="96"/>
    </row>
    <row r="52" spans="1:1" x14ac:dyDescent="0.2">
      <c r="A52" s="96"/>
    </row>
  </sheetData>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Thomas Dang</cp:lastModifiedBy>
  <cp:lastPrinted>2026-04-03T18:23:48Z</cp:lastPrinted>
  <dcterms:created xsi:type="dcterms:W3CDTF">1998-06-02T12:05:01Z</dcterms:created>
  <dcterms:modified xsi:type="dcterms:W3CDTF">2026-06-04T14:39:33Z</dcterms:modified>
</cp:coreProperties>
</file>