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mc:AlternateContent xmlns:mc="http://schemas.openxmlformats.org/markup-compatibility/2006">
    <mc:Choice Requires="x15">
      <x15ac:absPath xmlns:x15ac="http://schemas.microsoft.com/office/spreadsheetml/2010/11/ac" url="\\CCT-DC02\UsersHB\JohnFox\Product_Department1\Conestoga Pricelists\Price List Conversion\Updated Price Lists Ready for Web\Done\"/>
    </mc:Choice>
  </mc:AlternateContent>
  <xr:revisionPtr revIDLastSave="0" documentId="8_{740935C0-09CB-4EE9-87F0-C6E1C16722A0}" xr6:coauthVersionLast="47" xr6:coauthVersionMax="47" xr10:uidLastSave="{00000000-0000-0000-0000-000000000000}"/>
  <bookViews>
    <workbookView xWindow="2868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externalReferences>
    <externalReference r:id="rId6"/>
  </externalReferences>
  <definedNames>
    <definedName name="Cost">'Price List'!#REF!</definedName>
    <definedName name="Customer">'Price List'!$W$13:$X$295</definedName>
    <definedName name="Customer_Cost">'Price List'!$Z$13:$AG$295</definedName>
    <definedName name="Customer_List">'Price List'!$C$13:$T$295</definedName>
    <definedName name="Group">Instructions!$B$38:$H$44</definedName>
    <definedName name="Header">'Price List'!$13:$20</definedName>
    <definedName name="Index">Index!$A$1:$K$51</definedName>
    <definedName name="Price_Calculation">'Price List'!#REF!</definedName>
    <definedName name="Price_Change">'Price List'!#REF!</definedName>
    <definedName name="Price_List">'Price List'!$C$13:$T$295</definedName>
    <definedName name="_xlnm.Print_Area" localSheetId="4">Changes!$A$1:$C$64</definedName>
    <definedName name="_xlnm.Print_Area" localSheetId="1">Index!$A$1:$K$51</definedName>
    <definedName name="_xlnm.Print_Area" localSheetId="2">'Price List'!$C$13:$T$295</definedName>
    <definedName name="_xlnm.Print_Titles" localSheetId="4">Changes!#REF!</definedName>
    <definedName name="_xlnm.Print_Titles" localSheetId="2">'Price List'!$C:$N,'Price List'!$13:$20</definedName>
    <definedName name="Purchasing_Cost">'Price List'!#REF!</definedName>
    <definedName name="Round">'Price List'!$D$299:$E$308</definedName>
    <definedName name="Suggested">Instructions!$H$55</definedName>
  </definedNames>
  <calcPr calcId="191029"/>
</workbook>
</file>

<file path=xl/calcChain.xml><?xml version="1.0" encoding="utf-8"?>
<calcChain xmlns="http://schemas.openxmlformats.org/spreadsheetml/2006/main">
  <c r="AM140" i="1" l="1"/>
  <c r="AL140" i="1"/>
  <c r="AK140" i="1"/>
  <c r="W140" i="1"/>
  <c r="AB140" i="1" s="1"/>
  <c r="U140" i="1"/>
  <c r="AM139" i="1"/>
  <c r="AL139" i="1"/>
  <c r="AK139" i="1"/>
  <c r="W139" i="1"/>
  <c r="AB139" i="1" s="1"/>
  <c r="U139" i="1"/>
  <c r="AM138" i="1"/>
  <c r="AL138" i="1"/>
  <c r="AK138" i="1"/>
  <c r="W138" i="1"/>
  <c r="AB138" i="1" s="1"/>
  <c r="U138" i="1"/>
  <c r="AM137" i="1"/>
  <c r="AL137" i="1"/>
  <c r="AK137" i="1"/>
  <c r="W137" i="1"/>
  <c r="AB137" i="1" s="1"/>
  <c r="U137" i="1"/>
  <c r="AM136" i="1"/>
  <c r="AL136" i="1"/>
  <c r="AK136" i="1"/>
  <c r="W136" i="1"/>
  <c r="AB136" i="1" s="1"/>
  <c r="U136" i="1"/>
  <c r="AM135" i="1"/>
  <c r="AL135" i="1"/>
  <c r="AK135" i="1"/>
  <c r="W135" i="1"/>
  <c r="AB135" i="1" s="1"/>
  <c r="U135" i="1"/>
  <c r="AM134" i="1"/>
  <c r="AL134" i="1"/>
  <c r="AK134" i="1"/>
  <c r="W134" i="1"/>
  <c r="AB134" i="1" s="1"/>
  <c r="U134" i="1"/>
  <c r="AM130" i="1"/>
  <c r="AL130" i="1"/>
  <c r="AK130" i="1"/>
  <c r="W130" i="1"/>
  <c r="AB130" i="1" s="1"/>
  <c r="U130" i="1"/>
  <c r="AM129" i="1"/>
  <c r="AL129" i="1"/>
  <c r="AK129" i="1"/>
  <c r="W129" i="1"/>
  <c r="AB129" i="1" s="1"/>
  <c r="U129" i="1"/>
  <c r="AM128" i="1"/>
  <c r="AL128" i="1"/>
  <c r="AK128" i="1"/>
  <c r="W128" i="1"/>
  <c r="AB128" i="1" s="1"/>
  <c r="U128" i="1"/>
  <c r="AM119" i="1"/>
  <c r="AL119" i="1"/>
  <c r="AK119" i="1"/>
  <c r="W119" i="1"/>
  <c r="AB119" i="1" s="1"/>
  <c r="U119" i="1"/>
  <c r="AM118" i="1"/>
  <c r="AL118" i="1"/>
  <c r="AK118" i="1"/>
  <c r="W118" i="1"/>
  <c r="AB118" i="1" s="1"/>
  <c r="U118" i="1"/>
  <c r="AM117" i="1"/>
  <c r="AL117" i="1"/>
  <c r="AK117" i="1"/>
  <c r="W117" i="1"/>
  <c r="AB117" i="1" s="1"/>
  <c r="U117" i="1"/>
  <c r="AM116" i="1"/>
  <c r="AL116" i="1"/>
  <c r="AK116" i="1"/>
  <c r="W116" i="1"/>
  <c r="AB116" i="1" s="1"/>
  <c r="U116" i="1"/>
  <c r="AM112" i="1"/>
  <c r="AL112" i="1"/>
  <c r="AK112" i="1"/>
  <c r="W112" i="1"/>
  <c r="AB112" i="1" s="1"/>
  <c r="U112" i="1"/>
  <c r="AM108" i="1"/>
  <c r="AL108" i="1"/>
  <c r="AK108" i="1"/>
  <c r="W108" i="1"/>
  <c r="AB108" i="1" s="1"/>
  <c r="U108" i="1"/>
  <c r="AM107" i="1"/>
  <c r="AL107" i="1"/>
  <c r="AK107" i="1"/>
  <c r="W107" i="1"/>
  <c r="AB107" i="1" s="1"/>
  <c r="U107" i="1"/>
  <c r="AM106" i="1"/>
  <c r="AL106" i="1"/>
  <c r="AK106" i="1"/>
  <c r="W106" i="1"/>
  <c r="AB106" i="1" s="1"/>
  <c r="U106" i="1"/>
  <c r="AM105" i="1"/>
  <c r="AL105" i="1"/>
  <c r="AK105" i="1"/>
  <c r="W105" i="1"/>
  <c r="AB105" i="1" s="1"/>
  <c r="U105" i="1"/>
  <c r="AM101" i="1"/>
  <c r="AL101" i="1"/>
  <c r="AK101" i="1"/>
  <c r="W101" i="1"/>
  <c r="AB101" i="1" s="1"/>
  <c r="U101" i="1"/>
  <c r="AM100" i="1"/>
  <c r="AL100" i="1"/>
  <c r="AK100" i="1"/>
  <c r="W100" i="1"/>
  <c r="AB100" i="1" s="1"/>
  <c r="U100" i="1"/>
  <c r="AM99" i="1"/>
  <c r="AL99" i="1"/>
  <c r="AK99" i="1"/>
  <c r="W99" i="1"/>
  <c r="AB99" i="1" s="1"/>
  <c r="U99" i="1"/>
  <c r="AM97" i="1"/>
  <c r="AL97" i="1"/>
  <c r="AK97" i="1"/>
  <c r="W97" i="1"/>
  <c r="AB97" i="1" s="1"/>
  <c r="U97" i="1"/>
  <c r="S108" i="1" l="1"/>
  <c r="X108" i="1"/>
  <c r="AC108" i="1" s="1"/>
  <c r="AJ108" i="1" s="1"/>
  <c r="AG108" i="1" s="1"/>
  <c r="AD108" i="1" s="1"/>
  <c r="S128" i="1"/>
  <c r="X128" i="1"/>
  <c r="AC128" i="1" s="1"/>
  <c r="AJ128" i="1" s="1"/>
  <c r="AG128" i="1" s="1"/>
  <c r="AD128" i="1" s="1"/>
  <c r="S137" i="1"/>
  <c r="X137" i="1"/>
  <c r="AC137" i="1" s="1"/>
  <c r="AJ137" i="1" s="1"/>
  <c r="AG137" i="1" s="1"/>
  <c r="AD137" i="1" s="1"/>
  <c r="S99" i="1"/>
  <c r="X99" i="1"/>
  <c r="AC99" i="1" s="1"/>
  <c r="AJ99" i="1" s="1"/>
  <c r="AG99" i="1" s="1"/>
  <c r="AD99" i="1" s="1"/>
  <c r="X135" i="1" l="1"/>
  <c r="AC135" i="1" s="1"/>
  <c r="AJ135" i="1" s="1"/>
  <c r="AG135" i="1" s="1"/>
  <c r="AD135" i="1" s="1"/>
  <c r="S135" i="1"/>
  <c r="X119" i="1"/>
  <c r="AC119" i="1" s="1"/>
  <c r="AJ119" i="1" s="1"/>
  <c r="AG119" i="1" s="1"/>
  <c r="AD119" i="1" s="1"/>
  <c r="S119" i="1"/>
  <c r="S139" i="1"/>
  <c r="X139" i="1"/>
  <c r="AC139" i="1" s="1"/>
  <c r="AJ139" i="1" s="1"/>
  <c r="AG139" i="1" s="1"/>
  <c r="AD139" i="1" s="1"/>
  <c r="S112" i="1"/>
  <c r="X112" i="1"/>
  <c r="AC112" i="1" s="1"/>
  <c r="AJ112" i="1" s="1"/>
  <c r="AG112" i="1" s="1"/>
  <c r="AD112" i="1" s="1"/>
  <c r="X107" i="1"/>
  <c r="AC107" i="1" s="1"/>
  <c r="AJ107" i="1" s="1"/>
  <c r="AG107" i="1" s="1"/>
  <c r="AD107" i="1" s="1"/>
  <c r="S107" i="1"/>
  <c r="S129" i="1"/>
  <c r="X129" i="1"/>
  <c r="AC129" i="1" s="1"/>
  <c r="AJ129" i="1" s="1"/>
  <c r="AG129" i="1" s="1"/>
  <c r="AD129" i="1" s="1"/>
  <c r="S116" i="1"/>
  <c r="X116" i="1"/>
  <c r="AC116" i="1" s="1"/>
  <c r="AJ116" i="1" s="1"/>
  <c r="AG116" i="1" s="1"/>
  <c r="AD116" i="1" s="1"/>
  <c r="S117" i="1"/>
  <c r="X117" i="1"/>
  <c r="AC117" i="1" s="1"/>
  <c r="AJ117" i="1" s="1"/>
  <c r="AG117" i="1" s="1"/>
  <c r="AD117" i="1" s="1"/>
  <c r="S130" i="1"/>
  <c r="X130" i="1"/>
  <c r="AC130" i="1" s="1"/>
  <c r="AJ130" i="1" s="1"/>
  <c r="AG130" i="1" s="1"/>
  <c r="AD130" i="1" s="1"/>
  <c r="X97" i="1"/>
  <c r="AC97" i="1" s="1"/>
  <c r="AJ97" i="1" s="1"/>
  <c r="AG97" i="1" s="1"/>
  <c r="AD97" i="1" s="1"/>
  <c r="S97" i="1"/>
  <c r="S140" i="1"/>
  <c r="X140" i="1"/>
  <c r="AC140" i="1" s="1"/>
  <c r="AJ140" i="1" s="1"/>
  <c r="AG140" i="1" s="1"/>
  <c r="AD140" i="1" s="1"/>
  <c r="X136" i="1"/>
  <c r="AC136" i="1" s="1"/>
  <c r="AJ136" i="1" s="1"/>
  <c r="AG136" i="1" s="1"/>
  <c r="AD136" i="1" s="1"/>
  <c r="S136" i="1"/>
  <c r="S100" i="1"/>
  <c r="X100" i="1"/>
  <c r="AC100" i="1" s="1"/>
  <c r="AJ100" i="1" s="1"/>
  <c r="AG100" i="1" s="1"/>
  <c r="AD100" i="1" s="1"/>
  <c r="S138" i="1"/>
  <c r="X138" i="1"/>
  <c r="AC138" i="1" s="1"/>
  <c r="AJ138" i="1" s="1"/>
  <c r="AG138" i="1" s="1"/>
  <c r="AD138" i="1" s="1"/>
  <c r="S105" i="1"/>
  <c r="X105" i="1"/>
  <c r="AC105" i="1" s="1"/>
  <c r="AJ105" i="1" s="1"/>
  <c r="AG105" i="1" s="1"/>
  <c r="AD105" i="1" s="1"/>
  <c r="S134" i="1"/>
  <c r="X134" i="1"/>
  <c r="AC134" i="1" s="1"/>
  <c r="AJ134" i="1" s="1"/>
  <c r="AG134" i="1" s="1"/>
  <c r="AD134" i="1" s="1"/>
  <c r="S101" i="1"/>
  <c r="X101" i="1"/>
  <c r="AC101" i="1" s="1"/>
  <c r="AJ101" i="1" s="1"/>
  <c r="AG101" i="1" s="1"/>
  <c r="AD101" i="1" s="1"/>
  <c r="S106" i="1"/>
  <c r="X106" i="1"/>
  <c r="AC106" i="1" s="1"/>
  <c r="AJ106" i="1" s="1"/>
  <c r="AG106" i="1" s="1"/>
  <c r="AD106" i="1" s="1"/>
  <c r="S118" i="1"/>
  <c r="X118" i="1"/>
  <c r="AC118" i="1" s="1"/>
  <c r="AJ118" i="1" s="1"/>
  <c r="AG118" i="1" s="1"/>
  <c r="AD118" i="1" s="1"/>
  <c r="AM220" i="1"/>
  <c r="AL220" i="1"/>
  <c r="AK220" i="1"/>
  <c r="W220" i="1"/>
  <c r="AB220" i="1" s="1"/>
  <c r="U220" i="1"/>
  <c r="AM219" i="1"/>
  <c r="AL219" i="1"/>
  <c r="AK219" i="1"/>
  <c r="W219" i="1"/>
  <c r="AB219" i="1" s="1"/>
  <c r="U219" i="1"/>
  <c r="AM218" i="1"/>
  <c r="AL218" i="1"/>
  <c r="AK218" i="1"/>
  <c r="W218" i="1"/>
  <c r="AB218" i="1" s="1"/>
  <c r="U218" i="1"/>
  <c r="AM217" i="1"/>
  <c r="AL217" i="1"/>
  <c r="AK217" i="1"/>
  <c r="W217" i="1"/>
  <c r="AB217" i="1" s="1"/>
  <c r="U217" i="1"/>
  <c r="AM216" i="1"/>
  <c r="AL216" i="1"/>
  <c r="AK216" i="1"/>
  <c r="W216" i="1"/>
  <c r="AB216" i="1" s="1"/>
  <c r="U216" i="1"/>
  <c r="AM215" i="1"/>
  <c r="AL215" i="1"/>
  <c r="AK215" i="1"/>
  <c r="W215" i="1"/>
  <c r="AB215" i="1" s="1"/>
  <c r="U215" i="1"/>
  <c r="AM214" i="1"/>
  <c r="AL214" i="1"/>
  <c r="AK214" i="1"/>
  <c r="W214" i="1"/>
  <c r="AB214" i="1" s="1"/>
  <c r="U214" i="1"/>
  <c r="AM205" i="1"/>
  <c r="AL205" i="1"/>
  <c r="AK205" i="1"/>
  <c r="W205" i="1"/>
  <c r="AB205" i="1" s="1"/>
  <c r="U205" i="1"/>
  <c r="AM204" i="1"/>
  <c r="AL204" i="1"/>
  <c r="AK204" i="1"/>
  <c r="W204" i="1"/>
  <c r="AB204" i="1" s="1"/>
  <c r="U204" i="1"/>
  <c r="AM203" i="1"/>
  <c r="AL203" i="1"/>
  <c r="AK203" i="1"/>
  <c r="W203" i="1"/>
  <c r="AB203" i="1" s="1"/>
  <c r="U203" i="1"/>
  <c r="AM199" i="1"/>
  <c r="AL199" i="1"/>
  <c r="AK199" i="1"/>
  <c r="W199" i="1"/>
  <c r="AB199" i="1" s="1"/>
  <c r="U199" i="1"/>
  <c r="AM198" i="1"/>
  <c r="AL198" i="1"/>
  <c r="AK198" i="1"/>
  <c r="W198" i="1"/>
  <c r="AB198" i="1" s="1"/>
  <c r="U198" i="1"/>
  <c r="AM197" i="1"/>
  <c r="AL197" i="1"/>
  <c r="AK197" i="1"/>
  <c r="W197" i="1"/>
  <c r="AB197" i="1" s="1"/>
  <c r="U197" i="1"/>
  <c r="AM196" i="1"/>
  <c r="AL196" i="1"/>
  <c r="AK196" i="1"/>
  <c r="W196" i="1"/>
  <c r="AB196" i="1" s="1"/>
  <c r="U196" i="1"/>
  <c r="AM192" i="1"/>
  <c r="AL192" i="1"/>
  <c r="AK192" i="1"/>
  <c r="W192" i="1"/>
  <c r="AB192" i="1" s="1"/>
  <c r="U192" i="1"/>
  <c r="AM188" i="1"/>
  <c r="AL188" i="1"/>
  <c r="AK188" i="1"/>
  <c r="W188" i="1"/>
  <c r="AB188" i="1" s="1"/>
  <c r="U188" i="1"/>
  <c r="AM187" i="1"/>
  <c r="AL187" i="1"/>
  <c r="AK187" i="1"/>
  <c r="W187" i="1"/>
  <c r="AB187" i="1" s="1"/>
  <c r="U187" i="1"/>
  <c r="AM186" i="1"/>
  <c r="AL186" i="1"/>
  <c r="AK186" i="1"/>
  <c r="W186" i="1"/>
  <c r="AB186" i="1" s="1"/>
  <c r="U186" i="1"/>
  <c r="AM185" i="1"/>
  <c r="AL185" i="1"/>
  <c r="AK185" i="1"/>
  <c r="W185" i="1"/>
  <c r="AB185" i="1" s="1"/>
  <c r="U185" i="1"/>
  <c r="AM181" i="1"/>
  <c r="AL181" i="1"/>
  <c r="AK181" i="1"/>
  <c r="W181" i="1"/>
  <c r="AB181" i="1" s="1"/>
  <c r="U181" i="1"/>
  <c r="AM180" i="1"/>
  <c r="AL180" i="1"/>
  <c r="AK180" i="1"/>
  <c r="W180" i="1"/>
  <c r="AB180" i="1" s="1"/>
  <c r="U180" i="1"/>
  <c r="AM179" i="1"/>
  <c r="AL179" i="1"/>
  <c r="AK179" i="1"/>
  <c r="W179" i="1"/>
  <c r="AB179" i="1" s="1"/>
  <c r="U179" i="1"/>
  <c r="AM177" i="1"/>
  <c r="AL177" i="1"/>
  <c r="AK177" i="1"/>
  <c r="W177" i="1"/>
  <c r="AB177" i="1" s="1"/>
  <c r="U177" i="1"/>
  <c r="AM59" i="1" l="1"/>
  <c r="AL59" i="1"/>
  <c r="AK59" i="1"/>
  <c r="W59" i="1"/>
  <c r="AB59" i="1" s="1"/>
  <c r="U59" i="1"/>
  <c r="AM58" i="1"/>
  <c r="AL58" i="1"/>
  <c r="AK58" i="1"/>
  <c r="W58" i="1"/>
  <c r="AB58" i="1" s="1"/>
  <c r="U58" i="1"/>
  <c r="AM56" i="1"/>
  <c r="AL56" i="1"/>
  <c r="AK56" i="1"/>
  <c r="W56" i="1"/>
  <c r="AB56" i="1" s="1"/>
  <c r="U56" i="1"/>
  <c r="AM157" i="1"/>
  <c r="AL157" i="1"/>
  <c r="AK157" i="1"/>
  <c r="W157" i="1"/>
  <c r="AB157" i="1" s="1"/>
  <c r="U157" i="1"/>
  <c r="AM152" i="1"/>
  <c r="AL152" i="1"/>
  <c r="AK152" i="1"/>
  <c r="W152" i="1"/>
  <c r="AB152" i="1" s="1"/>
  <c r="U152" i="1"/>
  <c r="AM173" i="1"/>
  <c r="AL173" i="1"/>
  <c r="AK173" i="1"/>
  <c r="W173" i="1"/>
  <c r="AB173" i="1" s="1"/>
  <c r="U173" i="1"/>
  <c r="AM172" i="1"/>
  <c r="AL172" i="1"/>
  <c r="AK172" i="1"/>
  <c r="W172" i="1"/>
  <c r="AB172" i="1" s="1"/>
  <c r="U172" i="1"/>
  <c r="AM171" i="1"/>
  <c r="AL171" i="1"/>
  <c r="AK171" i="1"/>
  <c r="W171" i="1"/>
  <c r="AB171" i="1" s="1"/>
  <c r="U171" i="1"/>
  <c r="AM170" i="1"/>
  <c r="AL170" i="1"/>
  <c r="AK170" i="1"/>
  <c r="W170" i="1"/>
  <c r="AB170" i="1" s="1"/>
  <c r="U170" i="1"/>
  <c r="AM169" i="1"/>
  <c r="AL169" i="1"/>
  <c r="AK169" i="1"/>
  <c r="W169" i="1"/>
  <c r="AB169" i="1" s="1"/>
  <c r="U169" i="1"/>
  <c r="AM168" i="1"/>
  <c r="AL168" i="1"/>
  <c r="AK168" i="1"/>
  <c r="W168" i="1"/>
  <c r="AB168" i="1" s="1"/>
  <c r="U168" i="1"/>
  <c r="AM167" i="1"/>
  <c r="AL167" i="1"/>
  <c r="AK167" i="1"/>
  <c r="W167" i="1"/>
  <c r="AB167" i="1" s="1"/>
  <c r="U167" i="1"/>
  <c r="AM163" i="1"/>
  <c r="AL163" i="1"/>
  <c r="AK163" i="1"/>
  <c r="W163" i="1"/>
  <c r="AB163" i="1" s="1"/>
  <c r="U163" i="1"/>
  <c r="AM162" i="1"/>
  <c r="AL162" i="1"/>
  <c r="AK162" i="1"/>
  <c r="W162" i="1"/>
  <c r="AB162" i="1" s="1"/>
  <c r="U162" i="1"/>
  <c r="AM161" i="1"/>
  <c r="AL161" i="1"/>
  <c r="AK161" i="1"/>
  <c r="W161" i="1"/>
  <c r="AB161" i="1" s="1"/>
  <c r="U161" i="1"/>
  <c r="AM151" i="1"/>
  <c r="AL151" i="1"/>
  <c r="AK151" i="1"/>
  <c r="W151" i="1"/>
  <c r="AB151" i="1" s="1"/>
  <c r="U151" i="1"/>
  <c r="AM156" i="1"/>
  <c r="AL156" i="1"/>
  <c r="AK156" i="1"/>
  <c r="W156" i="1"/>
  <c r="AB156" i="1" s="1"/>
  <c r="U156" i="1"/>
  <c r="AM275" i="1"/>
  <c r="AL275" i="1"/>
  <c r="AK275" i="1"/>
  <c r="W275" i="1"/>
  <c r="AB275" i="1" s="1"/>
  <c r="U275" i="1"/>
  <c r="AM273" i="1"/>
  <c r="AL273" i="1"/>
  <c r="AK273" i="1"/>
  <c r="W273" i="1"/>
  <c r="AB273" i="1" s="1"/>
  <c r="U273" i="1"/>
  <c r="AM86" i="1"/>
  <c r="AL86" i="1"/>
  <c r="AK86" i="1"/>
  <c r="W86" i="1"/>
  <c r="AB86" i="1" s="1"/>
  <c r="U86" i="1"/>
  <c r="AM78" i="1"/>
  <c r="AL78" i="1"/>
  <c r="AK78" i="1"/>
  <c r="W78" i="1"/>
  <c r="AB78" i="1" s="1"/>
  <c r="U78" i="1"/>
  <c r="AM77" i="1"/>
  <c r="AL77" i="1"/>
  <c r="AK77" i="1"/>
  <c r="W77" i="1"/>
  <c r="AB77" i="1" s="1"/>
  <c r="U77" i="1"/>
  <c r="AM75" i="1"/>
  <c r="AL75" i="1"/>
  <c r="AK75" i="1"/>
  <c r="W75" i="1"/>
  <c r="AB75" i="1" s="1"/>
  <c r="U75" i="1"/>
  <c r="AM71" i="1"/>
  <c r="AL71" i="1"/>
  <c r="AK71" i="1"/>
  <c r="W71" i="1"/>
  <c r="AB71" i="1" s="1"/>
  <c r="U71" i="1"/>
  <c r="AM69" i="1"/>
  <c r="AL69" i="1"/>
  <c r="AK69" i="1"/>
  <c r="W69" i="1"/>
  <c r="AB69" i="1" s="1"/>
  <c r="U69" i="1"/>
  <c r="AM65" i="1"/>
  <c r="AL65" i="1"/>
  <c r="AK65" i="1"/>
  <c r="W65" i="1"/>
  <c r="AB65" i="1" s="1"/>
  <c r="U65" i="1"/>
  <c r="AM63" i="1"/>
  <c r="AL63" i="1"/>
  <c r="AK63" i="1"/>
  <c r="W63" i="1"/>
  <c r="AB63" i="1" s="1"/>
  <c r="U63" i="1"/>
  <c r="AM46" i="1"/>
  <c r="AL46" i="1"/>
  <c r="AK46" i="1"/>
  <c r="W46" i="1"/>
  <c r="AB46" i="1" s="1"/>
  <c r="U46" i="1"/>
  <c r="AM45" i="1"/>
  <c r="AL45" i="1"/>
  <c r="AK45" i="1"/>
  <c r="W45" i="1"/>
  <c r="AB45" i="1" s="1"/>
  <c r="U45" i="1"/>
  <c r="AM43" i="1"/>
  <c r="AL43" i="1"/>
  <c r="AK43" i="1"/>
  <c r="W43" i="1"/>
  <c r="AB43" i="1" s="1"/>
  <c r="U43" i="1"/>
  <c r="AM269" i="1"/>
  <c r="AL269" i="1"/>
  <c r="AK269" i="1"/>
  <c r="W269" i="1"/>
  <c r="AB269" i="1" s="1"/>
  <c r="U269" i="1"/>
  <c r="AM267" i="1"/>
  <c r="AL267" i="1"/>
  <c r="AK267" i="1"/>
  <c r="W267" i="1"/>
  <c r="AB267" i="1" s="1"/>
  <c r="U267" i="1"/>
  <c r="AM261" i="1"/>
  <c r="AL261" i="1"/>
  <c r="AK261" i="1"/>
  <c r="W261" i="1"/>
  <c r="AB261" i="1" s="1"/>
  <c r="U261" i="1"/>
  <c r="AM259" i="1"/>
  <c r="AL259" i="1"/>
  <c r="AK259" i="1"/>
  <c r="W259" i="1"/>
  <c r="AB259" i="1" s="1"/>
  <c r="U259" i="1"/>
  <c r="AM255" i="1"/>
  <c r="AL255" i="1"/>
  <c r="AK255" i="1"/>
  <c r="W255" i="1"/>
  <c r="AB255" i="1" s="1"/>
  <c r="U255" i="1"/>
  <c r="AM253" i="1"/>
  <c r="AL253" i="1"/>
  <c r="AK253" i="1"/>
  <c r="W253" i="1"/>
  <c r="AB253" i="1" s="1"/>
  <c r="U253" i="1"/>
  <c r="AM240" i="1"/>
  <c r="AL240" i="1"/>
  <c r="AK240" i="1"/>
  <c r="W240" i="1"/>
  <c r="AB240" i="1" s="1"/>
  <c r="U240" i="1"/>
  <c r="AM239" i="1"/>
  <c r="AL239" i="1"/>
  <c r="AK239" i="1"/>
  <c r="W239" i="1"/>
  <c r="AB239" i="1" s="1"/>
  <c r="U239" i="1"/>
  <c r="AM235" i="1"/>
  <c r="AL235" i="1"/>
  <c r="AK235" i="1"/>
  <c r="W235" i="1"/>
  <c r="AB235" i="1" s="1"/>
  <c r="U235" i="1"/>
  <c r="AM234" i="1"/>
  <c r="AL234" i="1"/>
  <c r="AK234" i="1"/>
  <c r="W234" i="1"/>
  <c r="AB234" i="1" s="1"/>
  <c r="U234" i="1"/>
  <c r="AM52" i="1"/>
  <c r="AL52" i="1"/>
  <c r="AK52" i="1"/>
  <c r="W52" i="1"/>
  <c r="AB52" i="1" s="1"/>
  <c r="U52" i="1"/>
  <c r="AM50" i="1"/>
  <c r="AL50" i="1"/>
  <c r="AK50" i="1"/>
  <c r="W50" i="1"/>
  <c r="AB50" i="1" s="1"/>
  <c r="U50" i="1"/>
  <c r="AM39" i="1"/>
  <c r="AL39" i="1"/>
  <c r="AK39" i="1"/>
  <c r="W39" i="1"/>
  <c r="AB39" i="1" s="1"/>
  <c r="U39" i="1"/>
  <c r="AM38" i="1"/>
  <c r="AL38" i="1"/>
  <c r="AK38" i="1"/>
  <c r="W38" i="1"/>
  <c r="AB38" i="1" s="1"/>
  <c r="U38" i="1"/>
  <c r="AM36" i="1"/>
  <c r="AL36" i="1"/>
  <c r="AK36" i="1"/>
  <c r="W36" i="1"/>
  <c r="AB36" i="1" s="1"/>
  <c r="U36" i="1"/>
  <c r="F3" i="4"/>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1" i="1"/>
  <c r="S18" i="1" s="1"/>
  <c r="O13" i="1"/>
  <c r="T14" i="1"/>
  <c r="AE14" i="1"/>
  <c r="N15" i="1"/>
  <c r="C16" i="1"/>
  <c r="AG16" i="1"/>
  <c r="U18" i="1"/>
  <c r="AB18" i="1"/>
  <c r="AC18" i="1"/>
  <c r="AD18" i="1"/>
  <c r="AE18" i="1"/>
  <c r="AF18" i="1"/>
  <c r="AG18" i="1"/>
  <c r="AJ18" i="1"/>
  <c r="AK18" i="1"/>
  <c r="AL18" i="1"/>
  <c r="AM18" i="1"/>
  <c r="U25" i="1"/>
  <c r="W25" i="1"/>
  <c r="AB25" i="1" s="1"/>
  <c r="AK25" i="1"/>
  <c r="AL25" i="1"/>
  <c r="AM25" i="1"/>
  <c r="S203" i="1" l="1"/>
  <c r="X203" i="1"/>
  <c r="AC203" i="1" s="1"/>
  <c r="AJ203" i="1" s="1"/>
  <c r="AG203" i="1" s="1"/>
  <c r="AD203" i="1" s="1"/>
  <c r="S217" i="1"/>
  <c r="X217" i="1"/>
  <c r="AC217" i="1" s="1"/>
  <c r="AJ217" i="1" s="1"/>
  <c r="AG217" i="1" s="1"/>
  <c r="AD217" i="1" s="1"/>
  <c r="X2" i="1"/>
  <c r="AC2" i="1" s="1"/>
  <c r="AJ2" i="1" s="1"/>
  <c r="AG2" i="1" s="1"/>
  <c r="AD2" i="1" s="1"/>
  <c r="S71" i="1"/>
  <c r="S169" i="1" l="1"/>
  <c r="S75" i="1"/>
  <c r="S46" i="1"/>
  <c r="X235" i="1"/>
  <c r="AC235" i="1" s="1"/>
  <c r="AJ235" i="1" s="1"/>
  <c r="AG235" i="1" s="1"/>
  <c r="AD235" i="1" s="1"/>
  <c r="S215" i="1"/>
  <c r="X215" i="1"/>
  <c r="AC215" i="1" s="1"/>
  <c r="AJ215" i="1" s="1"/>
  <c r="AG215" i="1" s="1"/>
  <c r="AD215" i="1" s="1"/>
  <c r="S205" i="1"/>
  <c r="X205" i="1"/>
  <c r="AC205" i="1" s="1"/>
  <c r="AJ205" i="1" s="1"/>
  <c r="AG205" i="1" s="1"/>
  <c r="AD205" i="1" s="1"/>
  <c r="S219" i="1"/>
  <c r="X219" i="1"/>
  <c r="AC219" i="1" s="1"/>
  <c r="AJ219" i="1" s="1"/>
  <c r="AG219" i="1" s="1"/>
  <c r="AD219" i="1" s="1"/>
  <c r="X216" i="1"/>
  <c r="AC216" i="1" s="1"/>
  <c r="AJ216" i="1" s="1"/>
  <c r="AG216" i="1" s="1"/>
  <c r="AD216" i="1" s="1"/>
  <c r="S216" i="1"/>
  <c r="S218" i="1"/>
  <c r="X218" i="1"/>
  <c r="AC218" i="1" s="1"/>
  <c r="AJ218" i="1" s="1"/>
  <c r="AG218" i="1" s="1"/>
  <c r="AD218" i="1" s="1"/>
  <c r="S204" i="1"/>
  <c r="X204" i="1"/>
  <c r="AC204" i="1" s="1"/>
  <c r="AJ204" i="1" s="1"/>
  <c r="AG204" i="1" s="1"/>
  <c r="AD204" i="1" s="1"/>
  <c r="S220" i="1"/>
  <c r="X220" i="1"/>
  <c r="AC220" i="1" s="1"/>
  <c r="AJ220" i="1" s="1"/>
  <c r="AG220" i="1" s="1"/>
  <c r="AD220" i="1" s="1"/>
  <c r="S214" i="1"/>
  <c r="X214" i="1"/>
  <c r="AC214" i="1" s="1"/>
  <c r="AJ214" i="1" s="1"/>
  <c r="AG214" i="1" s="1"/>
  <c r="AD214" i="1" s="1"/>
  <c r="X192" i="1"/>
  <c r="AC192" i="1" s="1"/>
  <c r="AJ192" i="1" s="1"/>
  <c r="AG192" i="1" s="1"/>
  <c r="AD192" i="1" s="1"/>
  <c r="S192" i="1"/>
  <c r="S198" i="1"/>
  <c r="X198" i="1"/>
  <c r="AC198" i="1" s="1"/>
  <c r="AJ198" i="1" s="1"/>
  <c r="AG198" i="1" s="1"/>
  <c r="AD198" i="1" s="1"/>
  <c r="S197" i="1"/>
  <c r="X197" i="1"/>
  <c r="AC197" i="1" s="1"/>
  <c r="AJ197" i="1" s="1"/>
  <c r="AG197" i="1" s="1"/>
  <c r="AD197" i="1" s="1"/>
  <c r="S199" i="1"/>
  <c r="X199" i="1"/>
  <c r="AC199" i="1" s="1"/>
  <c r="AJ199" i="1" s="1"/>
  <c r="AG199" i="1" s="1"/>
  <c r="AD199" i="1" s="1"/>
  <c r="S196" i="1"/>
  <c r="X196" i="1"/>
  <c r="AC196" i="1" s="1"/>
  <c r="AJ196" i="1" s="1"/>
  <c r="AG196" i="1" s="1"/>
  <c r="AD196" i="1" s="1"/>
  <c r="S187" i="1"/>
  <c r="X187" i="1"/>
  <c r="AC187" i="1" s="1"/>
  <c r="AJ187" i="1" s="1"/>
  <c r="AG187" i="1" s="1"/>
  <c r="AD187" i="1" s="1"/>
  <c r="X188" i="1"/>
  <c r="AC188" i="1" s="1"/>
  <c r="AJ188" i="1" s="1"/>
  <c r="AG188" i="1" s="1"/>
  <c r="AD188" i="1" s="1"/>
  <c r="S188" i="1"/>
  <c r="S186" i="1"/>
  <c r="X186" i="1"/>
  <c r="AC186" i="1" s="1"/>
  <c r="AJ186" i="1" s="1"/>
  <c r="AG186" i="1" s="1"/>
  <c r="AD186" i="1" s="1"/>
  <c r="S172" i="1"/>
  <c r="X239" i="1"/>
  <c r="AC239" i="1" s="1"/>
  <c r="AJ239" i="1" s="1"/>
  <c r="AG239" i="1" s="1"/>
  <c r="AD239" i="1" s="1"/>
  <c r="X261" i="1"/>
  <c r="AC261" i="1" s="1"/>
  <c r="AJ261" i="1" s="1"/>
  <c r="AG261" i="1" s="1"/>
  <c r="AD261" i="1" s="1"/>
  <c r="S177" i="1"/>
  <c r="X177" i="1"/>
  <c r="AC177" i="1" s="1"/>
  <c r="AJ177" i="1" s="1"/>
  <c r="AG177" i="1" s="1"/>
  <c r="AD177" i="1" s="1"/>
  <c r="X167" i="1"/>
  <c r="AC167" i="1" s="1"/>
  <c r="AJ167" i="1" s="1"/>
  <c r="AG167" i="1" s="1"/>
  <c r="AD167" i="1" s="1"/>
  <c r="S180" i="1"/>
  <c r="X180" i="1"/>
  <c r="AC180" i="1" s="1"/>
  <c r="AJ180" i="1" s="1"/>
  <c r="AG180" i="1" s="1"/>
  <c r="AD180" i="1" s="1"/>
  <c r="S179" i="1"/>
  <c r="X179" i="1"/>
  <c r="AC179" i="1" s="1"/>
  <c r="AJ179" i="1" s="1"/>
  <c r="AG179" i="1" s="1"/>
  <c r="AD179" i="1" s="1"/>
  <c r="X185" i="1"/>
  <c r="AC185" i="1" s="1"/>
  <c r="AJ185" i="1" s="1"/>
  <c r="AG185" i="1" s="1"/>
  <c r="AD185" i="1" s="1"/>
  <c r="S185" i="1"/>
  <c r="S69" i="1"/>
  <c r="X181" i="1"/>
  <c r="AC181" i="1" s="1"/>
  <c r="AJ181" i="1" s="1"/>
  <c r="AG181" i="1" s="1"/>
  <c r="AD181" i="1" s="1"/>
  <c r="S181" i="1"/>
  <c r="X71" i="1"/>
  <c r="AC71" i="1" s="1"/>
  <c r="AJ71" i="1" s="1"/>
  <c r="AG71" i="1" s="1"/>
  <c r="AD71" i="1" s="1"/>
  <c r="X269" i="1"/>
  <c r="AC269" i="1" s="1"/>
  <c r="AJ269" i="1" s="1"/>
  <c r="AG269" i="1" s="1"/>
  <c r="AD269" i="1" s="1"/>
  <c r="S156" i="1"/>
  <c r="S273" i="1"/>
  <c r="S2" i="1"/>
  <c r="X157" i="1"/>
  <c r="AC157" i="1" s="1"/>
  <c r="AJ157" i="1" s="1"/>
  <c r="AG157" i="1" s="1"/>
  <c r="AD157" i="1" s="1"/>
  <c r="X173" i="1"/>
  <c r="AC173" i="1" s="1"/>
  <c r="AJ173" i="1" s="1"/>
  <c r="AG173" i="1" s="1"/>
  <c r="AD173" i="1" s="1"/>
  <c r="S43" i="1"/>
  <c r="X6" i="1"/>
  <c r="AC6" i="1" s="1"/>
  <c r="AJ6" i="1" s="1"/>
  <c r="AG6" i="1" s="1"/>
  <c r="AD6" i="1" s="1"/>
  <c r="S6" i="1"/>
  <c r="S255" i="1"/>
  <c r="X255" i="1"/>
  <c r="AC255" i="1" s="1"/>
  <c r="AJ255" i="1" s="1"/>
  <c r="AG255" i="1" s="1"/>
  <c r="AD255" i="1" s="1"/>
  <c r="X1" i="1"/>
  <c r="AC1" i="1" s="1"/>
  <c r="AJ1" i="1" s="1"/>
  <c r="AG1" i="1" s="1"/>
  <c r="AD1" i="1" s="1"/>
  <c r="S1" i="1"/>
  <c r="X75" i="1"/>
  <c r="AC75" i="1" s="1"/>
  <c r="AJ75" i="1" s="1"/>
  <c r="AG75" i="1" s="1"/>
  <c r="AD75" i="1" s="1"/>
  <c r="X267" i="1"/>
  <c r="AC267" i="1" s="1"/>
  <c r="AJ267" i="1" s="1"/>
  <c r="AG267" i="1" s="1"/>
  <c r="AD267" i="1" s="1"/>
  <c r="S267" i="1"/>
  <c r="X253" i="1"/>
  <c r="AC253" i="1" s="1"/>
  <c r="AJ253" i="1" s="1"/>
  <c r="AG253" i="1" s="1"/>
  <c r="AD253" i="1" s="1"/>
  <c r="S253" i="1"/>
  <c r="S240" i="1"/>
  <c r="X240" i="1"/>
  <c r="AC240" i="1" s="1"/>
  <c r="AJ240" i="1" s="1"/>
  <c r="AG240" i="1" s="1"/>
  <c r="AD240" i="1" s="1"/>
  <c r="S7" i="1"/>
  <c r="X7" i="1"/>
  <c r="AC7" i="1" s="1"/>
  <c r="AJ7" i="1" s="1"/>
  <c r="AG7" i="1" s="1"/>
  <c r="AD7" i="1" s="1"/>
  <c r="X78" i="1"/>
  <c r="AC78" i="1" s="1"/>
  <c r="AJ78" i="1" s="1"/>
  <c r="AG78" i="1" s="1"/>
  <c r="AD78" i="1" s="1"/>
  <c r="S78" i="1"/>
  <c r="X162" i="1"/>
  <c r="AC162" i="1" s="1"/>
  <c r="AJ162" i="1" s="1"/>
  <c r="AG162" i="1" s="1"/>
  <c r="AD162" i="1" s="1"/>
  <c r="S162" i="1"/>
  <c r="X52" i="1"/>
  <c r="AC52" i="1" s="1"/>
  <c r="AJ52" i="1" s="1"/>
  <c r="AG52" i="1" s="1"/>
  <c r="AD52" i="1" s="1"/>
  <c r="S52" i="1"/>
  <c r="X50" i="1"/>
  <c r="AC50" i="1" s="1"/>
  <c r="AJ50" i="1" s="1"/>
  <c r="AG50" i="1" s="1"/>
  <c r="AD50" i="1" s="1"/>
  <c r="S50" i="1"/>
  <c r="X45" i="1"/>
  <c r="AC45" i="1" s="1"/>
  <c r="AJ45" i="1" s="1"/>
  <c r="AG45" i="1" s="1"/>
  <c r="AD45" i="1" s="1"/>
  <c r="S45" i="1"/>
  <c r="S39" i="1"/>
  <c r="X39" i="1"/>
  <c r="AC39" i="1" s="1"/>
  <c r="AJ39" i="1" s="1"/>
  <c r="AG39" i="1" s="1"/>
  <c r="AD39" i="1" s="1"/>
  <c r="X36" i="1"/>
  <c r="AC36" i="1" s="1"/>
  <c r="AJ36" i="1" s="1"/>
  <c r="AG36" i="1" s="1"/>
  <c r="AD36" i="1" s="1"/>
  <c r="S36" i="1"/>
  <c r="S25" i="1"/>
  <c r="X25" i="1"/>
  <c r="AC25" i="1" s="1"/>
  <c r="AJ25" i="1" s="1"/>
  <c r="AG25" i="1" s="1"/>
  <c r="AD25" i="1" s="1"/>
  <c r="S235" i="1" l="1"/>
  <c r="S167" i="1"/>
  <c r="X46" i="1"/>
  <c r="AC46" i="1" s="1"/>
  <c r="AJ46" i="1" s="1"/>
  <c r="AG46" i="1" s="1"/>
  <c r="AD46" i="1" s="1"/>
  <c r="X169" i="1"/>
  <c r="AC169" i="1" s="1"/>
  <c r="AJ169" i="1" s="1"/>
  <c r="AG169" i="1" s="1"/>
  <c r="AD169" i="1" s="1"/>
  <c r="S239" i="1"/>
  <c r="X172" i="1"/>
  <c r="AC172" i="1" s="1"/>
  <c r="AJ172" i="1" s="1"/>
  <c r="AG172" i="1" s="1"/>
  <c r="AD172" i="1" s="1"/>
  <c r="S261" i="1"/>
  <c r="X3" i="1"/>
  <c r="AC3" i="1" s="1"/>
  <c r="AJ3" i="1" s="1"/>
  <c r="AG3" i="1" s="1"/>
  <c r="AD3" i="1" s="1"/>
  <c r="S3" i="1"/>
  <c r="S269" i="1"/>
  <c r="X69" i="1"/>
  <c r="AC69" i="1" s="1"/>
  <c r="AJ69" i="1" s="1"/>
  <c r="AG69" i="1" s="1"/>
  <c r="AD69" i="1" s="1"/>
  <c r="X273" i="1"/>
  <c r="AC273" i="1" s="1"/>
  <c r="AJ273" i="1" s="1"/>
  <c r="AG273" i="1" s="1"/>
  <c r="AD273" i="1" s="1"/>
  <c r="S173" i="1"/>
  <c r="X156" i="1"/>
  <c r="AC156" i="1" s="1"/>
  <c r="AJ156" i="1" s="1"/>
  <c r="AG156" i="1" s="1"/>
  <c r="AD156" i="1" s="1"/>
  <c r="X43" i="1"/>
  <c r="AC43" i="1" s="1"/>
  <c r="AJ43" i="1" s="1"/>
  <c r="AG43" i="1" s="1"/>
  <c r="AD43" i="1" s="1"/>
  <c r="S157" i="1"/>
  <c r="X151" i="1"/>
  <c r="AC151" i="1" s="1"/>
  <c r="AJ151" i="1" s="1"/>
  <c r="AG151" i="1" s="1"/>
  <c r="AD151" i="1" s="1"/>
  <c r="S151" i="1"/>
  <c r="S170" i="1"/>
  <c r="X170" i="1"/>
  <c r="AC170" i="1" s="1"/>
  <c r="AJ170" i="1" s="1"/>
  <c r="AG170" i="1" s="1"/>
  <c r="AD170" i="1" s="1"/>
  <c r="X65" i="1"/>
  <c r="AC65" i="1" s="1"/>
  <c r="AJ65" i="1" s="1"/>
  <c r="AG65" i="1" s="1"/>
  <c r="AD65" i="1" s="1"/>
  <c r="S65" i="1"/>
  <c r="X163" i="1"/>
  <c r="AC163" i="1" s="1"/>
  <c r="AJ163" i="1" s="1"/>
  <c r="AG163" i="1" s="1"/>
  <c r="AD163" i="1" s="1"/>
  <c r="S163" i="1"/>
  <c r="S59" i="1"/>
  <c r="X59" i="1"/>
  <c r="AC59" i="1" s="1"/>
  <c r="AJ59" i="1" s="1"/>
  <c r="AG59" i="1" s="1"/>
  <c r="AD59" i="1" s="1"/>
  <c r="S259" i="1"/>
  <c r="X259" i="1"/>
  <c r="AC259" i="1" s="1"/>
  <c r="AJ259" i="1" s="1"/>
  <c r="AG259" i="1" s="1"/>
  <c r="AD259" i="1" s="1"/>
  <c r="S5" i="1"/>
  <c r="X5" i="1"/>
  <c r="AC5" i="1" s="1"/>
  <c r="AJ5" i="1" s="1"/>
  <c r="AG5" i="1" s="1"/>
  <c r="AD5" i="1" s="1"/>
  <c r="X234" i="1"/>
  <c r="AC234" i="1" s="1"/>
  <c r="AJ234" i="1" s="1"/>
  <c r="AG234" i="1" s="1"/>
  <c r="AD234" i="1" s="1"/>
  <c r="S234" i="1"/>
  <c r="S4" i="1"/>
  <c r="X4" i="1"/>
  <c r="AC4" i="1" s="1"/>
  <c r="AJ4" i="1" s="1"/>
  <c r="AG4" i="1" s="1"/>
  <c r="AD4" i="1" s="1"/>
  <c r="S275" i="1"/>
  <c r="X275" i="1"/>
  <c r="AC275" i="1" s="1"/>
  <c r="AJ275" i="1" s="1"/>
  <c r="AG275" i="1" s="1"/>
  <c r="AD275" i="1" s="1"/>
  <c r="S58" i="1"/>
  <c r="X58" i="1"/>
  <c r="AC58" i="1" s="1"/>
  <c r="AJ58" i="1" s="1"/>
  <c r="AG58" i="1" s="1"/>
  <c r="AD58" i="1" s="1"/>
  <c r="X171" i="1"/>
  <c r="AC171" i="1" s="1"/>
  <c r="AJ171" i="1" s="1"/>
  <c r="AG171" i="1" s="1"/>
  <c r="AD171" i="1" s="1"/>
  <c r="S171" i="1"/>
  <c r="X77" i="1"/>
  <c r="AC77" i="1" s="1"/>
  <c r="AJ77" i="1" s="1"/>
  <c r="AG77" i="1" s="1"/>
  <c r="AD77" i="1" s="1"/>
  <c r="S77" i="1"/>
  <c r="X63" i="1"/>
  <c r="AC63" i="1" s="1"/>
  <c r="AJ63" i="1" s="1"/>
  <c r="AG63" i="1" s="1"/>
  <c r="AD63" i="1" s="1"/>
  <c r="S63" i="1"/>
  <c r="S168" i="1"/>
  <c r="X168" i="1"/>
  <c r="AC168" i="1" s="1"/>
  <c r="AJ168" i="1" s="1"/>
  <c r="AG168" i="1" s="1"/>
  <c r="AD168" i="1" s="1"/>
  <c r="X152" i="1"/>
  <c r="AC152" i="1" s="1"/>
  <c r="AJ152" i="1" s="1"/>
  <c r="AG152" i="1" s="1"/>
  <c r="AD152" i="1" s="1"/>
  <c r="S152" i="1"/>
  <c r="S161" i="1"/>
  <c r="X161" i="1"/>
  <c r="AC161" i="1" s="1"/>
  <c r="AJ161" i="1" s="1"/>
  <c r="AG161" i="1" s="1"/>
  <c r="AD161" i="1" s="1"/>
  <c r="S56" i="1"/>
  <c r="X56" i="1"/>
  <c r="AC56" i="1" s="1"/>
  <c r="AJ56" i="1" s="1"/>
  <c r="AG56" i="1" s="1"/>
  <c r="AD56" i="1" s="1"/>
  <c r="X86" i="1"/>
  <c r="AC86" i="1" s="1"/>
  <c r="AJ86" i="1" s="1"/>
  <c r="AG86" i="1" s="1"/>
  <c r="AD86" i="1" s="1"/>
  <c r="S86" i="1"/>
  <c r="X38" i="1"/>
  <c r="AC38" i="1" s="1"/>
  <c r="AJ38" i="1" s="1"/>
  <c r="AG38" i="1" s="1"/>
  <c r="AD38" i="1" s="1"/>
  <c r="S38" i="1"/>
</calcChain>
</file>

<file path=xl/sharedStrings.xml><?xml version="1.0" encoding="utf-8"?>
<sst xmlns="http://schemas.openxmlformats.org/spreadsheetml/2006/main" count="1406" uniqueCount="291">
  <si>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</si>
  <si>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</si>
  <si>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</si>
  <si>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</si>
  <si>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</si>
  <si>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</si>
  <si>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</si>
  <si>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</si>
  <si>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Colors:</t>
  </si>
  <si>
    <t>Sizes &amp; Shapes</t>
  </si>
  <si>
    <t>Cost</t>
  </si>
  <si>
    <t>List Price</t>
  </si>
  <si>
    <t>Stock</t>
  </si>
  <si>
    <t>Net</t>
  </si>
  <si>
    <t>Code</t>
  </si>
  <si>
    <t>U/M</t>
  </si>
  <si>
    <t>Note</t>
  </si>
  <si>
    <t>Disc.</t>
  </si>
  <si>
    <t>Disc</t>
  </si>
  <si>
    <t>Act. Cost</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</si>
  <si>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</si>
  <si>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</si>
  <si>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</si>
  <si>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</si>
  <si>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</si>
  <si>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</si>
  <si>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</si>
  <si>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</si>
  <si>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</si>
  <si>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</si>
  <si>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</si>
  <si>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</si>
  <si>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</si>
  <si>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</si>
  <si>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</si>
  <si>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</si>
  <si>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</si>
  <si>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</si>
  <si>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</si>
  <si>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</si>
  <si>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</si>
  <si>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</si>
  <si>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</si>
  <si>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</si>
  <si>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</si>
  <si>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</si>
  <si>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SF</t>
  </si>
  <si>
    <t>Field</t>
  </si>
  <si>
    <t>Series</t>
  </si>
  <si>
    <t>Product Type</t>
  </si>
  <si>
    <t>Full Carton</t>
  </si>
  <si>
    <t>a</t>
  </si>
  <si>
    <t>Notes:</t>
  </si>
  <si>
    <t>Group</t>
  </si>
  <si>
    <t>GP Margin % for</t>
  </si>
  <si>
    <t>Field Tile</t>
  </si>
  <si>
    <t>Manufacturer</t>
  </si>
  <si>
    <t>Format</t>
  </si>
  <si>
    <t>ABC</t>
  </si>
  <si>
    <t>X</t>
  </si>
  <si>
    <t>$.05 Round Matrix</t>
  </si>
  <si>
    <t>Chg</t>
  </si>
  <si>
    <t>Adj.</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</si>
  <si>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</si>
  <si>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</si>
  <si>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</si>
  <si>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</si>
  <si>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</si>
  <si>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</si>
  <si>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</si>
  <si>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</si>
  <si>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</si>
  <si>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</si>
  <si>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</si>
  <si>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</si>
  <si>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</si>
  <si>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</si>
  <si>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</si>
  <si>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</si>
  <si>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</si>
  <si>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</si>
  <si>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</si>
  <si>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www.conestogatile.com</t>
  </si>
  <si>
    <t>Manufacturer's Home Page</t>
  </si>
  <si>
    <t>Direct Website Link</t>
  </si>
  <si>
    <t>File as</t>
  </si>
  <si>
    <t>Yes</t>
  </si>
  <si>
    <t xml:space="preserve"> </t>
  </si>
  <si>
    <t>You can enter a value in the column labeled "Adj." to change your price manually.</t>
  </si>
  <si>
    <t>Metropolitan</t>
  </si>
  <si>
    <t>M</t>
  </si>
  <si>
    <t>DOWN TO EARTH</t>
  </si>
  <si>
    <t>4" x 8" x 1/2"</t>
  </si>
  <si>
    <t>Velour Texture</t>
  </si>
  <si>
    <t>ENVIROQUARRY</t>
  </si>
  <si>
    <t>Color:</t>
  </si>
  <si>
    <t>Note:</t>
  </si>
  <si>
    <t>6" x 6" x 1/2"</t>
  </si>
  <si>
    <t>8" x 8" x 1/2"</t>
  </si>
  <si>
    <t>QUARRYBASICS</t>
  </si>
  <si>
    <t>7.10 SF/CTN</t>
  </si>
  <si>
    <t>7.00 SF/CTN</t>
  </si>
  <si>
    <t>3 Textures specific to size.</t>
  </si>
  <si>
    <t>Pre-consumer recycled content of over 60%.</t>
  </si>
  <si>
    <t>www.metroceramics.com</t>
  </si>
  <si>
    <t>3-5/8" x 7-5/8" x 1/2"</t>
  </si>
  <si>
    <t>Bullnose</t>
  </si>
  <si>
    <t>Q1485</t>
  </si>
  <si>
    <t>Q1485L</t>
  </si>
  <si>
    <t>Q1485R</t>
  </si>
  <si>
    <t>Bullnose Corner - Left</t>
  </si>
  <si>
    <t>Bullnose Corner - Right</t>
  </si>
  <si>
    <t>14 PCS/CTN</t>
  </si>
  <si>
    <t>12 PCS/CTN</t>
  </si>
  <si>
    <t>Q3565</t>
  </si>
  <si>
    <t>Q3565L</t>
  </si>
  <si>
    <t>Q3565R</t>
  </si>
  <si>
    <t>Q3565B</t>
  </si>
  <si>
    <t>6" x 7-5/8" x 1/2"</t>
  </si>
  <si>
    <t>Q3585</t>
  </si>
  <si>
    <t>Q3585L</t>
  </si>
  <si>
    <t>Q3585R</t>
  </si>
  <si>
    <t>Round Top Cove Base:</t>
  </si>
  <si>
    <t>Cove Base</t>
  </si>
  <si>
    <t>Cove Base Outside Corner - Left</t>
  </si>
  <si>
    <t>Cove Base Outside Corner - Right</t>
  </si>
  <si>
    <t>Cove Base Inside Corner</t>
  </si>
  <si>
    <t>16 PCS/CTN</t>
  </si>
  <si>
    <t>Down to Earth</t>
  </si>
  <si>
    <t>EnviroQuarry</t>
  </si>
  <si>
    <t>QuarryBasics X Colors</t>
  </si>
  <si>
    <t>Changes</t>
  </si>
  <si>
    <t>Eco Quarry</t>
  </si>
  <si>
    <t>Metro E.S.Q.</t>
  </si>
  <si>
    <t>Metro Pavers</t>
  </si>
  <si>
    <t>4" x 4" Field</t>
  </si>
  <si>
    <t>Special order items.  Call for pricing and lead times.</t>
  </si>
  <si>
    <t>Somerset (Flashed)</t>
  </si>
  <si>
    <t>D</t>
  </si>
  <si>
    <t>Abrasive Colors (Abrasive Finish)</t>
  </si>
  <si>
    <t>155 Cobblestone          255 Desert Floor          350 Red Paver          458 Bedrock</t>
  </si>
  <si>
    <t>METROBRICK</t>
  </si>
  <si>
    <t>105 Fieldstone</t>
  </si>
  <si>
    <t>310 Main Street</t>
  </si>
  <si>
    <t>7.58 SF/CTN</t>
  </si>
  <si>
    <t>2-1/4" x 7-5/8" x 5/8"</t>
  </si>
  <si>
    <t>2-1/4" x 3-5/8" x 7-5/8" x 5/8"</t>
  </si>
  <si>
    <t>90° Corner</t>
  </si>
  <si>
    <t>24 PCS/CTN</t>
  </si>
  <si>
    <t>Edge Cap</t>
  </si>
  <si>
    <t>10 PCS/CTN</t>
  </si>
  <si>
    <t>Field - Waxed</t>
  </si>
  <si>
    <t>90° Corner - Waxed</t>
  </si>
  <si>
    <t>Edge Cap - Waxed</t>
  </si>
  <si>
    <t>MetroBrick</t>
  </si>
  <si>
    <t>QuarryBasics</t>
  </si>
  <si>
    <t>Architectural Thin Brick available in 4 colors and consists of a Field Tile, 90° Corner and an Edge Cap.</t>
  </si>
  <si>
    <t>QuarryBasics Abrasive Colors</t>
  </si>
  <si>
    <t>Changed to Special Order.  Call for pricing and lead times.</t>
  </si>
  <si>
    <t>http://www.metroceramics.com/metrobrick-product-page/</t>
  </si>
  <si>
    <t>http://www.metroceramics.com/down-to-earth-product-page/</t>
  </si>
  <si>
    <t>http://www.metroceramics.com/metro-tread-ouarry-tile/</t>
  </si>
  <si>
    <t>Clear Tones Color 710 Raven added and is available in 6" x 6" x 1/2", 4" x 8" x 1/2" and 8" x 8" x 1/2" Field Tile sizes only.  (No Trim is available)</t>
  </si>
  <si>
    <t xml:space="preserve">6" x 9 x 3/4" Paver available in Color 310 Mayflower Red. </t>
  </si>
  <si>
    <t>Clear Tones Color 710 Raven.  The following 6" x 6" Trim shapes added:  Round Top Cove Base Q3565, Q3565L Left Corner, Q3565R Right Corner and Q3565B Inside Corner.</t>
  </si>
  <si>
    <t>Metro Tread</t>
  </si>
  <si>
    <t>Wire Cut Finish</t>
  </si>
  <si>
    <t>710 Charcoal</t>
  </si>
  <si>
    <t>Smooth or Wire Cut Finish</t>
  </si>
  <si>
    <t>XA Abrasive</t>
  </si>
  <si>
    <t>31XA Mayflower Red</t>
  </si>
  <si>
    <t xml:space="preserve"> 31A Mayflower Red Abrasive is a Special order item.  Call for pricing and lead times.</t>
  </si>
  <si>
    <t>Items available in their "Fast Ship" program have changed and are now shown on our updated price list.</t>
  </si>
  <si>
    <t>Date Announced</t>
  </si>
  <si>
    <t>QuarryBasics XA Abrasive</t>
  </si>
  <si>
    <t>XA Abrasive combines two slip resisting additives to create a one-of-a-kind slip resisting tile with a DCOF rating of &gt; .70.  (XA Abrasive will replace both QuarryBasics Abrasive Colors as well as QuarryBasics X Colors.)</t>
  </si>
  <si>
    <t>Entire Line being discontinued/phased out and being replaced with the XA Abrasive line.</t>
  </si>
  <si>
    <t>http://www.metroceramics.com/site/page.php?id=329&amp;searchFor=xa abrasive</t>
  </si>
  <si>
    <t>Item # Lookup:</t>
  </si>
  <si>
    <t>MTDO</t>
  </si>
  <si>
    <t>MT0</t>
  </si>
  <si>
    <t>101 Newbury</t>
  </si>
  <si>
    <t>105 Beacon</t>
  </si>
  <si>
    <t>107 Tremont</t>
  </si>
  <si>
    <t>2-3/4" x 7-5/8" x 5/8"</t>
  </si>
  <si>
    <t>Wire Cut/Distressed Edge</t>
  </si>
  <si>
    <t>6.94 SF/CTN</t>
  </si>
  <si>
    <t>2-3/4" x 3-5/8" x 7-5/8" x 5/8"</t>
  </si>
  <si>
    <t>710 Hanover</t>
  </si>
  <si>
    <t>Color Blends:</t>
  </si>
  <si>
    <t>R01 Concord</t>
  </si>
  <si>
    <t>R02 Hampshire</t>
  </si>
  <si>
    <t>Royal Thin Brick</t>
  </si>
  <si>
    <t>Tumbled wire-cut thin brick.</t>
  </si>
  <si>
    <t>XA Abrasive combines two slip resisting additives, silicon carbide embedded in the surface combined with a through-the-body</t>
  </si>
  <si>
    <t>metallic additive, to create a one-of-a-kind slip resisting tile with a Dynamic Coefficient of Friction ≥ 0.70.</t>
  </si>
  <si>
    <t xml:space="preserve">   220 Park</t>
  </si>
  <si>
    <t xml:space="preserve">   250 Charles Flashed</t>
  </si>
  <si>
    <t xml:space="preserve">   310 Cambridge</t>
  </si>
  <si>
    <t xml:space="preserve"> 458 Hawthorn Flashed</t>
  </si>
  <si>
    <t xml:space="preserve"> 505 Congress</t>
  </si>
  <si>
    <t xml:space="preserve"> 350 Arlington Flashed</t>
  </si>
  <si>
    <t xml:space="preserve">        R04 Berkeley</t>
  </si>
  <si>
    <t xml:space="preserve">        R03 Federal</t>
  </si>
  <si>
    <t xml:space="preserve">          R05 Lexington</t>
  </si>
  <si>
    <t>METRO TREAD</t>
  </si>
  <si>
    <t>QuarryBasics Clear Tones</t>
  </si>
  <si>
    <t>https://www.metroceramics.com/royal-thin-brick-product-page/</t>
  </si>
  <si>
    <t>MTRO</t>
  </si>
  <si>
    <t>Smooth Finish or Wire Cut Finish</t>
  </si>
  <si>
    <t xml:space="preserve">       458 Brownstone Flashed</t>
  </si>
  <si>
    <t xml:space="preserve">       350 Main Street Flashed</t>
  </si>
  <si>
    <t xml:space="preserve">          507 Empire</t>
  </si>
  <si>
    <t>Colors 320 Schoolhouse Red and 365 Schoolhouse Red Flashed added and are available in Smooth or Wire Cut Finishes.  Color 505 Monument now also available in the Smooth Finish.  Seven Fast Ship Blends added and are only available in the Wire Cut Finish.</t>
  </si>
  <si>
    <t>Q3585 Round Top Cove Base , Q3585L and Q3585R Round Top Cove Base Corners are now available in color 710 Raven.</t>
  </si>
  <si>
    <t>MTMB</t>
  </si>
  <si>
    <t xml:space="preserve">Clear Tones colors 101 Oyster Bay, 105 Buckskin, 107 Boulevard, 108 Chestnut Brown, 205 Adobe, 220 Auburn and 505 Plaza Gray are no longer available in the 4" x 8" x 1/2" Field Tile format.  XA Abrasive colors 15XA Buckskin and 18XA Chestnut Brown are no longer available in the 4" x 8" x 1/2" Field Tile format.  These products can still be produced as special order however minimum order quantities and extended lead times will apply.  </t>
  </si>
  <si>
    <t>(Percentages based on most current data.)</t>
  </si>
  <si>
    <t>Entire Line although Somerset products can still be produced as special order however minimum order quantities and extended lead times will apply.</t>
  </si>
  <si>
    <t>This price list is available electronically on an Excel spreadsheet at www.conestogatile.com/pricelists.</t>
  </si>
  <si>
    <t>320 Schoolhouse Red          365 Schoolhouse Red Flashed          505 Monument</t>
  </si>
  <si>
    <t>Colors 101 Oyster Bay, 205 Adobe and 220 Auburn in all formats.</t>
  </si>
  <si>
    <t>4" x 12" x 1/2" Slate Texture and 6" x 9" x 1/2" Stone Texture Field Tile has been changed to Special Order Only.  Call Customer Service for minimum order quantities, pricing and lead time.</t>
  </si>
  <si>
    <t>75T Pewter</t>
  </si>
  <si>
    <t>MetroTread</t>
  </si>
  <si>
    <t>Down To Earth</t>
  </si>
  <si>
    <t>Metrobrick</t>
  </si>
  <si>
    <t>Quarry Basics</t>
  </si>
  <si>
    <t>Color 705 Pewter added and is available in the 6" x 6" Field Tile, Q3565 Cove Base, Q3565 L &amp; R Left and Right Cove Base Outside Corners and the Q3565B Inside Corner formats.</t>
  </si>
  <si>
    <t>Color 75T Pewter added and is available in the 6" x 6" Field Tile format.</t>
  </si>
  <si>
    <t>Color 15T Buckskin in all formats.</t>
  </si>
  <si>
    <t>Entire Series.</t>
  </si>
  <si>
    <t>Color 107 Boulevard in all formats.  8" x 8" x 1/2" Field Tile format in colors 105 Buckskin and 108 Chestnut Brown only.  The following Trim formats in all colors:  Q1665 Bullnose, Q1665C Bullnose Corner, Q1485T Ribbed Stairtread, Q8485 Transition Tile, Q3485 Round Top Cove Base, Q3485L and Q3485R Left and Right Round Top Cove Base Corners, Q3566 Flat Top Cove Base, Q3566L and Q3566R Left and Right Flat Top Cove Base Corners and Q3566B Flat Top Cove Base Inside Corner.</t>
  </si>
  <si>
    <t>Colors 15XA Buckskin and 18XA Chestnut Brown in all formats.  4" x 8" x 1/2" Field Tile format in all colors.  Trim formats Q1665 Bullnose, Q1665C Bullnose Corner in all colors.</t>
  </si>
  <si>
    <t>Colors 505 Plaza Gray and 507 Puritan Gray in all formats.</t>
  </si>
  <si>
    <t>Q1485 Bullnose and Q1485L and Q1485R Left and Right Bullnose Corners added.</t>
  </si>
  <si>
    <t xml:space="preserve">Recycled Content (Pre-consumer):  23%.  (Percentages based on most current data.) </t>
  </si>
  <si>
    <t>ROYAL THIN BRICK (Tumbled Thin Brick)</t>
  </si>
  <si>
    <t>Color 105 Buckskin in all formats.</t>
  </si>
  <si>
    <t>QuarryBasics Ironspot</t>
  </si>
  <si>
    <t>Available in color 57IS Puritan Gray in the 6" x 6" format.</t>
  </si>
  <si>
    <t>Ironspot</t>
  </si>
  <si>
    <t>a) Trim is not available.  Use QUARRYBASICS Clear Tones (Smooth Finish) color 705 Pewter for color for 75T Pewter.</t>
  </si>
  <si>
    <t>31IS Mayflower Red</t>
  </si>
  <si>
    <t>Trim is not available.  Use corresponding QuarryBasics Trim.  Trim colors to use:  for 155 Cobblestone, 255 Desert Floor</t>
  </si>
  <si>
    <t>Colors 31T Mayflower Red and 57T Puritan Gray only in all formats.</t>
  </si>
  <si>
    <t>Color 310 Mayflower Red only in all formats.</t>
  </si>
  <si>
    <t>Color 31IS Mayflower Red added and is available in the 6" x 6" Field Tile format.  Also Round Top Cove Base and Bullnose trim added in both Ironspot colors, 31IS Mayflower Red and 57IS Puritan Gray.</t>
  </si>
  <si>
    <t>continued on next page</t>
  </si>
  <si>
    <r>
      <t>QUARRYBASICS</t>
    </r>
    <r>
      <rPr>
        <i/>
        <u/>
        <sz val="8"/>
        <rFont val="Arial"/>
        <family val="2"/>
      </rPr>
      <t xml:space="preserve"> - continued</t>
    </r>
  </si>
  <si>
    <t>1-2</t>
  </si>
  <si>
    <t>Matte</t>
  </si>
  <si>
    <t>Fast Ship Blend 1          Fast Ship Blend 3          Fast Ship Blend 5          Fast Ship Blend 7</t>
  </si>
  <si>
    <t>Fast Ship Blend 2          Fast Ship Blend 4          Fast Ship Blend 6</t>
  </si>
  <si>
    <t>Additional Wax Option Charges:</t>
  </si>
  <si>
    <t>Recycled Content (Pre-consumer):  75T Pewter 23%.  (Percentages based on most current data.)</t>
  </si>
  <si>
    <t xml:space="preserve">   </t>
  </si>
  <si>
    <t>15IS Buckskin          57IS Puritan Gray</t>
  </si>
  <si>
    <t>Color 15IS Buckskin and the 8" x 8" Field Tile format added.</t>
  </si>
  <si>
    <t>15IS Buckskin          31IS Mayflower Red          57IS Puritan Gray</t>
  </si>
  <si>
    <t>Recycled Content (Pre-consumer):  15IS Buckskin 23%, 31IS Mayflower Red 18% &amp; 57IS Puritan Gray 23%.</t>
  </si>
  <si>
    <t>15XA Buckskin          57XA Puritan Gray</t>
  </si>
  <si>
    <t>a) Trim is not available.  Use Ironspot colors.  Trim colors to use:  for 15XA Buckskin use 15IS Buckskin, for 31XA Mayflower Red</t>
  </si>
  <si>
    <t>use 31IS Mayflower Red &amp; for 57XA Puritan Gray use 57IS Puritan Gray.</t>
  </si>
  <si>
    <t xml:space="preserve">  </t>
  </si>
  <si>
    <t>Color 15XA Buckskin added.</t>
  </si>
  <si>
    <t>29F Copper Ironspot</t>
  </si>
  <si>
    <t>Smooth Finish</t>
  </si>
  <si>
    <t>The following Trim formats in color 108 Chestnut Brown only:  Q3585 Round Top Cove Base, Q3585L and Q3585R Left and Right Round Top Cove Base Corners.</t>
  </si>
  <si>
    <t>Recycled Content (Pre-consumer):  15XA Buckskin 29%, 31XA Mayflower Red 26% &amp; 57XA Puritan Gray 28%.</t>
  </si>
  <si>
    <t>2-3</t>
  </si>
  <si>
    <t xml:space="preserve">Recycled Content (Pre-consumer):  Minimum of 23%.  (Percentages based on most current data.) </t>
  </si>
  <si>
    <t>and 350 Red Paver use complementary color, and for 458 Bedrock use 108 Chestnut Brown.  Recycled Content (Pre-consumer):</t>
  </si>
  <si>
    <t>155 Cobblestone 29%, 255 Desert Floor 23%, 350 Red Paver 26% and 458 Bedrock 25%.  (Percentages based on most current data.)</t>
  </si>
  <si>
    <t>Color 29F Copper Ironspot added and is available in the following formats:  2-1/4" x 7-5/8" x 5/8" Field Tile, 90° Corner and an Edge Cap.</t>
  </si>
  <si>
    <t>18IS Chestnut Brown</t>
  </si>
  <si>
    <t>75IS Pewter</t>
  </si>
  <si>
    <t>75IS Raven</t>
  </si>
  <si>
    <t xml:space="preserve">Added colors 75IS Raven, 75IS Pewter, and 18IS Chestnut Brown Ironspot and is available in the following formats: 6" x 6" x 1/2" Field Tile, 3-5/8" x 7-5/8" x 1/2" Bullnose, BN corner, 6" x 6" x 1/2" Cove base, Inside and outside corner. </t>
  </si>
  <si>
    <t>Clear Tones (Smooth Finish)</t>
  </si>
  <si>
    <t>108 Chestnut Brown</t>
  </si>
  <si>
    <t>705 Pewter</t>
  </si>
  <si>
    <t>710 Raven</t>
  </si>
  <si>
    <t>Recycled Content (Pre-consumer):  108 Chestnut Brown 25%, 705 Pewter 23% &amp; 710 Raven 27%.</t>
  </si>
  <si>
    <r>
      <t>QUARRYBASICS</t>
    </r>
    <r>
      <rPr>
        <i/>
        <u/>
        <sz val="8"/>
        <color rgb="FFFF0000"/>
        <rFont val="Arial"/>
        <family val="2"/>
      </rPr>
      <t xml:space="preserve"> - continued</t>
    </r>
  </si>
  <si>
    <t>Discontinued 6/26/26</t>
  </si>
  <si>
    <t xml:space="preserve">Colors 710 Raven, 705 Pewter, and 108 Chestnut will be changed to Iron spot. (Due to raw material issues)  </t>
  </si>
  <si>
    <t>new</t>
  </si>
  <si>
    <t/>
  </si>
  <si>
    <t>YES</t>
  </si>
  <si>
    <t>1/1/26 (Updated)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</si>
</sst>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5" formatCode="0.0%"/>
    <numFmt numFmtId="167" formatCode="m/d/yy;@"/>
  </numFmts>
  <fonts count="51"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b/>
      <i/>
      <sz val="8"/>
      <name val="Arial Narrow"/>
      <family val="2"/>
    </font>
    <font>
      <u/>
      <sz val="8"/>
      <name val="Arial"/>
      <family val="2"/>
    </font>
    <font>
      <b/>
      <sz val="11"/>
      <name val="Arial"/>
      <family val="2"/>
    </font>
    <font>
      <sz val="12"/>
      <name val="Arial"/>
      <family val="2"/>
    </font>
    <font>
      <b/>
      <u/>
      <sz val="10"/>
      <name val="Arial"/>
      <family val="2"/>
    </font>
    <font>
      <sz val="7"/>
      <name val="Arial Narrow"/>
      <family val="2"/>
    </font>
    <font>
      <sz val="10"/>
      <name val="Arial"/>
      <family val="2"/>
    </font>
    <font>
      <b/>
      <sz val="10"/>
      <color rgb="FF0000FF"/>
      <name val="Arial"/>
      <family val="2"/>
    </font>
    <font>
      <i/>
      <sz val="8"/>
      <color rgb="FF0000FF"/>
      <name val="Arial Narrow"/>
      <family val="2"/>
    </font>
    <font>
      <b/>
      <i/>
      <sz val="8"/>
      <color rgb="FFFF0000"/>
      <name val="Arial Narrow"/>
      <family val="2"/>
    </font>
    <font>
      <b/>
      <sz val="10"/>
      <color rgb="FF000000"/>
      <name val="Arial"/>
      <family val="2"/>
    </font>
    <font>
      <sz val="10"/>
      <color rgb="FF000000"/>
      <name val="Arial"/>
      <family val="2"/>
    </font>
    <font>
      <i/>
      <u/>
      <sz val="8"/>
      <name val="Arial"/>
      <family val="2"/>
    </font>
    <font>
      <i/>
      <sz val="8"/>
      <color rgb="FF0000FF"/>
      <name val="Arial"/>
      <family val="2"/>
    </font>
    <font>
      <b/>
      <i/>
      <sz val="8"/>
      <color rgb="FF0000FF"/>
      <name val="Arial Narrow"/>
      <family val="2"/>
    </font>
    <font>
      <sz val="8"/>
      <color rgb="FF0000FF"/>
      <name val="Arial"/>
      <family val="2"/>
    </font>
    <font>
      <sz val="8"/>
      <color rgb="FF0000FF"/>
      <name val="Arial Narrow"/>
      <family val="2"/>
    </font>
    <font>
      <b/>
      <sz val="8"/>
      <color rgb="FF0000FF"/>
      <name val="Arial Narrow"/>
      <family val="2"/>
    </font>
    <font>
      <u/>
      <sz val="8"/>
      <color rgb="FF0000FF"/>
      <name val="Arial"/>
      <family val="2"/>
    </font>
    <font>
      <b/>
      <i/>
      <sz val="8"/>
      <color rgb="FF0000FF"/>
      <name val="Arial"/>
      <family val="2"/>
    </font>
    <font>
      <b/>
      <u/>
      <sz val="8"/>
      <color rgb="FFFF0000"/>
      <name val="Arial"/>
      <family val="2"/>
    </font>
    <font>
      <u/>
      <sz val="8"/>
      <color rgb="FFFF0000"/>
      <name val="Arial"/>
      <family val="2"/>
    </font>
    <font>
      <sz val="8"/>
      <color rgb="FFFF0000"/>
      <name val="Arial"/>
      <family val="2"/>
    </font>
    <font>
      <b/>
      <sz val="8"/>
      <color rgb="FFFF0000"/>
      <name val="Arial"/>
      <family val="2"/>
    </font>
    <font>
      <sz val="8"/>
      <color rgb="FFFF0000"/>
      <name val="Arial Narrow"/>
      <family val="2"/>
    </font>
    <font>
      <b/>
      <sz val="8"/>
      <color rgb="FFFF0000"/>
      <name val="Arial Narrow"/>
      <family val="2"/>
    </font>
    <font>
      <b/>
      <i/>
      <sz val="8"/>
      <color rgb="FFFF0000"/>
      <name val="Arial"/>
      <family val="2"/>
    </font>
    <font>
      <b/>
      <sz val="10"/>
      <color rgb="FFFF0000"/>
      <name val="Arial"/>
      <family val="2"/>
    </font>
    <font>
      <i/>
      <sz val="8"/>
      <color rgb="FFFF0000"/>
      <name val="Arial"/>
      <family val="2"/>
    </font>
    <font>
      <i/>
      <sz val="8"/>
      <color rgb="FFFF0000"/>
      <name val="Arial Narrow"/>
      <family val="2"/>
    </font>
    <font>
      <i/>
      <u/>
      <sz val="8"/>
      <color rgb="FFFF0000"/>
      <name val="Arial"/>
      <family val="2"/>
    </font>
    <font>
      <sz val="7"/>
      <color rgb="FFFF0000"/>
      <name val="Arial Narrow"/>
      <family val="2"/>
    </font>
  </fonts>
  <fills count="15">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
      <patternFill patternType="solid">
        <fgColor theme="0" tint="-0.149998474074526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6">
    <xf numFmtId="0" fontId="0" fillId="0" borderId="0"/>
    <xf numFmtId="43" fontId="1" fillId="0" borderId="0" applyFont="0" applyFill="0" applyBorder="0" applyAlignment="0" applyProtection="0"/>
    <xf numFmtId="43" fontId="25" fillId="0" borderId="0" applyFont="0" applyFill="0" applyBorder="0" applyAlignment="0" applyProtection="0"/>
    <xf numFmtId="0" fontId="11" fillId="0" borderId="0" applyNumberFormat="0" applyFill="0" applyBorder="0" applyAlignment="0" applyProtection="0">
      <alignment vertical="top"/>
      <protection locked="0"/>
    </xf>
    <xf numFmtId="0" fontId="25" fillId="0" borderId="0"/>
    <xf numFmtId="9" fontId="1" fillId="0" borderId="0" applyFont="0" applyFill="0" applyBorder="0" applyAlignment="0" applyProtection="0"/>
  </cellStyleXfs>
  <cellXfs count="281">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5"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5"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5"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5" applyFont="1" applyFill="1" applyBorder="1" applyAlignment="1">
      <alignment horizontal="center" vertical="center"/>
    </xf>
    <xf numFmtId="9" fontId="4" fillId="0" borderId="0" xfId="5" applyFont="1" applyFill="1" applyAlignment="1">
      <alignment vertical="center"/>
    </xf>
    <xf numFmtId="9" fontId="4" fillId="0" borderId="0" xfId="5" applyFont="1" applyFill="1" applyAlignment="1">
      <alignment horizontal="center" vertical="center"/>
    </xf>
    <xf numFmtId="9" fontId="4" fillId="0" borderId="0" xfId="5" applyFont="1" applyFill="1" applyAlignment="1">
      <alignment horizontal="center"/>
    </xf>
    <xf numFmtId="4" fontId="6" fillId="0" borderId="0" xfId="1" applyNumberFormat="1" applyFont="1" applyFill="1" applyAlignment="1">
      <alignment vertical="center"/>
    </xf>
    <xf numFmtId="9" fontId="6" fillId="0" borderId="0" xfId="5" applyFont="1" applyFill="1" applyAlignment="1">
      <alignment vertical="center"/>
    </xf>
    <xf numFmtId="165" fontId="4" fillId="0" borderId="0" xfId="5" applyNumberFormat="1" applyFont="1" applyFill="1" applyAlignment="1">
      <alignment vertical="center"/>
    </xf>
    <xf numFmtId="9" fontId="4" fillId="0" borderId="0" xfId="5" applyFont="1" applyFill="1"/>
    <xf numFmtId="4" fontId="4" fillId="2" borderId="0" xfId="1" applyNumberFormat="1" applyFont="1" applyFill="1" applyAlignment="1" applyProtection="1">
      <alignment vertical="center"/>
      <protection locked="0"/>
    </xf>
    <xf numFmtId="9" fontId="4" fillId="0" borderId="1" xfId="5"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5"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12" fillId="0" borderId="0" xfId="0" applyFont="1" applyAlignment="1">
      <alignmen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5"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5"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5"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0" borderId="0" xfId="0" applyNumberFormat="1" applyFont="1" applyAlignment="1">
      <alignment horizontal="left"/>
    </xf>
    <xf numFmtId="14" fontId="0" fillId="0" borderId="0" xfId="0" quotePrefix="1" applyNumberFormat="1" applyAlignment="1">
      <alignment horizontal="left"/>
    </xf>
    <xf numFmtId="14" fontId="0" fillId="0" borderId="0" xfId="0" applyNumberFormat="1" applyAlignment="1">
      <alignment horizontal="left"/>
    </xf>
    <xf numFmtId="0" fontId="0" fillId="0" borderId="0" xfId="0" quotePrefix="1"/>
    <xf numFmtId="0" fontId="4" fillId="3" borderId="0" xfId="0" applyFont="1" applyFill="1"/>
    <xf numFmtId="0" fontId="16" fillId="0" borderId="0" xfId="0" applyFont="1" applyAlignment="1">
      <alignment horizontal="right" vertical="center"/>
    </xf>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7" fillId="0" borderId="0" xfId="0" applyFont="1" applyAlignment="1">
      <alignment horizontal="left"/>
    </xf>
    <xf numFmtId="9" fontId="4" fillId="0" borderId="0" xfId="5"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5"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8" fillId="13" borderId="2" xfId="0" applyFont="1" applyFill="1" applyBorder="1"/>
    <xf numFmtId="0" fontId="11" fillId="0" borderId="1" xfId="3" applyBorder="1" applyAlignment="1" applyProtection="1"/>
    <xf numFmtId="0" fontId="0" fillId="13" borderId="2" xfId="0" applyFill="1" applyBorder="1"/>
    <xf numFmtId="0" fontId="0" fillId="13" borderId="1" xfId="0" applyFill="1" applyBorder="1"/>
    <xf numFmtId="0" fontId="0" fillId="0" borderId="1" xfId="0" applyBorder="1"/>
    <xf numFmtId="0" fontId="16" fillId="0" borderId="0" xfId="0" applyFont="1" applyAlignment="1">
      <alignment vertical="center"/>
    </xf>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5" applyNumberFormat="1" applyFont="1" applyFill="1" applyAlignment="1">
      <alignment horizontal="left" vertical="center" wrapText="1"/>
    </xf>
    <xf numFmtId="9" fontId="4" fillId="0" borderId="0" xfId="5"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4" fillId="3" borderId="0" xfId="0" applyFont="1" applyFill="1" applyAlignment="1">
      <alignment horizontal="center" vertical="center"/>
    </xf>
    <xf numFmtId="0" fontId="7" fillId="0" borderId="0" xfId="0" applyFont="1" applyAlignment="1">
      <alignment horizontal="left" vertical="center"/>
    </xf>
    <xf numFmtId="0" fontId="4" fillId="0" borderId="0" xfId="0" applyFont="1" applyAlignment="1">
      <alignment horizontal="left" vertical="center"/>
    </xf>
    <xf numFmtId="0" fontId="9" fillId="0" borderId="0" xfId="0" applyFont="1" applyAlignment="1">
      <alignment horizontal="left" vertical="center"/>
    </xf>
    <xf numFmtId="0" fontId="20" fillId="0" borderId="0" xfId="0" applyFont="1" applyAlignment="1">
      <alignment vertical="center"/>
    </xf>
    <xf numFmtId="0" fontId="21" fillId="0" borderId="0" xfId="0" applyFont="1"/>
    <xf numFmtId="0" fontId="3" fillId="0" borderId="0" xfId="0" applyFont="1"/>
    <xf numFmtId="0" fontId="5" fillId="0" borderId="0" xfId="0" applyFont="1" applyAlignment="1">
      <alignment vertical="center"/>
    </xf>
    <xf numFmtId="43" fontId="22" fillId="6" borderId="0" xfId="1" applyFont="1" applyFill="1" applyAlignment="1">
      <alignment vertical="center"/>
    </xf>
    <xf numFmtId="0" fontId="2" fillId="0" borderId="0" xfId="0" applyFont="1" applyAlignment="1">
      <alignment vertical="center"/>
    </xf>
    <xf numFmtId="49" fontId="4" fillId="0" borderId="0" xfId="0" applyNumberFormat="1" applyFont="1" applyAlignment="1">
      <alignment horizontal="center" vertical="center"/>
    </xf>
    <xf numFmtId="14" fontId="23" fillId="0" borderId="0" xfId="0" applyNumberFormat="1" applyFont="1" applyAlignment="1">
      <alignment horizontal="left"/>
    </xf>
    <xf numFmtId="0" fontId="14" fillId="0" borderId="0" xfId="0" applyFont="1" applyAlignment="1">
      <alignment vertical="center"/>
    </xf>
    <xf numFmtId="43" fontId="14" fillId="0" borderId="0" xfId="1" applyFont="1" applyAlignment="1">
      <alignment horizontal="center" vertical="center"/>
    </xf>
    <xf numFmtId="4" fontId="14" fillId="0" borderId="0" xfId="1" applyNumberFormat="1" applyFont="1" applyAlignment="1">
      <alignment vertical="center"/>
    </xf>
    <xf numFmtId="4" fontId="14" fillId="0" borderId="0" xfId="0" applyNumberFormat="1" applyFont="1" applyAlignment="1">
      <alignment vertical="center"/>
    </xf>
    <xf numFmtId="4" fontId="14" fillId="0" borderId="0" xfId="0" applyNumberFormat="1" applyFont="1" applyAlignment="1">
      <alignment horizontal="right" vertical="center"/>
    </xf>
    <xf numFmtId="4" fontId="14" fillId="0" borderId="0" xfId="1" applyNumberFormat="1" applyFont="1" applyFill="1" applyAlignment="1">
      <alignment vertical="center"/>
    </xf>
    <xf numFmtId="9" fontId="14" fillId="0" borderId="0" xfId="5" applyFont="1" applyFill="1" applyAlignment="1">
      <alignment vertical="center"/>
    </xf>
    <xf numFmtId="4" fontId="14" fillId="0" borderId="0" xfId="1" applyNumberFormat="1" applyFont="1" applyAlignment="1" applyProtection="1">
      <alignment vertical="center"/>
      <protection locked="0"/>
    </xf>
    <xf numFmtId="1" fontId="14" fillId="0" borderId="0" xfId="1" applyNumberFormat="1" applyFont="1" applyAlignment="1">
      <alignment horizontal="center" vertical="center"/>
    </xf>
    <xf numFmtId="167" fontId="0" fillId="0" borderId="0" xfId="0" applyNumberFormat="1" applyAlignment="1">
      <alignment horizontal="left"/>
    </xf>
    <xf numFmtId="14" fontId="26" fillId="0" borderId="0" xfId="0" applyNumberFormat="1" applyFont="1" applyAlignment="1">
      <alignment horizontal="left"/>
    </xf>
    <xf numFmtId="0" fontId="26" fillId="0" borderId="0" xfId="0" applyFont="1"/>
    <xf numFmtId="14" fontId="3" fillId="0" borderId="0" xfId="0" quotePrefix="1" applyNumberFormat="1" applyFont="1" applyAlignment="1">
      <alignment horizontal="right" vertical="center"/>
    </xf>
    <xf numFmtId="0" fontId="2" fillId="0" borderId="0" xfId="0" applyFont="1"/>
    <xf numFmtId="14" fontId="3" fillId="0" borderId="0" xfId="0" applyNumberFormat="1" applyFont="1" applyAlignment="1">
      <alignment horizontal="left" vertical="center"/>
    </xf>
    <xf numFmtId="0" fontId="3" fillId="0" borderId="0" xfId="0" applyFont="1" applyAlignment="1">
      <alignment vertical="center" wrapText="1"/>
    </xf>
    <xf numFmtId="0" fontId="2" fillId="0" borderId="0" xfId="0" applyFont="1" applyAlignment="1">
      <alignment vertical="center" wrapText="1"/>
    </xf>
    <xf numFmtId="0" fontId="2" fillId="0" borderId="1" xfId="0" applyFont="1" applyBorder="1"/>
    <xf numFmtId="0" fontId="24" fillId="0" borderId="0" xfId="0" applyFont="1" applyAlignment="1">
      <alignment horizontal="left" vertical="center"/>
    </xf>
    <xf numFmtId="14" fontId="2" fillId="0" borderId="0" xfId="0" applyNumberFormat="1" applyFont="1" applyAlignment="1">
      <alignment horizontal="left" vertical="center" wrapText="1"/>
    </xf>
    <xf numFmtId="14" fontId="0" fillId="0" borderId="0" xfId="0" applyNumberFormat="1" applyAlignment="1">
      <alignment horizontal="left" vertical="top"/>
    </xf>
    <xf numFmtId="0" fontId="3" fillId="0" borderId="0" xfId="0" applyFont="1" applyAlignment="1">
      <alignment vertical="top"/>
    </xf>
    <xf numFmtId="0" fontId="3" fillId="0" borderId="0" xfId="0" applyFont="1" applyAlignment="1">
      <alignment vertical="top" wrapText="1"/>
    </xf>
    <xf numFmtId="0" fontId="0" fillId="0" borderId="0" xfId="0" applyAlignment="1">
      <alignment vertical="top"/>
    </xf>
    <xf numFmtId="14" fontId="2" fillId="0" borderId="0" xfId="0" quotePrefix="1" applyNumberFormat="1" applyFont="1" applyAlignment="1">
      <alignment horizontal="left" vertical="top"/>
    </xf>
    <xf numFmtId="0" fontId="2" fillId="0" borderId="0" xfId="0" applyFont="1" applyAlignment="1">
      <alignment vertical="top"/>
    </xf>
    <xf numFmtId="0" fontId="2" fillId="0" borderId="0" xfId="0" applyFont="1" applyAlignment="1">
      <alignment vertical="top" wrapText="1"/>
    </xf>
    <xf numFmtId="14" fontId="3" fillId="0" borderId="0" xfId="0" applyNumberFormat="1" applyFont="1" applyAlignment="1">
      <alignment horizontal="left" vertical="top" wrapText="1"/>
    </xf>
    <xf numFmtId="49" fontId="4" fillId="0" borderId="0" xfId="4" applyNumberFormat="1" applyFont="1" applyAlignment="1">
      <alignment horizontal="right" vertical="center"/>
    </xf>
    <xf numFmtId="4" fontId="6" fillId="0" borderId="2" xfId="2" applyNumberFormat="1" applyFont="1" applyFill="1" applyBorder="1" applyAlignment="1">
      <alignment vertical="center"/>
    </xf>
    <xf numFmtId="0" fontId="6" fillId="0" borderId="6" xfId="4" applyFont="1" applyBorder="1" applyAlignment="1">
      <alignment vertical="center"/>
    </xf>
    <xf numFmtId="0" fontId="27" fillId="0" borderId="0" xfId="0" applyFont="1" applyAlignment="1">
      <alignment vertical="center"/>
    </xf>
    <xf numFmtId="14" fontId="2" fillId="0" borderId="0" xfId="0" applyNumberFormat="1" applyFont="1" applyAlignment="1">
      <alignment horizontal="left" vertical="top"/>
    </xf>
    <xf numFmtId="14" fontId="2" fillId="0" borderId="0" xfId="0" applyNumberFormat="1" applyFont="1" applyAlignment="1">
      <alignment horizontal="left" vertical="top" wrapText="1"/>
    </xf>
    <xf numFmtId="14" fontId="3" fillId="0" borderId="0" xfId="0" quotePrefix="1" applyNumberFormat="1" applyFont="1" applyAlignment="1">
      <alignment horizontal="left" vertical="top"/>
    </xf>
    <xf numFmtId="49" fontId="4" fillId="0" borderId="0" xfId="0" quotePrefix="1" applyNumberFormat="1" applyFont="1" applyAlignment="1">
      <alignment horizontal="center" vertical="center"/>
    </xf>
    <xf numFmtId="14" fontId="3" fillId="0" borderId="0" xfId="0" applyNumberFormat="1" applyFont="1" applyAlignment="1">
      <alignment horizontal="left" vertical="top"/>
    </xf>
    <xf numFmtId="0" fontId="28" fillId="0" borderId="0" xfId="0" applyFont="1" applyAlignment="1">
      <alignment vertical="center"/>
    </xf>
    <xf numFmtId="0" fontId="19" fillId="0" borderId="0" xfId="0" applyFont="1" applyAlignment="1">
      <alignment vertical="center"/>
    </xf>
    <xf numFmtId="14" fontId="3" fillId="0" borderId="0" xfId="0" applyNumberFormat="1" applyFont="1" applyAlignment="1">
      <alignment horizontal="left" vertical="center" wrapText="1"/>
    </xf>
    <xf numFmtId="14" fontId="1" fillId="0" borderId="0" xfId="0" applyNumberFormat="1" applyFont="1" applyAlignment="1">
      <alignment horizontal="left" vertical="top" wrapText="1"/>
    </xf>
    <xf numFmtId="0" fontId="1" fillId="0" borderId="0" xfId="0" applyFont="1" applyAlignment="1">
      <alignment vertical="top" wrapText="1"/>
    </xf>
    <xf numFmtId="0" fontId="5" fillId="0" borderId="0" xfId="0" applyFont="1" applyAlignment="1">
      <alignment horizontal="left" vertical="center"/>
    </xf>
    <xf numFmtId="0" fontId="4" fillId="0" borderId="0" xfId="0" quotePrefix="1" applyFont="1" applyAlignment="1">
      <alignment horizontal="center" vertical="center"/>
    </xf>
    <xf numFmtId="14" fontId="1" fillId="0" borderId="0" xfId="0" applyNumberFormat="1" applyFont="1" applyAlignment="1">
      <alignment horizontal="left" vertical="top"/>
    </xf>
    <xf numFmtId="0" fontId="1" fillId="0" borderId="0" xfId="0" applyFont="1" applyAlignment="1">
      <alignment vertical="top"/>
    </xf>
    <xf numFmtId="0" fontId="1" fillId="0" borderId="0" xfId="0" applyFont="1" applyAlignment="1">
      <alignment vertical="center"/>
    </xf>
    <xf numFmtId="4" fontId="6" fillId="0" borderId="0" xfId="2" applyNumberFormat="1" applyFont="1" applyFill="1" applyBorder="1" applyAlignment="1">
      <alignment vertical="center"/>
    </xf>
    <xf numFmtId="43" fontId="1" fillId="6" borderId="0" xfId="1" applyFont="1" applyFill="1" applyAlignment="1">
      <alignment vertical="center"/>
    </xf>
    <xf numFmtId="0" fontId="32" fillId="0" borderId="0" xfId="0" applyFont="1" applyAlignment="1">
      <alignment horizontal="right" vertical="center"/>
    </xf>
    <xf numFmtId="0" fontId="33" fillId="0" borderId="0" xfId="0" applyFont="1" applyAlignment="1">
      <alignment vertical="center"/>
    </xf>
    <xf numFmtId="0" fontId="34" fillId="0" borderId="0" xfId="0" applyFont="1" applyAlignment="1">
      <alignment vertical="center"/>
    </xf>
    <xf numFmtId="0" fontId="35" fillId="0" borderId="0" xfId="0" applyFont="1" applyAlignment="1">
      <alignment vertical="center"/>
    </xf>
    <xf numFmtId="43" fontId="34" fillId="0" borderId="0" xfId="1" applyFont="1" applyAlignment="1">
      <alignment horizontal="center" vertical="center"/>
    </xf>
    <xf numFmtId="0" fontId="35" fillId="0" borderId="0" xfId="0" applyFont="1" applyAlignment="1">
      <alignment horizontal="right" vertical="center"/>
    </xf>
    <xf numFmtId="0" fontId="36" fillId="0" borderId="0" xfId="0" applyFont="1" applyAlignment="1">
      <alignment horizontal="center" vertical="center"/>
    </xf>
    <xf numFmtId="0" fontId="34" fillId="0" borderId="0" xfId="0" applyFont="1" applyAlignment="1">
      <alignment horizontal="center" vertical="center"/>
    </xf>
    <xf numFmtId="4" fontId="34" fillId="0" borderId="0" xfId="1" applyNumberFormat="1" applyFont="1" applyFill="1" applyAlignment="1">
      <alignment vertical="center"/>
    </xf>
    <xf numFmtId="0" fontId="35" fillId="0" borderId="0" xfId="0" applyFont="1" applyAlignment="1">
      <alignment horizontal="center" vertical="center"/>
    </xf>
    <xf numFmtId="43" fontId="34" fillId="0" borderId="0" xfId="1" applyFont="1" applyFill="1" applyAlignment="1">
      <alignment horizontal="center" vertical="center"/>
    </xf>
    <xf numFmtId="0" fontId="32" fillId="0" borderId="0" xfId="0" applyFont="1" applyAlignment="1">
      <alignment vertical="center"/>
    </xf>
    <xf numFmtId="0" fontId="37" fillId="0" borderId="0" xfId="0" applyFont="1" applyAlignment="1">
      <alignment vertical="center"/>
    </xf>
    <xf numFmtId="43" fontId="34" fillId="0" borderId="0" xfId="1" applyFont="1" applyAlignment="1">
      <alignment vertical="center"/>
    </xf>
    <xf numFmtId="4" fontId="34" fillId="0" borderId="0" xfId="0" applyNumberFormat="1" applyFont="1" applyAlignment="1">
      <alignment horizontal="center" vertical="center"/>
    </xf>
    <xf numFmtId="0" fontId="38" fillId="0" borderId="0" xfId="0" applyFont="1" applyAlignment="1">
      <alignment horizontal="right" vertical="center"/>
    </xf>
    <xf numFmtId="0" fontId="39" fillId="0" borderId="0" xfId="0" applyFont="1" applyAlignment="1">
      <alignment vertical="center"/>
    </xf>
    <xf numFmtId="0" fontId="40" fillId="0" borderId="0" xfId="0" applyFont="1" applyAlignment="1">
      <alignment vertical="center"/>
    </xf>
    <xf numFmtId="0" fontId="41" fillId="0" borderId="0" xfId="0" applyFont="1" applyAlignment="1">
      <alignment vertical="center"/>
    </xf>
    <xf numFmtId="43" fontId="41" fillId="0" borderId="0" xfId="1" applyFont="1" applyAlignment="1">
      <alignment vertical="center"/>
    </xf>
    <xf numFmtId="0" fontId="41" fillId="0" borderId="0" xfId="0" applyFont="1" applyAlignment="1">
      <alignment horizontal="center" vertical="center"/>
    </xf>
    <xf numFmtId="49" fontId="41" fillId="0" borderId="0" xfId="4" applyNumberFormat="1" applyFont="1" applyAlignment="1">
      <alignment horizontal="right" vertical="center"/>
    </xf>
    <xf numFmtId="4" fontId="42" fillId="0" borderId="2" xfId="2" applyNumberFormat="1" applyFont="1" applyFill="1" applyBorder="1" applyAlignment="1">
      <alignment vertical="center"/>
    </xf>
    <xf numFmtId="0" fontId="42" fillId="0" borderId="6" xfId="4" applyFont="1" applyBorder="1" applyAlignment="1">
      <alignment vertical="center"/>
    </xf>
    <xf numFmtId="43" fontId="41" fillId="0" borderId="0" xfId="1" applyFont="1" applyAlignment="1">
      <alignment horizontal="center" vertical="center"/>
    </xf>
    <xf numFmtId="0" fontId="43" fillId="0" borderId="0" xfId="0" applyFont="1" applyAlignment="1">
      <alignment horizontal="right" vertical="center"/>
    </xf>
    <xf numFmtId="0" fontId="44" fillId="0" borderId="0" xfId="0" applyFont="1" applyAlignment="1">
      <alignment horizontal="center" vertical="center"/>
    </xf>
    <xf numFmtId="4" fontId="41" fillId="0" borderId="0" xfId="1" applyNumberFormat="1" applyFont="1" applyFill="1" applyAlignment="1">
      <alignment vertical="center"/>
    </xf>
    <xf numFmtId="0" fontId="42" fillId="0" borderId="0" xfId="0" applyFont="1" applyAlignment="1">
      <alignment vertical="center"/>
    </xf>
    <xf numFmtId="4" fontId="41" fillId="0" borderId="0" xfId="0" applyNumberFormat="1" applyFont="1" applyAlignment="1">
      <alignment horizontal="center" vertical="center"/>
    </xf>
    <xf numFmtId="0" fontId="45" fillId="0" borderId="0" xfId="0" applyFont="1" applyAlignment="1">
      <alignment horizontal="right" vertical="center"/>
    </xf>
    <xf numFmtId="0" fontId="46" fillId="0" borderId="0" xfId="0" applyFont="1" applyAlignment="1">
      <alignment vertical="center"/>
    </xf>
    <xf numFmtId="0" fontId="47" fillId="0" borderId="0" xfId="0" applyFont="1" applyAlignment="1">
      <alignment horizontal="right" vertical="center"/>
    </xf>
    <xf numFmtId="0" fontId="48" fillId="0" borderId="0" xfId="0" applyFont="1" applyAlignment="1">
      <alignment vertical="center"/>
    </xf>
    <xf numFmtId="0" fontId="43" fillId="0" borderId="0" xfId="0" applyFont="1" applyAlignment="1">
      <alignment vertical="center"/>
    </xf>
    <xf numFmtId="0" fontId="43" fillId="0" borderId="0" xfId="0" applyFont="1" applyAlignment="1">
      <alignment horizontal="center" vertical="center"/>
    </xf>
    <xf numFmtId="43" fontId="41" fillId="0" borderId="0" xfId="1" applyFont="1" applyFill="1" applyAlignment="1">
      <alignment horizontal="center" vertical="center"/>
    </xf>
    <xf numFmtId="0" fontId="47" fillId="0" borderId="0" xfId="0" applyFont="1" applyAlignment="1">
      <alignment vertical="center"/>
    </xf>
    <xf numFmtId="0" fontId="48" fillId="0" borderId="0" xfId="0" applyFont="1" applyAlignment="1">
      <alignment horizontal="right" vertical="center"/>
    </xf>
    <xf numFmtId="0" fontId="50" fillId="0" borderId="0" xfId="0" applyFont="1" applyAlignment="1">
      <alignment horizontal="left" vertical="center"/>
    </xf>
    <xf numFmtId="0" fontId="43" fillId="0" borderId="0" xfId="0" applyFont="1" applyAlignment="1">
      <alignment horizontal="left" vertical="center"/>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top" wrapText="1"/>
    </xf>
    <xf numFmtId="0" fontId="4" fillId="0" borderId="0" xfId="0" applyFont="1" applyAlignment="1">
      <alignment horizontal="left" vertical="top" wrapText="1"/>
    </xf>
    <xf numFmtId="0" fontId="8" fillId="0" borderId="0" xfId="0" applyFont="1" applyAlignment="1">
      <alignment horizontal="right" vertical="center"/>
    </xf>
    <xf numFmtId="2" fontId="7" fillId="0" borderId="0" xfId="0" applyNumberFormat="1" applyFont="1" applyAlignment="1">
      <alignment vertical="center" wrapText="1"/>
    </xf>
    <xf numFmtId="0" fontId="7" fillId="0" borderId="2" xfId="0" applyFont="1" applyBorder="1" applyAlignment="1">
      <alignment horizontal="center" vertical="center"/>
    </xf>
    <xf numFmtId="0" fontId="7" fillId="0" borderId="6" xfId="0" applyFont="1" applyBorder="1" applyAlignment="1">
      <alignment horizontal="center"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2" fontId="7" fillId="0" borderId="0" xfId="0" applyNumberFormat="1" applyFont="1" applyAlignment="1">
      <alignment horizontal="center" vertical="center" wrapText="1"/>
    </xf>
    <xf numFmtId="0" fontId="13" fillId="0" borderId="0" xfId="0" applyFont="1" applyAlignment="1">
      <alignment horizontal="center" vertical="center"/>
    </xf>
    <xf numFmtId="0" fontId="15" fillId="0" borderId="0" xfId="0" applyFont="1" applyAlignment="1">
      <alignment horizontal="right" vertical="center"/>
    </xf>
    <xf numFmtId="14" fontId="6" fillId="0" borderId="0" xfId="0" applyNumberFormat="1" applyFont="1" applyAlignment="1">
      <alignment horizontal="right" vertical="center"/>
    </xf>
    <xf numFmtId="9" fontId="6" fillId="0" borderId="8" xfId="5" applyFont="1" applyFill="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8" fillId="0" borderId="0" xfId="5" applyNumberFormat="1" applyFont="1" applyAlignment="1">
      <alignment horizontal="right" vertical="center"/>
    </xf>
    <xf numFmtId="4" fontId="6" fillId="0" borderId="1" xfId="1" applyNumberFormat="1" applyFont="1" applyFill="1" applyBorder="1" applyAlignment="1">
      <alignment horizontal="center" vertical="center"/>
    </xf>
    <xf numFmtId="14" fontId="29" fillId="14" borderId="4" xfId="0" applyNumberFormat="1" applyFont="1" applyFill="1" applyBorder="1" applyAlignment="1">
      <alignment horizontal="center" vertical="center" wrapText="1"/>
    </xf>
    <xf numFmtId="0" fontId="30" fillId="14" borderId="5" xfId="0" applyFont="1" applyFill="1" applyBorder="1" applyAlignment="1">
      <alignment vertical="center" wrapText="1"/>
    </xf>
    <xf numFmtId="0" fontId="30" fillId="14" borderId="5" xfId="0" applyFont="1" applyFill="1" applyBorder="1" applyAlignment="1">
      <alignment horizontal="center" vertical="center" wrapText="1"/>
    </xf>
  </cellXfs>
  <cellStyles count="6">
    <cellStyle name="Comma" xfId="1" builtinId="3"/>
    <cellStyle name="Comma 2" xfId="2" xr:uid="{00000000-0005-0000-0000-000001000000}"/>
    <cellStyle name="Hyperlink" xfId="3" builtinId="8"/>
    <cellStyle name="Normal" xfId="0" builtinId="0"/>
    <cellStyle name="Normal 2" xfId="4" xr:uid="{00000000-0005-0000-0000-000004000000}"/>
    <cellStyle name="Percent" xfId="5" builtinId="5"/>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114300</xdr:colOff>
      <xdr:row>9</xdr:row>
      <xdr:rowOff>9525</xdr:rowOff>
    </xdr:from>
    <xdr:to>
      <xdr:col>5</xdr:col>
      <xdr:colOff>114300</xdr:colOff>
      <xdr:row>46</xdr:row>
      <xdr:rowOff>0</xdr:rowOff>
    </xdr:to>
    <xdr:sp macro="" textlink="">
      <xdr:nvSpPr>
        <xdr:cNvPr id="8315" name="Line 2">
          <a:extLst>
            <a:ext uri="{FF2B5EF4-FFF2-40B4-BE49-F238E27FC236}">
              <a16:creationId xmlns:a16="http://schemas.microsoft.com/office/drawing/2014/main" id="{00000000-0008-0000-0100-00007B200000}"/>
            </a:ext>
          </a:extLst>
        </xdr:cNvPr>
        <xdr:cNvSpPr>
          <a:spLocks noChangeShapeType="1"/>
        </xdr:cNvSpPr>
      </xdr:nvSpPr>
      <xdr:spPr bwMode="auto">
        <a:xfrm>
          <a:off x="3152775" y="1285875"/>
          <a:ext cx="0" cy="6848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4</xdr:col>
      <xdr:colOff>638175</xdr:colOff>
      <xdr:row>0</xdr:row>
      <xdr:rowOff>104775</xdr:rowOff>
    </xdr:from>
    <xdr:to>
      <xdr:col>8</xdr:col>
      <xdr:colOff>95250</xdr:colOff>
      <xdr:row>4</xdr:row>
      <xdr:rowOff>123825</xdr:rowOff>
    </xdr:to>
    <xdr:pic>
      <xdr:nvPicPr>
        <xdr:cNvPr id="8316" name="Picture 6">
          <a:extLst>
            <a:ext uri="{FF2B5EF4-FFF2-40B4-BE49-F238E27FC236}">
              <a16:creationId xmlns:a16="http://schemas.microsoft.com/office/drawing/2014/main" id="{00000000-0008-0000-0100-00007C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571750" y="104775"/>
          <a:ext cx="1171575" cy="742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2</xdr:row>
      <xdr:rowOff>0</xdr:rowOff>
    </xdr:from>
    <xdr:to>
      <xdr:col>2</xdr:col>
      <xdr:colOff>1171575</xdr:colOff>
      <xdr:row>3</xdr:row>
      <xdr:rowOff>0</xdr:rowOff>
    </xdr:to>
    <xdr:pic>
      <xdr:nvPicPr>
        <xdr:cNvPr id="8317" name="Picture 335">
          <a:extLst>
            <a:ext uri="{FF2B5EF4-FFF2-40B4-BE49-F238E27FC236}">
              <a16:creationId xmlns:a16="http://schemas.microsoft.com/office/drawing/2014/main" id="{00000000-0008-0000-0100-00007D2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323850"/>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9380" name="Line 118">
          <a:extLst>
            <a:ext uri="{FF2B5EF4-FFF2-40B4-BE49-F238E27FC236}">
              <a16:creationId xmlns:a16="http://schemas.microsoft.com/office/drawing/2014/main" id="{00000000-0008-0000-0200-0000A4240000}"/>
            </a:ext>
          </a:extLst>
        </xdr:cNvPr>
        <xdr:cNvSpPr>
          <a:spLocks noChangeShapeType="1"/>
        </xdr:cNvSpPr>
      </xdr:nvSpPr>
      <xdr:spPr bwMode="auto">
        <a:xfrm>
          <a:off x="395287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9381" name="Line 192">
          <a:extLst>
            <a:ext uri="{FF2B5EF4-FFF2-40B4-BE49-F238E27FC236}">
              <a16:creationId xmlns:a16="http://schemas.microsoft.com/office/drawing/2014/main" id="{00000000-0008-0000-0200-0000A5240000}"/>
            </a:ext>
          </a:extLst>
        </xdr:cNvPr>
        <xdr:cNvSpPr>
          <a:spLocks noChangeShapeType="1"/>
        </xdr:cNvSpPr>
      </xdr:nvSpPr>
      <xdr:spPr bwMode="auto">
        <a:xfrm>
          <a:off x="395287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9</xdr:col>
      <xdr:colOff>276225</xdr:colOff>
      <xdr:row>12</xdr:row>
      <xdr:rowOff>9525</xdr:rowOff>
    </xdr:from>
    <xdr:to>
      <xdr:col>12</xdr:col>
      <xdr:colOff>266700</xdr:colOff>
      <xdr:row>15</xdr:row>
      <xdr:rowOff>95250</xdr:rowOff>
    </xdr:to>
    <xdr:pic>
      <xdr:nvPicPr>
        <xdr:cNvPr id="9382" name="Picture 331">
          <a:extLst>
            <a:ext uri="{FF2B5EF4-FFF2-40B4-BE49-F238E27FC236}">
              <a16:creationId xmlns:a16="http://schemas.microsoft.com/office/drawing/2014/main" id="{00000000-0008-0000-0200-0000A62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28950" y="1533525"/>
          <a:ext cx="962025"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0</xdr:colOff>
      <xdr:row>12</xdr:row>
      <xdr:rowOff>0</xdr:rowOff>
    </xdr:from>
    <xdr:to>
      <xdr:col>7</xdr:col>
      <xdr:colOff>9525</xdr:colOff>
      <xdr:row>13</xdr:row>
      <xdr:rowOff>0</xdr:rowOff>
    </xdr:to>
    <xdr:pic>
      <xdr:nvPicPr>
        <xdr:cNvPr id="9383" name="Picture 335">
          <a:extLst>
            <a:ext uri="{FF2B5EF4-FFF2-40B4-BE49-F238E27FC236}">
              <a16:creationId xmlns:a16="http://schemas.microsoft.com/office/drawing/2014/main" id="{00000000-0008-0000-0200-0000A72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00100" y="1524000"/>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O:\Inventory\CCTD_Price_Lists\Metropolitan%2020260101.xlsm" TargetMode="External"/><Relationship Id="rId1" Type="http://schemas.openxmlformats.org/officeDocument/2006/relationships/externalLinkPath" Target="file:///O:\Inventory\CCTD_Price_Lists\Metropolitan%202026010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structions"/>
      <sheetName val="Index"/>
      <sheetName val="Price List"/>
      <sheetName val="Websites"/>
      <sheetName val="Changes"/>
    </sheetNames>
    <sheetDataSet>
      <sheetData sheetId="0">
        <row r="3">
          <cell r="B3" t="str">
            <v>D</v>
          </cell>
        </row>
        <row r="44">
          <cell r="C44"/>
        </row>
      </sheetData>
      <sheetData sheetId="1"/>
      <sheetData sheetId="2"/>
      <sheetData sheetId="3"/>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hyperlink" Target="http://www.metroceramics.com/metrobrick-product-page/" TargetMode="External"/><Relationship Id="rId7" Type="http://schemas.openxmlformats.org/officeDocument/2006/relationships/hyperlink" Target="https://www.metroceramics.com/royal-thin-brick-product-page/" TargetMode="External"/><Relationship Id="rId2" Type="http://schemas.openxmlformats.org/officeDocument/2006/relationships/hyperlink" Target="http://www.metroceramics.com/" TargetMode="External"/><Relationship Id="rId1" Type="http://schemas.openxmlformats.org/officeDocument/2006/relationships/hyperlink" Target="http://www.conestogatile.com/" TargetMode="External"/><Relationship Id="rId6" Type="http://schemas.openxmlformats.org/officeDocument/2006/relationships/hyperlink" Target="http://www.metroceramics.com/site/page.php?id=329&amp;searchFor=xa%20abrasive" TargetMode="External"/><Relationship Id="rId5" Type="http://schemas.openxmlformats.org/officeDocument/2006/relationships/hyperlink" Target="http://www.metroceramics.com/metro-tread-ouarry-tile/" TargetMode="External"/><Relationship Id="rId4" Type="http://schemas.openxmlformats.org/officeDocument/2006/relationships/hyperlink" Target="http://www.metroceramics.com/down-to-earth-product-page/"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11"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56</v>
      </c>
      <c r="B1" s="110" t="s">
        <v>89</v>
      </c>
    </row>
    <row r="2" spans="1:13" x14ac:dyDescent="0.2">
      <c r="A2" s="7" t="s">
        <v>85</v>
      </c>
      <c r="B2" s="108" t="s">
        <v>90</v>
      </c>
      <c r="D2" s="2"/>
    </row>
    <row r="3" spans="1:13" x14ac:dyDescent="0.2">
      <c r="A3" s="7" t="s">
        <v>73</v>
      </c>
      <c r="B3" s="108" t="s">
        <v>138</v>
      </c>
      <c r="D3" s="109"/>
    </row>
    <row r="4" spans="1:13" x14ac:dyDescent="0.2">
      <c r="A4" s="7" t="s">
        <v>26</v>
      </c>
      <c r="B4" s="109" t="s">
        <v>290</v>
      </c>
      <c r="C4" s="109"/>
      <c r="D4" s="109"/>
    </row>
    <row r="6" spans="1:13" x14ac:dyDescent="0.2">
      <c r="A6" s="90"/>
      <c r="B6" s="90"/>
      <c r="C6" s="90"/>
      <c r="D6" s="90"/>
      <c r="E6" s="90"/>
      <c r="F6" s="90"/>
      <c r="G6" s="90"/>
      <c r="H6" s="90"/>
    </row>
    <row r="8" spans="1:13" x14ac:dyDescent="0.2">
      <c r="A8" s="50" t="s">
        <v>40</v>
      </c>
      <c r="B8" s="51"/>
      <c r="C8" s="255"/>
      <c r="D8" s="255"/>
      <c r="E8" s="255"/>
      <c r="F8" s="255"/>
      <c r="G8" s="255"/>
      <c r="H8" s="256"/>
    </row>
    <row r="9" spans="1:13" x14ac:dyDescent="0.2">
      <c r="A9" s="3"/>
      <c r="B9" s="3"/>
      <c r="C9" s="3"/>
      <c r="D9" s="3"/>
      <c r="E9" s="3"/>
      <c r="F9" s="3"/>
      <c r="G9" s="3"/>
      <c r="H9" s="3"/>
      <c r="I9" s="3"/>
      <c r="J9" s="3"/>
      <c r="K9" s="3"/>
      <c r="L9" s="3"/>
      <c r="M9" s="3"/>
    </row>
    <row r="10" spans="1:13" x14ac:dyDescent="0.2">
      <c r="A10" s="3"/>
      <c r="B10" s="3" t="s">
        <v>29</v>
      </c>
      <c r="C10" s="3"/>
      <c r="D10" s="3"/>
      <c r="F10" s="3"/>
      <c r="G10" s="3"/>
      <c r="H10" s="3"/>
      <c r="I10" s="3"/>
      <c r="J10" s="3"/>
      <c r="K10" s="3"/>
      <c r="L10" s="3"/>
      <c r="M10" s="3"/>
    </row>
    <row r="11" spans="1:13" x14ac:dyDescent="0.2">
      <c r="A11" s="3"/>
      <c r="B11" s="3" t="s">
        <v>30</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31</v>
      </c>
      <c r="C14" s="3"/>
      <c r="D14" s="3"/>
      <c r="F14" s="3"/>
      <c r="G14" s="3"/>
      <c r="H14" s="3"/>
      <c r="I14" s="3"/>
      <c r="J14" s="3"/>
      <c r="K14" s="3"/>
      <c r="L14" s="3"/>
      <c r="M14" s="3"/>
    </row>
    <row r="15" spans="1:13" x14ac:dyDescent="0.2">
      <c r="A15" s="3"/>
      <c r="B15" s="3" t="s">
        <v>30</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32</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33</v>
      </c>
      <c r="C20" s="48"/>
      <c r="D20" s="3"/>
      <c r="E20" s="3"/>
      <c r="F20" s="3"/>
      <c r="G20" s="3"/>
      <c r="H20" s="3"/>
      <c r="I20" s="3"/>
      <c r="J20" s="3"/>
      <c r="K20" s="3"/>
      <c r="L20" s="3"/>
      <c r="M20" s="3"/>
    </row>
    <row r="21" spans="1:13" x14ac:dyDescent="0.2">
      <c r="B21" s="49" t="s">
        <v>14</v>
      </c>
      <c r="C21" s="49" t="s">
        <v>34</v>
      </c>
      <c r="D21" s="3"/>
      <c r="E21" s="3"/>
      <c r="F21" s="3"/>
      <c r="G21" s="3"/>
      <c r="H21" s="3"/>
      <c r="I21" s="3"/>
      <c r="J21" s="3"/>
      <c r="K21" s="3"/>
      <c r="L21" s="3"/>
      <c r="M21" s="3"/>
    </row>
    <row r="22" spans="1:13" x14ac:dyDescent="0.2">
      <c r="B22" s="47" t="str">
        <f>+B3</f>
        <v>D</v>
      </c>
      <c r="C22" s="63"/>
      <c r="D22" s="3"/>
      <c r="E22" s="3"/>
      <c r="F22" s="3"/>
      <c r="G22" s="3"/>
      <c r="H22" s="3"/>
      <c r="I22" s="3"/>
      <c r="J22" s="3"/>
      <c r="K22" s="3"/>
      <c r="L22" s="3"/>
      <c r="M22" s="3"/>
    </row>
    <row r="23" spans="1:13" x14ac:dyDescent="0.2">
      <c r="B23" s="6"/>
      <c r="C23" s="111"/>
      <c r="D23" s="3"/>
      <c r="E23" s="3"/>
      <c r="F23" s="3"/>
      <c r="G23" s="3"/>
      <c r="H23" s="3"/>
      <c r="I23" s="3"/>
      <c r="J23" s="3"/>
      <c r="K23" s="3"/>
      <c r="L23" s="3"/>
      <c r="M23" s="3"/>
    </row>
    <row r="24" spans="1:13" x14ac:dyDescent="0.2">
      <c r="A24" s="3"/>
      <c r="B24" s="3" t="s">
        <v>35</v>
      </c>
      <c r="C24" s="3"/>
      <c r="D24" s="3"/>
      <c r="F24" s="3"/>
      <c r="G24" s="3"/>
      <c r="H24" s="3"/>
      <c r="I24" s="3"/>
      <c r="J24" s="3"/>
      <c r="K24" s="3"/>
      <c r="L24" s="3"/>
      <c r="M24" s="3"/>
    </row>
    <row r="25" spans="1:13" x14ac:dyDescent="0.2">
      <c r="A25" s="3"/>
      <c r="B25" s="3" t="s">
        <v>30</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80" t="s">
        <v>64</v>
      </c>
      <c r="B28" s="3" t="s">
        <v>36</v>
      </c>
      <c r="C28" s="3"/>
      <c r="D28" s="3"/>
      <c r="E28" s="3"/>
      <c r="F28" s="3"/>
      <c r="G28" s="3"/>
      <c r="H28" s="3"/>
      <c r="I28" s="3"/>
      <c r="J28" s="3"/>
      <c r="K28" s="3"/>
      <c r="L28" s="3"/>
      <c r="M28" s="3"/>
    </row>
    <row r="29" spans="1:13" x14ac:dyDescent="0.2">
      <c r="A29" s="80"/>
      <c r="B29" s="3" t="s">
        <v>5</v>
      </c>
      <c r="C29" s="3"/>
      <c r="D29" s="3"/>
      <c r="E29" s="3"/>
      <c r="F29" s="3"/>
      <c r="G29" s="3"/>
      <c r="H29" s="3"/>
      <c r="I29" s="3"/>
      <c r="J29" s="3"/>
      <c r="K29" s="3"/>
      <c r="L29" s="3"/>
      <c r="M29" s="3"/>
    </row>
    <row r="30" spans="1:13" x14ac:dyDescent="0.2">
      <c r="A30" s="80"/>
      <c r="B30" s="3"/>
      <c r="C30" s="3"/>
      <c r="D30" s="3"/>
      <c r="E30" s="3"/>
      <c r="F30" s="3"/>
      <c r="G30" s="3"/>
      <c r="H30" s="3"/>
      <c r="I30" s="3"/>
      <c r="J30" s="3"/>
      <c r="K30" s="3"/>
      <c r="L30" s="3"/>
      <c r="M30" s="3"/>
    </row>
    <row r="31" spans="1:13" x14ac:dyDescent="0.2">
      <c r="A31" s="80" t="s">
        <v>65</v>
      </c>
      <c r="B31" s="3" t="s">
        <v>66</v>
      </c>
      <c r="C31" s="3"/>
      <c r="D31" s="3"/>
      <c r="E31" s="3"/>
      <c r="F31" s="3"/>
      <c r="G31" s="3"/>
      <c r="H31" s="3"/>
      <c r="I31" s="3"/>
      <c r="J31" s="3"/>
      <c r="K31" s="3"/>
      <c r="L31" s="3"/>
      <c r="M31" s="3"/>
    </row>
    <row r="32" spans="1:13" x14ac:dyDescent="0.2">
      <c r="A32" s="80"/>
      <c r="B32" s="3" t="s">
        <v>78</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80" t="s">
        <v>67</v>
      </c>
      <c r="B34" s="3" t="s">
        <v>41</v>
      </c>
      <c r="C34" s="3"/>
      <c r="D34" s="3"/>
      <c r="E34" s="3"/>
      <c r="F34" s="3"/>
      <c r="G34" s="3"/>
      <c r="H34" s="3"/>
      <c r="I34" s="3"/>
      <c r="J34" s="3"/>
      <c r="K34" s="3"/>
      <c r="L34" s="3"/>
      <c r="M34" s="3"/>
    </row>
    <row r="35" spans="1:13" x14ac:dyDescent="0.2">
      <c r="A35" s="80"/>
      <c r="B35" s="3" t="s">
        <v>79</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05" t="s">
        <v>53</v>
      </c>
      <c r="C37" s="105" t="s">
        <v>68</v>
      </c>
      <c r="D37" s="257" t="s">
        <v>54</v>
      </c>
      <c r="E37" s="258"/>
      <c r="F37" s="105" t="s">
        <v>69</v>
      </c>
      <c r="G37" s="105" t="s">
        <v>70</v>
      </c>
      <c r="H37" s="105" t="s">
        <v>71</v>
      </c>
      <c r="I37" s="3"/>
      <c r="J37" s="3"/>
      <c r="K37" s="3"/>
      <c r="L37" s="3"/>
      <c r="M37" s="3"/>
    </row>
    <row r="38" spans="1:13" x14ac:dyDescent="0.2">
      <c r="B38" s="106">
        <v>1</v>
      </c>
      <c r="C38" s="126"/>
      <c r="D38" s="107" t="s">
        <v>55</v>
      </c>
      <c r="E38" s="104"/>
      <c r="F38" s="127" t="s">
        <v>72</v>
      </c>
      <c r="G38" s="127">
        <v>0</v>
      </c>
      <c r="H38" s="127"/>
      <c r="I38" s="3"/>
      <c r="J38" s="3"/>
      <c r="K38" s="3"/>
      <c r="L38" s="3"/>
      <c r="M38" s="3"/>
    </row>
    <row r="39" spans="1:13" x14ac:dyDescent="0.2">
      <c r="B39" s="106">
        <v>2</v>
      </c>
      <c r="C39" s="126"/>
      <c r="D39" s="107" t="s">
        <v>44</v>
      </c>
      <c r="E39" s="104"/>
      <c r="F39" s="127" t="s">
        <v>72</v>
      </c>
      <c r="G39" s="127">
        <v>0</v>
      </c>
      <c r="H39" s="127"/>
      <c r="I39" s="3"/>
      <c r="J39" s="3"/>
      <c r="K39" s="3"/>
      <c r="L39" s="3"/>
      <c r="M39" s="3"/>
    </row>
    <row r="40" spans="1:13" x14ac:dyDescent="0.2">
      <c r="B40" s="106">
        <v>3</v>
      </c>
      <c r="C40" s="126"/>
      <c r="D40" s="107" t="s">
        <v>6</v>
      </c>
      <c r="E40" s="104"/>
      <c r="F40" s="127" t="s">
        <v>72</v>
      </c>
      <c r="G40" s="127">
        <v>0</v>
      </c>
      <c r="H40" s="127"/>
      <c r="I40" s="3"/>
      <c r="J40" s="3"/>
      <c r="K40" s="3"/>
      <c r="L40" s="3"/>
      <c r="M40" s="3"/>
    </row>
    <row r="41" spans="1:13" x14ac:dyDescent="0.2">
      <c r="B41" s="106">
        <v>4</v>
      </c>
      <c r="C41" s="126"/>
      <c r="D41" s="107">
        <v>0</v>
      </c>
      <c r="E41" s="104"/>
      <c r="F41" s="127" t="s">
        <v>72</v>
      </c>
      <c r="G41" s="127">
        <v>0</v>
      </c>
      <c r="H41" s="127"/>
      <c r="I41" s="3"/>
      <c r="J41" s="3"/>
      <c r="K41" s="3"/>
      <c r="L41" s="3"/>
      <c r="M41" s="3"/>
    </row>
    <row r="42" spans="1:13" x14ac:dyDescent="0.2">
      <c r="B42" s="106">
        <v>5</v>
      </c>
      <c r="C42" s="126"/>
      <c r="D42" s="107">
        <v>0</v>
      </c>
      <c r="E42" s="104"/>
      <c r="F42" s="127" t="s">
        <v>72</v>
      </c>
      <c r="G42" s="127">
        <v>0</v>
      </c>
      <c r="H42" s="127"/>
      <c r="I42" s="3"/>
      <c r="J42" s="3"/>
      <c r="K42" s="3"/>
      <c r="L42" s="3"/>
      <c r="M42" s="3"/>
    </row>
    <row r="43" spans="1:13" x14ac:dyDescent="0.2">
      <c r="B43" s="106">
        <v>6</v>
      </c>
      <c r="C43" s="126"/>
      <c r="D43" s="107">
        <v>0</v>
      </c>
      <c r="E43" s="104"/>
      <c r="F43" s="127" t="s">
        <v>72</v>
      </c>
      <c r="G43" s="127">
        <v>0</v>
      </c>
      <c r="H43" s="127"/>
      <c r="I43" s="3"/>
      <c r="J43" s="3"/>
      <c r="K43" s="3"/>
      <c r="L43" s="3"/>
      <c r="M43" s="3"/>
    </row>
    <row r="44" spans="1:13" x14ac:dyDescent="0.2">
      <c r="B44" s="106">
        <v>7</v>
      </c>
      <c r="C44" s="126"/>
      <c r="D44" s="107">
        <v>0</v>
      </c>
      <c r="E44" s="104"/>
      <c r="F44" s="127" t="s">
        <v>72</v>
      </c>
      <c r="G44" s="127">
        <v>0</v>
      </c>
      <c r="H44" s="127"/>
      <c r="I44" s="3"/>
      <c r="J44" s="3"/>
      <c r="K44" s="3"/>
      <c r="L44" s="3"/>
      <c r="M44" s="3"/>
    </row>
    <row r="45" spans="1:13" x14ac:dyDescent="0.2">
      <c r="A45" s="3"/>
      <c r="B45" s="3"/>
      <c r="C45" s="3"/>
      <c r="D45" s="3"/>
      <c r="E45" s="3"/>
      <c r="F45" s="3"/>
      <c r="G45" s="3"/>
      <c r="H45" s="3"/>
      <c r="I45" s="3"/>
      <c r="J45" s="3"/>
      <c r="K45" s="3"/>
      <c r="L45" s="3"/>
      <c r="M45" s="3"/>
    </row>
    <row r="46" spans="1:13" x14ac:dyDescent="0.2">
      <c r="A46" s="3" t="s">
        <v>37</v>
      </c>
      <c r="B46" s="3"/>
      <c r="C46" s="3"/>
      <c r="D46" s="3"/>
      <c r="E46" s="3"/>
      <c r="F46" s="3"/>
      <c r="G46" s="3"/>
      <c r="H46" s="3"/>
      <c r="I46" s="3"/>
      <c r="J46" s="3"/>
      <c r="K46" s="3"/>
      <c r="L46" s="3"/>
      <c r="M46" s="3"/>
    </row>
    <row r="47" spans="1:13" x14ac:dyDescent="0.2">
      <c r="A47" s="3" t="s">
        <v>88</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38</v>
      </c>
      <c r="C49" s="3"/>
      <c r="D49" s="3"/>
      <c r="F49" s="3"/>
      <c r="G49" s="3"/>
      <c r="H49" s="3"/>
      <c r="I49" s="3"/>
      <c r="J49" s="3"/>
      <c r="K49" s="3"/>
      <c r="L49" s="3"/>
      <c r="M49" s="3"/>
    </row>
    <row r="50" spans="1:13" x14ac:dyDescent="0.2">
      <c r="A50" s="3"/>
      <c r="B50" s="3" t="s">
        <v>30</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39</v>
      </c>
      <c r="C53" s="3"/>
      <c r="D53" s="3"/>
      <c r="F53" s="3"/>
      <c r="G53" s="3"/>
      <c r="H53" s="3"/>
      <c r="I53" s="3"/>
      <c r="J53" s="3"/>
      <c r="K53" s="3"/>
      <c r="L53" s="3"/>
      <c r="M53" s="3"/>
    </row>
    <row r="54" spans="1:13" x14ac:dyDescent="0.2">
      <c r="A54" s="3"/>
      <c r="B54" s="3" t="s">
        <v>30</v>
      </c>
      <c r="C54" s="3"/>
      <c r="D54" s="3"/>
      <c r="F54" s="3"/>
      <c r="G54" s="3"/>
      <c r="H54" s="3"/>
      <c r="I54" s="3"/>
      <c r="J54" s="3"/>
      <c r="K54" s="3"/>
      <c r="L54" s="3"/>
      <c r="M54" s="3"/>
    </row>
    <row r="55" spans="1:13" x14ac:dyDescent="0.2">
      <c r="A55" s="3"/>
      <c r="B55" s="3"/>
      <c r="C55" s="3"/>
      <c r="D55" s="3"/>
      <c r="E55" s="3"/>
      <c r="F55" s="3"/>
      <c r="G55" s="3"/>
      <c r="H55" s="88" t="s">
        <v>86</v>
      </c>
      <c r="I55" s="3"/>
      <c r="J55" s="3"/>
      <c r="K55" s="3"/>
      <c r="L55" s="3"/>
      <c r="M55" s="3"/>
    </row>
    <row r="56" spans="1:13" x14ac:dyDescent="0.2">
      <c r="A56" s="3"/>
      <c r="B56" s="3"/>
      <c r="C56" s="3"/>
      <c r="D56" s="3"/>
      <c r="E56" s="3"/>
      <c r="F56" s="3"/>
      <c r="G56" s="3"/>
      <c r="H56" s="3"/>
      <c r="I56" s="3"/>
      <c r="J56" s="3"/>
      <c r="K56" s="3"/>
      <c r="L56" s="3"/>
      <c r="M56" s="3"/>
    </row>
    <row r="57" spans="1:13" x14ac:dyDescent="0.2">
      <c r="A57" s="3" t="s">
        <v>3</v>
      </c>
      <c r="B57" s="3"/>
      <c r="C57" s="3"/>
      <c r="D57" s="3"/>
      <c r="E57" s="3"/>
      <c r="F57" s="3"/>
      <c r="G57" s="3"/>
      <c r="H57" s="3"/>
      <c r="I57" s="3"/>
      <c r="J57" s="3"/>
      <c r="K57" s="3"/>
      <c r="L57" s="3"/>
      <c r="M57" s="3"/>
    </row>
    <row r="58" spans="1:13" x14ac:dyDescent="0.2">
      <c r="A58" s="3" t="s">
        <v>4</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90"/>
      <c r="B60" s="90"/>
      <c r="C60" s="90"/>
      <c r="D60" s="90"/>
      <c r="E60" s="90"/>
      <c r="F60" s="90"/>
      <c r="G60" s="90"/>
      <c r="H60" s="90"/>
    </row>
  </sheetData>
  <mergeCells count="2">
    <mergeCell ref="C8:H8"/>
    <mergeCell ref="D37:E37"/>
  </mergeCells>
  <phoneticPr fontId="0" type="noConversion"/>
  <pageMargins left="0.75" right="0.75" top="1" bottom="1" header="0.5" footer="0.5"/>
  <pageSetup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2"/>
  <sheetViews>
    <sheetView workbookViewId="0">
      <selection sqref="A1:K51"/>
    </sheetView>
  </sheetViews>
  <sheetFormatPr defaultRowHeight="12.75" x14ac:dyDescent="0.2"/>
  <cols>
    <col min="1" max="1" width="4.85546875" style="10" customWidth="1"/>
    <col min="2" max="2" width="1" style="10" customWidth="1"/>
    <col min="3" max="3" width="22.140625" style="2" customWidth="1"/>
    <col min="4" max="4" width="1" style="2" customWidth="1"/>
    <col min="5" max="5" width="16.5703125" style="2" customWidth="1"/>
    <col min="6" max="6" width="3.28515625" customWidth="1"/>
    <col min="7" max="7" width="4.85546875" style="10" customWidth="1"/>
    <col min="8" max="8" width="1" style="10" customWidth="1"/>
    <col min="9" max="9" width="22.140625" style="2" customWidth="1"/>
    <col min="10" max="10" width="1" style="2" customWidth="1"/>
    <col min="11" max="11" width="16.5703125" style="2" customWidth="1"/>
  </cols>
  <sheetData>
    <row r="3" spans="1:19" ht="15.75" x14ac:dyDescent="0.2">
      <c r="A3" s="85"/>
      <c r="B3" s="85"/>
      <c r="C3" s="85"/>
      <c r="D3" s="85"/>
      <c r="E3" s="85"/>
      <c r="F3" s="262" t="str">
        <f>"File '"&amp;Instructions!B2&amp;"' - "&amp;Instructions!B1</f>
        <v>File 'M' - Metropolitan</v>
      </c>
      <c r="G3" s="262"/>
      <c r="H3" s="262"/>
      <c r="I3" s="262"/>
      <c r="J3" s="262"/>
      <c r="K3" s="262"/>
      <c r="Q3" s="11"/>
      <c r="R3" s="6"/>
      <c r="S3" s="36"/>
    </row>
    <row r="4" spans="1:19" ht="15.75" x14ac:dyDescent="0.25">
      <c r="A4" s="85"/>
      <c r="B4" s="85"/>
      <c r="C4" s="85"/>
      <c r="D4" s="85"/>
      <c r="E4" s="158"/>
      <c r="Q4" s="11"/>
      <c r="R4" s="6"/>
      <c r="S4" s="36"/>
    </row>
    <row r="5" spans="1:19" ht="15.75" x14ac:dyDescent="0.2">
      <c r="A5" s="85"/>
      <c r="B5" s="85"/>
      <c r="C5" s="85"/>
      <c r="D5" s="85"/>
      <c r="E5" s="85"/>
      <c r="F5" s="85"/>
      <c r="G5" s="85"/>
      <c r="H5" s="85"/>
      <c r="I5" s="85"/>
      <c r="J5" s="85"/>
      <c r="K5" s="85"/>
      <c r="L5" s="3"/>
      <c r="M5" s="3"/>
      <c r="N5" s="3"/>
      <c r="O5" s="3"/>
      <c r="P5" s="4"/>
      <c r="Q5" s="11"/>
      <c r="R5" s="6"/>
      <c r="S5" s="36"/>
    </row>
    <row r="6" spans="1:19" ht="15.75" x14ac:dyDescent="0.2">
      <c r="A6" s="259" t="str">
        <f>"Price List Index - "&amp;Instructions!B4</f>
        <v>Price List Index - 1/1/26 (Updated)</v>
      </c>
      <c r="B6" s="259"/>
      <c r="C6" s="259"/>
      <c r="D6" s="259"/>
      <c r="E6" s="259"/>
      <c r="F6" s="259"/>
      <c r="G6" s="259"/>
      <c r="H6" s="259"/>
      <c r="I6" s="259"/>
      <c r="J6" s="259"/>
      <c r="K6" s="259"/>
      <c r="L6" s="3"/>
      <c r="M6" s="3"/>
      <c r="N6" s="3"/>
      <c r="O6" s="3"/>
      <c r="P6" s="4"/>
      <c r="Q6" s="11"/>
      <c r="R6" s="6"/>
      <c r="S6" s="36"/>
    </row>
    <row r="7" spans="1:19" ht="6" customHeight="1" x14ac:dyDescent="0.2">
      <c r="A7" s="85"/>
      <c r="B7" s="85"/>
      <c r="C7" s="85"/>
      <c r="D7" s="85"/>
      <c r="E7" s="85"/>
      <c r="F7" s="85"/>
      <c r="G7" s="85"/>
      <c r="H7" s="85"/>
      <c r="I7" s="85"/>
      <c r="J7" s="85"/>
      <c r="K7" s="85"/>
      <c r="L7" s="3"/>
      <c r="M7" s="3"/>
      <c r="N7" s="3"/>
      <c r="O7" s="3"/>
      <c r="P7" s="4"/>
      <c r="Q7" s="11"/>
      <c r="R7" s="6"/>
      <c r="S7" s="36"/>
    </row>
    <row r="8" spans="1:19" ht="3" customHeight="1" x14ac:dyDescent="0.2">
      <c r="A8" s="86"/>
      <c r="B8" s="86"/>
      <c r="C8" s="86"/>
      <c r="D8" s="86"/>
      <c r="E8" s="86"/>
      <c r="F8" s="86"/>
      <c r="G8" s="86"/>
      <c r="H8" s="86"/>
      <c r="I8" s="86"/>
      <c r="J8" s="86"/>
      <c r="K8" s="86"/>
    </row>
    <row r="9" spans="1:19" ht="3" customHeight="1" x14ac:dyDescent="0.2">
      <c r="A9" s="87"/>
      <c r="B9" s="87"/>
      <c r="C9" s="87"/>
      <c r="D9" s="87"/>
      <c r="E9" s="87"/>
      <c r="F9" s="87"/>
      <c r="G9" s="87"/>
      <c r="H9" s="87"/>
      <c r="I9" s="87"/>
      <c r="J9" s="87"/>
      <c r="K9" s="87"/>
    </row>
    <row r="11" spans="1:19" x14ac:dyDescent="0.2">
      <c r="A11" s="83" t="s">
        <v>7</v>
      </c>
      <c r="B11" s="82"/>
      <c r="C11" s="83" t="s">
        <v>48</v>
      </c>
      <c r="D11" s="82"/>
      <c r="E11" s="83" t="s">
        <v>49</v>
      </c>
      <c r="G11" s="83" t="s">
        <v>7</v>
      </c>
      <c r="H11" s="82"/>
      <c r="I11" s="83" t="s">
        <v>48</v>
      </c>
      <c r="J11" s="82"/>
      <c r="K11" s="83" t="s">
        <v>49</v>
      </c>
    </row>
    <row r="12" spans="1:19" s="84" customFormat="1" ht="15" customHeight="1" x14ac:dyDescent="0.2">
      <c r="A12" s="6">
        <v>1</v>
      </c>
      <c r="B12" s="80"/>
      <c r="C12" s="3" t="s">
        <v>225</v>
      </c>
      <c r="D12" s="3"/>
      <c r="E12" s="3"/>
      <c r="G12" s="94"/>
      <c r="H12" s="80"/>
      <c r="I12" s="3"/>
      <c r="J12" s="3"/>
      <c r="K12" s="3"/>
    </row>
    <row r="13" spans="1:19" s="84" customFormat="1" ht="15" customHeight="1" x14ac:dyDescent="0.2">
      <c r="A13" s="6">
        <v>1</v>
      </c>
      <c r="B13" s="80"/>
      <c r="C13" s="3" t="s">
        <v>226</v>
      </c>
      <c r="D13" s="3"/>
      <c r="E13" s="3"/>
      <c r="G13" s="94"/>
      <c r="H13" s="80"/>
      <c r="I13" s="3"/>
      <c r="J13" s="3"/>
      <c r="K13" s="3"/>
    </row>
    <row r="14" spans="1:19" s="84" customFormat="1" ht="15" customHeight="1" x14ac:dyDescent="0.2">
      <c r="A14" s="6">
        <v>1</v>
      </c>
      <c r="B14" s="80"/>
      <c r="C14" s="3" t="s">
        <v>165</v>
      </c>
      <c r="D14" s="3"/>
      <c r="E14" s="3"/>
      <c r="G14" s="94"/>
      <c r="H14" s="81"/>
      <c r="I14" s="3"/>
      <c r="J14" s="3"/>
      <c r="K14" s="3"/>
    </row>
    <row r="15" spans="1:19" s="84" customFormat="1" ht="15" customHeight="1" x14ac:dyDescent="0.2">
      <c r="A15" s="200" t="s">
        <v>250</v>
      </c>
      <c r="B15" s="80"/>
      <c r="C15" s="3" t="s">
        <v>227</v>
      </c>
      <c r="D15" s="3"/>
      <c r="E15" s="3"/>
      <c r="G15" s="94"/>
      <c r="H15" s="80"/>
      <c r="I15" s="3"/>
      <c r="J15" s="3"/>
      <c r="K15" s="3"/>
    </row>
    <row r="16" spans="1:19" s="84" customFormat="1" ht="15" customHeight="1" x14ac:dyDescent="0.2">
      <c r="A16" s="208" t="s">
        <v>270</v>
      </c>
      <c r="B16" s="80"/>
      <c r="C16" s="3" t="s">
        <v>192</v>
      </c>
      <c r="D16" s="3"/>
      <c r="E16" s="3"/>
      <c r="G16" s="94"/>
      <c r="H16" s="80"/>
      <c r="I16" s="3"/>
      <c r="J16" s="3"/>
      <c r="K16" s="3"/>
    </row>
    <row r="17" spans="1:11" s="84" customFormat="1" ht="15" customHeight="1" x14ac:dyDescent="0.2">
      <c r="D17" s="3"/>
      <c r="E17" s="3"/>
      <c r="G17" s="94"/>
      <c r="H17" s="80"/>
      <c r="I17" s="3"/>
      <c r="J17" s="3"/>
      <c r="K17" s="3"/>
    </row>
    <row r="18" spans="1:11" s="84" customFormat="1" ht="15" customHeight="1" x14ac:dyDescent="0.2">
      <c r="A18" s="163"/>
      <c r="B18" s="80"/>
      <c r="C18" s="3"/>
      <c r="D18" s="3"/>
      <c r="E18" s="3"/>
      <c r="G18" s="94"/>
      <c r="H18" s="80"/>
      <c r="I18" s="3"/>
      <c r="J18" s="3"/>
      <c r="K18" s="3"/>
    </row>
    <row r="19" spans="1:11" s="84" customFormat="1" ht="15" customHeight="1" x14ac:dyDescent="0.2">
      <c r="A19" s="163"/>
      <c r="B19" s="80"/>
      <c r="C19" s="3"/>
      <c r="D19" s="3"/>
      <c r="E19" s="3"/>
      <c r="G19" s="94"/>
      <c r="H19" s="80"/>
      <c r="I19" s="3"/>
      <c r="J19" s="3"/>
      <c r="K19" s="3"/>
    </row>
    <row r="20" spans="1:11" s="84" customFormat="1" ht="15" customHeight="1" x14ac:dyDescent="0.2">
      <c r="A20" s="163"/>
      <c r="B20" s="80"/>
      <c r="C20" s="3"/>
      <c r="D20" s="3"/>
      <c r="E20" s="3"/>
      <c r="G20" s="94"/>
      <c r="H20" s="80"/>
      <c r="I20" s="3"/>
      <c r="J20" s="3"/>
      <c r="K20" s="3"/>
    </row>
    <row r="21" spans="1:11" s="84" customFormat="1" ht="15" customHeight="1" x14ac:dyDescent="0.2">
      <c r="A21" s="163"/>
      <c r="B21" s="80"/>
      <c r="C21" s="3"/>
      <c r="D21" s="3"/>
      <c r="E21" s="3"/>
      <c r="G21" s="94"/>
      <c r="H21" s="80"/>
      <c r="I21" s="3"/>
      <c r="J21" s="3"/>
      <c r="K21" s="3"/>
    </row>
    <row r="22" spans="1:11" s="84" customFormat="1" ht="15" customHeight="1" x14ac:dyDescent="0.2">
      <c r="A22" s="163"/>
      <c r="B22" s="80"/>
      <c r="C22" s="3"/>
      <c r="D22" s="3"/>
      <c r="E22" s="3"/>
      <c r="G22" s="94"/>
      <c r="H22" s="80"/>
      <c r="I22" s="3"/>
      <c r="J22" s="3"/>
      <c r="K22" s="3"/>
    </row>
    <row r="23" spans="1:11" s="84" customFormat="1" ht="15" customHeight="1" x14ac:dyDescent="0.2">
      <c r="A23" s="163"/>
      <c r="B23" s="80"/>
      <c r="C23" s="3"/>
      <c r="D23" s="3"/>
      <c r="E23" s="3"/>
      <c r="G23" s="94"/>
      <c r="H23" s="80"/>
      <c r="I23" s="3"/>
      <c r="J23" s="3"/>
      <c r="K23" s="3"/>
    </row>
    <row r="24" spans="1:11" s="84" customFormat="1" ht="15" customHeight="1" x14ac:dyDescent="0.2">
      <c r="A24" s="163"/>
      <c r="B24" s="80"/>
      <c r="C24" s="3"/>
      <c r="D24" s="3"/>
      <c r="E24" s="3"/>
      <c r="G24" s="94"/>
      <c r="H24" s="80"/>
      <c r="I24" s="3"/>
      <c r="J24" s="3"/>
      <c r="K24" s="3"/>
    </row>
    <row r="25" spans="1:11" s="84" customFormat="1" ht="15" customHeight="1" x14ac:dyDescent="0.2">
      <c r="A25" s="163"/>
      <c r="B25" s="80"/>
      <c r="C25" s="3"/>
      <c r="D25" s="3"/>
      <c r="E25" s="3"/>
      <c r="G25" s="94"/>
      <c r="H25" s="80"/>
      <c r="I25" s="3"/>
      <c r="J25" s="3"/>
      <c r="K25" s="3"/>
    </row>
    <row r="26" spans="1:11" s="84" customFormat="1" ht="15" customHeight="1" x14ac:dyDescent="0.2">
      <c r="A26" s="163"/>
      <c r="B26" s="80"/>
      <c r="C26" s="3"/>
      <c r="D26" s="3"/>
      <c r="E26" s="3"/>
      <c r="G26" s="94"/>
      <c r="H26" s="80"/>
      <c r="I26" s="3"/>
      <c r="J26" s="3"/>
      <c r="K26" s="3"/>
    </row>
    <row r="27" spans="1:11" s="84" customFormat="1" ht="15" customHeight="1" x14ac:dyDescent="0.2">
      <c r="A27" s="163"/>
      <c r="B27" s="80"/>
      <c r="C27" s="3"/>
      <c r="D27" s="3"/>
      <c r="E27" s="3"/>
      <c r="G27" s="94"/>
      <c r="H27" s="80"/>
      <c r="I27" s="3"/>
      <c r="J27" s="3"/>
      <c r="K27" s="3"/>
    </row>
    <row r="28" spans="1:11" s="84" customFormat="1" ht="15" customHeight="1" x14ac:dyDescent="0.2">
      <c r="A28" s="163"/>
      <c r="B28" s="80"/>
      <c r="C28" s="3"/>
      <c r="D28" s="3"/>
      <c r="E28" s="3"/>
      <c r="G28" s="94"/>
      <c r="H28" s="80"/>
      <c r="I28" s="3"/>
      <c r="J28" s="3"/>
      <c r="K28" s="3"/>
    </row>
    <row r="29" spans="1:11" s="84" customFormat="1" ht="15" customHeight="1" x14ac:dyDescent="0.2">
      <c r="A29" s="94"/>
      <c r="B29" s="80"/>
      <c r="C29" s="3"/>
      <c r="D29" s="3"/>
      <c r="E29" s="3"/>
      <c r="G29" s="94"/>
      <c r="H29" s="80"/>
      <c r="I29" s="3"/>
      <c r="J29" s="3"/>
      <c r="K29" s="3"/>
    </row>
    <row r="30" spans="1:11" s="84" customFormat="1" ht="15" customHeight="1" x14ac:dyDescent="0.2">
      <c r="A30" s="94"/>
      <c r="B30" s="80"/>
      <c r="C30" s="3"/>
      <c r="D30" s="3"/>
      <c r="E30" s="3"/>
      <c r="G30" s="94"/>
      <c r="H30" s="80"/>
      <c r="I30" s="3"/>
      <c r="J30" s="3"/>
      <c r="K30" s="3"/>
    </row>
    <row r="31" spans="1:11" s="84" customFormat="1" ht="15" customHeight="1" x14ac:dyDescent="0.2">
      <c r="A31" s="94"/>
      <c r="B31" s="80"/>
      <c r="C31" s="3"/>
      <c r="D31" s="3"/>
      <c r="E31" s="3"/>
      <c r="G31" s="94"/>
      <c r="H31" s="80"/>
      <c r="I31" s="3"/>
      <c r="J31" s="3"/>
      <c r="K31" s="3"/>
    </row>
    <row r="32" spans="1:11" s="84" customFormat="1" ht="15" customHeight="1" x14ac:dyDescent="0.2">
      <c r="A32" s="94"/>
      <c r="B32" s="80"/>
      <c r="C32" s="3"/>
      <c r="D32" s="3"/>
      <c r="E32" s="3"/>
      <c r="G32" s="94"/>
      <c r="H32" s="80"/>
      <c r="I32" s="3"/>
      <c r="J32" s="3"/>
      <c r="K32" s="3"/>
    </row>
    <row r="33" spans="1:11" s="84" customFormat="1" ht="15" customHeight="1" x14ac:dyDescent="0.2">
      <c r="A33" s="94"/>
      <c r="B33" s="80"/>
      <c r="C33" s="3"/>
      <c r="D33" s="3"/>
      <c r="E33" s="3"/>
      <c r="G33" s="94"/>
      <c r="H33" s="80"/>
      <c r="I33" s="3"/>
      <c r="J33" s="3"/>
      <c r="K33" s="3"/>
    </row>
    <row r="34" spans="1:11" s="84" customFormat="1" ht="15" customHeight="1" x14ac:dyDescent="0.2">
      <c r="A34" s="94"/>
      <c r="B34" s="80"/>
      <c r="C34" s="3"/>
      <c r="D34" s="3"/>
      <c r="E34" s="3"/>
      <c r="G34" s="94"/>
      <c r="H34" s="80"/>
      <c r="I34" s="3"/>
      <c r="J34" s="3"/>
      <c r="K34" s="3"/>
    </row>
    <row r="35" spans="1:11" s="84" customFormat="1" ht="15" customHeight="1" x14ac:dyDescent="0.2">
      <c r="A35" s="94"/>
      <c r="B35" s="80"/>
      <c r="C35" s="3"/>
      <c r="D35" s="3"/>
      <c r="E35" s="3"/>
      <c r="G35" s="94"/>
      <c r="H35" s="81"/>
      <c r="I35" s="3"/>
      <c r="J35" s="3"/>
      <c r="K35" s="3"/>
    </row>
    <row r="36" spans="1:11" s="84" customFormat="1" ht="15" customHeight="1" x14ac:dyDescent="0.2">
      <c r="A36" s="94"/>
      <c r="B36" s="80"/>
      <c r="C36" s="3"/>
      <c r="D36" s="3"/>
      <c r="E36" s="3"/>
      <c r="G36" s="94"/>
      <c r="H36" s="80"/>
      <c r="I36" s="3"/>
      <c r="J36" s="3"/>
      <c r="K36" s="3"/>
    </row>
    <row r="37" spans="1:11" s="84" customFormat="1" ht="15" customHeight="1" x14ac:dyDescent="0.2">
      <c r="A37" s="94"/>
      <c r="B37" s="80"/>
      <c r="C37" s="3"/>
      <c r="D37" s="3"/>
      <c r="E37" s="3"/>
      <c r="G37" s="94"/>
      <c r="H37" s="81"/>
      <c r="I37" s="3"/>
      <c r="J37" s="3"/>
      <c r="K37" s="3"/>
    </row>
    <row r="38" spans="1:11" s="84" customFormat="1" ht="15" customHeight="1" x14ac:dyDescent="0.2">
      <c r="A38" s="94"/>
      <c r="B38" s="80"/>
      <c r="C38" s="3"/>
      <c r="D38" s="3"/>
      <c r="E38" s="3"/>
      <c r="G38" s="94"/>
      <c r="H38" s="80"/>
      <c r="I38" s="3"/>
      <c r="J38" s="3"/>
      <c r="K38" s="3"/>
    </row>
    <row r="39" spans="1:11" s="84" customFormat="1" ht="15" customHeight="1" x14ac:dyDescent="0.2">
      <c r="A39" s="94"/>
      <c r="B39" s="80"/>
      <c r="C39" s="3"/>
      <c r="D39" s="3"/>
      <c r="E39" s="3"/>
      <c r="G39" s="94"/>
      <c r="H39" s="80"/>
      <c r="I39" s="3"/>
      <c r="J39" s="3"/>
      <c r="K39" s="3"/>
    </row>
    <row r="40" spans="1:11" s="84" customFormat="1" ht="15" customHeight="1" x14ac:dyDescent="0.2">
      <c r="A40" s="94"/>
      <c r="B40" s="80"/>
      <c r="C40" s="3"/>
      <c r="D40" s="3"/>
      <c r="E40" s="3"/>
      <c r="G40" s="94"/>
      <c r="H40" s="80"/>
      <c r="I40" s="3"/>
      <c r="J40" s="3"/>
      <c r="K40" s="3"/>
    </row>
    <row r="41" spans="1:11" s="84" customFormat="1" ht="15" customHeight="1" x14ac:dyDescent="0.2">
      <c r="A41" s="94"/>
      <c r="B41" s="80"/>
      <c r="C41" s="3"/>
      <c r="D41" s="3"/>
      <c r="E41" s="3"/>
      <c r="G41" s="94"/>
      <c r="H41" s="80"/>
      <c r="I41" s="3"/>
      <c r="J41" s="3"/>
      <c r="K41" s="3"/>
    </row>
    <row r="42" spans="1:11" s="84" customFormat="1" ht="15" customHeight="1" x14ac:dyDescent="0.2">
      <c r="A42" s="94"/>
      <c r="B42" s="81"/>
      <c r="C42" s="3"/>
      <c r="D42" s="3"/>
      <c r="E42" s="3"/>
      <c r="G42" s="94"/>
      <c r="H42" s="80"/>
      <c r="I42" s="3"/>
      <c r="J42" s="3"/>
      <c r="K42" s="3"/>
    </row>
    <row r="43" spans="1:11" s="84" customFormat="1" ht="15" customHeight="1" x14ac:dyDescent="0.2">
      <c r="A43" s="94"/>
      <c r="B43" s="80"/>
      <c r="C43" s="3"/>
      <c r="D43" s="3"/>
      <c r="E43" s="3"/>
      <c r="G43" s="94"/>
      <c r="H43" s="81"/>
      <c r="I43" s="3"/>
      <c r="J43" s="3"/>
      <c r="K43" s="3"/>
    </row>
    <row r="44" spans="1:11" s="84" customFormat="1" ht="15" customHeight="1" x14ac:dyDescent="0.2">
      <c r="A44" s="94"/>
      <c r="B44" s="80"/>
      <c r="C44" s="3"/>
      <c r="D44" s="3"/>
      <c r="E44" s="3"/>
      <c r="G44" s="94"/>
      <c r="H44" s="80"/>
      <c r="I44" s="3"/>
      <c r="J44" s="3"/>
      <c r="K44" s="3"/>
    </row>
    <row r="45" spans="1:11" s="84" customFormat="1" ht="15" customHeight="1" x14ac:dyDescent="0.2">
      <c r="A45" s="94"/>
      <c r="B45" s="80"/>
      <c r="C45" s="3"/>
      <c r="D45" s="3"/>
      <c r="E45" s="3"/>
      <c r="G45" s="94"/>
      <c r="H45" s="80"/>
      <c r="I45" s="3"/>
      <c r="J45" s="3"/>
      <c r="K45" s="3"/>
    </row>
    <row r="46" spans="1:11" s="84" customFormat="1" ht="5.0999999999999996" customHeight="1" x14ac:dyDescent="0.2">
      <c r="G46" s="94"/>
      <c r="H46" s="80"/>
      <c r="I46" s="3"/>
      <c r="J46" s="3"/>
      <c r="K46" s="3"/>
    </row>
    <row r="47" spans="1:11" s="84" customFormat="1" ht="9.9499999999999993" customHeight="1" x14ac:dyDescent="0.2">
      <c r="A47" s="80"/>
      <c r="B47" s="80"/>
      <c r="C47" s="3"/>
      <c r="D47" s="3"/>
      <c r="E47" s="3"/>
    </row>
    <row r="48" spans="1:11" s="84" customFormat="1" ht="9.9499999999999993" customHeight="1" x14ac:dyDescent="0.2">
      <c r="A48" s="80"/>
      <c r="B48" s="80"/>
      <c r="C48" s="3"/>
      <c r="D48" s="3"/>
      <c r="E48" s="3"/>
    </row>
    <row r="49" spans="1:11" s="84" customFormat="1" ht="12.75" customHeight="1" x14ac:dyDescent="0.2">
      <c r="A49" s="260" t="s">
        <v>219</v>
      </c>
      <c r="B49" s="260"/>
      <c r="C49" s="260"/>
      <c r="D49" s="260"/>
      <c r="E49" s="260"/>
      <c r="F49" s="260"/>
      <c r="G49" s="260"/>
      <c r="H49" s="260"/>
      <c r="I49" s="260"/>
      <c r="J49" s="260"/>
      <c r="K49" s="260"/>
    </row>
    <row r="50" spans="1:11" s="84" customFormat="1" ht="3.95" customHeight="1" x14ac:dyDescent="0.2">
      <c r="A50" s="80"/>
      <c r="B50" s="80"/>
      <c r="C50" s="3"/>
      <c r="D50" s="3"/>
      <c r="E50" s="3"/>
    </row>
    <row r="51" spans="1:11" s="84" customFormat="1" ht="36.75" customHeight="1" x14ac:dyDescent="0.2">
      <c r="A51" s="261" t="s">
        <v>27</v>
      </c>
      <c r="B51" s="261"/>
      <c r="C51" s="261"/>
      <c r="D51" s="261"/>
      <c r="E51" s="261"/>
      <c r="F51" s="261"/>
      <c r="G51" s="261"/>
      <c r="H51" s="261"/>
      <c r="I51" s="261"/>
      <c r="J51" s="261"/>
      <c r="K51" s="261"/>
    </row>
    <row r="52" spans="1:11" x14ac:dyDescent="0.2">
      <c r="A52" s="31"/>
      <c r="B52" s="31"/>
      <c r="C52" s="31"/>
      <c r="D52" s="31"/>
      <c r="E52" s="31"/>
      <c r="F52" s="31"/>
      <c r="G52" s="31"/>
      <c r="H52" s="31"/>
      <c r="I52" s="31"/>
      <c r="J52" s="31"/>
      <c r="K52" s="31"/>
    </row>
  </sheetData>
  <mergeCells count="4">
    <mergeCell ref="A6:K6"/>
    <mergeCell ref="A49:K49"/>
    <mergeCell ref="A51:K51"/>
    <mergeCell ref="F3:K3"/>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340"/>
  <sheetViews>
    <sheetView tabSelected="1" zoomScale="132" zoomScaleNormal="132" workbookViewId="0">
      <pane xSplit="14" ySplit="19" topLeftCell="O20" activePane="bottomRight" state="frozen"/>
      <selection pane="topRight" activeCell="O1" sqref="O1"/>
      <selection pane="bottomLeft" activeCell="A20" sqref="A20"/>
      <selection pane="bottomRight" activeCell="O20" sqref="O20"/>
    </sheetView>
  </sheetViews>
  <sheetFormatPr defaultRowHeight="11.25" x14ac:dyDescent="0.2"/>
  <cols>
    <col min="1" max="1" width="1.28515625" style="2" customWidth="1"/>
    <col min="2" max="2" width="10.7109375"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1.140625" style="2" customWidth="1"/>
    <col min="9" max="15" width="4.85546875" style="2" customWidth="1"/>
    <col min="16" max="16" width="4.85546875" style="8" customWidth="1"/>
    <col min="17" max="17" width="4.5703125" style="1" customWidth="1"/>
    <col min="18" max="18" width="3" style="2" customWidth="1"/>
    <col min="19" max="19" width="6.7109375" style="22" customWidth="1"/>
    <col min="20" max="20" width="3.7109375" style="2" customWidth="1"/>
    <col min="21" max="21" width="4" style="9" customWidth="1"/>
    <col min="22" max="22" width="3.28515625" style="92" customWidth="1"/>
    <col min="23" max="23" width="3.85546875" style="57" customWidth="1"/>
    <col min="24" max="24" width="6.7109375" style="16" customWidth="1"/>
    <col min="25" max="25" width="1" style="92"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2" customWidth="1"/>
    <col min="35" max="35" width="4.28515625" style="131"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17" t="s">
        <v>55</v>
      </c>
      <c r="D1" s="40"/>
      <c r="E1" s="75" t="s">
        <v>22</v>
      </c>
      <c r="F1" s="75"/>
      <c r="G1" s="30" t="s">
        <v>47</v>
      </c>
      <c r="H1" s="30"/>
      <c r="I1" s="30"/>
      <c r="J1" s="30"/>
      <c r="K1" s="30"/>
      <c r="L1" s="30"/>
      <c r="M1" s="30"/>
      <c r="N1" s="30"/>
      <c r="P1" s="75" t="s">
        <v>23</v>
      </c>
      <c r="Q1" s="91"/>
      <c r="R1" s="29"/>
      <c r="S1" s="39">
        <f>IF(Suggested="Yes",AA1,AG1)</f>
        <v>0.05</v>
      </c>
      <c r="T1" s="37" t="s">
        <v>46</v>
      </c>
      <c r="U1" s="5" t="str">
        <f>+Instructions!$B$3</f>
        <v>D</v>
      </c>
      <c r="V1" s="52"/>
      <c r="W1" s="56">
        <f>+Instructions!$C$22</f>
        <v>0</v>
      </c>
      <c r="X1" s="17">
        <f t="shared" ref="X1:X7" si="0">ROUND($AA1*(1-W1)+0.004999,2)</f>
        <v>0.05</v>
      </c>
      <c r="Y1" s="52"/>
      <c r="Z1" s="6" t="s">
        <v>287</v>
      </c>
      <c r="AA1" s="39">
        <v>0.05</v>
      </c>
      <c r="AB1" s="60">
        <f t="shared" ref="AB1:AC7" si="1">+W1</f>
        <v>0</v>
      </c>
      <c r="AC1" s="17">
        <f t="shared" si="1"/>
        <v>0.05</v>
      </c>
      <c r="AD1" s="12">
        <f t="shared" ref="AD1:AD7" si="2">(AG1-AC1)/AG1</f>
        <v>0</v>
      </c>
      <c r="AE1" s="125"/>
      <c r="AF1" s="132">
        <v>1</v>
      </c>
      <c r="AG1" s="38">
        <f t="shared" ref="AG1:AG7" si="3">SUM(AJ1:AL1)+AE1</f>
        <v>0.05</v>
      </c>
      <c r="AH1" s="52"/>
      <c r="AJ1" s="17">
        <f t="shared" ref="AJ1:AJ7" si="4">ROUND(AC1/(1-VLOOKUP(AF1,Group,2,FALSE)),2)</f>
        <v>0.05</v>
      </c>
      <c r="AK1" s="17">
        <f t="shared" ref="AK1:AK7" si="5">IF(VLOOKUP(AF1,Group,5,FALSE)="YES",VLOOKUP(ROUND(ROUND(AJ1,1)-AJ1,2),Round,2,FALSE)+VLOOKUP(AF1,Group,6,FALSE),0)</f>
        <v>0</v>
      </c>
      <c r="AL1" s="17">
        <f t="shared" ref="AL1:AL7" si="6">IF(VLOOKUP(AF1,Group,7,FALSE)="",0,ROUND(AJ1-0.04999,1)-AJ1+AM1)</f>
        <v>0</v>
      </c>
      <c r="AM1" s="17" t="str">
        <f t="shared" ref="AM1:AM7" si="7">IF(VLOOKUP(AF1,Group,7,FALSE)="","",VLOOKUP(AF1,Group,7,FALSE))</f>
        <v/>
      </c>
      <c r="AO1" s="31" t="s">
        <v>59</v>
      </c>
    </row>
    <row r="2" spans="2:41" s="3" customFormat="1" ht="9.9499999999999993" hidden="1" customHeight="1" x14ac:dyDescent="0.2">
      <c r="B2" s="118" t="s">
        <v>44</v>
      </c>
      <c r="D2" s="40"/>
      <c r="E2" s="75" t="s">
        <v>22</v>
      </c>
      <c r="F2" s="75"/>
      <c r="G2" s="30" t="s">
        <v>24</v>
      </c>
      <c r="H2" s="30"/>
      <c r="I2" s="30" t="s">
        <v>25</v>
      </c>
      <c r="J2" s="30"/>
      <c r="K2" s="30"/>
      <c r="L2" s="30"/>
      <c r="M2" s="30"/>
      <c r="N2" s="30"/>
      <c r="P2" s="75"/>
      <c r="Q2" s="91"/>
      <c r="R2" s="29"/>
      <c r="S2" s="39">
        <f t="shared" ref="S2:S7" si="8">IF(Suggested="Yes",AA2,AG2)</f>
        <v>0.05</v>
      </c>
      <c r="T2" s="37" t="s">
        <v>45</v>
      </c>
      <c r="U2" s="5" t="str">
        <f>+Instructions!$B$3</f>
        <v>D</v>
      </c>
      <c r="V2" s="52"/>
      <c r="W2" s="56">
        <f>+Instructions!$C$22</f>
        <v>0</v>
      </c>
      <c r="X2" s="39">
        <f t="shared" si="0"/>
        <v>0.05</v>
      </c>
      <c r="Y2" s="52"/>
      <c r="Z2" s="6" t="s">
        <v>287</v>
      </c>
      <c r="AA2" s="39">
        <v>0.05</v>
      </c>
      <c r="AB2" s="60">
        <f t="shared" si="1"/>
        <v>0</v>
      </c>
      <c r="AC2" s="39">
        <f t="shared" si="1"/>
        <v>0.05</v>
      </c>
      <c r="AD2" s="60">
        <f t="shared" si="2"/>
        <v>0</v>
      </c>
      <c r="AE2" s="125"/>
      <c r="AF2" s="134">
        <v>2</v>
      </c>
      <c r="AG2" s="44">
        <f t="shared" si="3"/>
        <v>0.05</v>
      </c>
      <c r="AH2" s="52"/>
      <c r="AJ2" s="17">
        <f t="shared" si="4"/>
        <v>0.05</v>
      </c>
      <c r="AK2" s="17">
        <f t="shared" si="5"/>
        <v>0</v>
      </c>
      <c r="AL2" s="17">
        <f t="shared" si="6"/>
        <v>0</v>
      </c>
      <c r="AM2" s="17" t="str">
        <f t="shared" si="7"/>
        <v/>
      </c>
      <c r="AO2" s="31" t="s">
        <v>59</v>
      </c>
    </row>
    <row r="3" spans="2:41" s="3" customFormat="1" ht="9.9499999999999993" hidden="1" customHeight="1" x14ac:dyDescent="0.2">
      <c r="B3" s="116" t="s">
        <v>6</v>
      </c>
      <c r="D3" s="40"/>
      <c r="E3" s="75" t="s">
        <v>22</v>
      </c>
      <c r="F3" s="75"/>
      <c r="G3" s="30" t="s">
        <v>24</v>
      </c>
      <c r="H3" s="30"/>
      <c r="I3" s="30" t="s">
        <v>25</v>
      </c>
      <c r="J3" s="30"/>
      <c r="K3" s="30"/>
      <c r="L3" s="30"/>
      <c r="M3" s="30"/>
      <c r="N3" s="30"/>
      <c r="P3" s="75"/>
      <c r="Q3" s="91"/>
      <c r="R3" s="29"/>
      <c r="S3" s="39">
        <f t="shared" si="8"/>
        <v>0</v>
      </c>
      <c r="T3" s="37" t="s">
        <v>45</v>
      </c>
      <c r="U3" s="5" t="str">
        <f>+Instructions!$B$3</f>
        <v>D</v>
      </c>
      <c r="V3" s="52"/>
      <c r="W3" s="56">
        <f>+Instructions!$C$22</f>
        <v>0</v>
      </c>
      <c r="X3" s="17">
        <f t="shared" si="0"/>
        <v>0</v>
      </c>
      <c r="Y3" s="52"/>
      <c r="Z3" s="6" t="s">
        <v>287</v>
      </c>
      <c r="AA3" s="39">
        <v>0</v>
      </c>
      <c r="AB3" s="60">
        <f t="shared" si="1"/>
        <v>0</v>
      </c>
      <c r="AC3" s="17">
        <f t="shared" si="1"/>
        <v>0</v>
      </c>
      <c r="AD3" s="12" t="e">
        <f t="shared" si="2"/>
        <v>#DIV/0!</v>
      </c>
      <c r="AE3" s="125"/>
      <c r="AF3" s="133">
        <v>3</v>
      </c>
      <c r="AG3" s="53">
        <f t="shared" si="3"/>
        <v>0</v>
      </c>
      <c r="AH3" s="52"/>
      <c r="AJ3" s="17">
        <f t="shared" si="4"/>
        <v>0</v>
      </c>
      <c r="AK3" s="17">
        <f t="shared" si="5"/>
        <v>0</v>
      </c>
      <c r="AL3" s="17">
        <f t="shared" si="6"/>
        <v>0</v>
      </c>
      <c r="AM3" s="17" t="str">
        <f t="shared" si="7"/>
        <v/>
      </c>
      <c r="AO3" s="31" t="s">
        <v>59</v>
      </c>
    </row>
    <row r="4" spans="2:41" s="3" customFormat="1" ht="9.9499999999999993" hidden="1" customHeight="1" x14ac:dyDescent="0.2">
      <c r="B4" s="119">
        <v>0</v>
      </c>
      <c r="D4" s="40"/>
      <c r="E4" s="75" t="s">
        <v>22</v>
      </c>
      <c r="F4" s="75"/>
      <c r="G4" s="30" t="s">
        <v>24</v>
      </c>
      <c r="H4" s="30"/>
      <c r="I4" s="30" t="s">
        <v>25</v>
      </c>
      <c r="J4" s="30"/>
      <c r="K4" s="30"/>
      <c r="L4" s="30"/>
      <c r="M4" s="30"/>
      <c r="N4" s="30"/>
      <c r="P4" s="75"/>
      <c r="Q4" s="91"/>
      <c r="R4" s="29"/>
      <c r="S4" s="39">
        <f t="shared" si="8"/>
        <v>0</v>
      </c>
      <c r="T4" s="37" t="s">
        <v>45</v>
      </c>
      <c r="U4" s="5" t="str">
        <f>+Instructions!$B$3</f>
        <v>D</v>
      </c>
      <c r="V4" s="52"/>
      <c r="W4" s="56">
        <f>+Instructions!$C$22</f>
        <v>0</v>
      </c>
      <c r="X4" s="17">
        <f t="shared" si="0"/>
        <v>0</v>
      </c>
      <c r="Y4" s="52"/>
      <c r="Z4" s="6" t="s">
        <v>287</v>
      </c>
      <c r="AA4" s="39">
        <v>0</v>
      </c>
      <c r="AB4" s="60">
        <f t="shared" si="1"/>
        <v>0</v>
      </c>
      <c r="AC4" s="17">
        <f t="shared" si="1"/>
        <v>0</v>
      </c>
      <c r="AD4" s="12" t="e">
        <f t="shared" si="2"/>
        <v>#DIV/0!</v>
      </c>
      <c r="AE4" s="125"/>
      <c r="AF4" s="135">
        <v>4</v>
      </c>
      <c r="AG4" s="112">
        <f t="shared" si="3"/>
        <v>0</v>
      </c>
      <c r="AH4" s="52"/>
      <c r="AJ4" s="17">
        <f t="shared" si="4"/>
        <v>0</v>
      </c>
      <c r="AK4" s="17">
        <f t="shared" si="5"/>
        <v>0</v>
      </c>
      <c r="AL4" s="17">
        <f t="shared" si="6"/>
        <v>0</v>
      </c>
      <c r="AM4" s="17" t="str">
        <f t="shared" si="7"/>
        <v/>
      </c>
      <c r="AO4" s="102" t="s">
        <v>59</v>
      </c>
    </row>
    <row r="5" spans="2:41" s="3" customFormat="1" ht="9.9499999999999993" hidden="1" customHeight="1" x14ac:dyDescent="0.2">
      <c r="B5" s="120">
        <v>0</v>
      </c>
      <c r="D5" s="40"/>
      <c r="E5" s="75" t="s">
        <v>22</v>
      </c>
      <c r="F5" s="75"/>
      <c r="G5" s="30" t="s">
        <v>24</v>
      </c>
      <c r="H5" s="30"/>
      <c r="I5" s="30" t="s">
        <v>25</v>
      </c>
      <c r="J5" s="30"/>
      <c r="K5" s="30"/>
      <c r="L5" s="30"/>
      <c r="M5" s="30"/>
      <c r="N5" s="30"/>
      <c r="P5" s="75"/>
      <c r="Q5" s="91"/>
      <c r="R5" s="29"/>
      <c r="S5" s="39">
        <f t="shared" si="8"/>
        <v>0</v>
      </c>
      <c r="T5" s="37" t="s">
        <v>45</v>
      </c>
      <c r="U5" s="5" t="str">
        <f>+Instructions!$B$3</f>
        <v>D</v>
      </c>
      <c r="V5" s="52"/>
      <c r="W5" s="56">
        <f>+Instructions!$C$22</f>
        <v>0</v>
      </c>
      <c r="X5" s="17">
        <f t="shared" si="0"/>
        <v>0</v>
      </c>
      <c r="Y5" s="52"/>
      <c r="Z5" s="6" t="s">
        <v>287</v>
      </c>
      <c r="AA5" s="39">
        <v>0</v>
      </c>
      <c r="AB5" s="60">
        <f t="shared" si="1"/>
        <v>0</v>
      </c>
      <c r="AC5" s="17">
        <f t="shared" si="1"/>
        <v>0</v>
      </c>
      <c r="AD5" s="12" t="e">
        <f t="shared" si="2"/>
        <v>#DIV/0!</v>
      </c>
      <c r="AE5" s="125"/>
      <c r="AF5" s="136">
        <v>5</v>
      </c>
      <c r="AG5" s="113">
        <f t="shared" si="3"/>
        <v>0</v>
      </c>
      <c r="AH5" s="52"/>
      <c r="AJ5" s="17">
        <f t="shared" si="4"/>
        <v>0</v>
      </c>
      <c r="AK5" s="17">
        <f t="shared" si="5"/>
        <v>0</v>
      </c>
      <c r="AL5" s="17">
        <f t="shared" si="6"/>
        <v>0</v>
      </c>
      <c r="AM5" s="17" t="str">
        <f t="shared" si="7"/>
        <v/>
      </c>
      <c r="AO5" s="102" t="s">
        <v>59</v>
      </c>
    </row>
    <row r="6" spans="2:41" s="3" customFormat="1" ht="9.9499999999999993" hidden="1" customHeight="1" x14ac:dyDescent="0.2">
      <c r="B6" s="121">
        <v>0</v>
      </c>
      <c r="D6" s="40"/>
      <c r="E6" s="75" t="s">
        <v>22</v>
      </c>
      <c r="F6" s="75"/>
      <c r="G6" s="30" t="s">
        <v>24</v>
      </c>
      <c r="H6" s="30"/>
      <c r="I6" s="30" t="s">
        <v>25</v>
      </c>
      <c r="J6" s="30"/>
      <c r="K6" s="30"/>
      <c r="L6" s="30"/>
      <c r="M6" s="30"/>
      <c r="N6" s="30"/>
      <c r="P6" s="75"/>
      <c r="Q6" s="91"/>
      <c r="R6" s="29"/>
      <c r="S6" s="39">
        <f t="shared" si="8"/>
        <v>0</v>
      </c>
      <c r="T6" s="37" t="s">
        <v>45</v>
      </c>
      <c r="U6" s="5" t="str">
        <f>+Instructions!$B$3</f>
        <v>D</v>
      </c>
      <c r="V6" s="52"/>
      <c r="W6" s="56">
        <f>+Instructions!$C$22</f>
        <v>0</v>
      </c>
      <c r="X6" s="17">
        <f t="shared" si="0"/>
        <v>0</v>
      </c>
      <c r="Y6" s="52"/>
      <c r="Z6" s="6" t="s">
        <v>287</v>
      </c>
      <c r="AA6" s="39">
        <v>0</v>
      </c>
      <c r="AB6" s="60">
        <f t="shared" si="1"/>
        <v>0</v>
      </c>
      <c r="AC6" s="17">
        <f t="shared" si="1"/>
        <v>0</v>
      </c>
      <c r="AD6" s="12" t="e">
        <f t="shared" si="2"/>
        <v>#DIV/0!</v>
      </c>
      <c r="AE6" s="125"/>
      <c r="AF6" s="137">
        <v>6</v>
      </c>
      <c r="AG6" s="114">
        <f t="shared" si="3"/>
        <v>0</v>
      </c>
      <c r="AH6" s="52"/>
      <c r="AJ6" s="17">
        <f t="shared" si="4"/>
        <v>0</v>
      </c>
      <c r="AK6" s="17">
        <f t="shared" si="5"/>
        <v>0</v>
      </c>
      <c r="AL6" s="17">
        <f t="shared" si="6"/>
        <v>0</v>
      </c>
      <c r="AM6" s="17" t="str">
        <f t="shared" si="7"/>
        <v/>
      </c>
      <c r="AO6" s="102" t="s">
        <v>59</v>
      </c>
    </row>
    <row r="7" spans="2:41" s="3" customFormat="1" ht="9.9499999999999993" hidden="1" customHeight="1" x14ac:dyDescent="0.2">
      <c r="B7" s="122">
        <v>0</v>
      </c>
      <c r="D7" s="40"/>
      <c r="E7" s="75" t="s">
        <v>22</v>
      </c>
      <c r="F7" s="75"/>
      <c r="G7" s="30" t="s">
        <v>24</v>
      </c>
      <c r="H7" s="30"/>
      <c r="I7" s="30" t="s">
        <v>25</v>
      </c>
      <c r="J7" s="30"/>
      <c r="K7" s="30"/>
      <c r="L7" s="30"/>
      <c r="M7" s="30"/>
      <c r="N7" s="30"/>
      <c r="P7" s="75"/>
      <c r="Q7" s="91"/>
      <c r="R7" s="29"/>
      <c r="S7" s="39">
        <f t="shared" si="8"/>
        <v>0</v>
      </c>
      <c r="T7" s="37" t="s">
        <v>45</v>
      </c>
      <c r="U7" s="5" t="str">
        <f>+Instructions!$B$3</f>
        <v>D</v>
      </c>
      <c r="V7" s="52"/>
      <c r="W7" s="56">
        <f>+Instructions!$C$22</f>
        <v>0</v>
      </c>
      <c r="X7" s="17">
        <f t="shared" si="0"/>
        <v>0</v>
      </c>
      <c r="Y7" s="52"/>
      <c r="Z7" s="6" t="s">
        <v>287</v>
      </c>
      <c r="AA7" s="39">
        <v>0</v>
      </c>
      <c r="AB7" s="60">
        <f t="shared" si="1"/>
        <v>0</v>
      </c>
      <c r="AC7" s="17">
        <f t="shared" si="1"/>
        <v>0</v>
      </c>
      <c r="AD7" s="12" t="e">
        <f t="shared" si="2"/>
        <v>#DIV/0!</v>
      </c>
      <c r="AE7" s="125"/>
      <c r="AF7" s="138">
        <v>7</v>
      </c>
      <c r="AG7" s="115">
        <f t="shared" si="3"/>
        <v>0</v>
      </c>
      <c r="AH7" s="52"/>
      <c r="AJ7" s="17">
        <f t="shared" si="4"/>
        <v>0</v>
      </c>
      <c r="AK7" s="17">
        <f t="shared" si="5"/>
        <v>0</v>
      </c>
      <c r="AL7" s="17">
        <f t="shared" si="6"/>
        <v>0</v>
      </c>
      <c r="AM7" s="17" t="str">
        <f t="shared" si="7"/>
        <v/>
      </c>
      <c r="AO7" s="102" t="s">
        <v>59</v>
      </c>
    </row>
    <row r="8" spans="2:41" s="3" customFormat="1" ht="9.9499999999999993" hidden="1" customHeight="1" x14ac:dyDescent="0.2">
      <c r="B8" s="123" t="s">
        <v>57</v>
      </c>
      <c r="D8" s="40"/>
      <c r="E8" s="75"/>
      <c r="F8" s="75"/>
      <c r="G8" s="30"/>
      <c r="H8" s="30"/>
      <c r="I8" s="30"/>
      <c r="J8" s="30"/>
      <c r="K8" s="30"/>
      <c r="L8" s="30"/>
      <c r="M8" s="30"/>
      <c r="N8" s="30"/>
      <c r="P8" s="75"/>
      <c r="Q8" s="91" t="s">
        <v>12</v>
      </c>
      <c r="R8" s="29" t="s">
        <v>51</v>
      </c>
      <c r="S8" s="39">
        <v>1000</v>
      </c>
      <c r="T8" s="37" t="s">
        <v>58</v>
      </c>
      <c r="U8" s="37"/>
      <c r="V8" s="52"/>
      <c r="W8" s="56">
        <v>0.1</v>
      </c>
      <c r="X8" s="39">
        <v>1000</v>
      </c>
      <c r="Y8" s="52"/>
      <c r="Z8" s="39" t="s">
        <v>58</v>
      </c>
      <c r="AA8" s="39">
        <v>1000</v>
      </c>
      <c r="AB8" s="60">
        <v>0.1</v>
      </c>
      <c r="AC8" s="39">
        <v>1000</v>
      </c>
      <c r="AD8" s="60">
        <v>0.1</v>
      </c>
      <c r="AE8" s="76">
        <v>10</v>
      </c>
      <c r="AF8" s="76"/>
      <c r="AG8" s="39">
        <v>1000</v>
      </c>
      <c r="AH8" s="52"/>
      <c r="AI8" s="129"/>
      <c r="AJ8" s="39"/>
      <c r="AK8" s="39"/>
      <c r="AL8" s="39"/>
      <c r="AM8" s="39"/>
      <c r="AO8" s="102" t="s">
        <v>59</v>
      </c>
    </row>
    <row r="9" spans="2:41" s="3" customFormat="1" ht="12.75" hidden="1" x14ac:dyDescent="0.2">
      <c r="C9" s="32"/>
      <c r="D9" s="32"/>
      <c r="E9" s="32"/>
      <c r="F9" s="32"/>
      <c r="G9" s="32"/>
      <c r="H9" s="32"/>
      <c r="I9" s="32"/>
      <c r="J9" s="32"/>
      <c r="K9" s="32"/>
      <c r="L9" s="32"/>
      <c r="M9" s="32"/>
      <c r="N9" s="32"/>
      <c r="O9" s="32"/>
      <c r="P9" s="13"/>
      <c r="Q9" s="33"/>
      <c r="R9" s="32"/>
      <c r="S9" s="34"/>
      <c r="T9" s="32"/>
      <c r="U9" s="43"/>
      <c r="V9" s="52"/>
      <c r="W9" s="93"/>
      <c r="X9" s="46"/>
      <c r="Y9" s="52"/>
      <c r="Z9" s="44"/>
      <c r="AA9" s="44"/>
      <c r="AB9" s="45"/>
      <c r="AC9" s="44"/>
      <c r="AD9" s="46"/>
      <c r="AE9" s="62"/>
      <c r="AF9" s="62"/>
      <c r="AG9" s="44"/>
      <c r="AH9" s="52"/>
      <c r="AI9" s="130"/>
      <c r="AJ9" s="44"/>
      <c r="AK9" s="44"/>
      <c r="AL9" s="44"/>
      <c r="AM9" s="44"/>
      <c r="AN9" s="32"/>
      <c r="AO9" s="102" t="s">
        <v>59</v>
      </c>
    </row>
    <row r="10" spans="2:41" s="3" customFormat="1" ht="9.9499999999999993" hidden="1" customHeight="1" x14ac:dyDescent="0.2">
      <c r="I10" s="6"/>
      <c r="J10" s="6"/>
      <c r="K10" s="6"/>
      <c r="L10" s="6"/>
      <c r="M10" s="6"/>
      <c r="N10" s="6"/>
      <c r="O10" s="273" t="s">
        <v>21</v>
      </c>
      <c r="P10" s="274"/>
      <c r="Q10" s="274"/>
      <c r="R10" s="274"/>
      <c r="S10" s="274"/>
      <c r="T10" s="275"/>
      <c r="U10" s="19"/>
      <c r="V10" s="52"/>
      <c r="W10" s="272" t="s">
        <v>42</v>
      </c>
      <c r="X10" s="272"/>
      <c r="Y10" s="52"/>
      <c r="Z10" s="277" t="s">
        <v>43</v>
      </c>
      <c r="AA10" s="277"/>
      <c r="AB10" s="277"/>
      <c r="AC10" s="277"/>
      <c r="AD10" s="277"/>
      <c r="AE10" s="277"/>
      <c r="AF10" s="277"/>
      <c r="AG10" s="277"/>
      <c r="AH10" s="52"/>
      <c r="AI10" s="95"/>
      <c r="AO10" s="102" t="s">
        <v>59</v>
      </c>
    </row>
    <row r="11" spans="2:41" s="30" customFormat="1" ht="9.9499999999999993" hidden="1" customHeight="1" x14ac:dyDescent="0.2">
      <c r="D11" s="23" t="s">
        <v>9</v>
      </c>
      <c r="E11" s="24"/>
      <c r="F11" s="24"/>
      <c r="G11" s="24"/>
      <c r="H11" s="24"/>
      <c r="I11" s="25"/>
      <c r="J11" s="25"/>
      <c r="K11" s="25"/>
      <c r="L11" s="25"/>
      <c r="M11" s="25"/>
      <c r="N11" s="25"/>
      <c r="O11" s="264" t="s">
        <v>50</v>
      </c>
      <c r="P11" s="265"/>
      <c r="Q11" s="26" t="s">
        <v>12</v>
      </c>
      <c r="R11" s="26" t="s">
        <v>16</v>
      </c>
      <c r="S11" s="27" t="str">
        <f>IF(Suggested="Yes",AA11,AG11)</f>
        <v>List Price</v>
      </c>
      <c r="T11" s="26" t="s">
        <v>15</v>
      </c>
      <c r="U11" s="28" t="s">
        <v>14</v>
      </c>
      <c r="V11" s="52"/>
      <c r="W11" s="54" t="s">
        <v>17</v>
      </c>
      <c r="X11" s="14" t="s">
        <v>13</v>
      </c>
      <c r="Y11" s="52"/>
      <c r="Z11" s="69" t="s">
        <v>61</v>
      </c>
      <c r="AA11" s="69" t="s">
        <v>11</v>
      </c>
      <c r="AB11" s="41" t="s">
        <v>18</v>
      </c>
      <c r="AC11" s="28" t="s">
        <v>19</v>
      </c>
      <c r="AD11" s="28" t="s">
        <v>28</v>
      </c>
      <c r="AE11" s="64" t="s">
        <v>62</v>
      </c>
      <c r="AF11" s="96" t="s">
        <v>53</v>
      </c>
      <c r="AG11" s="64" t="s">
        <v>2</v>
      </c>
      <c r="AH11" s="52"/>
      <c r="AJ11" s="28" t="s">
        <v>74</v>
      </c>
      <c r="AK11" s="139" t="s">
        <v>75</v>
      </c>
      <c r="AL11" s="28" t="s">
        <v>76</v>
      </c>
      <c r="AM11" s="28" t="s">
        <v>77</v>
      </c>
      <c r="AN11" s="3"/>
      <c r="AO11" s="102" t="s">
        <v>59</v>
      </c>
    </row>
    <row r="12" spans="2:41" s="3" customFormat="1" ht="9.9499999999999993" hidden="1" customHeight="1" x14ac:dyDescent="0.2">
      <c r="C12" s="32"/>
      <c r="D12" s="32"/>
      <c r="E12" s="32"/>
      <c r="F12" s="32"/>
      <c r="G12" s="32"/>
      <c r="H12" s="32"/>
      <c r="I12" s="32"/>
      <c r="J12" s="32"/>
      <c r="K12" s="32"/>
      <c r="L12" s="32"/>
      <c r="M12" s="32"/>
      <c r="N12" s="32"/>
      <c r="O12" s="32"/>
      <c r="P12" s="13"/>
      <c r="Q12" s="33"/>
      <c r="R12" s="32"/>
      <c r="S12" s="34"/>
      <c r="T12" s="32"/>
      <c r="U12" s="43"/>
      <c r="V12" s="52"/>
      <c r="W12" s="93"/>
      <c r="X12" s="46"/>
      <c r="Y12" s="52"/>
      <c r="Z12" s="44"/>
      <c r="AA12" s="44"/>
      <c r="AB12" s="45"/>
      <c r="AC12" s="44"/>
      <c r="AD12" s="46"/>
      <c r="AE12" s="62"/>
      <c r="AF12" s="62"/>
      <c r="AG12" s="44"/>
      <c r="AH12" s="52"/>
      <c r="AI12" s="130"/>
      <c r="AJ12" s="44"/>
      <c r="AK12" s="44"/>
      <c r="AL12" s="44"/>
      <c r="AM12" s="44"/>
      <c r="AN12" s="32"/>
      <c r="AO12" s="102" t="s">
        <v>59</v>
      </c>
    </row>
    <row r="13" spans="2:41" s="11" customFormat="1" ht="15.95" customHeight="1" x14ac:dyDescent="0.2">
      <c r="I13" s="35"/>
      <c r="O13" s="262" t="str">
        <f>"File '"&amp;Instructions!B2&amp;"' - "&amp;Instructions!B1</f>
        <v>File 'M' - Metropolitan</v>
      </c>
      <c r="P13" s="262"/>
      <c r="Q13" s="262"/>
      <c r="R13" s="262"/>
      <c r="S13" s="262"/>
      <c r="T13" s="262"/>
      <c r="U13" s="72"/>
      <c r="V13" s="52"/>
      <c r="W13" s="276" t="s">
        <v>10</v>
      </c>
      <c r="X13" s="276"/>
      <c r="Y13" s="52"/>
      <c r="Z13" s="20"/>
      <c r="AA13" s="20"/>
      <c r="AB13" s="59"/>
      <c r="AD13" s="20"/>
      <c r="AE13" s="66"/>
      <c r="AF13" s="66"/>
      <c r="AG13" s="20" t="s">
        <v>20</v>
      </c>
      <c r="AH13" s="52"/>
      <c r="AI13" s="97"/>
      <c r="AN13" s="3"/>
      <c r="AO13" s="31" t="s">
        <v>59</v>
      </c>
    </row>
    <row r="14" spans="2:41" s="11" customFormat="1" ht="15.95" customHeight="1" x14ac:dyDescent="0.2">
      <c r="G14" s="35"/>
      <c r="O14" s="73"/>
      <c r="P14" s="73"/>
      <c r="Q14" s="73"/>
      <c r="R14" s="73"/>
      <c r="S14" s="21"/>
      <c r="T14" s="177" t="str">
        <f>+Instructions!B4</f>
        <v>1/1/26 (Updated)</v>
      </c>
      <c r="U14" s="72"/>
      <c r="V14" s="52"/>
      <c r="W14" s="71"/>
      <c r="X14" s="71"/>
      <c r="Y14" s="52"/>
      <c r="Z14" s="58"/>
      <c r="AA14" s="58"/>
      <c r="AB14" s="59"/>
      <c r="AD14" s="20"/>
      <c r="AE14" s="271">
        <f ca="1">TODAY()</f>
        <v>46199</v>
      </c>
      <c r="AF14" s="271"/>
      <c r="AG14" s="271"/>
      <c r="AH14" s="52"/>
      <c r="AI14" s="97"/>
      <c r="AN14" s="3"/>
      <c r="AO14" s="31" t="s">
        <v>59</v>
      </c>
    </row>
    <row r="15" spans="2:41" s="11" customFormat="1" ht="9.9499999999999993" customHeight="1" x14ac:dyDescent="0.2">
      <c r="N15" s="270" t="str">
        <f>IF(Instructions!C8="","",+Instructions!C8)</f>
        <v/>
      </c>
      <c r="O15" s="270"/>
      <c r="P15" s="270"/>
      <c r="Q15" s="270"/>
      <c r="R15" s="270"/>
      <c r="S15" s="270"/>
      <c r="T15" s="270"/>
      <c r="U15" s="72"/>
      <c r="V15" s="52"/>
      <c r="W15" s="71"/>
      <c r="X15" s="71"/>
      <c r="Y15" s="52"/>
      <c r="Z15" s="58"/>
      <c r="AA15" s="58"/>
      <c r="AB15" s="59"/>
      <c r="AD15" s="20"/>
      <c r="AE15" s="66"/>
      <c r="AF15" s="66"/>
      <c r="AH15" s="52"/>
      <c r="AI15" s="97"/>
      <c r="AN15" s="3"/>
      <c r="AO15" s="31" t="s">
        <v>59</v>
      </c>
    </row>
    <row r="16" spans="2:41" s="3" customFormat="1" ht="12" customHeight="1" x14ac:dyDescent="0.2">
      <c r="C16" s="35" t="str">
        <f>"Product Code '"&amp;Instructions!B3&amp;"'"</f>
        <v>Product Code 'D'</v>
      </c>
      <c r="N16" s="270"/>
      <c r="O16" s="270"/>
      <c r="P16" s="270"/>
      <c r="Q16" s="270"/>
      <c r="R16" s="270"/>
      <c r="S16" s="270"/>
      <c r="T16" s="270"/>
      <c r="U16" s="5"/>
      <c r="V16" s="52"/>
      <c r="W16" s="70"/>
      <c r="X16" s="70"/>
      <c r="Y16" s="52"/>
      <c r="Z16" s="39"/>
      <c r="AA16" s="39"/>
      <c r="AB16" s="55"/>
      <c r="AC16" s="17"/>
      <c r="AD16" s="15"/>
      <c r="AE16" s="65"/>
      <c r="AF16" s="65"/>
      <c r="AG16" s="89" t="str">
        <f>IF(Instructions!$C$8="","",Instructions!$C$8)</f>
        <v/>
      </c>
      <c r="AH16" s="52"/>
      <c r="AI16" s="128"/>
      <c r="AJ16" s="17"/>
      <c r="AK16" s="17"/>
      <c r="AL16" s="17"/>
      <c r="AM16" s="17"/>
      <c r="AO16" s="31" t="s">
        <v>59</v>
      </c>
    </row>
    <row r="17" spans="2:41" s="3" customFormat="1" ht="3.95" customHeight="1" x14ac:dyDescent="0.2">
      <c r="C17" s="35"/>
      <c r="P17" s="4"/>
      <c r="Q17" s="6"/>
      <c r="S17" s="21"/>
      <c r="T17" s="68"/>
      <c r="U17" s="5"/>
      <c r="V17" s="52"/>
      <c r="W17" s="70"/>
      <c r="X17" s="70"/>
      <c r="Y17" s="52"/>
      <c r="Z17" s="39"/>
      <c r="AA17" s="39"/>
      <c r="AB17" s="55"/>
      <c r="AC17" s="17"/>
      <c r="AD17" s="15"/>
      <c r="AE17" s="65"/>
      <c r="AF17" s="65"/>
      <c r="AG17" s="17"/>
      <c r="AH17" s="52"/>
      <c r="AI17" s="128"/>
      <c r="AJ17" s="17"/>
      <c r="AK17" s="17"/>
      <c r="AL17" s="17"/>
      <c r="AM17" s="17"/>
      <c r="AO17" s="31" t="s">
        <v>59</v>
      </c>
    </row>
    <row r="18" spans="2:41" s="30" customFormat="1" ht="9.9499999999999993" customHeight="1" x14ac:dyDescent="0.2">
      <c r="C18" s="78" t="s">
        <v>9</v>
      </c>
      <c r="D18" s="79"/>
      <c r="E18" s="79"/>
      <c r="F18" s="79"/>
      <c r="G18" s="25"/>
      <c r="H18" s="25"/>
      <c r="I18" s="25"/>
      <c r="J18" s="25"/>
      <c r="K18" s="25"/>
      <c r="L18" s="25"/>
      <c r="M18" s="25"/>
      <c r="N18" s="25"/>
      <c r="O18" s="264" t="s">
        <v>50</v>
      </c>
      <c r="P18" s="265"/>
      <c r="Q18" s="26" t="s">
        <v>12</v>
      </c>
      <c r="R18" s="26" t="s">
        <v>16</v>
      </c>
      <c r="S18" s="27" t="str">
        <f>+S$11</f>
        <v>List Price</v>
      </c>
      <c r="T18" s="26" t="s">
        <v>15</v>
      </c>
      <c r="U18" s="26" t="str">
        <f>+U$11</f>
        <v>Code</v>
      </c>
      <c r="V18" s="52"/>
      <c r="W18" s="77" t="s">
        <v>17</v>
      </c>
      <c r="X18" s="27" t="s">
        <v>13</v>
      </c>
      <c r="Y18" s="52"/>
      <c r="Z18" s="41" t="s">
        <v>61</v>
      </c>
      <c r="AA18" s="41" t="s">
        <v>11</v>
      </c>
      <c r="AB18" s="41" t="str">
        <f t="shared" ref="AB18:AM18" si="9">+AB$11</f>
        <v>Disc</v>
      </c>
      <c r="AC18" s="28" t="str">
        <f t="shared" si="9"/>
        <v>Act. Cost</v>
      </c>
      <c r="AD18" s="28" t="str">
        <f t="shared" si="9"/>
        <v>GP%</v>
      </c>
      <c r="AE18" s="64" t="str">
        <f t="shared" si="9"/>
        <v>Adj.</v>
      </c>
      <c r="AF18" s="96" t="str">
        <f>+AF$11</f>
        <v>Group</v>
      </c>
      <c r="AG18" s="28" t="str">
        <f t="shared" si="9"/>
        <v>Price</v>
      </c>
      <c r="AH18" s="52"/>
      <c r="AJ18" s="28" t="str">
        <f t="shared" si="9"/>
        <v>Calc Price</v>
      </c>
      <c r="AK18" s="28" t="str">
        <f t="shared" si="9"/>
        <v>.05 Round</v>
      </c>
      <c r="AL18" s="28" t="str">
        <f t="shared" si="9"/>
        <v>Cents</v>
      </c>
      <c r="AM18" s="28" t="str">
        <f t="shared" si="9"/>
        <v>Round to</v>
      </c>
      <c r="AN18" s="3"/>
      <c r="AO18" s="31" t="s">
        <v>59</v>
      </c>
    </row>
    <row r="19" spans="2:41" s="165" customFormat="1" ht="9.9499999999999993" customHeight="1" x14ac:dyDescent="0.2">
      <c r="C19" s="269" t="s">
        <v>63</v>
      </c>
      <c r="D19" s="269"/>
      <c r="E19" s="269"/>
      <c r="F19" s="269"/>
      <c r="G19" s="269"/>
      <c r="H19" s="269"/>
      <c r="I19" s="269"/>
      <c r="J19" s="269"/>
      <c r="K19" s="269"/>
      <c r="L19" s="269"/>
      <c r="M19" s="269"/>
      <c r="N19" s="269"/>
      <c r="O19" s="269"/>
      <c r="P19" s="269"/>
      <c r="Q19" s="269"/>
      <c r="R19" s="269"/>
      <c r="S19" s="269"/>
      <c r="T19" s="269"/>
      <c r="U19" s="166"/>
      <c r="V19" s="52"/>
      <c r="W19" s="169"/>
      <c r="X19" s="169"/>
      <c r="Y19" s="52"/>
      <c r="Z19" s="170"/>
      <c r="AA19" s="170"/>
      <c r="AB19" s="171"/>
      <c r="AC19" s="167"/>
      <c r="AD19" s="168"/>
      <c r="AE19" s="172"/>
      <c r="AF19" s="173"/>
      <c r="AG19" s="167"/>
      <c r="AH19" s="52"/>
      <c r="AJ19" s="167"/>
      <c r="AK19" s="167"/>
      <c r="AL19" s="167"/>
      <c r="AM19" s="167"/>
      <c r="AN19" s="3"/>
      <c r="AO19" s="31" t="s">
        <v>59</v>
      </c>
    </row>
    <row r="20" spans="2:41" s="3" customFormat="1" ht="3.95" customHeight="1" x14ac:dyDescent="0.2">
      <c r="P20" s="75"/>
      <c r="Q20" s="91"/>
      <c r="R20" s="6"/>
      <c r="S20" s="39"/>
      <c r="T20" s="6"/>
      <c r="U20" s="5"/>
      <c r="V20" s="52"/>
      <c r="W20" s="56"/>
      <c r="X20" s="15"/>
      <c r="Y20" s="52"/>
      <c r="Z20" s="39"/>
      <c r="AA20" s="39"/>
      <c r="AB20" s="55"/>
      <c r="AC20" s="17"/>
      <c r="AD20" s="15"/>
      <c r="AE20" s="65"/>
      <c r="AF20" s="128"/>
      <c r="AG20" s="39"/>
      <c r="AH20" s="52"/>
      <c r="AJ20" s="17"/>
      <c r="AK20" s="17"/>
      <c r="AL20" s="17"/>
      <c r="AM20" s="17"/>
      <c r="AO20" s="31" t="s">
        <v>59</v>
      </c>
    </row>
    <row r="21" spans="2:41" s="3" customFormat="1" ht="9.9499999999999993" customHeight="1" x14ac:dyDescent="0.2">
      <c r="C21" s="74" t="s">
        <v>91</v>
      </c>
      <c r="D21" s="157"/>
      <c r="E21" s="157"/>
      <c r="G21" s="3" t="s">
        <v>87</v>
      </c>
      <c r="I21" s="3" t="s">
        <v>87</v>
      </c>
      <c r="K21" s="3" t="s">
        <v>87</v>
      </c>
      <c r="L21" s="3" t="s">
        <v>87</v>
      </c>
      <c r="O21" s="3" t="s">
        <v>264</v>
      </c>
      <c r="P21" s="4"/>
      <c r="Q21" s="6"/>
      <c r="R21" s="193" t="s">
        <v>178</v>
      </c>
      <c r="S21" s="194" t="s">
        <v>179</v>
      </c>
      <c r="T21" s="195"/>
      <c r="U21" s="5"/>
      <c r="V21" s="52"/>
      <c r="W21" s="70"/>
      <c r="X21" s="70"/>
      <c r="Y21" s="52"/>
      <c r="Z21" s="39"/>
      <c r="AA21" s="39"/>
      <c r="AB21" s="55"/>
      <c r="AC21" s="17"/>
      <c r="AD21" s="15"/>
      <c r="AE21" s="65"/>
      <c r="AF21" s="128"/>
      <c r="AG21" s="17"/>
      <c r="AH21" s="52"/>
      <c r="AJ21" s="17"/>
      <c r="AK21" s="17"/>
      <c r="AL21" s="17"/>
      <c r="AM21" s="17"/>
      <c r="AO21" s="31" t="s">
        <v>59</v>
      </c>
    </row>
    <row r="22" spans="2:41" s="3" customFormat="1" ht="3" customHeight="1" x14ac:dyDescent="0.2">
      <c r="P22" s="75"/>
      <c r="Q22" s="91"/>
      <c r="R22" s="6"/>
      <c r="S22" s="39"/>
      <c r="T22" s="6"/>
      <c r="U22" s="5"/>
      <c r="V22" s="52"/>
      <c r="W22" s="56"/>
      <c r="X22" s="15"/>
      <c r="Y22" s="52"/>
      <c r="Z22" s="39"/>
      <c r="AA22" s="39"/>
      <c r="AB22" s="55"/>
      <c r="AC22" s="17"/>
      <c r="AD22" s="15"/>
      <c r="AE22" s="65"/>
      <c r="AF22" s="128"/>
      <c r="AG22" s="39"/>
      <c r="AH22" s="52"/>
      <c r="AJ22" s="17"/>
      <c r="AK22" s="17"/>
      <c r="AL22" s="17"/>
      <c r="AM22" s="17"/>
      <c r="AO22" s="31" t="s">
        <v>59</v>
      </c>
    </row>
    <row r="23" spans="2:41" s="3" customFormat="1" ht="9.9499999999999993" customHeight="1" x14ac:dyDescent="0.2">
      <c r="C23" s="35"/>
      <c r="D23" s="40" t="s">
        <v>8</v>
      </c>
      <c r="E23" s="145" t="s">
        <v>140</v>
      </c>
      <c r="F23" s="145"/>
      <c r="G23" s="145"/>
      <c r="H23" s="145"/>
      <c r="I23" s="145"/>
      <c r="J23" s="145"/>
      <c r="K23" s="145"/>
      <c r="L23" s="145"/>
      <c r="M23" s="145"/>
      <c r="N23" s="145"/>
      <c r="O23" s="30"/>
      <c r="P23" s="30"/>
      <c r="Q23" s="30"/>
      <c r="R23" s="30"/>
      <c r="S23" s="30"/>
      <c r="T23" s="30"/>
      <c r="U23" s="5"/>
      <c r="V23" s="52"/>
      <c r="W23" s="70"/>
      <c r="X23" s="70"/>
      <c r="Y23" s="52"/>
      <c r="Z23" s="39"/>
      <c r="AA23" s="39"/>
      <c r="AB23" s="55"/>
      <c r="AC23" s="17"/>
      <c r="AD23" s="15"/>
      <c r="AE23" s="65"/>
      <c r="AF23" s="128"/>
      <c r="AG23" s="17"/>
      <c r="AH23" s="52"/>
      <c r="AJ23" s="17"/>
      <c r="AK23" s="17"/>
      <c r="AL23" s="17"/>
      <c r="AM23" s="17"/>
      <c r="AO23" s="31" t="s">
        <v>59</v>
      </c>
    </row>
    <row r="24" spans="2:41" s="3" customFormat="1" ht="2.1" customHeight="1" x14ac:dyDescent="0.2">
      <c r="P24" s="75"/>
      <c r="Q24" s="91"/>
      <c r="R24" s="6"/>
      <c r="S24" s="39"/>
      <c r="T24" s="6"/>
      <c r="U24" s="5"/>
      <c r="V24" s="52"/>
      <c r="W24" s="56"/>
      <c r="X24" s="15"/>
      <c r="Y24" s="52"/>
      <c r="Z24" s="39"/>
      <c r="AA24" s="39"/>
      <c r="AB24" s="55"/>
      <c r="AC24" s="17"/>
      <c r="AD24" s="15"/>
      <c r="AE24" s="65"/>
      <c r="AF24" s="128"/>
      <c r="AG24" s="39"/>
      <c r="AH24" s="52"/>
      <c r="AJ24" s="17"/>
      <c r="AK24" s="17"/>
      <c r="AL24" s="17"/>
      <c r="AM24" s="17"/>
      <c r="AO24" s="31" t="s">
        <v>59</v>
      </c>
    </row>
    <row r="25" spans="2:41" s="3" customFormat="1" ht="9.9499999999999993" customHeight="1" x14ac:dyDescent="0.2">
      <c r="B25" s="117" t="s">
        <v>55</v>
      </c>
      <c r="D25" s="40"/>
      <c r="E25" s="75" t="s">
        <v>92</v>
      </c>
      <c r="F25" s="75"/>
      <c r="G25" s="30" t="s">
        <v>47</v>
      </c>
      <c r="H25" s="30"/>
      <c r="I25" s="30"/>
      <c r="K25" s="30" t="s">
        <v>93</v>
      </c>
      <c r="L25" s="30"/>
      <c r="M25" s="30"/>
      <c r="N25" s="30"/>
      <c r="P25" s="75" t="s">
        <v>100</v>
      </c>
      <c r="Q25" s="91"/>
      <c r="R25" s="29"/>
      <c r="S25" s="39">
        <f>IF(Suggested="Yes",AA25,AG25)</f>
        <v>8.6999999999999993</v>
      </c>
      <c r="T25" s="37" t="s">
        <v>46</v>
      </c>
      <c r="U25" s="5" t="str">
        <f>+Instructions!$B$3</f>
        <v>D</v>
      </c>
      <c r="V25" s="52"/>
      <c r="W25" s="56">
        <f>+Instructions!$C$22</f>
        <v>0</v>
      </c>
      <c r="X25" s="17">
        <f>ROUND($AA25*(1-W25)+0.004999,2)</f>
        <v>8.6999999999999993</v>
      </c>
      <c r="Y25" s="52"/>
      <c r="Z25" s="6" t="s">
        <v>288</v>
      </c>
      <c r="AA25" s="39">
        <v>8.6999999999999993</v>
      </c>
      <c r="AB25" s="60">
        <f>+W25</f>
        <v>0</v>
      </c>
      <c r="AC25" s="17">
        <f>+X25</f>
        <v>8.6999999999999993</v>
      </c>
      <c r="AD25" s="12">
        <f>(AG25-AC25)/AG25</f>
        <v>0</v>
      </c>
      <c r="AE25" s="125"/>
      <c r="AF25" s="132">
        <v>1</v>
      </c>
      <c r="AG25" s="38">
        <f>SUM(AJ25:AL25)+AE25</f>
        <v>8.6999999999999993</v>
      </c>
      <c r="AH25" s="52"/>
      <c r="AJ25" s="17">
        <f>ROUND(AC25/(1-VLOOKUP(AF25,Group,2,FALSE)),2)</f>
        <v>8.6999999999999993</v>
      </c>
      <c r="AK25" s="17">
        <f>IF(VLOOKUP(AF25,Group,5,FALSE)="YES",VLOOKUP(ROUND(ROUND(AJ25,1)-AJ25,2),Round,2,FALSE)+VLOOKUP(AF25,Group,6,FALSE),0)</f>
        <v>0</v>
      </c>
      <c r="AL25" s="17">
        <f>IF(VLOOKUP(AF25,Group,7,FALSE)="",0,ROUND(AJ25-0.04999,1)-AJ25+AM25)</f>
        <v>0</v>
      </c>
      <c r="AM25" s="17" t="str">
        <f>IF(VLOOKUP(AF25,Group,7,FALSE)="","",VLOOKUP(AF25,Group,7,FALSE))</f>
        <v/>
      </c>
      <c r="AO25" s="31" t="s">
        <v>59</v>
      </c>
    </row>
    <row r="26" spans="2:41" s="3" customFormat="1" ht="0.95" customHeight="1" x14ac:dyDescent="0.2">
      <c r="P26" s="75"/>
      <c r="Q26" s="91"/>
      <c r="R26" s="6"/>
      <c r="S26" s="39"/>
      <c r="T26" s="6"/>
      <c r="U26" s="5"/>
      <c r="V26" s="52"/>
      <c r="W26" s="56"/>
      <c r="X26" s="15"/>
      <c r="Y26" s="52"/>
      <c r="Z26" s="39"/>
      <c r="AA26" s="39"/>
      <c r="AB26" s="55"/>
      <c r="AC26" s="17"/>
      <c r="AD26" s="15"/>
      <c r="AE26" s="65"/>
      <c r="AF26" s="128"/>
      <c r="AG26" s="39"/>
      <c r="AH26" s="52"/>
      <c r="AJ26" s="17"/>
      <c r="AK26" s="17"/>
      <c r="AL26" s="17"/>
      <c r="AM26" s="17"/>
      <c r="AO26" s="31" t="s">
        <v>59</v>
      </c>
    </row>
    <row r="27" spans="2:41" s="3" customFormat="1" ht="9.6" customHeight="1" x14ac:dyDescent="0.2">
      <c r="D27" s="103" t="s">
        <v>52</v>
      </c>
      <c r="E27" s="183" t="s">
        <v>244</v>
      </c>
      <c r="F27" s="154"/>
      <c r="G27" s="154"/>
      <c r="H27" s="154"/>
      <c r="I27" s="154"/>
      <c r="J27" s="154"/>
      <c r="K27" s="154"/>
      <c r="L27" s="154"/>
      <c r="M27" s="154"/>
      <c r="N27" s="154"/>
      <c r="O27" s="155"/>
      <c r="P27" s="154"/>
      <c r="Q27" s="156"/>
      <c r="R27" s="29"/>
      <c r="S27" s="39"/>
      <c r="T27" s="37"/>
      <c r="U27" s="37"/>
      <c r="V27" s="52"/>
      <c r="W27" s="56"/>
      <c r="X27" s="39"/>
      <c r="Y27" s="52"/>
      <c r="Z27" s="39"/>
      <c r="AA27" s="39"/>
      <c r="AB27" s="60"/>
      <c r="AC27" s="39"/>
      <c r="AD27" s="60"/>
      <c r="AE27" s="76"/>
      <c r="AF27" s="129"/>
      <c r="AG27" s="39"/>
      <c r="AH27" s="52"/>
      <c r="AJ27" s="39"/>
      <c r="AK27" s="39"/>
      <c r="AL27" s="39"/>
      <c r="AM27" s="39"/>
      <c r="AO27" s="31" t="s">
        <v>59</v>
      </c>
    </row>
    <row r="28" spans="2:41" s="3" customFormat="1" ht="9.6" customHeight="1" x14ac:dyDescent="0.2">
      <c r="D28" s="103"/>
      <c r="E28" s="183" t="s">
        <v>272</v>
      </c>
      <c r="F28" s="154"/>
      <c r="G28" s="154"/>
      <c r="H28" s="154"/>
      <c r="I28" s="154"/>
      <c r="J28" s="154"/>
      <c r="K28" s="154"/>
      <c r="L28" s="154"/>
      <c r="M28" s="154"/>
      <c r="N28" s="154"/>
      <c r="O28" s="155"/>
      <c r="P28" s="154"/>
      <c r="Q28" s="156"/>
      <c r="R28" s="29"/>
      <c r="S28" s="39"/>
      <c r="T28" s="37"/>
      <c r="U28" s="37"/>
      <c r="V28" s="52"/>
      <c r="W28" s="56"/>
      <c r="X28" s="39"/>
      <c r="Y28" s="52"/>
      <c r="Z28" s="39"/>
      <c r="AA28" s="39"/>
      <c r="AB28" s="60"/>
      <c r="AC28" s="39"/>
      <c r="AD28" s="60"/>
      <c r="AE28" s="76"/>
      <c r="AF28" s="129"/>
      <c r="AG28" s="39"/>
      <c r="AH28" s="52"/>
      <c r="AJ28" s="39"/>
      <c r="AK28" s="39"/>
      <c r="AL28" s="39"/>
      <c r="AM28" s="39"/>
      <c r="AO28" s="31" t="s">
        <v>59</v>
      </c>
    </row>
    <row r="29" spans="2:41" s="3" customFormat="1" ht="9.6" customHeight="1" x14ac:dyDescent="0.2">
      <c r="D29" s="103"/>
      <c r="E29" s="183" t="s">
        <v>273</v>
      </c>
      <c r="F29" s="154"/>
      <c r="G29" s="154"/>
      <c r="H29" s="154"/>
      <c r="I29" s="154"/>
      <c r="J29" s="154"/>
      <c r="K29" s="154"/>
      <c r="L29" s="154"/>
      <c r="M29" s="154"/>
      <c r="N29" s="154"/>
      <c r="O29" s="155"/>
      <c r="P29" s="154"/>
      <c r="Q29" s="156"/>
      <c r="R29" s="29"/>
      <c r="S29" s="39"/>
      <c r="T29" s="37"/>
      <c r="U29" s="37"/>
      <c r="V29" s="52"/>
      <c r="W29" s="56"/>
      <c r="X29" s="39"/>
      <c r="Y29" s="52"/>
      <c r="Z29" s="39"/>
      <c r="AA29" s="39"/>
      <c r="AB29" s="60"/>
      <c r="AC29" s="39"/>
      <c r="AD29" s="60"/>
      <c r="AE29" s="76"/>
      <c r="AF29" s="129"/>
      <c r="AG29" s="39"/>
      <c r="AH29" s="52"/>
      <c r="AJ29" s="39"/>
      <c r="AK29" s="39"/>
      <c r="AL29" s="39"/>
      <c r="AM29" s="39"/>
      <c r="AO29" s="31" t="s">
        <v>59</v>
      </c>
    </row>
    <row r="30" spans="2:41" s="3" customFormat="1" ht="3.95" customHeight="1" x14ac:dyDescent="0.2">
      <c r="P30" s="75"/>
      <c r="Q30" s="91"/>
      <c r="R30" s="6"/>
      <c r="S30" s="39"/>
      <c r="T30" s="6"/>
      <c r="U30" s="5"/>
      <c r="V30" s="52"/>
      <c r="W30" s="56"/>
      <c r="X30" s="15"/>
      <c r="Y30" s="52"/>
      <c r="Z30" s="39"/>
      <c r="AA30" s="39"/>
      <c r="AB30" s="55"/>
      <c r="AC30" s="17"/>
      <c r="AD30" s="15"/>
      <c r="AE30" s="65"/>
      <c r="AF30" s="128"/>
      <c r="AG30" s="39"/>
      <c r="AH30" s="52"/>
      <c r="AJ30" s="17"/>
      <c r="AK30" s="17"/>
      <c r="AL30" s="17"/>
      <c r="AM30" s="17"/>
      <c r="AO30" s="31" t="s">
        <v>59</v>
      </c>
    </row>
    <row r="31" spans="2:41" s="3" customFormat="1" ht="9.9499999999999993" customHeight="1" x14ac:dyDescent="0.2">
      <c r="C31" s="74" t="s">
        <v>141</v>
      </c>
      <c r="D31" s="157"/>
      <c r="E31" s="157"/>
      <c r="K31" s="3" t="s">
        <v>87</v>
      </c>
      <c r="P31" s="4"/>
      <c r="Q31" s="6"/>
      <c r="R31" s="193" t="s">
        <v>178</v>
      </c>
      <c r="S31" s="194" t="s">
        <v>215</v>
      </c>
      <c r="T31" s="195"/>
      <c r="U31" s="5"/>
      <c r="V31" s="52"/>
      <c r="W31" s="70"/>
      <c r="X31" s="70"/>
      <c r="Y31" s="52"/>
      <c r="Z31" s="39"/>
      <c r="AA31" s="39"/>
      <c r="AB31" s="55"/>
      <c r="AC31" s="17"/>
      <c r="AD31" s="15"/>
      <c r="AE31" s="65"/>
      <c r="AF31" s="128"/>
      <c r="AG31" s="17"/>
      <c r="AH31" s="52"/>
      <c r="AJ31" s="17"/>
      <c r="AK31" s="17"/>
      <c r="AL31" s="17"/>
      <c r="AM31" s="17"/>
      <c r="AO31" s="31" t="s">
        <v>59</v>
      </c>
    </row>
    <row r="32" spans="2:41" s="3" customFormat="1" ht="3" customHeight="1" x14ac:dyDescent="0.2">
      <c r="P32" s="75"/>
      <c r="Q32" s="91"/>
      <c r="R32" s="6"/>
      <c r="S32" s="39"/>
      <c r="T32" s="6"/>
      <c r="U32" s="5"/>
      <c r="V32" s="52"/>
      <c r="W32" s="56"/>
      <c r="X32" s="15"/>
      <c r="Y32" s="52"/>
      <c r="Z32" s="39"/>
      <c r="AA32" s="39"/>
      <c r="AB32" s="55"/>
      <c r="AC32" s="17"/>
      <c r="AD32" s="15"/>
      <c r="AE32" s="65"/>
      <c r="AF32" s="128"/>
      <c r="AG32" s="39"/>
      <c r="AH32" s="52"/>
      <c r="AJ32" s="17"/>
      <c r="AK32" s="17"/>
      <c r="AL32" s="17"/>
      <c r="AM32" s="17"/>
      <c r="AO32" s="31" t="s">
        <v>59</v>
      </c>
    </row>
    <row r="33" spans="2:41" s="3" customFormat="1" ht="9.9499999999999993" customHeight="1" x14ac:dyDescent="0.2">
      <c r="C33" s="35"/>
      <c r="D33" s="40" t="s">
        <v>8</v>
      </c>
      <c r="E33" s="145" t="s">
        <v>142</v>
      </c>
      <c r="F33" s="145"/>
      <c r="G33" s="145" t="s">
        <v>211</v>
      </c>
      <c r="H33" s="196"/>
      <c r="J33" s="145"/>
      <c r="K33" s="145" t="s">
        <v>212</v>
      </c>
      <c r="L33" s="145"/>
      <c r="M33" s="145"/>
      <c r="N33" s="145"/>
      <c r="O33" s="30"/>
      <c r="P33" s="30"/>
      <c r="Q33" s="30"/>
      <c r="R33" s="30"/>
      <c r="S33" s="30"/>
      <c r="T33" s="30"/>
      <c r="U33" s="5"/>
      <c r="V33" s="52"/>
      <c r="W33" s="70"/>
      <c r="X33" s="70"/>
      <c r="Y33" s="52"/>
      <c r="Z33" s="39"/>
      <c r="AA33" s="39"/>
      <c r="AB33" s="55"/>
      <c r="AC33" s="17"/>
      <c r="AD33" s="15"/>
      <c r="AE33" s="65"/>
      <c r="AF33" s="128"/>
      <c r="AG33" s="17"/>
      <c r="AH33" s="52"/>
      <c r="AJ33" s="17"/>
      <c r="AK33" s="17"/>
      <c r="AL33" s="17"/>
      <c r="AM33" s="17"/>
      <c r="AO33" s="31" t="s">
        <v>59</v>
      </c>
    </row>
    <row r="34" spans="2:41" s="3" customFormat="1" ht="9.9499999999999993" customHeight="1" x14ac:dyDescent="0.2">
      <c r="C34" s="35"/>
      <c r="D34" s="40"/>
      <c r="E34" s="145" t="s">
        <v>143</v>
      </c>
      <c r="F34" s="145"/>
      <c r="G34" s="145" t="s">
        <v>210</v>
      </c>
      <c r="H34" s="145"/>
      <c r="J34" s="145"/>
      <c r="K34" s="145"/>
      <c r="L34" s="145"/>
      <c r="M34" s="145"/>
      <c r="N34" s="145"/>
      <c r="O34" s="30"/>
      <c r="P34" s="30"/>
      <c r="Q34" s="30"/>
      <c r="R34" s="30"/>
      <c r="S34" s="30"/>
      <c r="T34" s="30"/>
      <c r="U34" s="5"/>
      <c r="V34" s="52"/>
      <c r="W34" s="70"/>
      <c r="X34" s="70"/>
      <c r="Y34" s="52"/>
      <c r="Z34" s="39"/>
      <c r="AA34" s="39"/>
      <c r="AB34" s="55"/>
      <c r="AC34" s="17"/>
      <c r="AD34" s="15"/>
      <c r="AE34" s="65"/>
      <c r="AF34" s="128"/>
      <c r="AG34" s="17"/>
      <c r="AH34" s="52"/>
      <c r="AJ34" s="17"/>
      <c r="AK34" s="17"/>
      <c r="AL34" s="17"/>
      <c r="AM34" s="17"/>
      <c r="AO34" s="31" t="s">
        <v>59</v>
      </c>
    </row>
    <row r="35" spans="2:41" s="3" customFormat="1" ht="2.1" customHeight="1" x14ac:dyDescent="0.2">
      <c r="P35" s="75"/>
      <c r="Q35" s="91"/>
      <c r="R35" s="6"/>
      <c r="S35" s="39"/>
      <c r="T35" s="6"/>
      <c r="U35" s="5"/>
      <c r="V35" s="52"/>
      <c r="W35" s="56"/>
      <c r="X35" s="15"/>
      <c r="Y35" s="52"/>
      <c r="Z35" s="39"/>
      <c r="AA35" s="39"/>
      <c r="AB35" s="55"/>
      <c r="AC35" s="17"/>
      <c r="AD35" s="15"/>
      <c r="AE35" s="65"/>
      <c r="AF35" s="128"/>
      <c r="AG35" s="39"/>
      <c r="AH35" s="52"/>
      <c r="AJ35" s="17"/>
      <c r="AK35" s="17"/>
      <c r="AL35" s="17"/>
      <c r="AM35" s="17"/>
      <c r="AO35" s="31" t="s">
        <v>59</v>
      </c>
    </row>
    <row r="36" spans="2:41" s="3" customFormat="1" ht="9.9499999999999993" customHeight="1" x14ac:dyDescent="0.2">
      <c r="B36" s="117" t="s">
        <v>55</v>
      </c>
      <c r="D36" s="40"/>
      <c r="E36" s="75" t="s">
        <v>145</v>
      </c>
      <c r="F36" s="75"/>
      <c r="G36" s="30" t="s">
        <v>47</v>
      </c>
      <c r="H36" s="30"/>
      <c r="I36" s="30"/>
      <c r="K36" s="30" t="s">
        <v>166</v>
      </c>
      <c r="L36" s="30"/>
      <c r="M36" s="30"/>
      <c r="N36" s="30"/>
      <c r="P36" s="75" t="s">
        <v>144</v>
      </c>
      <c r="Q36" s="91"/>
      <c r="R36" s="29"/>
      <c r="S36" s="39">
        <f>IF(Suggested="Yes",AA36,AG36)</f>
        <v>13.7</v>
      </c>
      <c r="T36" s="37" t="s">
        <v>46</v>
      </c>
      <c r="U36" s="5" t="str">
        <f>+Instructions!$B$3</f>
        <v>D</v>
      </c>
      <c r="V36" s="52"/>
      <c r="W36" s="56">
        <f>+Instructions!$C$22</f>
        <v>0</v>
      </c>
      <c r="X36" s="17">
        <f>ROUND($AA36*(1-W36)+0.004999,2)</f>
        <v>13.7</v>
      </c>
      <c r="Y36" s="52"/>
      <c r="Z36" s="6" t="s">
        <v>288</v>
      </c>
      <c r="AA36" s="39">
        <v>13.7</v>
      </c>
      <c r="AB36" s="60">
        <f>+W36</f>
        <v>0</v>
      </c>
      <c r="AC36" s="17">
        <f>+X36</f>
        <v>13.7</v>
      </c>
      <c r="AD36" s="12">
        <f>(AG36-AC36)/AG36</f>
        <v>0</v>
      </c>
      <c r="AE36" s="125"/>
      <c r="AF36" s="132">
        <v>1</v>
      </c>
      <c r="AG36" s="38">
        <f>SUM(AJ36:AL36)+AE36</f>
        <v>13.7</v>
      </c>
      <c r="AH36" s="52"/>
      <c r="AJ36" s="17">
        <f>ROUND(AC36/(1-VLOOKUP(AF36,Group,2,FALSE)),2)</f>
        <v>13.7</v>
      </c>
      <c r="AK36" s="17">
        <f>IF(VLOOKUP(AF36,Group,5,FALSE)="YES",VLOOKUP(ROUND(ROUND(AJ36,1)-AJ36,2),Round,2,FALSE)+VLOOKUP(AF36,Group,6,FALSE),0)</f>
        <v>0</v>
      </c>
      <c r="AL36" s="17">
        <f>IF(VLOOKUP(AF36,Group,7,FALSE)="",0,ROUND(AJ36-0.04999,1)-AJ36+AM36)</f>
        <v>0</v>
      </c>
      <c r="AM36" s="17" t="str">
        <f>IF(VLOOKUP(AF36,Group,7,FALSE)="","",VLOOKUP(AF36,Group,7,FALSE))</f>
        <v/>
      </c>
      <c r="AO36" s="31" t="s">
        <v>59</v>
      </c>
    </row>
    <row r="37" spans="2:41" s="3" customFormat="1" ht="0.95" customHeight="1" x14ac:dyDescent="0.2">
      <c r="P37" s="75"/>
      <c r="Q37" s="91"/>
      <c r="R37" s="6"/>
      <c r="S37" s="39"/>
      <c r="T37" s="6"/>
      <c r="U37" s="5"/>
      <c r="V37" s="52"/>
      <c r="W37" s="56"/>
      <c r="X37" s="15"/>
      <c r="Y37" s="52"/>
      <c r="Z37" s="39"/>
      <c r="AA37" s="39"/>
      <c r="AB37" s="55"/>
      <c r="AC37" s="17"/>
      <c r="AD37" s="15"/>
      <c r="AE37" s="65"/>
      <c r="AF37" s="128"/>
      <c r="AG37" s="39"/>
      <c r="AH37" s="52"/>
      <c r="AJ37" s="17"/>
      <c r="AK37" s="17"/>
      <c r="AL37" s="17"/>
      <c r="AM37" s="17"/>
      <c r="AO37" s="31" t="s">
        <v>59</v>
      </c>
    </row>
    <row r="38" spans="2:41" s="3" customFormat="1" ht="9.9499999999999993" customHeight="1" x14ac:dyDescent="0.2">
      <c r="B38" s="118" t="s">
        <v>44</v>
      </c>
      <c r="D38" s="40"/>
      <c r="E38" s="75" t="s">
        <v>146</v>
      </c>
      <c r="F38" s="75"/>
      <c r="G38" s="30" t="s">
        <v>147</v>
      </c>
      <c r="H38" s="30"/>
      <c r="I38" s="30"/>
      <c r="K38" s="30" t="s">
        <v>166</v>
      </c>
      <c r="L38" s="30"/>
      <c r="M38" s="30"/>
      <c r="N38" s="30"/>
      <c r="P38" s="75" t="s">
        <v>148</v>
      </c>
      <c r="Q38" s="91"/>
      <c r="R38" s="29"/>
      <c r="S38" s="39">
        <f>IF(Suggested="Yes",AA38,AG38)</f>
        <v>6.7</v>
      </c>
      <c r="T38" s="37" t="s">
        <v>45</v>
      </c>
      <c r="U38" s="5" t="str">
        <f>+Instructions!$B$3</f>
        <v>D</v>
      </c>
      <c r="V38" s="52"/>
      <c r="W38" s="56">
        <f>+Instructions!$C$22</f>
        <v>0</v>
      </c>
      <c r="X38" s="39">
        <f>ROUND($AA38*(1-W38)+0.004999,2)</f>
        <v>6.7</v>
      </c>
      <c r="Y38" s="52"/>
      <c r="Z38" s="6" t="s">
        <v>288</v>
      </c>
      <c r="AA38" s="39">
        <v>6.7</v>
      </c>
      <c r="AB38" s="60">
        <f>+W38</f>
        <v>0</v>
      </c>
      <c r="AC38" s="39">
        <f>+X38</f>
        <v>6.7</v>
      </c>
      <c r="AD38" s="60">
        <f>(AG38-AC38)/AG38</f>
        <v>0</v>
      </c>
      <c r="AE38" s="125"/>
      <c r="AF38" s="134">
        <v>2</v>
      </c>
      <c r="AG38" s="44">
        <f>SUM(AJ38:AL38)+AE38</f>
        <v>6.7</v>
      </c>
      <c r="AH38" s="52"/>
      <c r="AJ38" s="17">
        <f>ROUND(AC38/(1-VLOOKUP(AF38,Group,2,FALSE)),2)</f>
        <v>6.7</v>
      </c>
      <c r="AK38" s="17">
        <f>IF(VLOOKUP(AF38,Group,5,FALSE)="YES",VLOOKUP(ROUND(ROUND(AJ38,1)-AJ38,2),Round,2,FALSE)+VLOOKUP(AF38,Group,6,FALSE),0)</f>
        <v>0</v>
      </c>
      <c r="AL38" s="17">
        <f>IF(VLOOKUP(AF38,Group,7,FALSE)="",0,ROUND(AJ38-0.04999,1)-AJ38+AM38)</f>
        <v>0</v>
      </c>
      <c r="AM38" s="17" t="str">
        <f>IF(VLOOKUP(AF38,Group,7,FALSE)="","",VLOOKUP(AF38,Group,7,FALSE))</f>
        <v/>
      </c>
      <c r="AO38" s="31" t="s">
        <v>59</v>
      </c>
    </row>
    <row r="39" spans="2:41" s="3" customFormat="1" ht="9.9499999999999993" customHeight="1" x14ac:dyDescent="0.2">
      <c r="B39" s="118" t="s">
        <v>44</v>
      </c>
      <c r="D39" s="40"/>
      <c r="E39" s="75" t="s">
        <v>146</v>
      </c>
      <c r="F39" s="75"/>
      <c r="G39" s="30" t="s">
        <v>149</v>
      </c>
      <c r="H39" s="30"/>
      <c r="I39" s="30"/>
      <c r="K39" s="30" t="s">
        <v>166</v>
      </c>
      <c r="L39" s="30"/>
      <c r="M39" s="30"/>
      <c r="N39" s="30"/>
      <c r="P39" s="75" t="s">
        <v>150</v>
      </c>
      <c r="Q39" s="91"/>
      <c r="R39" s="29"/>
      <c r="S39" s="39">
        <f>IF(Suggested="Yes",AA39,AG39)</f>
        <v>18.350000000000001</v>
      </c>
      <c r="T39" s="37" t="s">
        <v>45</v>
      </c>
      <c r="U39" s="5" t="str">
        <f>+Instructions!$B$3</f>
        <v>D</v>
      </c>
      <c r="V39" s="52"/>
      <c r="W39" s="56">
        <f>+Instructions!$C$22</f>
        <v>0</v>
      </c>
      <c r="X39" s="39">
        <f>ROUND($AA39*(1-W39)+0.004999,2)</f>
        <v>18.350000000000001</v>
      </c>
      <c r="Y39" s="52"/>
      <c r="Z39" s="6" t="s">
        <v>288</v>
      </c>
      <c r="AA39" s="39">
        <v>18.350000000000001</v>
      </c>
      <c r="AB39" s="60">
        <f>+W39</f>
        <v>0</v>
      </c>
      <c r="AC39" s="39">
        <f>+X39</f>
        <v>18.350000000000001</v>
      </c>
      <c r="AD39" s="60">
        <f>(AG39-AC39)/AG39</f>
        <v>0</v>
      </c>
      <c r="AE39" s="125"/>
      <c r="AF39" s="134">
        <v>2</v>
      </c>
      <c r="AG39" s="44">
        <f>SUM(AJ39:AL39)+AE39</f>
        <v>18.350000000000001</v>
      </c>
      <c r="AH39" s="52"/>
      <c r="AJ39" s="17">
        <f>ROUND(AC39/(1-VLOOKUP(AF39,Group,2,FALSE)),2)</f>
        <v>18.350000000000001</v>
      </c>
      <c r="AK39" s="17">
        <f>IF(VLOOKUP(AF39,Group,5,FALSE)="YES",VLOOKUP(ROUND(ROUND(AJ39,1)-AJ39,2),Round,2,FALSE)+VLOOKUP(AF39,Group,6,FALSE),0)</f>
        <v>0</v>
      </c>
      <c r="AL39" s="17">
        <f>IF(VLOOKUP(AF39,Group,7,FALSE)="",0,ROUND(AJ39-0.04999,1)-AJ39+AM39)</f>
        <v>0</v>
      </c>
      <c r="AM39" s="17" t="str">
        <f>IF(VLOOKUP(AF39,Group,7,FALSE)="","",VLOOKUP(AF39,Group,7,FALSE))</f>
        <v/>
      </c>
      <c r="AO39" s="31" t="s">
        <v>59</v>
      </c>
    </row>
    <row r="40" spans="2:41" s="3" customFormat="1" ht="2.1" customHeight="1" x14ac:dyDescent="0.2">
      <c r="P40" s="75"/>
      <c r="Q40" s="91"/>
      <c r="R40" s="6"/>
      <c r="S40" s="39"/>
      <c r="T40" s="6"/>
      <c r="U40" s="5"/>
      <c r="V40" s="52"/>
      <c r="W40" s="56"/>
      <c r="X40" s="15"/>
      <c r="Y40" s="52"/>
      <c r="Z40" s="39"/>
      <c r="AA40" s="39"/>
      <c r="AB40" s="55"/>
      <c r="AC40" s="17"/>
      <c r="AD40" s="15"/>
      <c r="AE40" s="65"/>
      <c r="AF40" s="128"/>
      <c r="AG40" s="39"/>
      <c r="AH40" s="52"/>
      <c r="AJ40" s="17"/>
      <c r="AK40" s="17"/>
      <c r="AL40" s="17"/>
      <c r="AM40" s="17"/>
      <c r="AO40" s="31" t="s">
        <v>59</v>
      </c>
    </row>
    <row r="41" spans="2:41" s="3" customFormat="1" ht="9.9499999999999993" customHeight="1" x14ac:dyDescent="0.2">
      <c r="C41" s="35"/>
      <c r="D41" s="40" t="s">
        <v>8</v>
      </c>
      <c r="E41" s="145" t="s">
        <v>220</v>
      </c>
      <c r="F41" s="145"/>
      <c r="G41" s="145"/>
      <c r="H41" s="145"/>
      <c r="J41" s="145"/>
      <c r="K41" s="145"/>
      <c r="L41" s="145"/>
      <c r="M41" s="145"/>
      <c r="N41" s="145"/>
      <c r="O41" s="30"/>
      <c r="P41" s="30"/>
      <c r="Q41" s="30"/>
      <c r="R41" s="30"/>
      <c r="S41" s="30"/>
      <c r="T41" s="30"/>
      <c r="U41" s="5"/>
      <c r="V41" s="52"/>
      <c r="W41" s="70"/>
      <c r="X41" s="70"/>
      <c r="Y41" s="52"/>
      <c r="Z41" s="39"/>
      <c r="AA41" s="39"/>
      <c r="AB41" s="55"/>
      <c r="AC41" s="17"/>
      <c r="AD41" s="15"/>
      <c r="AE41" s="65"/>
      <c r="AF41" s="128"/>
      <c r="AG41" s="17"/>
      <c r="AH41" s="52"/>
      <c r="AJ41" s="17"/>
      <c r="AK41" s="17"/>
      <c r="AL41" s="17"/>
      <c r="AM41" s="17"/>
      <c r="AO41" s="31" t="s">
        <v>59</v>
      </c>
    </row>
    <row r="42" spans="2:41" s="3" customFormat="1" ht="2.1" customHeight="1" x14ac:dyDescent="0.2">
      <c r="P42" s="75"/>
      <c r="Q42" s="91"/>
      <c r="R42" s="6"/>
      <c r="S42" s="39"/>
      <c r="T42" s="6"/>
      <c r="U42" s="5"/>
      <c r="V42" s="52"/>
      <c r="W42" s="56"/>
      <c r="X42" s="15"/>
      <c r="Y42" s="52"/>
      <c r="Z42" s="39"/>
      <c r="AA42" s="39"/>
      <c r="AB42" s="55"/>
      <c r="AC42" s="17"/>
      <c r="AD42" s="15"/>
      <c r="AE42" s="65"/>
      <c r="AF42" s="128"/>
      <c r="AG42" s="39"/>
      <c r="AH42" s="52"/>
      <c r="AJ42" s="17"/>
      <c r="AK42" s="17"/>
      <c r="AL42" s="17"/>
      <c r="AM42" s="17"/>
      <c r="AO42" s="31" t="s">
        <v>59</v>
      </c>
    </row>
    <row r="43" spans="2:41" s="3" customFormat="1" ht="9.9499999999999993" customHeight="1" x14ac:dyDescent="0.2">
      <c r="B43" s="117" t="s">
        <v>55</v>
      </c>
      <c r="D43" s="40"/>
      <c r="E43" s="75" t="s">
        <v>145</v>
      </c>
      <c r="F43" s="75"/>
      <c r="G43" s="30" t="s">
        <v>47</v>
      </c>
      <c r="H43" s="30"/>
      <c r="I43" s="30"/>
      <c r="K43" s="30" t="s">
        <v>209</v>
      </c>
      <c r="L43" s="30"/>
      <c r="M43" s="30"/>
      <c r="N43" s="30"/>
      <c r="P43" s="75" t="s">
        <v>144</v>
      </c>
      <c r="Q43" s="91"/>
      <c r="R43" s="29"/>
      <c r="S43" s="39">
        <f>IF(Suggested="Yes",AA43,AG43)</f>
        <v>13.7</v>
      </c>
      <c r="T43" s="37" t="s">
        <v>46</v>
      </c>
      <c r="U43" s="5" t="str">
        <f>+Instructions!$B$3</f>
        <v>D</v>
      </c>
      <c r="V43" s="52"/>
      <c r="W43" s="56">
        <f>+Instructions!$C$22</f>
        <v>0</v>
      </c>
      <c r="X43" s="17">
        <f>ROUND($AA43*(1-W43)+0.004999,2)</f>
        <v>13.7</v>
      </c>
      <c r="Y43" s="52"/>
      <c r="Z43" s="6" t="s">
        <v>288</v>
      </c>
      <c r="AA43" s="39">
        <v>13.7</v>
      </c>
      <c r="AB43" s="60">
        <f>+W43</f>
        <v>0</v>
      </c>
      <c r="AC43" s="17">
        <f>+X43</f>
        <v>13.7</v>
      </c>
      <c r="AD43" s="12">
        <f>(AG43-AC43)/AG43</f>
        <v>0</v>
      </c>
      <c r="AE43" s="125"/>
      <c r="AF43" s="132">
        <v>1</v>
      </c>
      <c r="AG43" s="38">
        <f>SUM(AJ43:AL43)+AE43</f>
        <v>13.7</v>
      </c>
      <c r="AH43" s="52"/>
      <c r="AJ43" s="17">
        <f>ROUND(AC43/(1-VLOOKUP(AF43,Group,2,FALSE)),2)</f>
        <v>13.7</v>
      </c>
      <c r="AK43" s="17">
        <f>IF(VLOOKUP(AF43,Group,5,FALSE)="YES",VLOOKUP(ROUND(ROUND(AJ43,1)-AJ43,2),Round,2,FALSE)+VLOOKUP(AF43,Group,6,FALSE),0)</f>
        <v>0</v>
      </c>
      <c r="AL43" s="17">
        <f>IF(VLOOKUP(AF43,Group,7,FALSE)="",0,ROUND(AJ43-0.04999,1)-AJ43+AM43)</f>
        <v>0</v>
      </c>
      <c r="AM43" s="17" t="str">
        <f>IF(VLOOKUP(AF43,Group,7,FALSE)="","",VLOOKUP(AF43,Group,7,FALSE))</f>
        <v/>
      </c>
      <c r="AO43" s="31" t="s">
        <v>59</v>
      </c>
    </row>
    <row r="44" spans="2:41" s="3" customFormat="1" ht="0.95" customHeight="1" x14ac:dyDescent="0.2">
      <c r="P44" s="75"/>
      <c r="Q44" s="91"/>
      <c r="R44" s="6"/>
      <c r="S44" s="39"/>
      <c r="T44" s="6"/>
      <c r="U44" s="5"/>
      <c r="V44" s="52"/>
      <c r="W44" s="56"/>
      <c r="X44" s="15"/>
      <c r="Y44" s="52"/>
      <c r="Z44" s="39"/>
      <c r="AA44" s="39"/>
      <c r="AB44" s="55"/>
      <c r="AC44" s="17"/>
      <c r="AD44" s="15"/>
      <c r="AE44" s="65"/>
      <c r="AF44" s="128"/>
      <c r="AG44" s="39"/>
      <c r="AH44" s="52"/>
      <c r="AJ44" s="17"/>
      <c r="AK44" s="17"/>
      <c r="AL44" s="17"/>
      <c r="AM44" s="17"/>
      <c r="AO44" s="31" t="s">
        <v>59</v>
      </c>
    </row>
    <row r="45" spans="2:41" s="3" customFormat="1" ht="9.9499999999999993" customHeight="1" x14ac:dyDescent="0.2">
      <c r="B45" s="118" t="s">
        <v>44</v>
      </c>
      <c r="D45" s="40"/>
      <c r="E45" s="75" t="s">
        <v>146</v>
      </c>
      <c r="F45" s="75"/>
      <c r="G45" s="30" t="s">
        <v>147</v>
      </c>
      <c r="H45" s="30"/>
      <c r="I45" s="30"/>
      <c r="K45" s="30" t="s">
        <v>209</v>
      </c>
      <c r="L45" s="30"/>
      <c r="M45" s="30"/>
      <c r="N45" s="30"/>
      <c r="P45" s="75" t="s">
        <v>148</v>
      </c>
      <c r="Q45" s="91"/>
      <c r="R45" s="29"/>
      <c r="S45" s="39">
        <f>IF(Suggested="Yes",AA45,AG45)</f>
        <v>6.7</v>
      </c>
      <c r="T45" s="37" t="s">
        <v>45</v>
      </c>
      <c r="U45" s="5" t="str">
        <f>+Instructions!$B$3</f>
        <v>D</v>
      </c>
      <c r="V45" s="52"/>
      <c r="W45" s="56">
        <f>+Instructions!$C$22</f>
        <v>0</v>
      </c>
      <c r="X45" s="39">
        <f>ROUND($AA45*(1-W45)+0.004999,2)</f>
        <v>6.7</v>
      </c>
      <c r="Y45" s="52"/>
      <c r="Z45" s="6" t="s">
        <v>288</v>
      </c>
      <c r="AA45" s="39">
        <v>6.7</v>
      </c>
      <c r="AB45" s="60">
        <f>+W45</f>
        <v>0</v>
      </c>
      <c r="AC45" s="39">
        <f>+X45</f>
        <v>6.7</v>
      </c>
      <c r="AD45" s="60">
        <f>(AG45-AC45)/AG45</f>
        <v>0</v>
      </c>
      <c r="AE45" s="125"/>
      <c r="AF45" s="134">
        <v>2</v>
      </c>
      <c r="AG45" s="44">
        <f>SUM(AJ45:AL45)+AE45</f>
        <v>6.7</v>
      </c>
      <c r="AH45" s="52"/>
      <c r="AJ45" s="17">
        <f>ROUND(AC45/(1-VLOOKUP(AF45,Group,2,FALSE)),2)</f>
        <v>6.7</v>
      </c>
      <c r="AK45" s="17">
        <f>IF(VLOOKUP(AF45,Group,5,FALSE)="YES",VLOOKUP(ROUND(ROUND(AJ45,1)-AJ45,2),Round,2,FALSE)+VLOOKUP(AF45,Group,6,FALSE),0)</f>
        <v>0</v>
      </c>
      <c r="AL45" s="17">
        <f>IF(VLOOKUP(AF45,Group,7,FALSE)="",0,ROUND(AJ45-0.04999,1)-AJ45+AM45)</f>
        <v>0</v>
      </c>
      <c r="AM45" s="17" t="str">
        <f>IF(VLOOKUP(AF45,Group,7,FALSE)="","",VLOOKUP(AF45,Group,7,FALSE))</f>
        <v/>
      </c>
      <c r="AO45" s="31" t="s">
        <v>59</v>
      </c>
    </row>
    <row r="46" spans="2:41" s="3" customFormat="1" ht="9.9499999999999993" customHeight="1" x14ac:dyDescent="0.2">
      <c r="B46" s="118" t="s">
        <v>44</v>
      </c>
      <c r="D46" s="40"/>
      <c r="E46" s="75" t="s">
        <v>146</v>
      </c>
      <c r="F46" s="75"/>
      <c r="G46" s="30" t="s">
        <v>149</v>
      </c>
      <c r="H46" s="30"/>
      <c r="I46" s="30"/>
      <c r="K46" s="30" t="s">
        <v>209</v>
      </c>
      <c r="L46" s="30"/>
      <c r="M46" s="30"/>
      <c r="N46" s="30"/>
      <c r="P46" s="75" t="s">
        <v>150</v>
      </c>
      <c r="Q46" s="91"/>
      <c r="R46" s="29"/>
      <c r="S46" s="39">
        <f>IF(Suggested="Yes",AA46,AG46)</f>
        <v>18.350000000000001</v>
      </c>
      <c r="T46" s="37" t="s">
        <v>45</v>
      </c>
      <c r="U46" s="5" t="str">
        <f>+Instructions!$B$3</f>
        <v>D</v>
      </c>
      <c r="V46" s="52"/>
      <c r="W46" s="56">
        <f>+Instructions!$C$22</f>
        <v>0</v>
      </c>
      <c r="X46" s="39">
        <f>ROUND($AA46*(1-W46)+0.004999,2)</f>
        <v>18.350000000000001</v>
      </c>
      <c r="Y46" s="52"/>
      <c r="Z46" s="6" t="s">
        <v>288</v>
      </c>
      <c r="AA46" s="39">
        <v>18.350000000000001</v>
      </c>
      <c r="AB46" s="60">
        <f>+W46</f>
        <v>0</v>
      </c>
      <c r="AC46" s="39">
        <f>+X46</f>
        <v>18.350000000000001</v>
      </c>
      <c r="AD46" s="60">
        <f>(AG46-AC46)/AG46</f>
        <v>0</v>
      </c>
      <c r="AE46" s="125"/>
      <c r="AF46" s="134">
        <v>2</v>
      </c>
      <c r="AG46" s="44">
        <f>SUM(AJ46:AL46)+AE46</f>
        <v>18.350000000000001</v>
      </c>
      <c r="AH46" s="52"/>
      <c r="AJ46" s="17">
        <f>ROUND(AC46/(1-VLOOKUP(AF46,Group,2,FALSE)),2)</f>
        <v>18.350000000000001</v>
      </c>
      <c r="AK46" s="17">
        <f>IF(VLOOKUP(AF46,Group,5,FALSE)="YES",VLOOKUP(ROUND(ROUND(AJ46,1)-AJ46,2),Round,2,FALSE)+VLOOKUP(AF46,Group,6,FALSE),0)</f>
        <v>0</v>
      </c>
      <c r="AL46" s="17">
        <f>IF(VLOOKUP(AF46,Group,7,FALSE)="",0,ROUND(AJ46-0.04999,1)-AJ46+AM46)</f>
        <v>0</v>
      </c>
      <c r="AM46" s="17" t="str">
        <f>IF(VLOOKUP(AF46,Group,7,FALSE)="","",VLOOKUP(AF46,Group,7,FALSE))</f>
        <v/>
      </c>
      <c r="AO46" s="31" t="s">
        <v>59</v>
      </c>
    </row>
    <row r="47" spans="2:41" s="3" customFormat="1" ht="2.1" customHeight="1" x14ac:dyDescent="0.2">
      <c r="P47" s="75"/>
      <c r="Q47" s="91"/>
      <c r="R47" s="6"/>
      <c r="S47" s="39"/>
      <c r="T47" s="6"/>
      <c r="U47" s="5"/>
      <c r="V47" s="52"/>
      <c r="W47" s="56"/>
      <c r="X47" s="15"/>
      <c r="Y47" s="52"/>
      <c r="Z47" s="39"/>
      <c r="AA47" s="39"/>
      <c r="AB47" s="55"/>
      <c r="AC47" s="17"/>
      <c r="AD47" s="15"/>
      <c r="AE47" s="65"/>
      <c r="AF47" s="128"/>
      <c r="AG47" s="39"/>
      <c r="AH47" s="52"/>
      <c r="AJ47" s="17"/>
      <c r="AK47" s="17"/>
      <c r="AL47" s="17"/>
      <c r="AM47" s="17"/>
      <c r="AO47" s="31" t="s">
        <v>59</v>
      </c>
    </row>
    <row r="48" spans="2:41" s="3" customFormat="1" ht="9.9499999999999993" customHeight="1" x14ac:dyDescent="0.2">
      <c r="C48" s="35"/>
      <c r="D48" s="40" t="s">
        <v>95</v>
      </c>
      <c r="E48" s="145" t="s">
        <v>167</v>
      </c>
      <c r="F48" s="145"/>
      <c r="G48" s="145"/>
      <c r="H48" s="145"/>
      <c r="J48" s="145"/>
      <c r="K48" s="145"/>
      <c r="L48" s="145"/>
      <c r="M48" s="145"/>
      <c r="N48" s="145"/>
      <c r="O48" s="30"/>
      <c r="P48" s="30"/>
      <c r="Q48" s="30"/>
      <c r="R48" s="30"/>
      <c r="S48" s="30"/>
      <c r="T48" s="30"/>
      <c r="U48" s="5"/>
      <c r="V48" s="52"/>
      <c r="W48" s="70"/>
      <c r="X48" s="70"/>
      <c r="Y48" s="52"/>
      <c r="Z48" s="39"/>
      <c r="AA48" s="39"/>
      <c r="AB48" s="55"/>
      <c r="AC48" s="17"/>
      <c r="AD48" s="15"/>
      <c r="AE48" s="65"/>
      <c r="AF48" s="128"/>
      <c r="AG48" s="17"/>
      <c r="AH48" s="52"/>
      <c r="AJ48" s="17"/>
      <c r="AK48" s="17"/>
      <c r="AL48" s="17"/>
      <c r="AM48" s="17"/>
      <c r="AO48" s="31" t="s">
        <v>59</v>
      </c>
    </row>
    <row r="49" spans="2:41" s="3" customFormat="1" ht="2.1" customHeight="1" x14ac:dyDescent="0.2">
      <c r="P49" s="75"/>
      <c r="Q49" s="91"/>
      <c r="R49" s="6"/>
      <c r="S49" s="39"/>
      <c r="T49" s="6"/>
      <c r="U49" s="5"/>
      <c r="V49" s="52"/>
      <c r="W49" s="56"/>
      <c r="X49" s="15"/>
      <c r="Y49" s="52"/>
      <c r="Z49" s="39"/>
      <c r="AA49" s="39"/>
      <c r="AB49" s="55"/>
      <c r="AC49" s="17"/>
      <c r="AD49" s="15"/>
      <c r="AE49" s="65"/>
      <c r="AF49" s="128"/>
      <c r="AG49" s="39"/>
      <c r="AH49" s="52"/>
      <c r="AJ49" s="17"/>
      <c r="AK49" s="17"/>
      <c r="AL49" s="17"/>
      <c r="AM49" s="17"/>
      <c r="AO49" s="31" t="s">
        <v>59</v>
      </c>
    </row>
    <row r="50" spans="2:41" s="3" customFormat="1" ht="9.9499999999999993" customHeight="1" x14ac:dyDescent="0.2">
      <c r="B50" s="117" t="s">
        <v>55</v>
      </c>
      <c r="D50" s="40"/>
      <c r="E50" s="75" t="s">
        <v>145</v>
      </c>
      <c r="F50" s="75"/>
      <c r="G50" s="30" t="s">
        <v>47</v>
      </c>
      <c r="H50" s="30"/>
      <c r="I50" s="30"/>
      <c r="K50" s="30" t="s">
        <v>168</v>
      </c>
      <c r="L50" s="30"/>
      <c r="M50" s="30"/>
      <c r="N50" s="30"/>
      <c r="P50" s="75" t="s">
        <v>144</v>
      </c>
      <c r="Q50" s="91"/>
      <c r="R50" s="29"/>
      <c r="S50" s="39">
        <f>IF(Suggested="Yes",AA50,AG50)</f>
        <v>15.9</v>
      </c>
      <c r="T50" s="37" t="s">
        <v>46</v>
      </c>
      <c r="U50" s="5" t="str">
        <f>+Instructions!$B$3</f>
        <v>D</v>
      </c>
      <c r="V50" s="52"/>
      <c r="W50" s="56">
        <f>+Instructions!$C$22</f>
        <v>0</v>
      </c>
      <c r="X50" s="17">
        <f>ROUND($AA50*(1-W50)+0.004999,2)</f>
        <v>15.9</v>
      </c>
      <c r="Y50" s="52"/>
      <c r="Z50" s="6" t="s">
        <v>288</v>
      </c>
      <c r="AA50" s="39">
        <v>15.9</v>
      </c>
      <c r="AB50" s="60">
        <f>+W50</f>
        <v>0</v>
      </c>
      <c r="AC50" s="17">
        <f>+X50</f>
        <v>15.9</v>
      </c>
      <c r="AD50" s="12">
        <f>(AG50-AC50)/AG50</f>
        <v>0</v>
      </c>
      <c r="AE50" s="125"/>
      <c r="AF50" s="132">
        <v>1</v>
      </c>
      <c r="AG50" s="38">
        <f>SUM(AJ50:AL50)+AE50</f>
        <v>15.9</v>
      </c>
      <c r="AH50" s="52"/>
      <c r="AJ50" s="17">
        <f>ROUND(AC50/(1-VLOOKUP(AF50,Group,2,FALSE)),2)</f>
        <v>15.9</v>
      </c>
      <c r="AK50" s="17">
        <f>IF(VLOOKUP(AF50,Group,5,FALSE)="YES",VLOOKUP(ROUND(ROUND(AJ50,1)-AJ50,2),Round,2,FALSE)+VLOOKUP(AF50,Group,6,FALSE),0)</f>
        <v>0</v>
      </c>
      <c r="AL50" s="17">
        <f>IF(VLOOKUP(AF50,Group,7,FALSE)="",0,ROUND(AJ50-0.04999,1)-AJ50+AM50)</f>
        <v>0</v>
      </c>
      <c r="AM50" s="17" t="str">
        <f>IF(VLOOKUP(AF50,Group,7,FALSE)="","",VLOOKUP(AF50,Group,7,FALSE))</f>
        <v/>
      </c>
      <c r="AO50" s="31" t="s">
        <v>59</v>
      </c>
    </row>
    <row r="51" spans="2:41" s="3" customFormat="1" ht="0.95" customHeight="1" x14ac:dyDescent="0.2">
      <c r="P51" s="75"/>
      <c r="Q51" s="91"/>
      <c r="R51" s="6"/>
      <c r="S51" s="39"/>
      <c r="T51" s="6"/>
      <c r="U51" s="5"/>
      <c r="V51" s="52"/>
      <c r="W51" s="56"/>
      <c r="X51" s="15"/>
      <c r="Y51" s="52"/>
      <c r="Z51" s="39"/>
      <c r="AA51" s="39"/>
      <c r="AB51" s="55"/>
      <c r="AC51" s="17"/>
      <c r="AD51" s="15"/>
      <c r="AE51" s="65"/>
      <c r="AF51" s="128"/>
      <c r="AG51" s="39"/>
      <c r="AH51" s="52"/>
      <c r="AJ51" s="17"/>
      <c r="AK51" s="17"/>
      <c r="AL51" s="17"/>
      <c r="AM51" s="17"/>
      <c r="AO51" s="31" t="s">
        <v>59</v>
      </c>
    </row>
    <row r="52" spans="2:41" s="3" customFormat="1" ht="9.9499999999999993" customHeight="1" x14ac:dyDescent="0.2">
      <c r="B52" s="118" t="s">
        <v>44</v>
      </c>
      <c r="D52" s="40"/>
      <c r="E52" s="75" t="s">
        <v>146</v>
      </c>
      <c r="F52" s="75"/>
      <c r="G52" s="30" t="s">
        <v>147</v>
      </c>
      <c r="H52" s="30"/>
      <c r="I52" s="30"/>
      <c r="K52" s="30" t="s">
        <v>168</v>
      </c>
      <c r="L52" s="30"/>
      <c r="M52" s="30"/>
      <c r="N52" s="30"/>
      <c r="P52" s="75" t="s">
        <v>148</v>
      </c>
      <c r="Q52" s="91"/>
      <c r="R52" s="29"/>
      <c r="S52" s="39">
        <f>IF(Suggested="Yes",AA52,AG52)</f>
        <v>8.1999999999999993</v>
      </c>
      <c r="T52" s="37" t="s">
        <v>45</v>
      </c>
      <c r="U52" s="5" t="str">
        <f>+Instructions!$B$3</f>
        <v>D</v>
      </c>
      <c r="V52" s="52"/>
      <c r="W52" s="56">
        <f>+Instructions!$C$22</f>
        <v>0</v>
      </c>
      <c r="X52" s="39">
        <f>ROUND($AA52*(1-W52)+0.004999,2)</f>
        <v>8.1999999999999993</v>
      </c>
      <c r="Y52" s="52"/>
      <c r="Z52" s="6" t="s">
        <v>288</v>
      </c>
      <c r="AA52" s="39">
        <v>8.1999999999999993</v>
      </c>
      <c r="AB52" s="60">
        <f>+W52</f>
        <v>0</v>
      </c>
      <c r="AC52" s="39">
        <f>+X52</f>
        <v>8.1999999999999993</v>
      </c>
      <c r="AD52" s="60">
        <f>(AG52-AC52)/AG52</f>
        <v>0</v>
      </c>
      <c r="AE52" s="125"/>
      <c r="AF52" s="134">
        <v>2</v>
      </c>
      <c r="AG52" s="44">
        <f>SUM(AJ52:AL52)+AE52</f>
        <v>8.1999999999999993</v>
      </c>
      <c r="AH52" s="52"/>
      <c r="AJ52" s="17">
        <f>ROUND(AC52/(1-VLOOKUP(AF52,Group,2,FALSE)),2)</f>
        <v>8.1999999999999993</v>
      </c>
      <c r="AK52" s="17">
        <f>IF(VLOOKUP(AF52,Group,5,FALSE)="YES",VLOOKUP(ROUND(ROUND(AJ52,1)-AJ52,2),Round,2,FALSE)+VLOOKUP(AF52,Group,6,FALSE),0)</f>
        <v>0</v>
      </c>
      <c r="AL52" s="17">
        <f>IF(VLOOKUP(AF52,Group,7,FALSE)="",0,ROUND(AJ52-0.04999,1)-AJ52+AM52)</f>
        <v>0</v>
      </c>
      <c r="AM52" s="17" t="str">
        <f>IF(VLOOKUP(AF52,Group,7,FALSE)="","",VLOOKUP(AF52,Group,7,FALSE))</f>
        <v/>
      </c>
      <c r="AO52" s="31" t="s">
        <v>59</v>
      </c>
    </row>
    <row r="53" spans="2:41" s="3" customFormat="1" ht="2.1" customHeight="1" x14ac:dyDescent="0.2">
      <c r="P53" s="75"/>
      <c r="Q53" s="91"/>
      <c r="R53" s="6"/>
      <c r="S53" s="39"/>
      <c r="T53" s="6"/>
      <c r="U53" s="5"/>
      <c r="V53" s="52"/>
      <c r="W53" s="56"/>
      <c r="X53" s="15"/>
      <c r="Y53" s="52"/>
      <c r="Z53" s="39"/>
      <c r="AA53" s="39"/>
      <c r="AB53" s="55"/>
      <c r="AC53" s="17"/>
      <c r="AD53" s="15"/>
      <c r="AE53" s="65"/>
      <c r="AF53" s="128"/>
      <c r="AG53" s="39"/>
      <c r="AH53" s="52"/>
      <c r="AJ53" s="17"/>
      <c r="AK53" s="17"/>
      <c r="AL53" s="17"/>
      <c r="AM53" s="17"/>
      <c r="AO53" s="31" t="s">
        <v>59</v>
      </c>
    </row>
    <row r="54" spans="2:41" s="3" customFormat="1" ht="9.9499999999999993" customHeight="1" x14ac:dyDescent="0.2">
      <c r="C54" s="35"/>
      <c r="D54" s="40" t="s">
        <v>95</v>
      </c>
      <c r="E54" s="145" t="s">
        <v>266</v>
      </c>
      <c r="F54" s="145"/>
      <c r="G54" s="145"/>
      <c r="H54" s="145"/>
      <c r="J54" s="145"/>
      <c r="K54" s="145"/>
      <c r="L54" s="145"/>
      <c r="M54" s="145"/>
      <c r="N54" s="145"/>
      <c r="O54" s="30"/>
      <c r="P54" s="30"/>
      <c r="Q54" s="30"/>
      <c r="R54" s="30"/>
      <c r="S54" s="30"/>
      <c r="T54" s="30"/>
      <c r="U54" s="5"/>
      <c r="V54" s="52"/>
      <c r="W54" s="70"/>
      <c r="X54" s="70"/>
      <c r="Y54" s="52"/>
      <c r="Z54" s="39"/>
      <c r="AA54" s="39"/>
      <c r="AB54" s="55"/>
      <c r="AC54" s="17"/>
      <c r="AD54" s="15"/>
      <c r="AE54" s="65"/>
      <c r="AF54" s="128"/>
      <c r="AG54" s="17"/>
      <c r="AH54" s="52"/>
      <c r="AJ54" s="17"/>
      <c r="AK54" s="17"/>
      <c r="AL54" s="17"/>
      <c r="AM54" s="17"/>
      <c r="AO54" s="31" t="s">
        <v>59</v>
      </c>
    </row>
    <row r="55" spans="2:41" s="3" customFormat="1" ht="2.1" customHeight="1" x14ac:dyDescent="0.2">
      <c r="P55" s="75"/>
      <c r="Q55" s="91"/>
      <c r="R55" s="6"/>
      <c r="S55" s="39"/>
      <c r="T55" s="6"/>
      <c r="U55" s="5"/>
      <c r="V55" s="52"/>
      <c r="W55" s="56"/>
      <c r="X55" s="15"/>
      <c r="Y55" s="52"/>
      <c r="Z55" s="39"/>
      <c r="AA55" s="39"/>
      <c r="AB55" s="55"/>
      <c r="AC55" s="17"/>
      <c r="AD55" s="15"/>
      <c r="AE55" s="65"/>
      <c r="AF55" s="128"/>
      <c r="AG55" s="39"/>
      <c r="AH55" s="52"/>
      <c r="AJ55" s="17"/>
      <c r="AK55" s="17"/>
      <c r="AL55" s="17"/>
      <c r="AM55" s="17"/>
      <c r="AO55" s="31" t="s">
        <v>59</v>
      </c>
    </row>
    <row r="56" spans="2:41" s="3" customFormat="1" ht="9.9499999999999993" customHeight="1" x14ac:dyDescent="0.2">
      <c r="B56" s="117" t="s">
        <v>55</v>
      </c>
      <c r="D56" s="40"/>
      <c r="E56" s="75" t="s">
        <v>145</v>
      </c>
      <c r="F56" s="75"/>
      <c r="G56" s="30" t="s">
        <v>47</v>
      </c>
      <c r="H56" s="30"/>
      <c r="I56" s="30"/>
      <c r="K56" s="30" t="s">
        <v>267</v>
      </c>
      <c r="L56" s="30"/>
      <c r="M56" s="30"/>
      <c r="N56" s="30"/>
      <c r="P56" s="75" t="s">
        <v>144</v>
      </c>
      <c r="Q56" s="91"/>
      <c r="R56" s="29"/>
      <c r="S56" s="39">
        <f>IF(Suggested="Yes",AA56,AG56)</f>
        <v>13.7</v>
      </c>
      <c r="T56" s="37" t="s">
        <v>46</v>
      </c>
      <c r="U56" s="5" t="str">
        <f>+Instructions!$B$3</f>
        <v>D</v>
      </c>
      <c r="V56" s="52"/>
      <c r="W56" s="56">
        <f>+Instructions!$C$22</f>
        <v>0</v>
      </c>
      <c r="X56" s="17">
        <f>ROUND($AA56*(1-W56)+0.004999,2)</f>
        <v>13.7</v>
      </c>
      <c r="Y56" s="52"/>
      <c r="Z56" s="6" t="s">
        <v>288</v>
      </c>
      <c r="AA56" s="39">
        <v>13.7</v>
      </c>
      <c r="AB56" s="60">
        <f>+W56</f>
        <v>0</v>
      </c>
      <c r="AC56" s="17">
        <f>+X56</f>
        <v>13.7</v>
      </c>
      <c r="AD56" s="12">
        <f>(AG56-AC56)/AG56</f>
        <v>0</v>
      </c>
      <c r="AE56" s="125"/>
      <c r="AF56" s="132">
        <v>1</v>
      </c>
      <c r="AG56" s="38">
        <f>SUM(AJ56:AL56)+AE56</f>
        <v>13.7</v>
      </c>
      <c r="AH56" s="52"/>
      <c r="AJ56" s="17">
        <f>ROUND(AC56/(1-VLOOKUP(AF56,Group,2,FALSE)),2)</f>
        <v>13.7</v>
      </c>
      <c r="AK56" s="17">
        <f>IF(VLOOKUP(AF56,Group,5,FALSE)="YES",VLOOKUP(ROUND(ROUND(AJ56,1)-AJ56,2),Round,2,FALSE)+VLOOKUP(AF56,Group,6,FALSE),0)</f>
        <v>0</v>
      </c>
      <c r="AL56" s="17">
        <f>IF(VLOOKUP(AF56,Group,7,FALSE)="",0,ROUND(AJ56-0.04999,1)-AJ56+AM56)</f>
        <v>0</v>
      </c>
      <c r="AM56" s="17" t="str">
        <f>IF(VLOOKUP(AF56,Group,7,FALSE)="","",VLOOKUP(AF56,Group,7,FALSE))</f>
        <v/>
      </c>
      <c r="AO56" s="31" t="s">
        <v>59</v>
      </c>
    </row>
    <row r="57" spans="2:41" s="3" customFormat="1" ht="0.95" customHeight="1" x14ac:dyDescent="0.2">
      <c r="P57" s="75"/>
      <c r="Q57" s="91"/>
      <c r="R57" s="6"/>
      <c r="S57" s="39"/>
      <c r="T57" s="6"/>
      <c r="U57" s="5"/>
      <c r="V57" s="52"/>
      <c r="W57" s="56"/>
      <c r="X57" s="15"/>
      <c r="Y57" s="52"/>
      <c r="Z57" s="39"/>
      <c r="AA57" s="39"/>
      <c r="AB57" s="55"/>
      <c r="AC57" s="17"/>
      <c r="AD57" s="15"/>
      <c r="AE57" s="65"/>
      <c r="AF57" s="128"/>
      <c r="AG57" s="39"/>
      <c r="AH57" s="52"/>
      <c r="AJ57" s="17"/>
      <c r="AK57" s="17"/>
      <c r="AL57" s="17"/>
      <c r="AM57" s="17"/>
      <c r="AO57" s="31" t="s">
        <v>59</v>
      </c>
    </row>
    <row r="58" spans="2:41" s="3" customFormat="1" ht="9.9499999999999993" customHeight="1" x14ac:dyDescent="0.2">
      <c r="B58" s="118" t="s">
        <v>44</v>
      </c>
      <c r="D58" s="40"/>
      <c r="E58" s="75" t="s">
        <v>146</v>
      </c>
      <c r="F58" s="75"/>
      <c r="G58" s="30" t="s">
        <v>147</v>
      </c>
      <c r="H58" s="30"/>
      <c r="I58" s="30"/>
      <c r="K58" s="30" t="s">
        <v>267</v>
      </c>
      <c r="L58" s="30"/>
      <c r="M58" s="30"/>
      <c r="N58" s="30"/>
      <c r="P58" s="75" t="s">
        <v>148</v>
      </c>
      <c r="Q58" s="91"/>
      <c r="R58" s="29"/>
      <c r="S58" s="39">
        <f>IF(Suggested="Yes",AA58,AG58)</f>
        <v>6.7</v>
      </c>
      <c r="T58" s="37" t="s">
        <v>45</v>
      </c>
      <c r="U58" s="5" t="str">
        <f>+Instructions!$B$3</f>
        <v>D</v>
      </c>
      <c r="V58" s="52"/>
      <c r="W58" s="56">
        <f>+Instructions!$C$22</f>
        <v>0</v>
      </c>
      <c r="X58" s="39">
        <f>ROUND($AA58*(1-W58)+0.004999,2)</f>
        <v>6.7</v>
      </c>
      <c r="Y58" s="52"/>
      <c r="Z58" s="6" t="s">
        <v>288</v>
      </c>
      <c r="AA58" s="39">
        <v>6.7</v>
      </c>
      <c r="AB58" s="60">
        <f>+W58</f>
        <v>0</v>
      </c>
      <c r="AC58" s="39">
        <f>+X58</f>
        <v>6.7</v>
      </c>
      <c r="AD58" s="60">
        <f>(AG58-AC58)/AG58</f>
        <v>0</v>
      </c>
      <c r="AE58" s="125"/>
      <c r="AF58" s="134">
        <v>2</v>
      </c>
      <c r="AG58" s="44">
        <f>SUM(AJ58:AL58)+AE58</f>
        <v>6.7</v>
      </c>
      <c r="AH58" s="52"/>
      <c r="AJ58" s="17">
        <f>ROUND(AC58/(1-VLOOKUP(AF58,Group,2,FALSE)),2)</f>
        <v>6.7</v>
      </c>
      <c r="AK58" s="17">
        <f>IF(VLOOKUP(AF58,Group,5,FALSE)="YES",VLOOKUP(ROUND(ROUND(AJ58,1)-AJ58,2),Round,2,FALSE)+VLOOKUP(AF58,Group,6,FALSE),0)</f>
        <v>0</v>
      </c>
      <c r="AL58" s="17">
        <f>IF(VLOOKUP(AF58,Group,7,FALSE)="",0,ROUND(AJ58-0.04999,1)-AJ58+AM58)</f>
        <v>0</v>
      </c>
      <c r="AM58" s="17" t="str">
        <f>IF(VLOOKUP(AF58,Group,7,FALSE)="","",VLOOKUP(AF58,Group,7,FALSE))</f>
        <v/>
      </c>
      <c r="AO58" s="31" t="s">
        <v>59</v>
      </c>
    </row>
    <row r="59" spans="2:41" s="3" customFormat="1" ht="9.9499999999999993" customHeight="1" x14ac:dyDescent="0.2">
      <c r="B59" s="118" t="s">
        <v>44</v>
      </c>
      <c r="D59" s="40"/>
      <c r="E59" s="75" t="s">
        <v>146</v>
      </c>
      <c r="F59" s="75"/>
      <c r="G59" s="30" t="s">
        <v>149</v>
      </c>
      <c r="H59" s="30"/>
      <c r="I59" s="30"/>
      <c r="K59" s="30" t="s">
        <v>267</v>
      </c>
      <c r="L59" s="30"/>
      <c r="M59" s="30"/>
      <c r="N59" s="30"/>
      <c r="P59" s="75" t="s">
        <v>150</v>
      </c>
      <c r="Q59" s="91"/>
      <c r="R59" s="29"/>
      <c r="S59" s="39">
        <f>IF(Suggested="Yes",AA59,AG59)</f>
        <v>18.350000000000001</v>
      </c>
      <c r="T59" s="37" t="s">
        <v>45</v>
      </c>
      <c r="U59" s="5" t="str">
        <f>+Instructions!$B$3</f>
        <v>D</v>
      </c>
      <c r="V59" s="52"/>
      <c r="W59" s="56">
        <f>+Instructions!$C$22</f>
        <v>0</v>
      </c>
      <c r="X59" s="39">
        <f>ROUND($AA59*(1-W59)+0.004999,2)</f>
        <v>18.350000000000001</v>
      </c>
      <c r="Y59" s="52"/>
      <c r="Z59" s="6" t="s">
        <v>288</v>
      </c>
      <c r="AA59" s="39">
        <v>18.350000000000001</v>
      </c>
      <c r="AB59" s="60">
        <f>+W59</f>
        <v>0</v>
      </c>
      <c r="AC59" s="39">
        <f>+X59</f>
        <v>18.350000000000001</v>
      </c>
      <c r="AD59" s="60">
        <f>(AG59-AC59)/AG59</f>
        <v>0</v>
      </c>
      <c r="AE59" s="125"/>
      <c r="AF59" s="134">
        <v>2</v>
      </c>
      <c r="AG59" s="44">
        <f>SUM(AJ59:AL59)+AE59</f>
        <v>18.350000000000001</v>
      </c>
      <c r="AH59" s="52"/>
      <c r="AJ59" s="17">
        <f>ROUND(AC59/(1-VLOOKUP(AF59,Group,2,FALSE)),2)</f>
        <v>18.350000000000001</v>
      </c>
      <c r="AK59" s="17">
        <f>IF(VLOOKUP(AF59,Group,5,FALSE)="YES",VLOOKUP(ROUND(ROUND(AJ59,1)-AJ59,2),Round,2,FALSE)+VLOOKUP(AF59,Group,6,FALSE),0)</f>
        <v>0</v>
      </c>
      <c r="AL59" s="17">
        <f>IF(VLOOKUP(AF59,Group,7,FALSE)="",0,ROUND(AJ59-0.04999,1)-AJ59+AM59)</f>
        <v>0</v>
      </c>
      <c r="AM59" s="17" t="str">
        <f>IF(VLOOKUP(AF59,Group,7,FALSE)="","",VLOOKUP(AF59,Group,7,FALSE))</f>
        <v/>
      </c>
      <c r="AO59" s="31" t="s">
        <v>59</v>
      </c>
    </row>
    <row r="60" spans="2:41" s="3" customFormat="1" ht="2.1" customHeight="1" x14ac:dyDescent="0.2">
      <c r="P60" s="75"/>
      <c r="Q60" s="91"/>
      <c r="R60" s="6"/>
      <c r="S60" s="39"/>
      <c r="T60" s="6"/>
      <c r="U60" s="5"/>
      <c r="V60" s="52"/>
      <c r="W60" s="56"/>
      <c r="X60" s="15"/>
      <c r="Y60" s="52"/>
      <c r="Z60" s="39"/>
      <c r="AA60" s="39"/>
      <c r="AB60" s="55"/>
      <c r="AC60" s="17"/>
      <c r="AD60" s="15"/>
      <c r="AE60" s="65"/>
      <c r="AF60" s="128"/>
      <c r="AG60" s="39"/>
      <c r="AH60" s="52"/>
      <c r="AJ60" s="17"/>
      <c r="AK60" s="17"/>
      <c r="AL60" s="17"/>
      <c r="AM60" s="17"/>
      <c r="AO60" s="31" t="s">
        <v>59</v>
      </c>
    </row>
    <row r="61" spans="2:41" s="3" customFormat="1" ht="9.9499999999999993" customHeight="1" x14ac:dyDescent="0.2">
      <c r="C61" s="35"/>
      <c r="D61" s="40" t="s">
        <v>8</v>
      </c>
      <c r="E61" s="145" t="s">
        <v>252</v>
      </c>
      <c r="F61" s="145"/>
      <c r="G61" s="145"/>
      <c r="H61" s="145"/>
      <c r="J61" s="145"/>
      <c r="K61" s="145"/>
      <c r="L61" s="145"/>
      <c r="M61" s="145"/>
      <c r="N61" s="145"/>
      <c r="O61" s="30"/>
      <c r="P61" s="30"/>
      <c r="Q61" s="30"/>
      <c r="R61" s="30"/>
      <c r="S61" s="30"/>
      <c r="T61" s="30"/>
      <c r="U61" s="5"/>
      <c r="V61" s="52"/>
      <c r="W61" s="70"/>
      <c r="X61" s="70"/>
      <c r="Y61" s="52"/>
      <c r="Z61" s="39"/>
      <c r="AA61" s="39"/>
      <c r="AB61" s="55"/>
      <c r="AC61" s="17"/>
      <c r="AD61" s="15"/>
      <c r="AE61" s="65"/>
      <c r="AF61" s="128"/>
      <c r="AG61" s="17"/>
      <c r="AH61" s="52"/>
      <c r="AJ61" s="17"/>
      <c r="AK61" s="17"/>
      <c r="AL61" s="17"/>
      <c r="AM61" s="17"/>
      <c r="AO61" s="31" t="s">
        <v>59</v>
      </c>
    </row>
    <row r="62" spans="2:41" s="3" customFormat="1" ht="2.1" customHeight="1" x14ac:dyDescent="0.2">
      <c r="P62" s="75"/>
      <c r="Q62" s="91"/>
      <c r="R62" s="6"/>
      <c r="S62" s="39"/>
      <c r="T62" s="6"/>
      <c r="U62" s="5"/>
      <c r="V62" s="52"/>
      <c r="W62" s="56"/>
      <c r="X62" s="15"/>
      <c r="Y62" s="52"/>
      <c r="Z62" s="39"/>
      <c r="AA62" s="39"/>
      <c r="AB62" s="55"/>
      <c r="AC62" s="17"/>
      <c r="AD62" s="15"/>
      <c r="AE62" s="65"/>
      <c r="AF62" s="128"/>
      <c r="AG62" s="39"/>
      <c r="AH62" s="52"/>
      <c r="AJ62" s="17"/>
      <c r="AK62" s="17"/>
      <c r="AL62" s="17"/>
      <c r="AM62" s="17"/>
      <c r="AO62" s="31" t="s">
        <v>59</v>
      </c>
    </row>
    <row r="63" spans="2:41" s="3" customFormat="1" ht="9.9499999999999993" customHeight="1" x14ac:dyDescent="0.2">
      <c r="B63" s="117" t="s">
        <v>55</v>
      </c>
      <c r="D63" s="40"/>
      <c r="E63" s="75" t="s">
        <v>145</v>
      </c>
      <c r="F63" s="75"/>
      <c r="G63" s="30" t="s">
        <v>47</v>
      </c>
      <c r="H63" s="30"/>
      <c r="I63" s="30"/>
      <c r="K63" s="30" t="s">
        <v>166</v>
      </c>
      <c r="L63" s="30"/>
      <c r="M63" s="30"/>
      <c r="N63" s="30"/>
      <c r="P63" s="75" t="s">
        <v>144</v>
      </c>
      <c r="Q63" s="91"/>
      <c r="R63" s="29"/>
      <c r="S63" s="39">
        <f>IF(Suggested="Yes",AA63,AG63)</f>
        <v>17.05</v>
      </c>
      <c r="T63" s="37" t="s">
        <v>46</v>
      </c>
      <c r="U63" s="5" t="str">
        <f>+Instructions!$B$3</f>
        <v>D</v>
      </c>
      <c r="V63" s="52"/>
      <c r="W63" s="56">
        <f>+Instructions!$C$22</f>
        <v>0</v>
      </c>
      <c r="X63" s="17">
        <f>ROUND($AA63*(1-W63)+0.004999,2)</f>
        <v>17.05</v>
      </c>
      <c r="Y63" s="52"/>
      <c r="Z63" s="6" t="s">
        <v>288</v>
      </c>
      <c r="AA63" s="39">
        <v>17.05</v>
      </c>
      <c r="AB63" s="60">
        <f>+W63</f>
        <v>0</v>
      </c>
      <c r="AC63" s="17">
        <f>+X63</f>
        <v>17.05</v>
      </c>
      <c r="AD63" s="12">
        <f>(AG63-AC63)/AG63</f>
        <v>0</v>
      </c>
      <c r="AE63" s="125"/>
      <c r="AF63" s="132">
        <v>1</v>
      </c>
      <c r="AG63" s="38">
        <f>SUM(AJ63:AL63)+AE63</f>
        <v>17.05</v>
      </c>
      <c r="AH63" s="52"/>
      <c r="AJ63" s="17">
        <f>ROUND(AC63/(1-VLOOKUP(AF63,Group,2,FALSE)),2)</f>
        <v>17.05</v>
      </c>
      <c r="AK63" s="17">
        <f>IF(VLOOKUP(AF63,Group,5,FALSE)="YES",VLOOKUP(ROUND(ROUND(AJ63,1)-AJ63,2),Round,2,FALSE)+VLOOKUP(AF63,Group,6,FALSE),0)</f>
        <v>0</v>
      </c>
      <c r="AL63" s="17">
        <f>IF(VLOOKUP(AF63,Group,7,FALSE)="",0,ROUND(AJ63-0.04999,1)-AJ63+AM63)</f>
        <v>0</v>
      </c>
      <c r="AM63" s="17" t="str">
        <f>IF(VLOOKUP(AF63,Group,7,FALSE)="","",VLOOKUP(AF63,Group,7,FALSE))</f>
        <v/>
      </c>
      <c r="AO63" s="31" t="s">
        <v>59</v>
      </c>
    </row>
    <row r="64" spans="2:41" s="3" customFormat="1" ht="0.95" customHeight="1" x14ac:dyDescent="0.2">
      <c r="P64" s="75"/>
      <c r="Q64" s="91"/>
      <c r="R64" s="6"/>
      <c r="S64" s="39"/>
      <c r="T64" s="6"/>
      <c r="U64" s="5"/>
      <c r="V64" s="52"/>
      <c r="W64" s="56"/>
      <c r="X64" s="15"/>
      <c r="Y64" s="52"/>
      <c r="Z64" s="39"/>
      <c r="AA64" s="39"/>
      <c r="AB64" s="55"/>
      <c r="AC64" s="17"/>
      <c r="AD64" s="15"/>
      <c r="AE64" s="65"/>
      <c r="AF64" s="128"/>
      <c r="AG64" s="39"/>
      <c r="AH64" s="52"/>
      <c r="AJ64" s="17"/>
      <c r="AK64" s="17"/>
      <c r="AL64" s="17"/>
      <c r="AM64" s="17"/>
      <c r="AO64" s="31" t="s">
        <v>59</v>
      </c>
    </row>
    <row r="65" spans="2:41" s="3" customFormat="1" ht="9.9499999999999993" customHeight="1" x14ac:dyDescent="0.2">
      <c r="B65" s="118" t="s">
        <v>44</v>
      </c>
      <c r="D65" s="40"/>
      <c r="E65" s="75" t="s">
        <v>146</v>
      </c>
      <c r="F65" s="75"/>
      <c r="G65" s="30" t="s">
        <v>147</v>
      </c>
      <c r="H65" s="30"/>
      <c r="I65" s="30"/>
      <c r="K65" s="30" t="s">
        <v>166</v>
      </c>
      <c r="L65" s="30"/>
      <c r="M65" s="30"/>
      <c r="N65" s="30"/>
      <c r="P65" s="75" t="s">
        <v>148</v>
      </c>
      <c r="Q65" s="91"/>
      <c r="R65" s="29"/>
      <c r="S65" s="39">
        <f>IF(Suggested="Yes",AA65,AG65)</f>
        <v>8.4499999999999993</v>
      </c>
      <c r="T65" s="37" t="s">
        <v>45</v>
      </c>
      <c r="U65" s="5" t="str">
        <f>+Instructions!$B$3</f>
        <v>D</v>
      </c>
      <c r="V65" s="52"/>
      <c r="W65" s="56">
        <f>+Instructions!$C$22</f>
        <v>0</v>
      </c>
      <c r="X65" s="39">
        <f>ROUND($AA65*(1-W65)+0.004999,2)</f>
        <v>8.4499999999999993</v>
      </c>
      <c r="Y65" s="52"/>
      <c r="Z65" s="6" t="s">
        <v>288</v>
      </c>
      <c r="AA65" s="39">
        <v>8.4499999999999993</v>
      </c>
      <c r="AB65" s="60">
        <f>+W65</f>
        <v>0</v>
      </c>
      <c r="AC65" s="39">
        <f>+X65</f>
        <v>8.4499999999999993</v>
      </c>
      <c r="AD65" s="60">
        <f>(AG65-AC65)/AG65</f>
        <v>0</v>
      </c>
      <c r="AE65" s="125"/>
      <c r="AF65" s="134">
        <v>2</v>
      </c>
      <c r="AG65" s="44">
        <f>SUM(AJ65:AL65)+AE65</f>
        <v>8.4499999999999993</v>
      </c>
      <c r="AH65" s="52"/>
      <c r="AJ65" s="17">
        <f>ROUND(AC65/(1-VLOOKUP(AF65,Group,2,FALSE)),2)</f>
        <v>8.4499999999999993</v>
      </c>
      <c r="AK65" s="17">
        <f>IF(VLOOKUP(AF65,Group,5,FALSE)="YES",VLOOKUP(ROUND(ROUND(AJ65,1)-AJ65,2),Round,2,FALSE)+VLOOKUP(AF65,Group,6,FALSE),0)</f>
        <v>0</v>
      </c>
      <c r="AL65" s="17">
        <f>IF(VLOOKUP(AF65,Group,7,FALSE)="",0,ROUND(AJ65-0.04999,1)-AJ65+AM65)</f>
        <v>0</v>
      </c>
      <c r="AM65" s="17" t="str">
        <f>IF(VLOOKUP(AF65,Group,7,FALSE)="","",VLOOKUP(AF65,Group,7,FALSE))</f>
        <v/>
      </c>
      <c r="AO65" s="31" t="s">
        <v>59</v>
      </c>
    </row>
    <row r="66" spans="2:41" s="3" customFormat="1" ht="2.1" customHeight="1" x14ac:dyDescent="0.2">
      <c r="P66" s="75"/>
      <c r="Q66" s="91"/>
      <c r="R66" s="6"/>
      <c r="S66" s="39"/>
      <c r="T66" s="6"/>
      <c r="U66" s="5"/>
      <c r="V66" s="52"/>
      <c r="W66" s="56"/>
      <c r="X66" s="15"/>
      <c r="Y66" s="52"/>
      <c r="Z66" s="39"/>
      <c r="AA66" s="39"/>
      <c r="AB66" s="55"/>
      <c r="AC66" s="17"/>
      <c r="AD66" s="15"/>
      <c r="AE66" s="65"/>
      <c r="AF66" s="128"/>
      <c r="AG66" s="39"/>
      <c r="AH66" s="52"/>
      <c r="AJ66" s="17"/>
      <c r="AK66" s="17"/>
      <c r="AL66" s="17"/>
      <c r="AM66" s="17"/>
      <c r="AO66" s="31" t="s">
        <v>59</v>
      </c>
    </row>
    <row r="67" spans="2:41" s="3" customFormat="1" ht="9.9499999999999993" customHeight="1" x14ac:dyDescent="0.2">
      <c r="C67" s="35"/>
      <c r="D67" s="40" t="s">
        <v>8</v>
      </c>
      <c r="E67" s="145" t="s">
        <v>253</v>
      </c>
      <c r="F67" s="145"/>
      <c r="G67" s="145"/>
      <c r="H67" s="145"/>
      <c r="J67" s="145"/>
      <c r="K67" s="145"/>
      <c r="L67" s="145"/>
      <c r="M67" s="145"/>
      <c r="N67" s="145"/>
      <c r="O67" s="30"/>
      <c r="P67" s="30"/>
      <c r="Q67" s="30"/>
      <c r="R67" s="30"/>
      <c r="S67" s="30"/>
      <c r="T67" s="30"/>
      <c r="U67" s="5"/>
      <c r="V67" s="52"/>
      <c r="W67" s="70"/>
      <c r="X67" s="70"/>
      <c r="Y67" s="52"/>
      <c r="Z67" s="39"/>
      <c r="AA67" s="39"/>
      <c r="AB67" s="55"/>
      <c r="AC67" s="17"/>
      <c r="AD67" s="15"/>
      <c r="AE67" s="65"/>
      <c r="AF67" s="128"/>
      <c r="AG67" s="17"/>
      <c r="AH67" s="52"/>
      <c r="AJ67" s="17"/>
      <c r="AK67" s="17"/>
      <c r="AL67" s="17"/>
      <c r="AM67" s="17"/>
      <c r="AO67" s="31" t="s">
        <v>59</v>
      </c>
    </row>
    <row r="68" spans="2:41" s="3" customFormat="1" ht="2.1" customHeight="1" x14ac:dyDescent="0.2">
      <c r="P68" s="75"/>
      <c r="Q68" s="91"/>
      <c r="R68" s="6"/>
      <c r="S68" s="39"/>
      <c r="T68" s="6"/>
      <c r="U68" s="5"/>
      <c r="V68" s="52"/>
      <c r="W68" s="56"/>
      <c r="X68" s="15"/>
      <c r="Y68" s="52"/>
      <c r="Z68" s="39"/>
      <c r="AA68" s="39"/>
      <c r="AB68" s="55"/>
      <c r="AC68" s="17"/>
      <c r="AD68" s="15"/>
      <c r="AE68" s="65"/>
      <c r="AF68" s="128"/>
      <c r="AG68" s="39"/>
      <c r="AH68" s="52"/>
      <c r="AJ68" s="17"/>
      <c r="AK68" s="17"/>
      <c r="AL68" s="17"/>
      <c r="AM68" s="17"/>
      <c r="AO68" s="31" t="s">
        <v>59</v>
      </c>
    </row>
    <row r="69" spans="2:41" s="3" customFormat="1" ht="9.9499999999999993" customHeight="1" x14ac:dyDescent="0.2">
      <c r="B69" s="117" t="s">
        <v>55</v>
      </c>
      <c r="D69" s="40"/>
      <c r="E69" s="75" t="s">
        <v>145</v>
      </c>
      <c r="F69" s="75"/>
      <c r="G69" s="30" t="s">
        <v>47</v>
      </c>
      <c r="H69" s="30"/>
      <c r="I69" s="30"/>
      <c r="K69" s="30" t="s">
        <v>166</v>
      </c>
      <c r="L69" s="30"/>
      <c r="M69" s="30"/>
      <c r="N69" s="30"/>
      <c r="P69" s="75" t="s">
        <v>144</v>
      </c>
      <c r="Q69" s="91"/>
      <c r="R69" s="29"/>
      <c r="S69" s="39">
        <f>IF(Suggested="Yes",AA69,AG69)</f>
        <v>16.649999999999999</v>
      </c>
      <c r="T69" s="37" t="s">
        <v>46</v>
      </c>
      <c r="U69" s="5" t="str">
        <f>+Instructions!$B$3</f>
        <v>D</v>
      </c>
      <c r="V69" s="52"/>
      <c r="W69" s="56">
        <f>+Instructions!$C$22</f>
        <v>0</v>
      </c>
      <c r="X69" s="17">
        <f>ROUND($AA69*(1-W69)+0.004999,2)</f>
        <v>16.649999999999999</v>
      </c>
      <c r="Y69" s="52"/>
      <c r="Z69" s="6" t="s">
        <v>288</v>
      </c>
      <c r="AA69" s="39">
        <v>16.649999999999999</v>
      </c>
      <c r="AB69" s="60">
        <f>+W69</f>
        <v>0</v>
      </c>
      <c r="AC69" s="17">
        <f>+X69</f>
        <v>16.649999999999999</v>
      </c>
      <c r="AD69" s="12">
        <f>(AG69-AC69)/AG69</f>
        <v>0</v>
      </c>
      <c r="AE69" s="125"/>
      <c r="AF69" s="132">
        <v>1</v>
      </c>
      <c r="AG69" s="38">
        <f>SUM(AJ69:AL69)+AE69</f>
        <v>16.649999999999999</v>
      </c>
      <c r="AH69" s="52"/>
      <c r="AJ69" s="17">
        <f>ROUND(AC69/(1-VLOOKUP(AF69,Group,2,FALSE)),2)</f>
        <v>16.649999999999999</v>
      </c>
      <c r="AK69" s="17">
        <f>IF(VLOOKUP(AF69,Group,5,FALSE)="YES",VLOOKUP(ROUND(ROUND(AJ69,1)-AJ69,2),Round,2,FALSE)+VLOOKUP(AF69,Group,6,FALSE),0)</f>
        <v>0</v>
      </c>
      <c r="AL69" s="17">
        <f>IF(VLOOKUP(AF69,Group,7,FALSE)="",0,ROUND(AJ69-0.04999,1)-AJ69+AM69)</f>
        <v>0</v>
      </c>
      <c r="AM69" s="17" t="str">
        <f>IF(VLOOKUP(AF69,Group,7,FALSE)="","",VLOOKUP(AF69,Group,7,FALSE))</f>
        <v/>
      </c>
      <c r="AO69" s="31" t="s">
        <v>59</v>
      </c>
    </row>
    <row r="70" spans="2:41" s="3" customFormat="1" ht="0.95" customHeight="1" x14ac:dyDescent="0.2">
      <c r="P70" s="75"/>
      <c r="Q70" s="91"/>
      <c r="R70" s="6"/>
      <c r="S70" s="39"/>
      <c r="T70" s="6"/>
      <c r="U70" s="5"/>
      <c r="V70" s="52"/>
      <c r="W70" s="56"/>
      <c r="X70" s="15"/>
      <c r="Y70" s="52"/>
      <c r="Z70" s="39"/>
      <c r="AA70" s="39"/>
      <c r="AB70" s="55"/>
      <c r="AC70" s="17"/>
      <c r="AD70" s="15"/>
      <c r="AE70" s="65"/>
      <c r="AF70" s="128"/>
      <c r="AG70" s="39"/>
      <c r="AH70" s="52"/>
      <c r="AJ70" s="17"/>
      <c r="AK70" s="17"/>
      <c r="AL70" s="17"/>
      <c r="AM70" s="17"/>
      <c r="AO70" s="31" t="s">
        <v>59</v>
      </c>
    </row>
    <row r="71" spans="2:41" s="3" customFormat="1" ht="9.9499999999999993" customHeight="1" x14ac:dyDescent="0.2">
      <c r="B71" s="118" t="s">
        <v>44</v>
      </c>
      <c r="D71" s="40"/>
      <c r="E71" s="75" t="s">
        <v>146</v>
      </c>
      <c r="F71" s="75"/>
      <c r="G71" s="30" t="s">
        <v>147</v>
      </c>
      <c r="H71" s="30"/>
      <c r="I71" s="30"/>
      <c r="K71" s="30" t="s">
        <v>166</v>
      </c>
      <c r="L71" s="30"/>
      <c r="M71" s="30"/>
      <c r="N71" s="30"/>
      <c r="P71" s="75" t="s">
        <v>148</v>
      </c>
      <c r="Q71" s="91"/>
      <c r="R71" s="29"/>
      <c r="S71" s="39">
        <f>IF(Suggested="Yes",AA71,AG71)</f>
        <v>8.25</v>
      </c>
      <c r="T71" s="37" t="s">
        <v>45</v>
      </c>
      <c r="U71" s="5" t="str">
        <f>+Instructions!$B$3</f>
        <v>D</v>
      </c>
      <c r="V71" s="52"/>
      <c r="W71" s="56">
        <f>+Instructions!$C$22</f>
        <v>0</v>
      </c>
      <c r="X71" s="39">
        <f>ROUND($AA71*(1-W71)+0.004999,2)</f>
        <v>8.25</v>
      </c>
      <c r="Y71" s="52"/>
      <c r="Z71" s="6" t="s">
        <v>288</v>
      </c>
      <c r="AA71" s="39">
        <v>8.25</v>
      </c>
      <c r="AB71" s="60">
        <f>+W71</f>
        <v>0</v>
      </c>
      <c r="AC71" s="39">
        <f>+X71</f>
        <v>8.25</v>
      </c>
      <c r="AD71" s="60">
        <f>(AG71-AC71)/AG71</f>
        <v>0</v>
      </c>
      <c r="AE71" s="125"/>
      <c r="AF71" s="134">
        <v>2</v>
      </c>
      <c r="AG71" s="44">
        <f>SUM(AJ71:AL71)+AE71</f>
        <v>8.25</v>
      </c>
      <c r="AH71" s="52"/>
      <c r="AJ71" s="17">
        <f>ROUND(AC71/(1-VLOOKUP(AF71,Group,2,FALSE)),2)</f>
        <v>8.25</v>
      </c>
      <c r="AK71" s="17">
        <f>IF(VLOOKUP(AF71,Group,5,FALSE)="YES",VLOOKUP(ROUND(ROUND(AJ71,1)-AJ71,2),Round,2,FALSE)+VLOOKUP(AF71,Group,6,FALSE),0)</f>
        <v>0</v>
      </c>
      <c r="AL71" s="17">
        <f>IF(VLOOKUP(AF71,Group,7,FALSE)="",0,ROUND(AJ71-0.04999,1)-AJ71+AM71)</f>
        <v>0</v>
      </c>
      <c r="AM71" s="17" t="str">
        <f>IF(VLOOKUP(AF71,Group,7,FALSE)="","",VLOOKUP(AF71,Group,7,FALSE))</f>
        <v/>
      </c>
      <c r="AO71" s="31" t="s">
        <v>59</v>
      </c>
    </row>
    <row r="72" spans="2:41" s="3" customFormat="1" ht="2.1" customHeight="1" x14ac:dyDescent="0.2">
      <c r="P72" s="75"/>
      <c r="Q72" s="91"/>
      <c r="R72" s="6"/>
      <c r="S72" s="39"/>
      <c r="T72" s="6"/>
      <c r="U72" s="5"/>
      <c r="V72" s="52"/>
      <c r="W72" s="56"/>
      <c r="X72" s="15"/>
      <c r="Y72" s="52"/>
      <c r="Z72" s="39"/>
      <c r="AA72" s="39"/>
      <c r="AB72" s="55"/>
      <c r="AC72" s="17"/>
      <c r="AD72" s="15"/>
      <c r="AE72" s="65"/>
      <c r="AF72" s="128"/>
      <c r="AG72" s="39"/>
      <c r="AH72" s="52"/>
      <c r="AJ72" s="17"/>
      <c r="AK72" s="17"/>
      <c r="AL72" s="17"/>
      <c r="AM72" s="17"/>
      <c r="AO72" s="31" t="s">
        <v>59</v>
      </c>
    </row>
    <row r="73" spans="2:41" s="3" customFormat="1" ht="9.9499999999999993" customHeight="1" x14ac:dyDescent="0.2">
      <c r="C73" s="35"/>
      <c r="D73" s="207" t="s">
        <v>254</v>
      </c>
      <c r="E73" s="145"/>
      <c r="F73" s="145"/>
      <c r="G73" s="145"/>
      <c r="H73" s="145"/>
      <c r="J73" s="145"/>
      <c r="K73" s="145"/>
      <c r="L73" s="145"/>
      <c r="M73" s="145"/>
      <c r="N73" s="145"/>
      <c r="O73" s="30"/>
      <c r="P73" s="30"/>
      <c r="Q73" s="30"/>
      <c r="R73" s="30"/>
      <c r="S73" s="30"/>
      <c r="T73" s="30"/>
      <c r="U73" s="5"/>
      <c r="V73" s="52"/>
      <c r="W73" s="70"/>
      <c r="X73" s="70"/>
      <c r="Y73" s="52"/>
      <c r="Z73" s="39"/>
      <c r="AA73" s="39"/>
      <c r="AB73" s="55"/>
      <c r="AC73" s="17"/>
      <c r="AD73" s="15"/>
      <c r="AE73" s="65"/>
      <c r="AF73" s="128"/>
      <c r="AG73" s="17"/>
      <c r="AH73" s="52"/>
      <c r="AJ73" s="17"/>
      <c r="AK73" s="17"/>
      <c r="AL73" s="17"/>
      <c r="AM73" s="17"/>
      <c r="AO73" s="31" t="s">
        <v>59</v>
      </c>
    </row>
    <row r="74" spans="2:41" s="3" customFormat="1" ht="3" customHeight="1" x14ac:dyDescent="0.2">
      <c r="P74" s="75"/>
      <c r="Q74" s="91"/>
      <c r="R74" s="6"/>
      <c r="S74" s="39"/>
      <c r="T74" s="6"/>
      <c r="U74" s="5"/>
      <c r="V74" s="52"/>
      <c r="W74" s="56"/>
      <c r="X74" s="15"/>
      <c r="Y74" s="52"/>
      <c r="Z74" s="39"/>
      <c r="AA74" s="39"/>
      <c r="AB74" s="55"/>
      <c r="AC74" s="17"/>
      <c r="AD74" s="15"/>
      <c r="AE74" s="65"/>
      <c r="AF74" s="128"/>
      <c r="AG74" s="39"/>
      <c r="AH74" s="52"/>
      <c r="AJ74" s="17"/>
      <c r="AK74" s="17"/>
      <c r="AL74" s="17"/>
      <c r="AM74" s="17"/>
      <c r="AO74" s="31" t="s">
        <v>59</v>
      </c>
    </row>
    <row r="75" spans="2:41" s="3" customFormat="1" ht="9.9499999999999993" customHeight="1" x14ac:dyDescent="0.2">
      <c r="B75" s="117" t="s">
        <v>55</v>
      </c>
      <c r="D75" s="40"/>
      <c r="E75" s="75" t="s">
        <v>145</v>
      </c>
      <c r="F75" s="75"/>
      <c r="G75" s="30" t="s">
        <v>151</v>
      </c>
      <c r="H75" s="30"/>
      <c r="I75" s="30"/>
      <c r="K75" s="30" t="s">
        <v>166</v>
      </c>
      <c r="L75" s="30"/>
      <c r="M75" s="30"/>
      <c r="N75" s="30"/>
      <c r="P75" s="75" t="s">
        <v>144</v>
      </c>
      <c r="Q75" s="91"/>
      <c r="R75" s="29"/>
      <c r="S75" s="39">
        <f>IF(Suggested="Yes",AA75,AG75)</f>
        <v>1.9</v>
      </c>
      <c r="T75" s="37" t="s">
        <v>46</v>
      </c>
      <c r="U75" s="5" t="str">
        <f>+Instructions!$B$3</f>
        <v>D</v>
      </c>
      <c r="V75" s="52"/>
      <c r="W75" s="56">
        <f>+Instructions!$C$22</f>
        <v>0</v>
      </c>
      <c r="X75" s="17">
        <f>ROUND($AA75*(1-W75)+0.004999,2)</f>
        <v>1.9</v>
      </c>
      <c r="Y75" s="52"/>
      <c r="Z75" s="6" t="s">
        <v>288</v>
      </c>
      <c r="AA75" s="39">
        <v>1.9</v>
      </c>
      <c r="AB75" s="60">
        <f>+W75</f>
        <v>0</v>
      </c>
      <c r="AC75" s="17">
        <f>+X75</f>
        <v>1.9</v>
      </c>
      <c r="AD75" s="12">
        <f>(AG75-AC75)/AG75</f>
        <v>0</v>
      </c>
      <c r="AE75" s="125"/>
      <c r="AF75" s="132">
        <v>1</v>
      </c>
      <c r="AG75" s="38">
        <f>SUM(AJ75:AL75)+AE75</f>
        <v>1.9</v>
      </c>
      <c r="AH75" s="52"/>
      <c r="AJ75" s="17">
        <f>ROUND(AC75/(1-VLOOKUP(AF75,Group,2,FALSE)),2)</f>
        <v>1.9</v>
      </c>
      <c r="AK75" s="17">
        <f>IF(VLOOKUP(AF75,Group,5,FALSE)="YES",VLOOKUP(ROUND(ROUND(AJ75,1)-AJ75,2),Round,2,FALSE)+VLOOKUP(AF75,Group,6,FALSE),0)</f>
        <v>0</v>
      </c>
      <c r="AL75" s="17">
        <f>IF(VLOOKUP(AF75,Group,7,FALSE)="",0,ROUND(AJ75-0.04999,1)-AJ75+AM75)</f>
        <v>0</v>
      </c>
      <c r="AM75" s="17" t="str">
        <f>IF(VLOOKUP(AF75,Group,7,FALSE)="","",VLOOKUP(AF75,Group,7,FALSE))</f>
        <v/>
      </c>
      <c r="AO75" s="31" t="s">
        <v>59</v>
      </c>
    </row>
    <row r="76" spans="2:41" s="3" customFormat="1" ht="0.95" customHeight="1" x14ac:dyDescent="0.2">
      <c r="P76" s="75"/>
      <c r="Q76" s="91"/>
      <c r="R76" s="6"/>
      <c r="S76" s="39"/>
      <c r="T76" s="6"/>
      <c r="U76" s="5"/>
      <c r="V76" s="52"/>
      <c r="W76" s="56"/>
      <c r="X76" s="15"/>
      <c r="Y76" s="52"/>
      <c r="Z76" s="39"/>
      <c r="AA76" s="39"/>
      <c r="AB76" s="55"/>
      <c r="AC76" s="17"/>
      <c r="AD76" s="15"/>
      <c r="AE76" s="65"/>
      <c r="AF76" s="128"/>
      <c r="AG76" s="39"/>
      <c r="AH76" s="52"/>
      <c r="AJ76" s="17"/>
      <c r="AK76" s="17"/>
      <c r="AL76" s="17"/>
      <c r="AM76" s="17"/>
      <c r="AO76" s="31" t="s">
        <v>59</v>
      </c>
    </row>
    <row r="77" spans="2:41" s="3" customFormat="1" ht="9.9499999999999993" customHeight="1" x14ac:dyDescent="0.2">
      <c r="B77" s="118" t="s">
        <v>44</v>
      </c>
      <c r="D77" s="40"/>
      <c r="E77" s="75" t="s">
        <v>146</v>
      </c>
      <c r="F77" s="75"/>
      <c r="G77" s="30" t="s">
        <v>152</v>
      </c>
      <c r="H77" s="30"/>
      <c r="I77" s="30"/>
      <c r="K77" s="30" t="s">
        <v>166</v>
      </c>
      <c r="L77" s="30"/>
      <c r="M77" s="30"/>
      <c r="N77" s="30"/>
      <c r="P77" s="75" t="s">
        <v>148</v>
      </c>
      <c r="Q77" s="91"/>
      <c r="R77" s="29"/>
      <c r="S77" s="39">
        <f>IF(Suggested="Yes",AA77,AG77)</f>
        <v>1.35</v>
      </c>
      <c r="T77" s="37" t="s">
        <v>45</v>
      </c>
      <c r="U77" s="5" t="str">
        <f>+Instructions!$B$3</f>
        <v>D</v>
      </c>
      <c r="V77" s="52"/>
      <c r="W77" s="56">
        <f>+Instructions!$C$22</f>
        <v>0</v>
      </c>
      <c r="X77" s="39">
        <f>ROUND($AA77*(1-W77)+0.004999,2)</f>
        <v>1.35</v>
      </c>
      <c r="Y77" s="52"/>
      <c r="Z77" s="6" t="s">
        <v>288</v>
      </c>
      <c r="AA77" s="39">
        <v>1.35</v>
      </c>
      <c r="AB77" s="60">
        <f>+W77</f>
        <v>0</v>
      </c>
      <c r="AC77" s="39">
        <f>+X77</f>
        <v>1.35</v>
      </c>
      <c r="AD77" s="60">
        <f>(AG77-AC77)/AG77</f>
        <v>0</v>
      </c>
      <c r="AE77" s="125"/>
      <c r="AF77" s="134">
        <v>2</v>
      </c>
      <c r="AG77" s="44">
        <f>SUM(AJ77:AL77)+AE77</f>
        <v>1.35</v>
      </c>
      <c r="AH77" s="52"/>
      <c r="AJ77" s="17">
        <f>ROUND(AC77/(1-VLOOKUP(AF77,Group,2,FALSE)),2)</f>
        <v>1.35</v>
      </c>
      <c r="AK77" s="17">
        <f>IF(VLOOKUP(AF77,Group,5,FALSE)="YES",VLOOKUP(ROUND(ROUND(AJ77,1)-AJ77,2),Round,2,FALSE)+VLOOKUP(AF77,Group,6,FALSE),0)</f>
        <v>0</v>
      </c>
      <c r="AL77" s="17">
        <f>IF(VLOOKUP(AF77,Group,7,FALSE)="",0,ROUND(AJ77-0.04999,1)-AJ77+AM77)</f>
        <v>0</v>
      </c>
      <c r="AM77" s="17" t="str">
        <f>IF(VLOOKUP(AF77,Group,7,FALSE)="","",VLOOKUP(AF77,Group,7,FALSE))</f>
        <v/>
      </c>
      <c r="AO77" s="31" t="s">
        <v>59</v>
      </c>
    </row>
    <row r="78" spans="2:41" s="3" customFormat="1" ht="9.9499999999999993" customHeight="1" x14ac:dyDescent="0.2">
      <c r="B78" s="118" t="s">
        <v>44</v>
      </c>
      <c r="D78" s="40"/>
      <c r="E78" s="75" t="s">
        <v>146</v>
      </c>
      <c r="F78" s="75"/>
      <c r="G78" s="30" t="s">
        <v>153</v>
      </c>
      <c r="H78" s="30"/>
      <c r="I78" s="30"/>
      <c r="K78" s="30" t="s">
        <v>166</v>
      </c>
      <c r="L78" s="30"/>
      <c r="M78" s="30"/>
      <c r="N78" s="30"/>
      <c r="P78" s="75" t="s">
        <v>150</v>
      </c>
      <c r="Q78" s="91"/>
      <c r="R78" s="29"/>
      <c r="S78" s="39">
        <f>IF(Suggested="Yes",AA78,AG78)</f>
        <v>1.35</v>
      </c>
      <c r="T78" s="37" t="s">
        <v>45</v>
      </c>
      <c r="U78" s="5" t="str">
        <f>+Instructions!$B$3</f>
        <v>D</v>
      </c>
      <c r="V78" s="52"/>
      <c r="W78" s="56">
        <f>+Instructions!$C$22</f>
        <v>0</v>
      </c>
      <c r="X78" s="39">
        <f>ROUND($AA78*(1-W78)+0.004999,2)</f>
        <v>1.35</v>
      </c>
      <c r="Y78" s="52"/>
      <c r="Z78" s="6" t="s">
        <v>288</v>
      </c>
      <c r="AA78" s="39">
        <v>1.35</v>
      </c>
      <c r="AB78" s="60">
        <f>+W78</f>
        <v>0</v>
      </c>
      <c r="AC78" s="39">
        <f>+X78</f>
        <v>1.35</v>
      </c>
      <c r="AD78" s="60">
        <f>(AG78-AC78)/AG78</f>
        <v>0</v>
      </c>
      <c r="AE78" s="125"/>
      <c r="AF78" s="134">
        <v>2</v>
      </c>
      <c r="AG78" s="44">
        <f>SUM(AJ78:AL78)+AE78</f>
        <v>1.35</v>
      </c>
      <c r="AH78" s="52"/>
      <c r="AJ78" s="17">
        <f>ROUND(AC78/(1-VLOOKUP(AF78,Group,2,FALSE)),2)</f>
        <v>1.35</v>
      </c>
      <c r="AK78" s="17">
        <f>IF(VLOOKUP(AF78,Group,5,FALSE)="YES",VLOOKUP(ROUND(ROUND(AJ78,1)-AJ78,2),Round,2,FALSE)+VLOOKUP(AF78,Group,6,FALSE),0)</f>
        <v>0</v>
      </c>
      <c r="AL78" s="17">
        <f>IF(VLOOKUP(AF78,Group,7,FALSE)="",0,ROUND(AJ78-0.04999,1)-AJ78+AM78)</f>
        <v>0</v>
      </c>
      <c r="AM78" s="17" t="str">
        <f>IF(VLOOKUP(AF78,Group,7,FALSE)="","",VLOOKUP(AF78,Group,7,FALSE))</f>
        <v/>
      </c>
      <c r="AO78" s="31" t="s">
        <v>59</v>
      </c>
    </row>
    <row r="79" spans="2:41" s="3" customFormat="1" ht="0.95" customHeight="1" x14ac:dyDescent="0.2">
      <c r="P79" s="75"/>
      <c r="Q79" s="91"/>
      <c r="R79" s="6"/>
      <c r="S79" s="39"/>
      <c r="T79" s="6"/>
      <c r="U79" s="5"/>
      <c r="V79" s="52"/>
      <c r="W79" s="56"/>
      <c r="X79" s="15"/>
      <c r="Y79" s="52"/>
      <c r="Z79" s="39"/>
      <c r="AA79" s="39"/>
      <c r="AB79" s="55"/>
      <c r="AC79" s="17"/>
      <c r="AD79" s="15"/>
      <c r="AE79" s="65"/>
      <c r="AF79" s="128"/>
      <c r="AG79" s="39"/>
      <c r="AH79" s="52"/>
      <c r="AJ79" s="17"/>
      <c r="AK79" s="17"/>
      <c r="AL79" s="17"/>
      <c r="AM79" s="17"/>
      <c r="AO79" s="31" t="s">
        <v>59</v>
      </c>
    </row>
    <row r="80" spans="2:41" s="3" customFormat="1" ht="9.75" customHeight="1" x14ac:dyDescent="0.2">
      <c r="D80" s="103" t="s">
        <v>96</v>
      </c>
      <c r="E80" s="183" t="s">
        <v>271</v>
      </c>
      <c r="F80" s="154"/>
      <c r="G80" s="154"/>
      <c r="H80" s="154"/>
      <c r="I80" s="154"/>
      <c r="J80" s="154"/>
      <c r="K80" s="154"/>
      <c r="L80" s="154"/>
      <c r="M80" s="154"/>
      <c r="N80" s="154"/>
      <c r="O80" s="155"/>
      <c r="P80" s="154"/>
      <c r="Q80" s="156"/>
      <c r="R80" s="29"/>
      <c r="S80" s="39"/>
      <c r="T80" s="37"/>
      <c r="U80" s="37"/>
      <c r="V80" s="52"/>
      <c r="W80" s="56"/>
      <c r="X80" s="39"/>
      <c r="Y80" s="52"/>
      <c r="Z80" s="39"/>
      <c r="AA80" s="39"/>
      <c r="AB80" s="60"/>
      <c r="AC80" s="39"/>
      <c r="AD80" s="60"/>
      <c r="AE80" s="76"/>
      <c r="AF80" s="129"/>
      <c r="AG80" s="39"/>
      <c r="AH80" s="52"/>
      <c r="AJ80" s="39"/>
      <c r="AK80" s="39"/>
      <c r="AL80" s="39"/>
      <c r="AM80" s="39"/>
      <c r="AO80" s="31" t="s">
        <v>59</v>
      </c>
    </row>
    <row r="81" spans="2:41" s="3" customFormat="1" ht="3.95" customHeight="1" x14ac:dyDescent="0.2">
      <c r="P81" s="75"/>
      <c r="Q81" s="91"/>
      <c r="R81" s="6"/>
      <c r="S81" s="39"/>
      <c r="T81" s="6"/>
      <c r="U81" s="5"/>
      <c r="V81" s="52"/>
      <c r="W81" s="56"/>
      <c r="X81" s="15"/>
      <c r="Y81" s="52"/>
      <c r="Z81" s="39"/>
      <c r="AA81" s="39"/>
      <c r="AB81" s="55"/>
      <c r="AC81" s="17"/>
      <c r="AD81" s="15"/>
      <c r="AE81" s="65"/>
      <c r="AF81" s="128"/>
      <c r="AG81" s="39"/>
      <c r="AH81" s="52"/>
      <c r="AJ81" s="17"/>
      <c r="AK81" s="17"/>
      <c r="AL81" s="17"/>
      <c r="AM81" s="17"/>
      <c r="AO81" s="31" t="s">
        <v>59</v>
      </c>
    </row>
    <row r="82" spans="2:41" s="3" customFormat="1" ht="9.9499999999999993" customHeight="1" x14ac:dyDescent="0.2">
      <c r="C82" s="74" t="s">
        <v>205</v>
      </c>
      <c r="D82" s="157"/>
      <c r="E82" s="157"/>
      <c r="P82" s="4"/>
      <c r="Q82" s="6"/>
      <c r="R82" s="193" t="s">
        <v>178</v>
      </c>
      <c r="S82" s="194" t="s">
        <v>180</v>
      </c>
      <c r="T82" s="195"/>
      <c r="U82" s="5"/>
      <c r="V82" s="52"/>
      <c r="W82" s="70"/>
      <c r="X82" s="70"/>
      <c r="Y82" s="52"/>
      <c r="Z82" s="39"/>
      <c r="AA82" s="39"/>
      <c r="AB82" s="55"/>
      <c r="AC82" s="17"/>
      <c r="AD82" s="15"/>
      <c r="AE82" s="65"/>
      <c r="AF82" s="128"/>
      <c r="AG82" s="17"/>
      <c r="AH82" s="52"/>
      <c r="AJ82" s="17"/>
      <c r="AK82" s="17"/>
      <c r="AL82" s="17"/>
      <c r="AM82" s="17"/>
      <c r="AO82" s="31" t="s">
        <v>59</v>
      </c>
    </row>
    <row r="83" spans="2:41" s="3" customFormat="1" ht="2.85" customHeight="1" x14ac:dyDescent="0.2">
      <c r="P83" s="75"/>
      <c r="Q83" s="91"/>
      <c r="R83" s="6"/>
      <c r="S83" s="39"/>
      <c r="T83" s="6"/>
      <c r="U83" s="5"/>
      <c r="V83" s="52"/>
      <c r="W83" s="56"/>
      <c r="X83" s="15"/>
      <c r="Y83" s="52"/>
      <c r="Z83" s="39"/>
      <c r="AA83" s="39"/>
      <c r="AB83" s="55"/>
      <c r="AC83" s="17"/>
      <c r="AD83" s="15"/>
      <c r="AE83" s="65"/>
      <c r="AF83" s="128"/>
      <c r="AG83" s="39"/>
      <c r="AH83" s="52"/>
      <c r="AJ83" s="17"/>
      <c r="AK83" s="17"/>
      <c r="AL83" s="17"/>
      <c r="AM83" s="17"/>
      <c r="AO83" s="31" t="s">
        <v>59</v>
      </c>
    </row>
    <row r="84" spans="2:41" s="3" customFormat="1" ht="9.9499999999999993" customHeight="1" x14ac:dyDescent="0.2">
      <c r="C84" s="35"/>
      <c r="D84" s="40" t="s">
        <v>95</v>
      </c>
      <c r="E84" s="145" t="s">
        <v>223</v>
      </c>
      <c r="F84" s="145"/>
      <c r="G84" s="145"/>
      <c r="H84" s="145"/>
      <c r="I84" s="145"/>
      <c r="J84" s="145"/>
      <c r="K84" s="145"/>
      <c r="N84" s="145"/>
      <c r="O84" s="30"/>
      <c r="P84" s="30"/>
      <c r="Q84" s="30"/>
      <c r="R84" s="30"/>
      <c r="S84" s="30"/>
      <c r="T84" s="30"/>
      <c r="U84" s="5"/>
      <c r="V84" s="52"/>
      <c r="W84" s="70"/>
      <c r="X84" s="70"/>
      <c r="Y84" s="52"/>
      <c r="Z84" s="39"/>
      <c r="AA84" s="39"/>
      <c r="AB84" s="55"/>
      <c r="AC84" s="17"/>
      <c r="AD84" s="15"/>
      <c r="AE84" s="65"/>
      <c r="AF84" s="128"/>
      <c r="AG84" s="17"/>
      <c r="AH84" s="52"/>
      <c r="AJ84" s="17"/>
      <c r="AK84" s="17"/>
      <c r="AL84" s="17"/>
      <c r="AM84" s="17"/>
      <c r="AO84" s="31" t="s">
        <v>59</v>
      </c>
    </row>
    <row r="85" spans="2:41" s="3" customFormat="1" ht="0.95" customHeight="1" x14ac:dyDescent="0.2">
      <c r="P85" s="75"/>
      <c r="Q85" s="91"/>
      <c r="R85" s="6"/>
      <c r="S85" s="39"/>
      <c r="T85" s="6"/>
      <c r="U85" s="5"/>
      <c r="V85" s="52"/>
      <c r="W85" s="56"/>
      <c r="X85" s="15"/>
      <c r="Y85" s="52"/>
      <c r="Z85" s="39"/>
      <c r="AA85" s="39"/>
      <c r="AB85" s="55"/>
      <c r="AC85" s="17"/>
      <c r="AD85" s="15"/>
      <c r="AE85" s="65"/>
      <c r="AF85" s="128"/>
      <c r="AG85" s="39"/>
      <c r="AH85" s="52"/>
      <c r="AJ85" s="17"/>
      <c r="AK85" s="17"/>
      <c r="AL85" s="17"/>
      <c r="AM85" s="17"/>
      <c r="AO85" s="31" t="s">
        <v>59</v>
      </c>
    </row>
    <row r="86" spans="2:41" s="3" customFormat="1" ht="9.9499999999999993" customHeight="1" x14ac:dyDescent="0.2">
      <c r="B86" s="117" t="s">
        <v>55</v>
      </c>
      <c r="D86" s="40"/>
      <c r="E86" s="75" t="s">
        <v>97</v>
      </c>
      <c r="F86" s="75"/>
      <c r="G86" s="30" t="s">
        <v>47</v>
      </c>
      <c r="H86" s="30"/>
      <c r="I86" s="30"/>
      <c r="J86" s="30"/>
      <c r="K86" s="30"/>
      <c r="L86" s="30"/>
      <c r="M86" s="30"/>
      <c r="N86" s="30"/>
      <c r="P86" s="75" t="s">
        <v>101</v>
      </c>
      <c r="Q86" s="91"/>
      <c r="R86" s="29" t="s">
        <v>51</v>
      </c>
      <c r="S86" s="39">
        <f>IF(Suggested="Yes",AA86,AG86)</f>
        <v>10.85</v>
      </c>
      <c r="T86" s="37" t="s">
        <v>46</v>
      </c>
      <c r="U86" s="5" t="str">
        <f>+Instructions!$B$3</f>
        <v>D</v>
      </c>
      <c r="V86" s="52"/>
      <c r="W86" s="56">
        <f>+Instructions!$C$22</f>
        <v>0</v>
      </c>
      <c r="X86" s="17">
        <f>ROUND($AA86*(1-W86)+0.004999,2)</f>
        <v>10.85</v>
      </c>
      <c r="Y86" s="52"/>
      <c r="Z86" s="6" t="s">
        <v>288</v>
      </c>
      <c r="AA86" s="39">
        <v>10.85</v>
      </c>
      <c r="AB86" s="60">
        <f>+W86</f>
        <v>0</v>
      </c>
      <c r="AC86" s="17">
        <f>+X86</f>
        <v>10.85</v>
      </c>
      <c r="AD86" s="12">
        <f>(AG86-AC86)/AG86</f>
        <v>0</v>
      </c>
      <c r="AE86" s="125"/>
      <c r="AF86" s="132">
        <v>1</v>
      </c>
      <c r="AG86" s="38">
        <f>SUM(AJ86:AL86)+AE86</f>
        <v>10.85</v>
      </c>
      <c r="AH86" s="52"/>
      <c r="AJ86" s="17">
        <f>ROUND(AC86/(1-VLOOKUP(AF86,Group,2,FALSE)),2)</f>
        <v>10.85</v>
      </c>
      <c r="AK86" s="17">
        <f>IF(VLOOKUP(AF86,Group,5,FALSE)="YES",VLOOKUP(ROUND(ROUND(AJ86,1)-AJ86,2),Round,2,FALSE)+VLOOKUP(AF86,Group,6,FALSE),0)</f>
        <v>0</v>
      </c>
      <c r="AL86" s="17">
        <f>IF(VLOOKUP(AF86,Group,7,FALSE)="",0,ROUND(AJ86-0.04999,1)-AJ86+AM86)</f>
        <v>0</v>
      </c>
      <c r="AM86" s="17" t="str">
        <f>IF(VLOOKUP(AF86,Group,7,FALSE)="","",VLOOKUP(AF86,Group,7,FALSE))</f>
        <v/>
      </c>
      <c r="AO86" s="31" t="s">
        <v>59</v>
      </c>
    </row>
    <row r="87" spans="2:41" s="3" customFormat="1" ht="0.95" customHeight="1" x14ac:dyDescent="0.2">
      <c r="P87" s="75"/>
      <c r="Q87" s="91"/>
      <c r="R87" s="6"/>
      <c r="S87" s="39"/>
      <c r="T87" s="6"/>
      <c r="U87" s="5"/>
      <c r="V87" s="52"/>
      <c r="W87" s="56"/>
      <c r="X87" s="15"/>
      <c r="Y87" s="52"/>
      <c r="Z87" s="39"/>
      <c r="AA87" s="39"/>
      <c r="AB87" s="55"/>
      <c r="AC87" s="17"/>
      <c r="AD87" s="15"/>
      <c r="AE87" s="65"/>
      <c r="AF87" s="128"/>
      <c r="AG87" s="39"/>
      <c r="AH87" s="52"/>
      <c r="AJ87" s="17"/>
      <c r="AK87" s="17"/>
      <c r="AL87" s="17"/>
      <c r="AM87" s="17"/>
      <c r="AO87" s="31" t="s">
        <v>59</v>
      </c>
    </row>
    <row r="88" spans="2:41" s="3" customFormat="1" ht="9.6" customHeight="1" x14ac:dyDescent="0.2">
      <c r="D88" s="103" t="s">
        <v>52</v>
      </c>
      <c r="E88" s="183" t="s">
        <v>242</v>
      </c>
      <c r="F88" s="154"/>
      <c r="G88" s="154"/>
      <c r="H88" s="154"/>
      <c r="I88" s="154"/>
      <c r="J88" s="154"/>
      <c r="K88" s="154"/>
      <c r="L88" s="154"/>
      <c r="M88" s="154"/>
      <c r="N88" s="154"/>
      <c r="O88" s="155"/>
      <c r="P88" s="154"/>
      <c r="Q88" s="156"/>
      <c r="R88" s="29"/>
      <c r="S88" s="39"/>
      <c r="T88" s="37"/>
      <c r="U88" s="37"/>
      <c r="V88" s="52"/>
      <c r="W88" s="56"/>
      <c r="X88" s="39"/>
      <c r="Y88" s="52"/>
      <c r="Z88" s="39"/>
      <c r="AA88" s="39"/>
      <c r="AB88" s="60"/>
      <c r="AC88" s="39"/>
      <c r="AD88" s="60"/>
      <c r="AE88" s="76"/>
      <c r="AF88" s="129"/>
      <c r="AG88" s="39"/>
      <c r="AH88" s="52"/>
      <c r="AJ88" s="39"/>
      <c r="AK88" s="39"/>
      <c r="AL88" s="39"/>
      <c r="AM88" s="39"/>
      <c r="AO88" s="31" t="s">
        <v>59</v>
      </c>
    </row>
    <row r="89" spans="2:41" s="3" customFormat="1" ht="9.6" customHeight="1" x14ac:dyDescent="0.2">
      <c r="D89" s="103"/>
      <c r="E89" s="183" t="s">
        <v>255</v>
      </c>
      <c r="F89" s="154"/>
      <c r="G89" s="154"/>
      <c r="H89" s="154"/>
      <c r="I89" s="154"/>
      <c r="J89" s="154"/>
      <c r="K89" s="183"/>
      <c r="L89" s="154"/>
      <c r="M89" s="154"/>
      <c r="N89" s="154"/>
      <c r="O89" s="155"/>
      <c r="P89" s="154"/>
      <c r="Q89" s="156"/>
      <c r="R89" s="29"/>
      <c r="S89" s="39"/>
      <c r="T89" s="37"/>
      <c r="U89" s="37"/>
      <c r="V89" s="52"/>
      <c r="W89" s="56"/>
      <c r="X89" s="39"/>
      <c r="Y89" s="52"/>
      <c r="Z89" s="39"/>
      <c r="AA89" s="39"/>
      <c r="AB89" s="60"/>
      <c r="AC89" s="39"/>
      <c r="AD89" s="60"/>
      <c r="AE89" s="76"/>
      <c r="AF89" s="129"/>
      <c r="AG89" s="39"/>
      <c r="AH89" s="52"/>
      <c r="AJ89" s="39"/>
      <c r="AK89" s="39"/>
      <c r="AL89" s="39"/>
      <c r="AM89" s="39"/>
      <c r="AO89" s="31" t="s">
        <v>59</v>
      </c>
    </row>
    <row r="90" spans="2:41" s="3" customFormat="1" ht="3.95" customHeight="1" x14ac:dyDescent="0.2">
      <c r="P90" s="75"/>
      <c r="Q90" s="91"/>
      <c r="R90" s="6"/>
      <c r="S90" s="39"/>
      <c r="T90" s="6"/>
      <c r="U90" s="5"/>
      <c r="V90" s="213"/>
      <c r="W90" s="56"/>
      <c r="X90" s="15"/>
      <c r="Y90" s="213"/>
      <c r="Z90" s="39"/>
      <c r="AA90" s="39"/>
      <c r="AB90" s="55"/>
      <c r="AC90" s="17"/>
      <c r="AD90" s="15"/>
      <c r="AE90" s="65"/>
      <c r="AF90" s="128"/>
      <c r="AG90" s="39"/>
      <c r="AH90" s="213"/>
      <c r="AJ90" s="17"/>
      <c r="AK90" s="17"/>
      <c r="AL90" s="17"/>
      <c r="AM90" s="17"/>
      <c r="AO90" s="31" t="s">
        <v>59</v>
      </c>
    </row>
    <row r="91" spans="2:41" s="3" customFormat="1" ht="9.9499999999999993" customHeight="1" x14ac:dyDescent="0.2">
      <c r="C91" s="230" t="s">
        <v>99</v>
      </c>
      <c r="D91" s="231"/>
      <c r="E91" s="231"/>
      <c r="F91" s="232"/>
      <c r="G91" s="232"/>
      <c r="H91" s="232"/>
      <c r="I91" s="232"/>
      <c r="J91" s="242" t="s">
        <v>285</v>
      </c>
      <c r="K91" s="232"/>
      <c r="L91" s="232"/>
      <c r="M91" s="232"/>
      <c r="N91" s="232"/>
      <c r="O91" s="232"/>
      <c r="P91" s="233"/>
      <c r="Q91" s="234"/>
      <c r="R91" s="235" t="s">
        <v>178</v>
      </c>
      <c r="S91" s="236" t="s">
        <v>180</v>
      </c>
      <c r="T91" s="237"/>
      <c r="U91" s="238"/>
      <c r="V91" s="213"/>
      <c r="W91" s="70"/>
      <c r="X91" s="70"/>
      <c r="Y91" s="213"/>
      <c r="Z91" s="39"/>
      <c r="AA91" s="39"/>
      <c r="AB91" s="55"/>
      <c r="AC91" s="17"/>
      <c r="AD91" s="15"/>
      <c r="AE91" s="65"/>
      <c r="AF91" s="128"/>
      <c r="AG91" s="17"/>
      <c r="AH91" s="213"/>
      <c r="AJ91" s="17"/>
      <c r="AK91" s="17"/>
      <c r="AL91" s="17"/>
      <c r="AM91" s="17"/>
      <c r="AO91" s="31" t="s">
        <v>59</v>
      </c>
    </row>
    <row r="92" spans="2:41" s="3" customFormat="1" ht="3" customHeight="1" x14ac:dyDescent="0.2">
      <c r="C92" s="232"/>
      <c r="D92" s="232"/>
      <c r="E92" s="232"/>
      <c r="F92" s="232"/>
      <c r="G92" s="232"/>
      <c r="H92" s="232"/>
      <c r="I92" s="232"/>
      <c r="J92" s="232"/>
      <c r="K92" s="232"/>
      <c r="L92" s="232"/>
      <c r="M92" s="232"/>
      <c r="N92" s="232"/>
      <c r="O92" s="232"/>
      <c r="P92" s="239"/>
      <c r="Q92" s="240"/>
      <c r="R92" s="234"/>
      <c r="S92" s="241"/>
      <c r="T92" s="234"/>
      <c r="U92" s="238"/>
      <c r="V92" s="213"/>
      <c r="W92" s="56"/>
      <c r="X92" s="15"/>
      <c r="Y92" s="213"/>
      <c r="Z92" s="39"/>
      <c r="AA92" s="39"/>
      <c r="AB92" s="55"/>
      <c r="AC92" s="17"/>
      <c r="AD92" s="15"/>
      <c r="AE92" s="65"/>
      <c r="AF92" s="128"/>
      <c r="AG92" s="39"/>
      <c r="AH92" s="213"/>
      <c r="AJ92" s="17"/>
      <c r="AK92" s="17"/>
      <c r="AL92" s="17"/>
      <c r="AM92" s="17"/>
      <c r="AO92" s="31" t="s">
        <v>59</v>
      </c>
    </row>
    <row r="93" spans="2:41" s="3" customFormat="1" ht="9.9499999999999993" customHeight="1" x14ac:dyDescent="0.2">
      <c r="C93" s="230"/>
      <c r="D93" s="242" t="s">
        <v>279</v>
      </c>
      <c r="E93" s="231"/>
      <c r="F93" s="232"/>
      <c r="G93" s="232"/>
      <c r="H93" s="232"/>
      <c r="I93" s="232"/>
      <c r="J93" s="232"/>
      <c r="K93" s="232"/>
      <c r="L93" s="232"/>
      <c r="M93" s="232"/>
      <c r="N93" s="232"/>
      <c r="O93" s="232"/>
      <c r="P93" s="233"/>
      <c r="Q93" s="234"/>
      <c r="R93" s="232"/>
      <c r="S93" s="243"/>
      <c r="T93" s="244"/>
      <c r="U93" s="238"/>
      <c r="V93" s="213"/>
      <c r="W93" s="70"/>
      <c r="X93" s="70"/>
      <c r="Y93" s="213"/>
      <c r="Z93" s="39"/>
      <c r="AA93" s="39"/>
      <c r="AB93" s="55"/>
      <c r="AC93" s="17"/>
      <c r="AD93" s="15"/>
      <c r="AE93" s="65"/>
      <c r="AF93" s="128"/>
      <c r="AG93" s="17"/>
      <c r="AH93" s="213"/>
      <c r="AJ93" s="17"/>
      <c r="AK93" s="17"/>
      <c r="AL93" s="17"/>
      <c r="AM93" s="17"/>
      <c r="AO93" s="31" t="s">
        <v>59</v>
      </c>
    </row>
    <row r="94" spans="2:41" s="3" customFormat="1" ht="2.85" customHeight="1" x14ac:dyDescent="0.2">
      <c r="C94" s="232"/>
      <c r="D94" s="232"/>
      <c r="E94" s="232"/>
      <c r="F94" s="232"/>
      <c r="G94" s="232"/>
      <c r="H94" s="232"/>
      <c r="I94" s="232"/>
      <c r="J94" s="232"/>
      <c r="K94" s="232"/>
      <c r="L94" s="232"/>
      <c r="M94" s="232"/>
      <c r="N94" s="232"/>
      <c r="O94" s="232"/>
      <c r="P94" s="239"/>
      <c r="Q94" s="240"/>
      <c r="R94" s="234"/>
      <c r="S94" s="241"/>
      <c r="T94" s="234"/>
      <c r="U94" s="238"/>
      <c r="V94" s="213"/>
      <c r="W94" s="56"/>
      <c r="X94" s="15"/>
      <c r="Y94" s="213"/>
      <c r="Z94" s="39"/>
      <c r="AA94" s="39"/>
      <c r="AB94" s="55"/>
      <c r="AC94" s="17"/>
      <c r="AD94" s="15"/>
      <c r="AE94" s="65"/>
      <c r="AF94" s="128"/>
      <c r="AG94" s="39"/>
      <c r="AH94" s="213"/>
      <c r="AJ94" s="17"/>
      <c r="AK94" s="17"/>
      <c r="AL94" s="17"/>
      <c r="AM94" s="17"/>
      <c r="AO94" s="31" t="s">
        <v>59</v>
      </c>
    </row>
    <row r="95" spans="2:41" s="3" customFormat="1" ht="9.9499999999999993" customHeight="1" x14ac:dyDescent="0.2">
      <c r="C95" s="245"/>
      <c r="D95" s="246" t="s">
        <v>95</v>
      </c>
      <c r="E95" s="247" t="s">
        <v>280</v>
      </c>
      <c r="F95" s="247"/>
      <c r="G95" s="247"/>
      <c r="H95" s="247"/>
      <c r="I95" s="247"/>
      <c r="J95" s="247"/>
      <c r="K95" s="202"/>
      <c r="L95" s="232"/>
      <c r="M95" s="247"/>
      <c r="N95" s="232"/>
      <c r="O95" s="232"/>
      <c r="P95" s="248"/>
      <c r="Q95" s="248"/>
      <c r="R95" s="248"/>
      <c r="S95" s="248"/>
      <c r="T95" s="248"/>
      <c r="U95" s="238"/>
      <c r="V95" s="213"/>
      <c r="W95" s="70"/>
      <c r="X95" s="70"/>
      <c r="Y95" s="213"/>
      <c r="Z95" s="39"/>
      <c r="AA95" s="39"/>
      <c r="AB95" s="55"/>
      <c r="AC95" s="17"/>
      <c r="AD95" s="15"/>
      <c r="AE95" s="65"/>
      <c r="AF95" s="128"/>
      <c r="AG95" s="17"/>
      <c r="AH95" s="213"/>
      <c r="AJ95" s="17"/>
      <c r="AK95" s="17"/>
      <c r="AL95" s="17"/>
      <c r="AM95" s="17"/>
      <c r="AO95" s="31" t="s">
        <v>59</v>
      </c>
    </row>
    <row r="96" spans="2:41" s="3" customFormat="1" ht="0.95" customHeight="1" x14ac:dyDescent="0.2">
      <c r="C96" s="232"/>
      <c r="D96" s="232"/>
      <c r="E96" s="232"/>
      <c r="F96" s="232"/>
      <c r="G96" s="232"/>
      <c r="H96" s="232"/>
      <c r="I96" s="232"/>
      <c r="J96" s="232"/>
      <c r="K96" s="232"/>
      <c r="L96" s="232"/>
      <c r="M96" s="232"/>
      <c r="N96" s="232"/>
      <c r="O96" s="232"/>
      <c r="P96" s="239"/>
      <c r="Q96" s="240"/>
      <c r="R96" s="234"/>
      <c r="S96" s="241"/>
      <c r="T96" s="234"/>
      <c r="U96" s="238"/>
      <c r="V96" s="213"/>
      <c r="W96" s="56"/>
      <c r="X96" s="15"/>
      <c r="Y96" s="213"/>
      <c r="Z96" s="39"/>
      <c r="AA96" s="39"/>
      <c r="AB96" s="55"/>
      <c r="AC96" s="17"/>
      <c r="AD96" s="15"/>
      <c r="AE96" s="65"/>
      <c r="AF96" s="128"/>
      <c r="AG96" s="39"/>
      <c r="AH96" s="213"/>
      <c r="AJ96" s="17"/>
      <c r="AK96" s="17"/>
      <c r="AL96" s="17"/>
      <c r="AM96" s="17"/>
      <c r="AO96" s="31" t="s">
        <v>59</v>
      </c>
    </row>
    <row r="97" spans="2:41" s="3" customFormat="1" ht="9.9499999999999993" customHeight="1" x14ac:dyDescent="0.2">
      <c r="B97" s="117" t="s">
        <v>55</v>
      </c>
      <c r="C97" s="232"/>
      <c r="D97" s="246"/>
      <c r="E97" s="239" t="s">
        <v>97</v>
      </c>
      <c r="F97" s="239"/>
      <c r="G97" s="248" t="s">
        <v>47</v>
      </c>
      <c r="H97" s="248"/>
      <c r="I97" s="248"/>
      <c r="J97" s="248"/>
      <c r="K97" s="248"/>
      <c r="L97" s="248"/>
      <c r="M97" s="248"/>
      <c r="N97" s="248"/>
      <c r="O97" s="232"/>
      <c r="P97" s="239" t="s">
        <v>101</v>
      </c>
      <c r="Q97" s="240"/>
      <c r="R97" s="249"/>
      <c r="S97" s="241">
        <f>IF(Suggested="Yes",AA97,AG97)</f>
        <v>7.15</v>
      </c>
      <c r="T97" s="250" t="s">
        <v>46</v>
      </c>
      <c r="U97" s="238" t="str">
        <f>+[1]Instructions!$B$3</f>
        <v>D</v>
      </c>
      <c r="V97" s="213"/>
      <c r="W97" s="56">
        <f>+[1]Instructions!$C$44</f>
        <v>0</v>
      </c>
      <c r="X97" s="17">
        <f>ROUND($AA97*(1-W97)+0.004999,2)</f>
        <v>7.15</v>
      </c>
      <c r="Y97" s="213"/>
      <c r="Z97" s="6" t="s">
        <v>289</v>
      </c>
      <c r="AA97" s="39">
        <v>7.15</v>
      </c>
      <c r="AB97" s="60">
        <f>+W97</f>
        <v>0</v>
      </c>
      <c r="AC97" s="17">
        <f>+X97</f>
        <v>7.15</v>
      </c>
      <c r="AD97" s="12">
        <f>(AG97-AC97)/AG97</f>
        <v>0</v>
      </c>
      <c r="AE97" s="125"/>
      <c r="AF97" s="132">
        <v>1</v>
      </c>
      <c r="AG97" s="38">
        <f>SUM(AJ97:AL97)+AE97</f>
        <v>7.15</v>
      </c>
      <c r="AH97" s="213"/>
      <c r="AJ97" s="17">
        <f>ROUND(AC97/(1-VLOOKUP(AF97,Group,2,FALSE)),2)</f>
        <v>7.15</v>
      </c>
      <c r="AK97" s="17">
        <f>IF(VLOOKUP(AF97,Group,5,FALSE)="YES",VLOOKUP(ROUND(ROUND(AJ97,1)-AJ97,2),Round,2,FALSE)+VLOOKUP(AF97,Group,6,FALSE),0)</f>
        <v>0</v>
      </c>
      <c r="AL97" s="17">
        <f>IF(VLOOKUP(AF97,Group,7,FALSE)="",0,ROUND(AJ97-0.04999,1)-AJ97+AM97)</f>
        <v>0</v>
      </c>
      <c r="AM97" s="17" t="str">
        <f>IF(VLOOKUP(AF97,Group,7,FALSE)="","",VLOOKUP(AF97,Group,7,FALSE))</f>
        <v/>
      </c>
      <c r="AO97" s="31" t="s">
        <v>59</v>
      </c>
    </row>
    <row r="98" spans="2:41" s="3" customFormat="1" ht="0.95" customHeight="1" x14ac:dyDescent="0.2">
      <c r="C98" s="232"/>
      <c r="D98" s="232"/>
      <c r="E98" s="232"/>
      <c r="F98" s="232"/>
      <c r="G98" s="232"/>
      <c r="H98" s="232"/>
      <c r="I98" s="232"/>
      <c r="J98" s="232"/>
      <c r="K98" s="232"/>
      <c r="L98" s="232"/>
      <c r="M98" s="232"/>
      <c r="N98" s="232"/>
      <c r="O98" s="232"/>
      <c r="P98" s="239"/>
      <c r="Q98" s="240"/>
      <c r="R98" s="234"/>
      <c r="S98" s="241"/>
      <c r="T98" s="234"/>
      <c r="U98" s="238"/>
      <c r="V98" s="213"/>
      <c r="W98" s="56"/>
      <c r="X98" s="15"/>
      <c r="Y98" s="213"/>
      <c r="Z98" s="39"/>
      <c r="AA98" s="39"/>
      <c r="AB98" s="55"/>
      <c r="AC98" s="17"/>
      <c r="AD98" s="15"/>
      <c r="AE98" s="65"/>
      <c r="AF98" s="128"/>
      <c r="AG98" s="39"/>
      <c r="AH98" s="213"/>
      <c r="AJ98" s="17"/>
      <c r="AK98" s="17"/>
      <c r="AL98" s="17"/>
      <c r="AM98" s="17"/>
      <c r="AO98" s="31" t="s">
        <v>59</v>
      </c>
    </row>
    <row r="99" spans="2:41" s="3" customFormat="1" ht="9.9499999999999993" customHeight="1" x14ac:dyDescent="0.2">
      <c r="B99" s="118" t="s">
        <v>44</v>
      </c>
      <c r="C99" s="232"/>
      <c r="D99" s="246"/>
      <c r="E99" s="239" t="s">
        <v>105</v>
      </c>
      <c r="F99" s="239"/>
      <c r="G99" s="248" t="s">
        <v>107</v>
      </c>
      <c r="H99" s="248"/>
      <c r="I99" s="248"/>
      <c r="J99" s="248" t="s">
        <v>106</v>
      </c>
      <c r="K99" s="248"/>
      <c r="L99" s="248"/>
      <c r="M99" s="248"/>
      <c r="N99" s="248"/>
      <c r="O99" s="232"/>
      <c r="P99" s="239" t="s">
        <v>113</v>
      </c>
      <c r="Q99" s="240"/>
      <c r="R99" s="249"/>
      <c r="S99" s="241">
        <f>IF(Suggested="Yes",AA99,AG99)</f>
        <v>4.5999999999999996</v>
      </c>
      <c r="T99" s="250" t="s">
        <v>45</v>
      </c>
      <c r="U99" s="238" t="str">
        <f>+[1]Instructions!$B$3</f>
        <v>D</v>
      </c>
      <c r="V99" s="213"/>
      <c r="W99" s="56">
        <f>+[1]Instructions!$C$44</f>
        <v>0</v>
      </c>
      <c r="X99" s="39">
        <f>ROUND($AA99*(1-W99)+0.004999,2)</f>
        <v>4.5999999999999996</v>
      </c>
      <c r="Y99" s="213"/>
      <c r="Z99" s="6" t="s">
        <v>289</v>
      </c>
      <c r="AA99" s="39">
        <v>4.5999999999999996</v>
      </c>
      <c r="AB99" s="60">
        <f t="shared" ref="AB99:AC101" si="10">+W99</f>
        <v>0</v>
      </c>
      <c r="AC99" s="39">
        <f t="shared" si="10"/>
        <v>4.5999999999999996</v>
      </c>
      <c r="AD99" s="60">
        <f>(AG99-AC99)/AG99</f>
        <v>0</v>
      </c>
      <c r="AE99" s="125"/>
      <c r="AF99" s="134">
        <v>2</v>
      </c>
      <c r="AG99" s="44">
        <f>SUM(AJ99:AL99)+AE99</f>
        <v>4.5999999999999996</v>
      </c>
      <c r="AH99" s="213"/>
      <c r="AJ99" s="17">
        <f>ROUND(AC99/(1-VLOOKUP(AF99,Group,2,FALSE)),2)</f>
        <v>4.5999999999999996</v>
      </c>
      <c r="AK99" s="17">
        <f>IF(VLOOKUP(AF99,Group,5,FALSE)="YES",VLOOKUP(ROUND(ROUND(AJ99,1)-AJ99,2),Round,2,FALSE)+VLOOKUP(AF99,Group,6,FALSE),0)</f>
        <v>0</v>
      </c>
      <c r="AL99" s="17">
        <f>IF(VLOOKUP(AF99,Group,7,FALSE)="",0,ROUND(AJ99-0.04999,1)-AJ99+AM99)</f>
        <v>0</v>
      </c>
      <c r="AM99" s="17" t="str">
        <f>IF(VLOOKUP(AF99,Group,7,FALSE)="","",VLOOKUP(AF99,Group,7,FALSE))</f>
        <v/>
      </c>
      <c r="AO99" s="31" t="s">
        <v>59</v>
      </c>
    </row>
    <row r="100" spans="2:41" s="3" customFormat="1" ht="9.9499999999999993" customHeight="1" x14ac:dyDescent="0.2">
      <c r="B100" s="118" t="s">
        <v>44</v>
      </c>
      <c r="C100" s="232"/>
      <c r="D100" s="246"/>
      <c r="E100" s="239" t="s">
        <v>105</v>
      </c>
      <c r="F100" s="239"/>
      <c r="G100" s="248" t="s">
        <v>108</v>
      </c>
      <c r="H100" s="248"/>
      <c r="I100" s="248"/>
      <c r="J100" s="248" t="s">
        <v>110</v>
      </c>
      <c r="K100" s="248"/>
      <c r="L100" s="248"/>
      <c r="M100" s="248"/>
      <c r="N100" s="248"/>
      <c r="O100" s="232"/>
      <c r="P100" s="239" t="s">
        <v>113</v>
      </c>
      <c r="Q100" s="240"/>
      <c r="R100" s="249"/>
      <c r="S100" s="241">
        <f>IF(Suggested="Yes",AA100,AG100)</f>
        <v>7.35</v>
      </c>
      <c r="T100" s="250" t="s">
        <v>45</v>
      </c>
      <c r="U100" s="238" t="str">
        <f>+[1]Instructions!$B$3</f>
        <v>D</v>
      </c>
      <c r="V100" s="213"/>
      <c r="W100" s="56">
        <f>+[1]Instructions!$C$44</f>
        <v>0</v>
      </c>
      <c r="X100" s="39">
        <f>ROUND($AA100*(1-W100)+0.004999,2)</f>
        <v>7.35</v>
      </c>
      <c r="Y100" s="213"/>
      <c r="Z100" s="6" t="s">
        <v>289</v>
      </c>
      <c r="AA100" s="39">
        <v>7.35</v>
      </c>
      <c r="AB100" s="60">
        <f t="shared" si="10"/>
        <v>0</v>
      </c>
      <c r="AC100" s="39">
        <f t="shared" si="10"/>
        <v>7.35</v>
      </c>
      <c r="AD100" s="60">
        <f>(AG100-AC100)/AG100</f>
        <v>0</v>
      </c>
      <c r="AE100" s="125"/>
      <c r="AF100" s="134">
        <v>2</v>
      </c>
      <c r="AG100" s="44">
        <f>SUM(AJ100:AL100)+AE100</f>
        <v>7.35</v>
      </c>
      <c r="AH100" s="213"/>
      <c r="AJ100" s="17">
        <f>ROUND(AC100/(1-VLOOKUP(AF100,Group,2,FALSE)),2)</f>
        <v>7.35</v>
      </c>
      <c r="AK100" s="17">
        <f>IF(VLOOKUP(AF100,Group,5,FALSE)="YES",VLOOKUP(ROUND(ROUND(AJ100,1)-AJ100,2),Round,2,FALSE)+VLOOKUP(AF100,Group,6,FALSE),0)</f>
        <v>0</v>
      </c>
      <c r="AL100" s="17">
        <f>IF(VLOOKUP(AF100,Group,7,FALSE)="",0,ROUND(AJ100-0.04999,1)-AJ100+AM100)</f>
        <v>0</v>
      </c>
      <c r="AM100" s="17" t="str">
        <f>IF(VLOOKUP(AF100,Group,7,FALSE)="","",VLOOKUP(AF100,Group,7,FALSE))</f>
        <v/>
      </c>
      <c r="AO100" s="31" t="s">
        <v>59</v>
      </c>
    </row>
    <row r="101" spans="2:41" s="3" customFormat="1" ht="9.9499999999999993" customHeight="1" x14ac:dyDescent="0.2">
      <c r="B101" s="118" t="s">
        <v>44</v>
      </c>
      <c r="C101" s="232"/>
      <c r="D101" s="246"/>
      <c r="E101" s="239" t="s">
        <v>105</v>
      </c>
      <c r="F101" s="239"/>
      <c r="G101" s="248" t="s">
        <v>109</v>
      </c>
      <c r="H101" s="248"/>
      <c r="I101" s="248"/>
      <c r="J101" s="248" t="s">
        <v>111</v>
      </c>
      <c r="K101" s="248"/>
      <c r="L101" s="248"/>
      <c r="M101" s="248"/>
      <c r="N101" s="248"/>
      <c r="O101" s="232"/>
      <c r="P101" s="239" t="s">
        <v>113</v>
      </c>
      <c r="Q101" s="240"/>
      <c r="R101" s="249"/>
      <c r="S101" s="241">
        <f>IF(Suggested="Yes",AA101,AG101)</f>
        <v>7.35</v>
      </c>
      <c r="T101" s="250" t="s">
        <v>45</v>
      </c>
      <c r="U101" s="238" t="str">
        <f>+[1]Instructions!$B$3</f>
        <v>D</v>
      </c>
      <c r="V101" s="213"/>
      <c r="W101" s="56">
        <f>+[1]Instructions!$C$44</f>
        <v>0</v>
      </c>
      <c r="X101" s="39">
        <f>ROUND($AA101*(1-W101)+0.004999,2)</f>
        <v>7.35</v>
      </c>
      <c r="Y101" s="213"/>
      <c r="Z101" s="6" t="s">
        <v>289</v>
      </c>
      <c r="AA101" s="39">
        <v>7.35</v>
      </c>
      <c r="AB101" s="60">
        <f t="shared" si="10"/>
        <v>0</v>
      </c>
      <c r="AC101" s="39">
        <f t="shared" si="10"/>
        <v>7.35</v>
      </c>
      <c r="AD101" s="60">
        <f>(AG101-AC101)/AG101</f>
        <v>0</v>
      </c>
      <c r="AE101" s="125"/>
      <c r="AF101" s="134">
        <v>2</v>
      </c>
      <c r="AG101" s="44">
        <f>SUM(AJ101:AL101)+AE101</f>
        <v>7.35</v>
      </c>
      <c r="AH101" s="213"/>
      <c r="AJ101" s="17">
        <f>ROUND(AC101/(1-VLOOKUP(AF101,Group,2,FALSE)),2)</f>
        <v>7.35</v>
      </c>
      <c r="AK101" s="17">
        <f>IF(VLOOKUP(AF101,Group,5,FALSE)="YES",VLOOKUP(ROUND(ROUND(AJ101,1)-AJ101,2),Round,2,FALSE)+VLOOKUP(AF101,Group,6,FALSE),0)</f>
        <v>0</v>
      </c>
      <c r="AL101" s="17">
        <f>IF(VLOOKUP(AF101,Group,7,FALSE)="",0,ROUND(AJ101-0.04999,1)-AJ101+AM101)</f>
        <v>0</v>
      </c>
      <c r="AM101" s="17" t="str">
        <f>IF(VLOOKUP(AF101,Group,7,FALSE)="","",VLOOKUP(AF101,Group,7,FALSE))</f>
        <v/>
      </c>
      <c r="AO101" s="31" t="s">
        <v>59</v>
      </c>
    </row>
    <row r="102" spans="2:41" s="3" customFormat="1" ht="2.85" customHeight="1" x14ac:dyDescent="0.2">
      <c r="C102" s="232"/>
      <c r="D102" s="232"/>
      <c r="E102" s="232"/>
      <c r="F102" s="232"/>
      <c r="G102" s="232"/>
      <c r="H102" s="232"/>
      <c r="I102" s="232"/>
      <c r="J102" s="232"/>
      <c r="K102" s="232"/>
      <c r="L102" s="232"/>
      <c r="M102" s="232"/>
      <c r="N102" s="232"/>
      <c r="O102" s="232"/>
      <c r="P102" s="239"/>
      <c r="Q102" s="240"/>
      <c r="R102" s="234"/>
      <c r="S102" s="241"/>
      <c r="T102" s="234"/>
      <c r="U102" s="238"/>
      <c r="V102" s="213"/>
      <c r="W102" s="56"/>
      <c r="X102" s="15"/>
      <c r="Y102" s="213"/>
      <c r="Z102" s="39"/>
      <c r="AA102" s="39"/>
      <c r="AB102" s="55"/>
      <c r="AC102" s="17"/>
      <c r="AD102" s="15"/>
      <c r="AE102" s="65"/>
      <c r="AF102" s="128"/>
      <c r="AG102" s="39"/>
      <c r="AH102" s="213"/>
      <c r="AJ102" s="17"/>
      <c r="AK102" s="17"/>
      <c r="AL102" s="17"/>
      <c r="AM102" s="17"/>
      <c r="AO102" s="31" t="s">
        <v>59</v>
      </c>
    </row>
    <row r="103" spans="2:41" s="3" customFormat="1" ht="9.9499999999999993" customHeight="1" x14ac:dyDescent="0.2">
      <c r="C103" s="230"/>
      <c r="D103" s="251" t="s">
        <v>122</v>
      </c>
      <c r="E103" s="231"/>
      <c r="F103" s="232"/>
      <c r="G103" s="232"/>
      <c r="H103" s="232"/>
      <c r="I103" s="232"/>
      <c r="J103" s="232"/>
      <c r="K103" s="232"/>
      <c r="L103" s="232"/>
      <c r="M103" s="232"/>
      <c r="N103" s="232"/>
      <c r="O103" s="232"/>
      <c r="P103" s="233"/>
      <c r="Q103" s="234"/>
      <c r="R103" s="232"/>
      <c r="S103" s="243"/>
      <c r="T103" s="244"/>
      <c r="U103" s="238"/>
      <c r="V103" s="213"/>
      <c r="W103" s="70"/>
      <c r="X103" s="70"/>
      <c r="Y103" s="213"/>
      <c r="Z103" s="39"/>
      <c r="AA103" s="39"/>
      <c r="AB103" s="55"/>
      <c r="AC103" s="17"/>
      <c r="AD103" s="15"/>
      <c r="AE103" s="65"/>
      <c r="AF103" s="128"/>
      <c r="AG103" s="17"/>
      <c r="AH103" s="213"/>
      <c r="AJ103" s="17"/>
      <c r="AK103" s="17"/>
      <c r="AL103" s="17"/>
      <c r="AM103" s="17"/>
      <c r="AO103" s="31" t="s">
        <v>59</v>
      </c>
    </row>
    <row r="104" spans="2:41" s="3" customFormat="1" ht="0.95" customHeight="1" x14ac:dyDescent="0.2">
      <c r="C104" s="232"/>
      <c r="D104" s="232"/>
      <c r="E104" s="232"/>
      <c r="F104" s="232"/>
      <c r="G104" s="232"/>
      <c r="H104" s="232"/>
      <c r="I104" s="232"/>
      <c r="J104" s="232"/>
      <c r="K104" s="232"/>
      <c r="L104" s="232"/>
      <c r="M104" s="232"/>
      <c r="N104" s="232"/>
      <c r="O104" s="232"/>
      <c r="P104" s="239"/>
      <c r="Q104" s="240"/>
      <c r="R104" s="234"/>
      <c r="S104" s="241"/>
      <c r="T104" s="234"/>
      <c r="U104" s="238"/>
      <c r="V104" s="213"/>
      <c r="W104" s="56"/>
      <c r="X104" s="15"/>
      <c r="Y104" s="213"/>
      <c r="Z104" s="39"/>
      <c r="AA104" s="39"/>
      <c r="AB104" s="55"/>
      <c r="AC104" s="17"/>
      <c r="AD104" s="15"/>
      <c r="AE104" s="65"/>
      <c r="AF104" s="128"/>
      <c r="AG104" s="39"/>
      <c r="AH104" s="213"/>
      <c r="AJ104" s="17"/>
      <c r="AK104" s="17"/>
      <c r="AL104" s="17"/>
      <c r="AM104" s="17"/>
      <c r="AO104" s="31" t="s">
        <v>59</v>
      </c>
    </row>
    <row r="105" spans="2:41" s="3" customFormat="1" ht="9.9499999999999993" customHeight="1" x14ac:dyDescent="0.2">
      <c r="B105" s="118" t="s">
        <v>44</v>
      </c>
      <c r="C105" s="232"/>
      <c r="D105" s="246"/>
      <c r="E105" s="239" t="s">
        <v>97</v>
      </c>
      <c r="F105" s="239"/>
      <c r="G105" s="248" t="s">
        <v>114</v>
      </c>
      <c r="H105" s="248"/>
      <c r="I105" s="248"/>
      <c r="J105" s="248" t="s">
        <v>123</v>
      </c>
      <c r="K105" s="248"/>
      <c r="L105" s="248"/>
      <c r="M105" s="248"/>
      <c r="N105" s="248"/>
      <c r="O105" s="232"/>
      <c r="P105" s="239" t="s">
        <v>112</v>
      </c>
      <c r="Q105" s="240"/>
      <c r="R105" s="249"/>
      <c r="S105" s="241">
        <f t="shared" ref="S105:S108" si="11">IF(Suggested="Yes",AA105,AG105)</f>
        <v>4.25</v>
      </c>
      <c r="T105" s="250" t="s">
        <v>45</v>
      </c>
      <c r="U105" s="238" t="str">
        <f>+[1]Instructions!$B$3</f>
        <v>D</v>
      </c>
      <c r="V105" s="213"/>
      <c r="W105" s="56">
        <f>+[1]Instructions!$C$44</f>
        <v>0</v>
      </c>
      <c r="X105" s="39">
        <f t="shared" ref="X105:X108" si="12">ROUND($AA105*(1-W105)+0.004999,2)</f>
        <v>4.25</v>
      </c>
      <c r="Y105" s="213"/>
      <c r="Z105" s="6" t="s">
        <v>289</v>
      </c>
      <c r="AA105" s="39">
        <v>4.25</v>
      </c>
      <c r="AB105" s="60">
        <f t="shared" ref="AB105:AC108" si="13">+W105</f>
        <v>0</v>
      </c>
      <c r="AC105" s="39">
        <f t="shared" si="13"/>
        <v>4.25</v>
      </c>
      <c r="AD105" s="60">
        <f t="shared" ref="AD105:AD108" si="14">(AG105-AC105)/AG105</f>
        <v>0</v>
      </c>
      <c r="AE105" s="125"/>
      <c r="AF105" s="134">
        <v>2</v>
      </c>
      <c r="AG105" s="44">
        <f t="shared" ref="AG105:AG108" si="15">SUM(AJ105:AL105)+AE105</f>
        <v>4.25</v>
      </c>
      <c r="AH105" s="213"/>
      <c r="AJ105" s="17">
        <f t="shared" ref="AJ105:AJ108" si="16">ROUND(AC105/(1-VLOOKUP(AF105,Group,2,FALSE)),2)</f>
        <v>4.25</v>
      </c>
      <c r="AK105" s="17">
        <f t="shared" ref="AK105:AK108" si="17">IF(VLOOKUP(AF105,Group,5,FALSE)="YES",VLOOKUP(ROUND(ROUND(AJ105,1)-AJ105,2),Round,2,FALSE)+VLOOKUP(AF105,Group,6,FALSE),0)</f>
        <v>0</v>
      </c>
      <c r="AL105" s="17">
        <f t="shared" ref="AL105:AL108" si="18">IF(VLOOKUP(AF105,Group,7,FALSE)="",0,ROUND(AJ105-0.04999,1)-AJ105+AM105)</f>
        <v>0</v>
      </c>
      <c r="AM105" s="17" t="str">
        <f t="shared" ref="AM105:AM108" si="19">IF(VLOOKUP(AF105,Group,7,FALSE)="","",VLOOKUP(AF105,Group,7,FALSE))</f>
        <v/>
      </c>
      <c r="AO105" s="31" t="s">
        <v>59</v>
      </c>
    </row>
    <row r="106" spans="2:41" s="3" customFormat="1" ht="9.9499999999999993" customHeight="1" x14ac:dyDescent="0.2">
      <c r="B106" s="118" t="s">
        <v>44</v>
      </c>
      <c r="C106" s="232"/>
      <c r="D106" s="246"/>
      <c r="E106" s="239" t="s">
        <v>97</v>
      </c>
      <c r="F106" s="239"/>
      <c r="G106" s="248" t="s">
        <v>115</v>
      </c>
      <c r="H106" s="248"/>
      <c r="I106" s="248" t="s">
        <v>87</v>
      </c>
      <c r="J106" s="248" t="s">
        <v>124</v>
      </c>
      <c r="K106" s="248"/>
      <c r="L106" s="248"/>
      <c r="M106" s="248"/>
      <c r="N106" s="248"/>
      <c r="O106" s="232"/>
      <c r="P106" s="239" t="s">
        <v>112</v>
      </c>
      <c r="Q106" s="240"/>
      <c r="R106" s="249"/>
      <c r="S106" s="241">
        <f t="shared" si="11"/>
        <v>8.0500000000000007</v>
      </c>
      <c r="T106" s="250" t="s">
        <v>45</v>
      </c>
      <c r="U106" s="238" t="str">
        <f>+[1]Instructions!$B$3</f>
        <v>D</v>
      </c>
      <c r="V106" s="213"/>
      <c r="W106" s="56">
        <f>+[1]Instructions!$C$44</f>
        <v>0</v>
      </c>
      <c r="X106" s="39">
        <f t="shared" si="12"/>
        <v>8.0500000000000007</v>
      </c>
      <c r="Y106" s="213"/>
      <c r="Z106" s="6" t="s">
        <v>289</v>
      </c>
      <c r="AA106" s="39">
        <v>8.0500000000000007</v>
      </c>
      <c r="AB106" s="60">
        <f t="shared" si="13"/>
        <v>0</v>
      </c>
      <c r="AC106" s="39">
        <f t="shared" si="13"/>
        <v>8.0500000000000007</v>
      </c>
      <c r="AD106" s="60">
        <f t="shared" si="14"/>
        <v>0</v>
      </c>
      <c r="AE106" s="125"/>
      <c r="AF106" s="134">
        <v>2</v>
      </c>
      <c r="AG106" s="44">
        <f t="shared" si="15"/>
        <v>8.0500000000000007</v>
      </c>
      <c r="AH106" s="213"/>
      <c r="AJ106" s="17">
        <f t="shared" si="16"/>
        <v>8.0500000000000007</v>
      </c>
      <c r="AK106" s="17">
        <f t="shared" si="17"/>
        <v>0</v>
      </c>
      <c r="AL106" s="17">
        <f t="shared" si="18"/>
        <v>0</v>
      </c>
      <c r="AM106" s="17" t="str">
        <f t="shared" si="19"/>
        <v/>
      </c>
      <c r="AO106" s="31" t="s">
        <v>59</v>
      </c>
    </row>
    <row r="107" spans="2:41" s="3" customFormat="1" ht="9.9499999999999993" customHeight="1" x14ac:dyDescent="0.2">
      <c r="B107" s="118" t="s">
        <v>44</v>
      </c>
      <c r="C107" s="232"/>
      <c r="D107" s="246" t="s">
        <v>87</v>
      </c>
      <c r="E107" s="239" t="s">
        <v>97</v>
      </c>
      <c r="F107" s="239"/>
      <c r="G107" s="248" t="s">
        <v>116</v>
      </c>
      <c r="H107" s="248"/>
      <c r="I107" s="248"/>
      <c r="J107" s="248" t="s">
        <v>125</v>
      </c>
      <c r="K107" s="248"/>
      <c r="L107" s="248"/>
      <c r="M107" s="248"/>
      <c r="N107" s="248"/>
      <c r="O107" s="232"/>
      <c r="P107" s="239" t="s">
        <v>112</v>
      </c>
      <c r="Q107" s="240"/>
      <c r="R107" s="249"/>
      <c r="S107" s="241">
        <f t="shared" si="11"/>
        <v>8.0500000000000007</v>
      </c>
      <c r="T107" s="250" t="s">
        <v>45</v>
      </c>
      <c r="U107" s="238" t="str">
        <f>+[1]Instructions!$B$3</f>
        <v>D</v>
      </c>
      <c r="V107" s="213"/>
      <c r="W107" s="56">
        <f>+[1]Instructions!$C$44</f>
        <v>0</v>
      </c>
      <c r="X107" s="39">
        <f t="shared" si="12"/>
        <v>8.0500000000000007</v>
      </c>
      <c r="Y107" s="213"/>
      <c r="Z107" s="6" t="s">
        <v>289</v>
      </c>
      <c r="AA107" s="39">
        <v>8.0500000000000007</v>
      </c>
      <c r="AB107" s="60">
        <f t="shared" si="13"/>
        <v>0</v>
      </c>
      <c r="AC107" s="39">
        <f t="shared" si="13"/>
        <v>8.0500000000000007</v>
      </c>
      <c r="AD107" s="60">
        <f t="shared" si="14"/>
        <v>0</v>
      </c>
      <c r="AE107" s="125"/>
      <c r="AF107" s="134">
        <v>2</v>
      </c>
      <c r="AG107" s="44">
        <f t="shared" si="15"/>
        <v>8.0500000000000007</v>
      </c>
      <c r="AH107" s="213"/>
      <c r="AJ107" s="17">
        <f t="shared" si="16"/>
        <v>8.0500000000000007</v>
      </c>
      <c r="AK107" s="17">
        <f t="shared" si="17"/>
        <v>0</v>
      </c>
      <c r="AL107" s="17">
        <f t="shared" si="18"/>
        <v>0</v>
      </c>
      <c r="AM107" s="17" t="str">
        <f t="shared" si="19"/>
        <v/>
      </c>
      <c r="AO107" s="31" t="s">
        <v>59</v>
      </c>
    </row>
    <row r="108" spans="2:41" s="3" customFormat="1" ht="9.9499999999999993" customHeight="1" x14ac:dyDescent="0.2">
      <c r="B108" s="118" t="s">
        <v>44</v>
      </c>
      <c r="C108" s="232" t="s">
        <v>87</v>
      </c>
      <c r="D108" s="246" t="s">
        <v>87</v>
      </c>
      <c r="E108" s="239" t="s">
        <v>97</v>
      </c>
      <c r="F108" s="239"/>
      <c r="G108" s="248" t="s">
        <v>117</v>
      </c>
      <c r="H108" s="248"/>
      <c r="I108" s="248"/>
      <c r="J108" s="248" t="s">
        <v>126</v>
      </c>
      <c r="K108" s="248"/>
      <c r="L108" s="248"/>
      <c r="M108" s="248"/>
      <c r="N108" s="248"/>
      <c r="O108" s="232"/>
      <c r="P108" s="239" t="s">
        <v>112</v>
      </c>
      <c r="Q108" s="240"/>
      <c r="R108" s="249"/>
      <c r="S108" s="241">
        <f t="shared" si="11"/>
        <v>10.3</v>
      </c>
      <c r="T108" s="250" t="s">
        <v>45</v>
      </c>
      <c r="U108" s="238" t="str">
        <f>+[1]Instructions!$B$3</f>
        <v>D</v>
      </c>
      <c r="V108" s="213"/>
      <c r="W108" s="56">
        <f>+[1]Instructions!$C$44</f>
        <v>0</v>
      </c>
      <c r="X108" s="39">
        <f t="shared" si="12"/>
        <v>10.3</v>
      </c>
      <c r="Y108" s="213"/>
      <c r="Z108" s="6" t="s">
        <v>289</v>
      </c>
      <c r="AA108" s="39">
        <v>10.3</v>
      </c>
      <c r="AB108" s="60">
        <f t="shared" si="13"/>
        <v>0</v>
      </c>
      <c r="AC108" s="39">
        <f t="shared" si="13"/>
        <v>10.3</v>
      </c>
      <c r="AD108" s="60">
        <f t="shared" si="14"/>
        <v>0</v>
      </c>
      <c r="AE108" s="125"/>
      <c r="AF108" s="134">
        <v>2</v>
      </c>
      <c r="AG108" s="44">
        <f t="shared" si="15"/>
        <v>10.3</v>
      </c>
      <c r="AH108" s="213"/>
      <c r="AJ108" s="17">
        <f t="shared" si="16"/>
        <v>10.3</v>
      </c>
      <c r="AK108" s="17">
        <f t="shared" si="17"/>
        <v>0</v>
      </c>
      <c r="AL108" s="17">
        <f t="shared" si="18"/>
        <v>0</v>
      </c>
      <c r="AM108" s="17" t="str">
        <f t="shared" si="19"/>
        <v/>
      </c>
      <c r="AO108" s="31" t="s">
        <v>59</v>
      </c>
    </row>
    <row r="109" spans="2:41" s="3" customFormat="1" ht="2.85" customHeight="1" x14ac:dyDescent="0.2">
      <c r="C109" s="232"/>
      <c r="D109" s="232"/>
      <c r="E109" s="232"/>
      <c r="F109" s="232"/>
      <c r="G109" s="232"/>
      <c r="H109" s="232"/>
      <c r="I109" s="232"/>
      <c r="J109" s="232"/>
      <c r="K109" s="232"/>
      <c r="L109" s="232"/>
      <c r="M109" s="232"/>
      <c r="N109" s="232"/>
      <c r="O109" s="232"/>
      <c r="P109" s="239"/>
      <c r="Q109" s="240"/>
      <c r="R109" s="234"/>
      <c r="S109" s="241"/>
      <c r="T109" s="234"/>
      <c r="U109" s="238"/>
      <c r="V109" s="213"/>
      <c r="W109" s="56"/>
      <c r="X109" s="15"/>
      <c r="Y109" s="213"/>
      <c r="Z109" s="39"/>
      <c r="AA109" s="39"/>
      <c r="AB109" s="55"/>
      <c r="AC109" s="17"/>
      <c r="AD109" s="15"/>
      <c r="AE109" s="65"/>
      <c r="AF109" s="128"/>
      <c r="AG109" s="39"/>
      <c r="AH109" s="213"/>
      <c r="AJ109" s="17"/>
      <c r="AK109" s="17"/>
      <c r="AL109" s="17"/>
      <c r="AM109" s="17"/>
      <c r="AO109" s="31" t="s">
        <v>59</v>
      </c>
    </row>
    <row r="110" spans="2:41" s="3" customFormat="1" ht="9.9499999999999993" customHeight="1" x14ac:dyDescent="0.2">
      <c r="C110" s="245"/>
      <c r="D110" s="246" t="s">
        <v>95</v>
      </c>
      <c r="E110" s="247" t="s">
        <v>281</v>
      </c>
      <c r="F110" s="247"/>
      <c r="G110" s="247"/>
      <c r="H110" s="247"/>
      <c r="I110" s="247"/>
      <c r="J110" s="247"/>
      <c r="K110" s="247"/>
      <c r="L110" s="247"/>
      <c r="M110" s="247"/>
      <c r="N110" s="247"/>
      <c r="O110" s="248"/>
      <c r="P110" s="248"/>
      <c r="Q110" s="248"/>
      <c r="R110" s="248"/>
      <c r="S110" s="248"/>
      <c r="T110" s="248"/>
      <c r="U110" s="238"/>
      <c r="V110" s="213"/>
      <c r="W110" s="70"/>
      <c r="X110" s="70"/>
      <c r="Y110" s="213"/>
      <c r="Z110" s="39"/>
      <c r="AA110" s="39"/>
      <c r="AB110" s="55"/>
      <c r="AC110" s="17"/>
      <c r="AD110" s="15"/>
      <c r="AE110" s="65"/>
      <c r="AF110" s="128"/>
      <c r="AG110" s="17"/>
      <c r="AH110" s="213"/>
      <c r="AJ110" s="17"/>
      <c r="AK110" s="17"/>
      <c r="AL110" s="17"/>
      <c r="AM110" s="17"/>
      <c r="AO110" s="31" t="s">
        <v>59</v>
      </c>
    </row>
    <row r="111" spans="2:41" s="3" customFormat="1" ht="0.95" customHeight="1" x14ac:dyDescent="0.2">
      <c r="C111" s="232"/>
      <c r="D111" s="232"/>
      <c r="E111" s="232"/>
      <c r="F111" s="232"/>
      <c r="G111" s="232"/>
      <c r="H111" s="232"/>
      <c r="I111" s="232"/>
      <c r="J111" s="232"/>
      <c r="K111" s="232"/>
      <c r="L111" s="232"/>
      <c r="M111" s="232"/>
      <c r="N111" s="232"/>
      <c r="O111" s="232"/>
      <c r="P111" s="239"/>
      <c r="Q111" s="240"/>
      <c r="R111" s="234"/>
      <c r="S111" s="241"/>
      <c r="T111" s="234"/>
      <c r="U111" s="238"/>
      <c r="V111" s="213"/>
      <c r="W111" s="56"/>
      <c r="X111" s="15"/>
      <c r="Y111" s="213"/>
      <c r="Z111" s="39"/>
      <c r="AA111" s="39"/>
      <c r="AB111" s="55"/>
      <c r="AC111" s="17"/>
      <c r="AD111" s="15"/>
      <c r="AE111" s="65"/>
      <c r="AF111" s="128"/>
      <c r="AG111" s="39"/>
      <c r="AH111" s="213"/>
      <c r="AJ111" s="17"/>
      <c r="AK111" s="17"/>
      <c r="AL111" s="17"/>
      <c r="AM111" s="17"/>
      <c r="AO111" s="31" t="s">
        <v>59</v>
      </c>
    </row>
    <row r="112" spans="2:41" s="3" customFormat="1" ht="9.9499999999999993" customHeight="1" x14ac:dyDescent="0.2">
      <c r="B112" s="117" t="s">
        <v>55</v>
      </c>
      <c r="C112" s="232"/>
      <c r="D112" s="246"/>
      <c r="E112" s="239" t="s">
        <v>97</v>
      </c>
      <c r="F112" s="239"/>
      <c r="G112" s="248" t="s">
        <v>47</v>
      </c>
      <c r="H112" s="248"/>
      <c r="I112" s="248"/>
      <c r="J112" s="248"/>
      <c r="K112" s="248"/>
      <c r="L112" s="248"/>
      <c r="M112" s="248"/>
      <c r="N112" s="248"/>
      <c r="O112" s="232"/>
      <c r="P112" s="239" t="s">
        <v>101</v>
      </c>
      <c r="Q112" s="240"/>
      <c r="R112" s="249"/>
      <c r="S112" s="241">
        <f>IF(Suggested="Yes",AA112,AG112)</f>
        <v>10.050000000000001</v>
      </c>
      <c r="T112" s="250" t="s">
        <v>46</v>
      </c>
      <c r="U112" s="238" t="str">
        <f>+[1]Instructions!$B$3</f>
        <v>D</v>
      </c>
      <c r="V112" s="213"/>
      <c r="W112" s="56">
        <f>+[1]Instructions!$C$44</f>
        <v>0</v>
      </c>
      <c r="X112" s="17">
        <f>ROUND($AA112*(1-W112)+0.004999,2)</f>
        <v>10.050000000000001</v>
      </c>
      <c r="Y112" s="213"/>
      <c r="Z112" s="6" t="s">
        <v>289</v>
      </c>
      <c r="AA112" s="39">
        <v>10.050000000000001</v>
      </c>
      <c r="AB112" s="60">
        <f>+W112</f>
        <v>0</v>
      </c>
      <c r="AC112" s="17">
        <f>+X112</f>
        <v>10.050000000000001</v>
      </c>
      <c r="AD112" s="12">
        <f>(AG112-AC112)/AG112</f>
        <v>0</v>
      </c>
      <c r="AE112" s="125"/>
      <c r="AF112" s="132">
        <v>1</v>
      </c>
      <c r="AG112" s="38">
        <f>SUM(AJ112:AL112)+AE112</f>
        <v>10.050000000000001</v>
      </c>
      <c r="AH112" s="213"/>
      <c r="AJ112" s="17">
        <f>ROUND(AC112/(1-VLOOKUP(AF112,Group,2,FALSE)),2)</f>
        <v>10.050000000000001</v>
      </c>
      <c r="AK112" s="17">
        <f>IF(VLOOKUP(AF112,Group,5,FALSE)="YES",VLOOKUP(ROUND(ROUND(AJ112,1)-AJ112,2),Round,2,FALSE)+VLOOKUP(AF112,Group,6,FALSE),0)</f>
        <v>0</v>
      </c>
      <c r="AL112" s="17">
        <f>IF(VLOOKUP(AF112,Group,7,FALSE)="",0,ROUND(AJ112-0.04999,1)-AJ112+AM112)</f>
        <v>0</v>
      </c>
      <c r="AM112" s="17" t="str">
        <f>IF(VLOOKUP(AF112,Group,7,FALSE)="","",VLOOKUP(AF112,Group,7,FALSE))</f>
        <v/>
      </c>
      <c r="AO112" s="31" t="s">
        <v>59</v>
      </c>
    </row>
    <row r="113" spans="2:41" s="3" customFormat="1" ht="2.85" customHeight="1" x14ac:dyDescent="0.2">
      <c r="C113" s="232"/>
      <c r="D113" s="232"/>
      <c r="E113" s="232"/>
      <c r="F113" s="232"/>
      <c r="G113" s="232"/>
      <c r="H113" s="232"/>
      <c r="I113" s="232"/>
      <c r="J113" s="232"/>
      <c r="K113" s="232"/>
      <c r="L113" s="232"/>
      <c r="M113" s="232"/>
      <c r="N113" s="232"/>
      <c r="O113" s="232"/>
      <c r="P113" s="239"/>
      <c r="Q113" s="240"/>
      <c r="R113" s="234"/>
      <c r="S113" s="241"/>
      <c r="T113" s="234"/>
      <c r="U113" s="238"/>
      <c r="V113" s="213"/>
      <c r="W113" s="56"/>
      <c r="X113" s="15"/>
      <c r="Y113" s="213"/>
      <c r="Z113" s="39"/>
      <c r="AA113" s="39"/>
      <c r="AB113" s="55"/>
      <c r="AC113" s="17"/>
      <c r="AD113" s="15"/>
      <c r="AE113" s="65"/>
      <c r="AF113" s="128"/>
      <c r="AG113" s="39"/>
      <c r="AH113" s="213"/>
      <c r="AJ113" s="17"/>
      <c r="AK113" s="17"/>
      <c r="AL113" s="17"/>
      <c r="AM113" s="17"/>
      <c r="AO113" s="31" t="s">
        <v>59</v>
      </c>
    </row>
    <row r="114" spans="2:41" s="3" customFormat="1" ht="9.9499999999999993" customHeight="1" x14ac:dyDescent="0.2">
      <c r="C114" s="230"/>
      <c r="D114" s="251" t="s">
        <v>122</v>
      </c>
      <c r="E114" s="231"/>
      <c r="F114" s="232"/>
      <c r="G114" s="232"/>
      <c r="H114" s="232"/>
      <c r="I114" s="232"/>
      <c r="J114" s="232"/>
      <c r="K114" s="232"/>
      <c r="L114" s="232"/>
      <c r="M114" s="232"/>
      <c r="N114" s="232"/>
      <c r="O114" s="232"/>
      <c r="P114" s="233"/>
      <c r="Q114" s="234"/>
      <c r="R114" s="232"/>
      <c r="S114" s="243"/>
      <c r="T114" s="244"/>
      <c r="U114" s="238"/>
      <c r="V114" s="213"/>
      <c r="W114" s="70"/>
      <c r="X114" s="70"/>
      <c r="Y114" s="213"/>
      <c r="Z114" s="39"/>
      <c r="AA114" s="39"/>
      <c r="AB114" s="55"/>
      <c r="AC114" s="17"/>
      <c r="AD114" s="15"/>
      <c r="AE114" s="65"/>
      <c r="AF114" s="128"/>
      <c r="AG114" s="17"/>
      <c r="AH114" s="213"/>
      <c r="AJ114" s="17"/>
      <c r="AK114" s="17"/>
      <c r="AL114" s="17"/>
      <c r="AM114" s="17"/>
      <c r="AO114" s="31" t="s">
        <v>59</v>
      </c>
    </row>
    <row r="115" spans="2:41" s="3" customFormat="1" ht="0.95" customHeight="1" x14ac:dyDescent="0.2">
      <c r="C115" s="232"/>
      <c r="D115" s="232"/>
      <c r="E115" s="232"/>
      <c r="F115" s="232"/>
      <c r="G115" s="232"/>
      <c r="H115" s="232"/>
      <c r="I115" s="232"/>
      <c r="J115" s="232"/>
      <c r="K115" s="232"/>
      <c r="L115" s="232"/>
      <c r="M115" s="232"/>
      <c r="N115" s="232"/>
      <c r="O115" s="232"/>
      <c r="P115" s="239"/>
      <c r="Q115" s="240"/>
      <c r="R115" s="234"/>
      <c r="S115" s="241"/>
      <c r="T115" s="234"/>
      <c r="U115" s="238"/>
      <c r="V115" s="213"/>
      <c r="W115" s="56"/>
      <c r="X115" s="15"/>
      <c r="Y115" s="213"/>
      <c r="Z115" s="39"/>
      <c r="AA115" s="39"/>
      <c r="AB115" s="55"/>
      <c r="AC115" s="17"/>
      <c r="AD115" s="15"/>
      <c r="AE115" s="65"/>
      <c r="AF115" s="128"/>
      <c r="AG115" s="39"/>
      <c r="AH115" s="213"/>
      <c r="AJ115" s="17"/>
      <c r="AK115" s="17"/>
      <c r="AL115" s="17"/>
      <c r="AM115" s="17"/>
      <c r="AO115" s="31" t="s">
        <v>59</v>
      </c>
    </row>
    <row r="116" spans="2:41" s="3" customFormat="1" ht="9.9499999999999993" customHeight="1" x14ac:dyDescent="0.2">
      <c r="B116" s="118" t="s">
        <v>44</v>
      </c>
      <c r="C116" s="232"/>
      <c r="D116" s="246"/>
      <c r="E116" s="239" t="s">
        <v>97</v>
      </c>
      <c r="F116" s="239"/>
      <c r="G116" s="248" t="s">
        <v>114</v>
      </c>
      <c r="H116" s="248"/>
      <c r="I116" s="248"/>
      <c r="J116" s="248" t="s">
        <v>123</v>
      </c>
      <c r="K116" s="248"/>
      <c r="L116" s="248"/>
      <c r="M116" s="248"/>
      <c r="N116" s="248"/>
      <c r="O116" s="232"/>
      <c r="P116" s="239" t="s">
        <v>112</v>
      </c>
      <c r="Q116" s="240"/>
      <c r="R116" s="249"/>
      <c r="S116" s="241">
        <f>IF(Suggested="Yes",AA116,AG116)</f>
        <v>5.0999999999999996</v>
      </c>
      <c r="T116" s="250" t="s">
        <v>45</v>
      </c>
      <c r="U116" s="238" t="str">
        <f>+[1]Instructions!$B$3</f>
        <v>D</v>
      </c>
      <c r="V116" s="213"/>
      <c r="W116" s="56">
        <f>+[1]Instructions!$C$44</f>
        <v>0</v>
      </c>
      <c r="X116" s="39">
        <f>ROUND($AA116*(1-W116)+0.004999,2)</f>
        <v>5.0999999999999996</v>
      </c>
      <c r="Y116" s="213"/>
      <c r="Z116" s="6" t="s">
        <v>289</v>
      </c>
      <c r="AA116" s="39">
        <v>5.0999999999999996</v>
      </c>
      <c r="AB116" s="60">
        <f t="shared" ref="AB116:AC119" si="20">+W116</f>
        <v>0</v>
      </c>
      <c r="AC116" s="39">
        <f t="shared" si="20"/>
        <v>5.0999999999999996</v>
      </c>
      <c r="AD116" s="60">
        <f>(AG116-AC116)/AG116</f>
        <v>0</v>
      </c>
      <c r="AE116" s="125"/>
      <c r="AF116" s="134">
        <v>2</v>
      </c>
      <c r="AG116" s="44">
        <f>SUM(AJ116:AL116)+AE116</f>
        <v>5.0999999999999996</v>
      </c>
      <c r="AH116" s="213"/>
      <c r="AJ116" s="17">
        <f>ROUND(AC116/(1-VLOOKUP(AF116,Group,2,FALSE)),2)</f>
        <v>5.0999999999999996</v>
      </c>
      <c r="AK116" s="17">
        <f>IF(VLOOKUP(AF116,Group,5,FALSE)="YES",VLOOKUP(ROUND(ROUND(AJ116,1)-AJ116,2),Round,2,FALSE)+VLOOKUP(AF116,Group,6,FALSE),0)</f>
        <v>0</v>
      </c>
      <c r="AL116" s="17">
        <f>IF(VLOOKUP(AF116,Group,7,FALSE)="",0,ROUND(AJ116-0.04999,1)-AJ116+AM116)</f>
        <v>0</v>
      </c>
      <c r="AM116" s="17" t="str">
        <f>IF(VLOOKUP(AF116,Group,7,FALSE)="","",VLOOKUP(AF116,Group,7,FALSE))</f>
        <v/>
      </c>
      <c r="AO116" s="31" t="s">
        <v>59</v>
      </c>
    </row>
    <row r="117" spans="2:41" s="3" customFormat="1" ht="9.9499999999999993" customHeight="1" x14ac:dyDescent="0.2">
      <c r="B117" s="118" t="s">
        <v>44</v>
      </c>
      <c r="C117" s="232"/>
      <c r="D117" s="246"/>
      <c r="E117" s="239" t="s">
        <v>97</v>
      </c>
      <c r="F117" s="239"/>
      <c r="G117" s="248" t="s">
        <v>115</v>
      </c>
      <c r="H117" s="248"/>
      <c r="I117" s="248" t="s">
        <v>87</v>
      </c>
      <c r="J117" s="248" t="s">
        <v>124</v>
      </c>
      <c r="K117" s="248"/>
      <c r="L117" s="248"/>
      <c r="M117" s="248"/>
      <c r="N117" s="248"/>
      <c r="O117" s="232"/>
      <c r="P117" s="239" t="s">
        <v>112</v>
      </c>
      <c r="Q117" s="240"/>
      <c r="R117" s="249"/>
      <c r="S117" s="241">
        <f>IF(Suggested="Yes",AA117,AG117)</f>
        <v>9.6999999999999993</v>
      </c>
      <c r="T117" s="250" t="s">
        <v>45</v>
      </c>
      <c r="U117" s="238" t="str">
        <f>+[1]Instructions!$B$3</f>
        <v>D</v>
      </c>
      <c r="V117" s="213"/>
      <c r="W117" s="56">
        <f>+[1]Instructions!$C$44</f>
        <v>0</v>
      </c>
      <c r="X117" s="39">
        <f>ROUND($AA117*(1-W117)+0.004999,2)</f>
        <v>9.6999999999999993</v>
      </c>
      <c r="Y117" s="213"/>
      <c r="Z117" s="6" t="s">
        <v>289</v>
      </c>
      <c r="AA117" s="39">
        <v>9.6999999999999993</v>
      </c>
      <c r="AB117" s="60">
        <f t="shared" si="20"/>
        <v>0</v>
      </c>
      <c r="AC117" s="39">
        <f t="shared" si="20"/>
        <v>9.6999999999999993</v>
      </c>
      <c r="AD117" s="60">
        <f>(AG117-AC117)/AG117</f>
        <v>0</v>
      </c>
      <c r="AE117" s="125"/>
      <c r="AF117" s="134">
        <v>2</v>
      </c>
      <c r="AG117" s="44">
        <f>SUM(AJ117:AL117)+AE117</f>
        <v>9.6999999999999993</v>
      </c>
      <c r="AH117" s="213"/>
      <c r="AJ117" s="17">
        <f>ROUND(AC117/(1-VLOOKUP(AF117,Group,2,FALSE)),2)</f>
        <v>9.6999999999999993</v>
      </c>
      <c r="AK117" s="17">
        <f>IF(VLOOKUP(AF117,Group,5,FALSE)="YES",VLOOKUP(ROUND(ROUND(AJ117,1)-AJ117,2),Round,2,FALSE)+VLOOKUP(AF117,Group,6,FALSE),0)</f>
        <v>0</v>
      </c>
      <c r="AL117" s="17">
        <f>IF(VLOOKUP(AF117,Group,7,FALSE)="",0,ROUND(AJ117-0.04999,1)-AJ117+AM117)</f>
        <v>0</v>
      </c>
      <c r="AM117" s="17" t="str">
        <f>IF(VLOOKUP(AF117,Group,7,FALSE)="","",VLOOKUP(AF117,Group,7,FALSE))</f>
        <v/>
      </c>
      <c r="AO117" s="31" t="s">
        <v>59</v>
      </c>
    </row>
    <row r="118" spans="2:41" s="3" customFormat="1" ht="9.9499999999999993" customHeight="1" x14ac:dyDescent="0.2">
      <c r="B118" s="118" t="s">
        <v>44</v>
      </c>
      <c r="C118" s="232"/>
      <c r="D118" s="246"/>
      <c r="E118" s="239" t="s">
        <v>97</v>
      </c>
      <c r="F118" s="239"/>
      <c r="G118" s="248" t="s">
        <v>116</v>
      </c>
      <c r="H118" s="248"/>
      <c r="I118" s="248"/>
      <c r="J118" s="248" t="s">
        <v>125</v>
      </c>
      <c r="K118" s="248"/>
      <c r="L118" s="248"/>
      <c r="M118" s="248"/>
      <c r="N118" s="248"/>
      <c r="O118" s="232"/>
      <c r="P118" s="239" t="s">
        <v>112</v>
      </c>
      <c r="Q118" s="240"/>
      <c r="R118" s="249"/>
      <c r="S118" s="241">
        <f>IF(Suggested="Yes",AA118,AG118)</f>
        <v>9.6999999999999993</v>
      </c>
      <c r="T118" s="250" t="s">
        <v>45</v>
      </c>
      <c r="U118" s="238" t="str">
        <f>+[1]Instructions!$B$3</f>
        <v>D</v>
      </c>
      <c r="V118" s="213"/>
      <c r="W118" s="56">
        <f>+[1]Instructions!$C$44</f>
        <v>0</v>
      </c>
      <c r="X118" s="39">
        <f>ROUND($AA118*(1-W118)+0.004999,2)</f>
        <v>9.6999999999999993</v>
      </c>
      <c r="Y118" s="213"/>
      <c r="Z118" s="6" t="s">
        <v>289</v>
      </c>
      <c r="AA118" s="39">
        <v>9.6999999999999993</v>
      </c>
      <c r="AB118" s="60">
        <f t="shared" si="20"/>
        <v>0</v>
      </c>
      <c r="AC118" s="39">
        <f t="shared" si="20"/>
        <v>9.6999999999999993</v>
      </c>
      <c r="AD118" s="60">
        <f>(AG118-AC118)/AG118</f>
        <v>0</v>
      </c>
      <c r="AE118" s="125"/>
      <c r="AF118" s="134">
        <v>2</v>
      </c>
      <c r="AG118" s="44">
        <f>SUM(AJ118:AL118)+AE118</f>
        <v>9.6999999999999993</v>
      </c>
      <c r="AH118" s="213"/>
      <c r="AJ118" s="17">
        <f>ROUND(AC118/(1-VLOOKUP(AF118,Group,2,FALSE)),2)</f>
        <v>9.6999999999999993</v>
      </c>
      <c r="AK118" s="17">
        <f>IF(VLOOKUP(AF118,Group,5,FALSE)="YES",VLOOKUP(ROUND(ROUND(AJ118,1)-AJ118,2),Round,2,FALSE)+VLOOKUP(AF118,Group,6,FALSE),0)</f>
        <v>0</v>
      </c>
      <c r="AL118" s="17">
        <f>IF(VLOOKUP(AF118,Group,7,FALSE)="",0,ROUND(AJ118-0.04999,1)-AJ118+AM118)</f>
        <v>0</v>
      </c>
      <c r="AM118" s="17" t="str">
        <f>IF(VLOOKUP(AF118,Group,7,FALSE)="","",VLOOKUP(AF118,Group,7,FALSE))</f>
        <v/>
      </c>
      <c r="AO118" s="31" t="s">
        <v>59</v>
      </c>
    </row>
    <row r="119" spans="2:41" s="3" customFormat="1" ht="9.9499999999999993" customHeight="1" x14ac:dyDescent="0.2">
      <c r="B119" s="118" t="s">
        <v>44</v>
      </c>
      <c r="C119" s="232"/>
      <c r="D119" s="246"/>
      <c r="E119" s="239" t="s">
        <v>97</v>
      </c>
      <c r="F119" s="239"/>
      <c r="G119" s="248" t="s">
        <v>117</v>
      </c>
      <c r="H119" s="248"/>
      <c r="I119" s="248"/>
      <c r="J119" s="248" t="s">
        <v>126</v>
      </c>
      <c r="K119" s="248"/>
      <c r="L119" s="248"/>
      <c r="M119" s="248"/>
      <c r="N119" s="248"/>
      <c r="O119" s="232"/>
      <c r="P119" s="239" t="s">
        <v>112</v>
      </c>
      <c r="Q119" s="240"/>
      <c r="R119" s="249"/>
      <c r="S119" s="241">
        <f>IF(Suggested="Yes",AA119,AG119)</f>
        <v>12.5</v>
      </c>
      <c r="T119" s="250" t="s">
        <v>45</v>
      </c>
      <c r="U119" s="238" t="str">
        <f>+[1]Instructions!$B$3</f>
        <v>D</v>
      </c>
      <c r="V119" s="213"/>
      <c r="W119" s="56">
        <f>+[1]Instructions!$C$44</f>
        <v>0</v>
      </c>
      <c r="X119" s="39">
        <f>ROUND($AA119*(1-W119)+0.004999,2)</f>
        <v>12.5</v>
      </c>
      <c r="Y119" s="213"/>
      <c r="Z119" s="6" t="s">
        <v>289</v>
      </c>
      <c r="AA119" s="39">
        <v>12.5</v>
      </c>
      <c r="AB119" s="60">
        <f t="shared" si="20"/>
        <v>0</v>
      </c>
      <c r="AC119" s="39">
        <f t="shared" si="20"/>
        <v>12.5</v>
      </c>
      <c r="AD119" s="60">
        <f>(AG119-AC119)/AG119</f>
        <v>0</v>
      </c>
      <c r="AE119" s="125"/>
      <c r="AF119" s="134">
        <v>2</v>
      </c>
      <c r="AG119" s="44">
        <f>SUM(AJ119:AL119)+AE119</f>
        <v>12.5</v>
      </c>
      <c r="AH119" s="213"/>
      <c r="AJ119" s="17">
        <f>ROUND(AC119/(1-VLOOKUP(AF119,Group,2,FALSE)),2)</f>
        <v>12.5</v>
      </c>
      <c r="AK119" s="17">
        <f>IF(VLOOKUP(AF119,Group,5,FALSE)="YES",VLOOKUP(ROUND(ROUND(AJ119,1)-AJ119,2),Round,2,FALSE)+VLOOKUP(AF119,Group,6,FALSE),0)</f>
        <v>0</v>
      </c>
      <c r="AL119" s="17">
        <f>IF(VLOOKUP(AF119,Group,7,FALSE)="",0,ROUND(AJ119-0.04999,1)-AJ119+AM119)</f>
        <v>0</v>
      </c>
      <c r="AM119" s="17" t="str">
        <f>IF(VLOOKUP(AF119,Group,7,FALSE)="","",VLOOKUP(AF119,Group,7,FALSE))</f>
        <v/>
      </c>
      <c r="AO119" s="31" t="s">
        <v>59</v>
      </c>
    </row>
    <row r="120" spans="2:41" s="3" customFormat="1" ht="0.95" customHeight="1" x14ac:dyDescent="0.2">
      <c r="C120" s="232"/>
      <c r="D120" s="232"/>
      <c r="E120" s="232"/>
      <c r="F120" s="232"/>
      <c r="G120" s="232"/>
      <c r="H120" s="232"/>
      <c r="I120" s="232"/>
      <c r="J120" s="232"/>
      <c r="K120" s="232"/>
      <c r="L120" s="232"/>
      <c r="M120" s="232"/>
      <c r="N120" s="232"/>
      <c r="O120" s="232"/>
      <c r="P120" s="239"/>
      <c r="Q120" s="240"/>
      <c r="R120" s="234"/>
      <c r="S120" s="241"/>
      <c r="T120" s="234"/>
      <c r="U120" s="238"/>
      <c r="V120" s="213"/>
      <c r="W120" s="56"/>
      <c r="X120" s="15"/>
      <c r="Y120" s="213"/>
      <c r="Z120" s="39"/>
      <c r="AA120" s="39"/>
      <c r="AB120" s="55"/>
      <c r="AC120" s="17"/>
      <c r="AD120" s="15"/>
      <c r="AE120" s="65"/>
      <c r="AF120" s="128"/>
      <c r="AG120" s="39"/>
      <c r="AH120" s="213"/>
      <c r="AJ120" s="17"/>
      <c r="AK120" s="17"/>
      <c r="AL120" s="17"/>
      <c r="AM120" s="17"/>
      <c r="AO120" s="31" t="s">
        <v>59</v>
      </c>
    </row>
    <row r="121" spans="2:41" s="3" customFormat="1" ht="11.1" customHeight="1" x14ac:dyDescent="0.2">
      <c r="C121" s="251" t="s">
        <v>248</v>
      </c>
      <c r="D121" s="232"/>
      <c r="E121" s="232"/>
      <c r="F121" s="232"/>
      <c r="G121" s="232"/>
      <c r="H121" s="232"/>
      <c r="I121" s="232"/>
      <c r="J121" s="232"/>
      <c r="K121" s="232"/>
      <c r="L121" s="232"/>
      <c r="M121" s="232"/>
      <c r="N121" s="232"/>
      <c r="O121" s="232"/>
      <c r="P121" s="239"/>
      <c r="Q121" s="240"/>
      <c r="R121" s="234"/>
      <c r="S121" s="241"/>
      <c r="T121" s="234"/>
      <c r="U121" s="238"/>
      <c r="V121" s="213"/>
      <c r="W121" s="56"/>
      <c r="X121" s="15"/>
      <c r="Y121" s="213"/>
      <c r="Z121" s="39"/>
      <c r="AA121" s="39"/>
      <c r="AB121" s="55"/>
      <c r="AC121" s="17"/>
      <c r="AD121" s="15"/>
      <c r="AE121" s="65"/>
      <c r="AF121" s="128"/>
      <c r="AG121" s="39"/>
      <c r="AH121" s="213"/>
      <c r="AJ121" s="17"/>
      <c r="AK121" s="17"/>
      <c r="AL121" s="17"/>
      <c r="AM121" s="17"/>
      <c r="AO121" s="31" t="s">
        <v>59</v>
      </c>
    </row>
    <row r="122" spans="2:41" s="3" customFormat="1" ht="9.9499999999999993" customHeight="1" x14ac:dyDescent="0.2">
      <c r="C122" s="230" t="s">
        <v>284</v>
      </c>
      <c r="D122" s="231"/>
      <c r="E122" s="231"/>
      <c r="F122" s="232"/>
      <c r="G122" s="232"/>
      <c r="H122" s="232"/>
      <c r="I122" s="232"/>
      <c r="J122" s="232"/>
      <c r="K122" s="232" t="s">
        <v>87</v>
      </c>
      <c r="L122" s="232"/>
      <c r="M122" s="232"/>
      <c r="N122" s="232"/>
      <c r="O122" s="232"/>
      <c r="P122" s="233"/>
      <c r="Q122" s="234"/>
      <c r="R122" s="235" t="s">
        <v>178</v>
      </c>
      <c r="S122" s="236" t="s">
        <v>180</v>
      </c>
      <c r="T122" s="237"/>
      <c r="U122" s="238"/>
      <c r="V122" s="213"/>
      <c r="W122" s="70"/>
      <c r="X122" s="70"/>
      <c r="Y122" s="213"/>
      <c r="Z122" s="39"/>
      <c r="AA122" s="39"/>
      <c r="AB122" s="55"/>
      <c r="AC122" s="17"/>
      <c r="AD122" s="15"/>
      <c r="AE122" s="65"/>
      <c r="AF122" s="128"/>
      <c r="AG122" s="17"/>
      <c r="AH122" s="213"/>
      <c r="AJ122" s="17"/>
      <c r="AK122" s="17"/>
      <c r="AL122" s="17"/>
      <c r="AM122" s="17"/>
      <c r="AO122" s="31" t="s">
        <v>59</v>
      </c>
    </row>
    <row r="123" spans="2:41" s="3" customFormat="1" ht="3" customHeight="1" x14ac:dyDescent="0.2">
      <c r="C123" s="232"/>
      <c r="D123" s="232"/>
      <c r="E123" s="232"/>
      <c r="F123" s="232"/>
      <c r="G123" s="232"/>
      <c r="H123" s="232"/>
      <c r="I123" s="232"/>
      <c r="J123" s="232"/>
      <c r="K123" s="232"/>
      <c r="L123" s="232"/>
      <c r="M123" s="232"/>
      <c r="N123" s="232"/>
      <c r="O123" s="232"/>
      <c r="P123" s="239"/>
      <c r="Q123" s="240"/>
      <c r="R123" s="234"/>
      <c r="S123" s="241"/>
      <c r="T123" s="234"/>
      <c r="U123" s="238"/>
      <c r="V123" s="213"/>
      <c r="W123" s="56"/>
      <c r="X123" s="15"/>
      <c r="Y123" s="213"/>
      <c r="Z123" s="39"/>
      <c r="AA123" s="39"/>
      <c r="AB123" s="55"/>
      <c r="AC123" s="17"/>
      <c r="AD123" s="15"/>
      <c r="AE123" s="65"/>
      <c r="AF123" s="128"/>
      <c r="AG123" s="39"/>
      <c r="AH123" s="213"/>
      <c r="AJ123" s="17"/>
      <c r="AK123" s="17"/>
      <c r="AL123" s="17"/>
      <c r="AM123" s="17"/>
      <c r="AO123" s="31" t="s">
        <v>59</v>
      </c>
    </row>
    <row r="124" spans="2:41" s="3" customFormat="1" ht="9.9499999999999993" customHeight="1" x14ac:dyDescent="0.2">
      <c r="C124" s="230"/>
      <c r="D124" s="242" t="s">
        <v>279</v>
      </c>
      <c r="E124" s="231"/>
      <c r="F124" s="232"/>
      <c r="G124" s="232"/>
      <c r="H124" s="232"/>
      <c r="I124" s="232"/>
      <c r="J124" s="242" t="s">
        <v>285</v>
      </c>
      <c r="K124" s="232"/>
      <c r="L124" s="232"/>
      <c r="M124" s="232"/>
      <c r="N124" s="232"/>
      <c r="O124" s="232"/>
      <c r="P124" s="233"/>
      <c r="Q124" s="234"/>
      <c r="R124" s="232"/>
      <c r="S124" s="243"/>
      <c r="T124" s="244"/>
      <c r="U124" s="238"/>
      <c r="V124" s="213"/>
      <c r="W124" s="70"/>
      <c r="X124" s="70"/>
      <c r="Y124" s="213"/>
      <c r="Z124" s="39"/>
      <c r="AA124" s="39"/>
      <c r="AB124" s="55"/>
      <c r="AC124" s="17"/>
      <c r="AD124" s="15"/>
      <c r="AE124" s="65"/>
      <c r="AF124" s="128"/>
      <c r="AG124" s="17"/>
      <c r="AH124" s="213"/>
      <c r="AJ124" s="17"/>
      <c r="AK124" s="17"/>
      <c r="AL124" s="17"/>
      <c r="AM124" s="17"/>
      <c r="AO124" s="31" t="s">
        <v>59</v>
      </c>
    </row>
    <row r="125" spans="2:41" s="3" customFormat="1" ht="2.85" customHeight="1" x14ac:dyDescent="0.2">
      <c r="C125" s="232"/>
      <c r="D125" s="232"/>
      <c r="E125" s="232"/>
      <c r="F125" s="232"/>
      <c r="G125" s="232"/>
      <c r="H125" s="232"/>
      <c r="I125" s="232"/>
      <c r="J125" s="232"/>
      <c r="K125" s="232"/>
      <c r="L125" s="232"/>
      <c r="M125" s="232"/>
      <c r="N125" s="232"/>
      <c r="O125" s="232"/>
      <c r="P125" s="239"/>
      <c r="Q125" s="240"/>
      <c r="R125" s="234"/>
      <c r="S125" s="241"/>
      <c r="T125" s="234"/>
      <c r="U125" s="238"/>
      <c r="V125" s="213"/>
      <c r="W125" s="56"/>
      <c r="X125" s="15"/>
      <c r="Y125" s="213"/>
      <c r="Z125" s="39"/>
      <c r="AA125" s="39"/>
      <c r="AB125" s="55"/>
      <c r="AC125" s="17"/>
      <c r="AD125" s="15"/>
      <c r="AE125" s="65"/>
      <c r="AF125" s="128"/>
      <c r="AG125" s="39"/>
      <c r="AH125" s="213"/>
      <c r="AJ125" s="17"/>
      <c r="AK125" s="17"/>
      <c r="AL125" s="17"/>
      <c r="AM125" s="17"/>
      <c r="AO125" s="31" t="s">
        <v>59</v>
      </c>
    </row>
    <row r="126" spans="2:41" s="3" customFormat="1" ht="9.9499999999999993" customHeight="1" x14ac:dyDescent="0.2">
      <c r="C126" s="245"/>
      <c r="D126" s="246" t="s">
        <v>95</v>
      </c>
      <c r="E126" s="247" t="s">
        <v>282</v>
      </c>
      <c r="F126" s="247"/>
      <c r="G126" s="247"/>
      <c r="H126" s="247"/>
      <c r="I126" s="247"/>
      <c r="J126" s="247"/>
      <c r="K126" s="247"/>
      <c r="L126" s="247"/>
      <c r="M126" s="247"/>
      <c r="N126" s="247"/>
      <c r="O126" s="248"/>
      <c r="P126" s="248"/>
      <c r="Q126" s="248"/>
      <c r="R126" s="248"/>
      <c r="S126" s="248"/>
      <c r="T126" s="248"/>
      <c r="U126" s="238"/>
      <c r="V126" s="213"/>
      <c r="W126" s="70"/>
      <c r="X126" s="70"/>
      <c r="Y126" s="213"/>
      <c r="Z126" s="39"/>
      <c r="AA126" s="39"/>
      <c r="AB126" s="55"/>
      <c r="AC126" s="17"/>
      <c r="AD126" s="15"/>
      <c r="AE126" s="65"/>
      <c r="AF126" s="128"/>
      <c r="AG126" s="17"/>
      <c r="AH126" s="213"/>
      <c r="AJ126" s="17"/>
      <c r="AK126" s="17"/>
      <c r="AL126" s="17"/>
      <c r="AM126" s="17"/>
      <c r="AO126" s="31" t="s">
        <v>59</v>
      </c>
    </row>
    <row r="127" spans="2:41" s="3" customFormat="1" ht="1.5" customHeight="1" x14ac:dyDescent="0.2">
      <c r="C127" s="232"/>
      <c r="D127" s="232"/>
      <c r="E127" s="232"/>
      <c r="F127" s="232"/>
      <c r="G127" s="232"/>
      <c r="H127" s="232"/>
      <c r="I127" s="232"/>
      <c r="J127" s="232"/>
      <c r="K127" s="232"/>
      <c r="L127" s="232"/>
      <c r="M127" s="232"/>
      <c r="N127" s="232"/>
      <c r="O127" s="232"/>
      <c r="P127" s="239"/>
      <c r="Q127" s="240"/>
      <c r="R127" s="234"/>
      <c r="S127" s="241"/>
      <c r="T127" s="234"/>
      <c r="U127" s="238"/>
      <c r="V127" s="213"/>
      <c r="W127" s="56"/>
      <c r="X127" s="15"/>
      <c r="Y127" s="213"/>
      <c r="Z127" s="39"/>
      <c r="AA127" s="39"/>
      <c r="AB127" s="55"/>
      <c r="AC127" s="17"/>
      <c r="AD127" s="15"/>
      <c r="AE127" s="65"/>
      <c r="AF127" s="128"/>
      <c r="AG127" s="39"/>
      <c r="AH127" s="213"/>
      <c r="AJ127" s="17"/>
      <c r="AK127" s="17"/>
      <c r="AL127" s="17"/>
      <c r="AM127" s="17"/>
      <c r="AO127" s="31" t="s">
        <v>59</v>
      </c>
    </row>
    <row r="128" spans="2:41" s="3" customFormat="1" ht="9.9499999999999993" customHeight="1" x14ac:dyDescent="0.2">
      <c r="B128" s="117" t="s">
        <v>55</v>
      </c>
      <c r="C128" s="232"/>
      <c r="D128" s="246"/>
      <c r="E128" s="239" t="s">
        <v>97</v>
      </c>
      <c r="F128" s="239"/>
      <c r="G128" s="248" t="s">
        <v>47</v>
      </c>
      <c r="H128" s="248"/>
      <c r="I128" s="248"/>
      <c r="J128" s="248"/>
      <c r="K128" s="248"/>
      <c r="L128" s="248"/>
      <c r="M128" s="248"/>
      <c r="N128" s="248"/>
      <c r="O128" s="232"/>
      <c r="P128" s="239" t="s">
        <v>101</v>
      </c>
      <c r="Q128" s="240"/>
      <c r="R128" s="249"/>
      <c r="S128" s="241">
        <f>IF(Suggested="Yes",AA128,AG128)</f>
        <v>15.7</v>
      </c>
      <c r="T128" s="250" t="s">
        <v>46</v>
      </c>
      <c r="U128" s="238" t="str">
        <f>+[1]Instructions!$B$3</f>
        <v>D</v>
      </c>
      <c r="V128" s="213"/>
      <c r="W128" s="56">
        <f>+[1]Instructions!$C$44</f>
        <v>0</v>
      </c>
      <c r="X128" s="17">
        <f>ROUND($AA128*(1-W128)+0.004999,2)</f>
        <v>15.7</v>
      </c>
      <c r="Y128" s="213"/>
      <c r="Z128" s="6" t="s">
        <v>289</v>
      </c>
      <c r="AA128" s="39">
        <v>15.7</v>
      </c>
      <c r="AB128" s="60">
        <f t="shared" ref="AB128:AC140" si="21">+W128</f>
        <v>0</v>
      </c>
      <c r="AC128" s="17">
        <f t="shared" si="21"/>
        <v>15.7</v>
      </c>
      <c r="AD128" s="12">
        <f>(AG128-AC128)/AG128</f>
        <v>0</v>
      </c>
      <c r="AE128" s="125"/>
      <c r="AF128" s="132">
        <v>1</v>
      </c>
      <c r="AG128" s="38">
        <f>SUM(AJ128:AL128)+AE128</f>
        <v>15.7</v>
      </c>
      <c r="AH128" s="213"/>
      <c r="AJ128" s="17">
        <f>ROUND(AC128/(1-VLOOKUP(AF128,Group,2,FALSE)),2)</f>
        <v>15.7</v>
      </c>
      <c r="AK128" s="17">
        <f>IF(VLOOKUP(AF128,Group,5,FALSE)="YES",VLOOKUP(ROUND(ROUND(AJ128,1)-AJ128,2),Round,2,FALSE)+VLOOKUP(AF128,Group,6,FALSE),0)</f>
        <v>0</v>
      </c>
      <c r="AL128" s="17">
        <f>IF(VLOOKUP(AF128,Group,7,FALSE)="",0,ROUND(AJ128-0.04999,1)-AJ128+AM128)</f>
        <v>0</v>
      </c>
      <c r="AM128" s="17" t="str">
        <f>IF(VLOOKUP(AF128,Group,7,FALSE)="","",VLOOKUP(AF128,Group,7,FALSE))</f>
        <v/>
      </c>
      <c r="AO128" s="31" t="s">
        <v>59</v>
      </c>
    </row>
    <row r="129" spans="2:41" s="3" customFormat="1" ht="9.9499999999999993" customHeight="1" x14ac:dyDescent="0.2">
      <c r="B129" s="117" t="s">
        <v>55</v>
      </c>
      <c r="C129" s="232"/>
      <c r="D129" s="246"/>
      <c r="E129" s="239" t="s">
        <v>92</v>
      </c>
      <c r="F129" s="239"/>
      <c r="G129" s="248" t="s">
        <v>47</v>
      </c>
      <c r="H129" s="248"/>
      <c r="I129" s="248"/>
      <c r="J129" s="248" t="s">
        <v>87</v>
      </c>
      <c r="K129" s="248" t="s">
        <v>87</v>
      </c>
      <c r="L129" s="248"/>
      <c r="M129" s="248"/>
      <c r="N129" s="248"/>
      <c r="O129" s="232"/>
      <c r="P129" s="239" t="s">
        <v>100</v>
      </c>
      <c r="Q129" s="240"/>
      <c r="R129" s="249"/>
      <c r="S129" s="241">
        <f>IF(Suggested="Yes",AA129,AG129)</f>
        <v>16.100000000000001</v>
      </c>
      <c r="T129" s="250" t="s">
        <v>46</v>
      </c>
      <c r="U129" s="238" t="str">
        <f>+[1]Instructions!$B$3</f>
        <v>D</v>
      </c>
      <c r="V129" s="213"/>
      <c r="W129" s="56">
        <f>+[1]Instructions!$C$44</f>
        <v>0</v>
      </c>
      <c r="X129" s="17">
        <f>ROUND($AA129*(1-W129)+0.004999,2)</f>
        <v>16.100000000000001</v>
      </c>
      <c r="Y129" s="213"/>
      <c r="Z129" s="6" t="s">
        <v>289</v>
      </c>
      <c r="AA129" s="39">
        <v>16.100000000000001</v>
      </c>
      <c r="AB129" s="60">
        <f t="shared" si="21"/>
        <v>0</v>
      </c>
      <c r="AC129" s="17">
        <f t="shared" si="21"/>
        <v>16.100000000000001</v>
      </c>
      <c r="AD129" s="12">
        <f>(AG129-AC129)/AG129</f>
        <v>0</v>
      </c>
      <c r="AE129" s="125"/>
      <c r="AF129" s="132">
        <v>1</v>
      </c>
      <c r="AG129" s="38">
        <f>SUM(AJ129:AL129)+AE129</f>
        <v>16.100000000000001</v>
      </c>
      <c r="AH129" s="213"/>
      <c r="AJ129" s="17">
        <f>ROUND(AC129/(1-VLOOKUP(AF129,Group,2,FALSE)),2)</f>
        <v>16.100000000000001</v>
      </c>
      <c r="AK129" s="17">
        <f>IF(VLOOKUP(AF129,Group,5,FALSE)="YES",VLOOKUP(ROUND(ROUND(AJ129,1)-AJ129,2),Round,2,FALSE)+VLOOKUP(AF129,Group,6,FALSE),0)</f>
        <v>0</v>
      </c>
      <c r="AL129" s="17">
        <f>IF(VLOOKUP(AF129,Group,7,FALSE)="",0,ROUND(AJ129-0.04999,1)-AJ129+AM129)</f>
        <v>0</v>
      </c>
      <c r="AM129" s="17" t="str">
        <f>IF(VLOOKUP(AF129,Group,7,FALSE)="","",VLOOKUP(AF129,Group,7,FALSE))</f>
        <v/>
      </c>
      <c r="AO129" s="31" t="s">
        <v>59</v>
      </c>
    </row>
    <row r="130" spans="2:41" s="3" customFormat="1" ht="9.9499999999999993" customHeight="1" x14ac:dyDescent="0.2">
      <c r="B130" s="117" t="s">
        <v>55</v>
      </c>
      <c r="C130" s="232" t="s">
        <v>87</v>
      </c>
      <c r="D130" s="246"/>
      <c r="E130" s="239" t="s">
        <v>98</v>
      </c>
      <c r="F130" s="239"/>
      <c r="G130" s="248" t="s">
        <v>47</v>
      </c>
      <c r="H130" s="248"/>
      <c r="I130" s="248"/>
      <c r="J130" s="248"/>
      <c r="K130" s="248"/>
      <c r="L130" s="248"/>
      <c r="M130" s="248"/>
      <c r="N130" s="248"/>
      <c r="O130" s="232"/>
      <c r="P130" s="239" t="s">
        <v>100</v>
      </c>
      <c r="Q130" s="232"/>
      <c r="R130" s="232"/>
      <c r="S130" s="241">
        <f>IF(Suggested="Yes",AA130,AG130)</f>
        <v>15.5</v>
      </c>
      <c r="T130" s="250" t="s">
        <v>46</v>
      </c>
      <c r="U130" s="238" t="str">
        <f>+[1]Instructions!$B$3</f>
        <v>D</v>
      </c>
      <c r="V130" s="213"/>
      <c r="W130" s="56">
        <f>+[1]Instructions!$C$44</f>
        <v>0</v>
      </c>
      <c r="X130" s="17">
        <f>ROUND($AA130*(1-W130)+0.004999,2)</f>
        <v>15.5</v>
      </c>
      <c r="Y130" s="213"/>
      <c r="Z130" s="6" t="s">
        <v>289</v>
      </c>
      <c r="AA130" s="39">
        <v>15.5</v>
      </c>
      <c r="AB130" s="60">
        <f t="shared" si="21"/>
        <v>0</v>
      </c>
      <c r="AC130" s="17">
        <f t="shared" si="21"/>
        <v>15.5</v>
      </c>
      <c r="AD130" s="12">
        <f>(AG130-AC130)/AG130</f>
        <v>0</v>
      </c>
      <c r="AE130" s="125"/>
      <c r="AF130" s="132">
        <v>1</v>
      </c>
      <c r="AG130" s="38">
        <f>SUM(AJ130:AL130)+AE130</f>
        <v>15.5</v>
      </c>
      <c r="AH130" s="213"/>
      <c r="AJ130" s="17">
        <f>ROUND(AC130/(1-VLOOKUP(AF130,Group,2,FALSE)),2)</f>
        <v>15.5</v>
      </c>
      <c r="AK130" s="17">
        <f>IF(VLOOKUP(AF130,Group,5,FALSE)="YES",VLOOKUP(ROUND(ROUND(AJ130,1)-AJ130,2),Round,2,FALSE)+VLOOKUP(AF130,Group,6,FALSE),0)</f>
        <v>0</v>
      </c>
      <c r="AL130" s="17">
        <f>IF(VLOOKUP(AF130,Group,7,FALSE)="",0,ROUND(AJ130-0.04999,1)-AJ130+AM130)</f>
        <v>0</v>
      </c>
      <c r="AM130" s="17" t="str">
        <f>IF(VLOOKUP(AF130,Group,7,FALSE)="","",VLOOKUP(AF130,Group,7,FALSE))</f>
        <v/>
      </c>
      <c r="AO130" s="31" t="s">
        <v>59</v>
      </c>
    </row>
    <row r="131" spans="2:41" s="3" customFormat="1" ht="2.85" customHeight="1" x14ac:dyDescent="0.2">
      <c r="C131" s="232"/>
      <c r="D131" s="232"/>
      <c r="E131" s="232"/>
      <c r="F131" s="232"/>
      <c r="G131" s="232"/>
      <c r="H131" s="232"/>
      <c r="I131" s="232"/>
      <c r="J131" s="232"/>
      <c r="K131" s="232"/>
      <c r="L131" s="232"/>
      <c r="M131" s="232"/>
      <c r="N131" s="232"/>
      <c r="O131" s="232"/>
      <c r="P131" s="239"/>
      <c r="Q131" s="240"/>
      <c r="R131" s="234"/>
      <c r="S131" s="241"/>
      <c r="T131" s="234"/>
      <c r="U131" s="238"/>
      <c r="V131" s="213"/>
      <c r="W131" s="56"/>
      <c r="X131" s="15"/>
      <c r="Y131" s="213"/>
      <c r="Z131" s="39"/>
      <c r="AA131" s="39"/>
      <c r="AB131" s="55"/>
      <c r="AC131" s="17"/>
      <c r="AD131" s="15"/>
      <c r="AE131" s="65"/>
      <c r="AF131" s="128"/>
      <c r="AG131" s="39"/>
      <c r="AH131" s="213"/>
      <c r="AJ131" s="17"/>
      <c r="AK131" s="17"/>
      <c r="AL131" s="17"/>
      <c r="AM131" s="17"/>
      <c r="AO131" s="31" t="s">
        <v>59</v>
      </c>
    </row>
    <row r="132" spans="2:41" s="3" customFormat="1" ht="9.9499999999999993" customHeight="1" x14ac:dyDescent="0.2">
      <c r="C132" s="230"/>
      <c r="D132" s="251" t="s">
        <v>122</v>
      </c>
      <c r="E132" s="231"/>
      <c r="F132" s="232"/>
      <c r="G132" s="232"/>
      <c r="H132" s="232"/>
      <c r="I132" s="232"/>
      <c r="J132" s="232"/>
      <c r="K132" s="232"/>
      <c r="L132" s="232"/>
      <c r="M132" s="232"/>
      <c r="N132" s="232"/>
      <c r="O132" s="232"/>
      <c r="P132" s="233"/>
      <c r="Q132" s="234"/>
      <c r="R132" s="232"/>
      <c r="S132" s="243"/>
      <c r="T132" s="244"/>
      <c r="U132" s="238"/>
      <c r="V132" s="213"/>
      <c r="W132" s="70"/>
      <c r="X132" s="70"/>
      <c r="Y132" s="213"/>
      <c r="Z132" s="39"/>
      <c r="AA132" s="39"/>
      <c r="AB132" s="55"/>
      <c r="AC132" s="17"/>
      <c r="AD132" s="15"/>
      <c r="AE132" s="65"/>
      <c r="AF132" s="128"/>
      <c r="AG132" s="17"/>
      <c r="AH132" s="213"/>
      <c r="AJ132" s="17"/>
      <c r="AK132" s="17"/>
      <c r="AL132" s="17"/>
      <c r="AM132" s="17"/>
      <c r="AO132" s="31" t="s">
        <v>59</v>
      </c>
    </row>
    <row r="133" spans="2:41" s="3" customFormat="1" ht="1.5" customHeight="1" x14ac:dyDescent="0.2">
      <c r="C133" s="232"/>
      <c r="D133" s="232"/>
      <c r="E133" s="232"/>
      <c r="F133" s="232"/>
      <c r="G133" s="232"/>
      <c r="H133" s="232"/>
      <c r="I133" s="232"/>
      <c r="J133" s="232"/>
      <c r="K133" s="232"/>
      <c r="L133" s="232"/>
      <c r="M133" s="232"/>
      <c r="N133" s="232"/>
      <c r="O133" s="232"/>
      <c r="P133" s="239"/>
      <c r="Q133" s="240"/>
      <c r="R133" s="234"/>
      <c r="S133" s="241"/>
      <c r="T133" s="234"/>
      <c r="U133" s="238"/>
      <c r="V133" s="213"/>
      <c r="W133" s="56"/>
      <c r="X133" s="15"/>
      <c r="Y133" s="213"/>
      <c r="Z133" s="39"/>
      <c r="AA133" s="39"/>
      <c r="AB133" s="55"/>
      <c r="AC133" s="17"/>
      <c r="AD133" s="15"/>
      <c r="AE133" s="65"/>
      <c r="AF133" s="128"/>
      <c r="AG133" s="39"/>
      <c r="AH133" s="213"/>
      <c r="AJ133" s="17"/>
      <c r="AK133" s="17"/>
      <c r="AL133" s="17"/>
      <c r="AM133" s="17"/>
      <c r="AO133" s="31" t="s">
        <v>59</v>
      </c>
    </row>
    <row r="134" spans="2:41" s="3" customFormat="1" ht="9.9499999999999993" customHeight="1" x14ac:dyDescent="0.2">
      <c r="B134" s="118" t="s">
        <v>44</v>
      </c>
      <c r="C134" s="232"/>
      <c r="D134" s="246"/>
      <c r="E134" s="239" t="s">
        <v>97</v>
      </c>
      <c r="F134" s="239"/>
      <c r="G134" s="248" t="s">
        <v>114</v>
      </c>
      <c r="H134" s="248"/>
      <c r="I134" s="248"/>
      <c r="J134" s="248" t="s">
        <v>123</v>
      </c>
      <c r="K134" s="248"/>
      <c r="L134" s="248"/>
      <c r="M134" s="248"/>
      <c r="N134" s="248"/>
      <c r="O134" s="232"/>
      <c r="P134" s="239" t="s">
        <v>112</v>
      </c>
      <c r="Q134" s="240"/>
      <c r="R134" s="249"/>
      <c r="S134" s="241">
        <f t="shared" ref="S134:S140" si="22">IF(Suggested="Yes",AA134,AG134)</f>
        <v>6.5</v>
      </c>
      <c r="T134" s="250" t="s">
        <v>45</v>
      </c>
      <c r="U134" s="238" t="str">
        <f>+[1]Instructions!$B$3</f>
        <v>D</v>
      </c>
      <c r="V134" s="213"/>
      <c r="W134" s="56">
        <f>+[1]Instructions!$C$44</f>
        <v>0</v>
      </c>
      <c r="X134" s="39">
        <f t="shared" ref="X134:X140" si="23">ROUND($AA134*(1-W134)+0.004999,2)</f>
        <v>6.5</v>
      </c>
      <c r="Y134" s="213"/>
      <c r="Z134" s="6" t="s">
        <v>289</v>
      </c>
      <c r="AA134" s="39">
        <v>6.5</v>
      </c>
      <c r="AB134" s="60">
        <f t="shared" si="21"/>
        <v>0</v>
      </c>
      <c r="AC134" s="39">
        <f t="shared" si="21"/>
        <v>6.5</v>
      </c>
      <c r="AD134" s="60">
        <f t="shared" ref="AD134:AD140" si="24">(AG134-AC134)/AG134</f>
        <v>0</v>
      </c>
      <c r="AE134" s="125"/>
      <c r="AF134" s="134">
        <v>2</v>
      </c>
      <c r="AG134" s="44">
        <f t="shared" ref="AG134:AG140" si="25">SUM(AJ134:AL134)+AE134</f>
        <v>6.5</v>
      </c>
      <c r="AH134" s="213"/>
      <c r="AJ134" s="17">
        <f t="shared" ref="AJ134:AJ140" si="26">ROUND(AC134/(1-VLOOKUP(AF134,Group,2,FALSE)),2)</f>
        <v>6.5</v>
      </c>
      <c r="AK134" s="17">
        <f t="shared" ref="AK134:AK140" si="27">IF(VLOOKUP(AF134,Group,5,FALSE)="YES",VLOOKUP(ROUND(ROUND(AJ134,1)-AJ134,2),Round,2,FALSE)+VLOOKUP(AF134,Group,6,FALSE),0)</f>
        <v>0</v>
      </c>
      <c r="AL134" s="17">
        <f t="shared" ref="AL134:AL140" si="28">IF(VLOOKUP(AF134,Group,7,FALSE)="",0,ROUND(AJ134-0.04999,1)-AJ134+AM134)</f>
        <v>0</v>
      </c>
      <c r="AM134" s="17" t="str">
        <f t="shared" ref="AM134:AM140" si="29">IF(VLOOKUP(AF134,Group,7,FALSE)="","",VLOOKUP(AF134,Group,7,FALSE))</f>
        <v/>
      </c>
      <c r="AO134" s="31" t="s">
        <v>59</v>
      </c>
    </row>
    <row r="135" spans="2:41" s="3" customFormat="1" ht="9.9499999999999993" customHeight="1" x14ac:dyDescent="0.2">
      <c r="B135" s="118" t="s">
        <v>44</v>
      </c>
      <c r="C135" s="232"/>
      <c r="D135" s="246"/>
      <c r="E135" s="239" t="s">
        <v>97</v>
      </c>
      <c r="F135" s="239"/>
      <c r="G135" s="248" t="s">
        <v>115</v>
      </c>
      <c r="H135" s="248"/>
      <c r="I135" s="248" t="s">
        <v>87</v>
      </c>
      <c r="J135" s="248" t="s">
        <v>124</v>
      </c>
      <c r="K135" s="248"/>
      <c r="L135" s="248"/>
      <c r="M135" s="248"/>
      <c r="N135" s="248"/>
      <c r="O135" s="232"/>
      <c r="P135" s="239" t="s">
        <v>112</v>
      </c>
      <c r="Q135" s="240"/>
      <c r="R135" s="249"/>
      <c r="S135" s="241">
        <f t="shared" si="22"/>
        <v>12.55</v>
      </c>
      <c r="T135" s="250" t="s">
        <v>45</v>
      </c>
      <c r="U135" s="238" t="str">
        <f>+[1]Instructions!$B$3</f>
        <v>D</v>
      </c>
      <c r="V135" s="213"/>
      <c r="W135" s="56">
        <f>+[1]Instructions!$C$44</f>
        <v>0</v>
      </c>
      <c r="X135" s="39">
        <f t="shared" si="23"/>
        <v>12.55</v>
      </c>
      <c r="Y135" s="213"/>
      <c r="Z135" s="6" t="s">
        <v>289</v>
      </c>
      <c r="AA135" s="39">
        <v>12.55</v>
      </c>
      <c r="AB135" s="60">
        <f>+W135</f>
        <v>0</v>
      </c>
      <c r="AC135" s="39">
        <f>+X135</f>
        <v>12.55</v>
      </c>
      <c r="AD135" s="60">
        <f t="shared" si="24"/>
        <v>0</v>
      </c>
      <c r="AE135" s="125"/>
      <c r="AF135" s="134">
        <v>2</v>
      </c>
      <c r="AG135" s="44">
        <f t="shared" si="25"/>
        <v>12.55</v>
      </c>
      <c r="AH135" s="213"/>
      <c r="AJ135" s="17">
        <f t="shared" si="26"/>
        <v>12.55</v>
      </c>
      <c r="AK135" s="17">
        <f t="shared" si="27"/>
        <v>0</v>
      </c>
      <c r="AL135" s="17">
        <f t="shared" si="28"/>
        <v>0</v>
      </c>
      <c r="AM135" s="17" t="str">
        <f t="shared" si="29"/>
        <v/>
      </c>
      <c r="AO135" s="31" t="s">
        <v>59</v>
      </c>
    </row>
    <row r="136" spans="2:41" s="3" customFormat="1" ht="9.9499999999999993" customHeight="1" x14ac:dyDescent="0.2">
      <c r="B136" s="118" t="s">
        <v>44</v>
      </c>
      <c r="C136" s="232"/>
      <c r="D136" s="246"/>
      <c r="E136" s="239" t="s">
        <v>97</v>
      </c>
      <c r="F136" s="239"/>
      <c r="G136" s="248" t="s">
        <v>116</v>
      </c>
      <c r="H136" s="248"/>
      <c r="I136" s="248"/>
      <c r="J136" s="248" t="s">
        <v>125</v>
      </c>
      <c r="K136" s="248"/>
      <c r="L136" s="248"/>
      <c r="M136" s="248"/>
      <c r="N136" s="248"/>
      <c r="O136" s="232"/>
      <c r="P136" s="239" t="s">
        <v>112</v>
      </c>
      <c r="Q136" s="240"/>
      <c r="R136" s="249"/>
      <c r="S136" s="241">
        <f t="shared" si="22"/>
        <v>12.55</v>
      </c>
      <c r="T136" s="250" t="s">
        <v>45</v>
      </c>
      <c r="U136" s="238" t="str">
        <f>+[1]Instructions!$B$3</f>
        <v>D</v>
      </c>
      <c r="V136" s="213"/>
      <c r="W136" s="56">
        <f>+[1]Instructions!$C$44</f>
        <v>0</v>
      </c>
      <c r="X136" s="39">
        <f t="shared" si="23"/>
        <v>12.55</v>
      </c>
      <c r="Y136" s="213"/>
      <c r="Z136" s="6" t="s">
        <v>289</v>
      </c>
      <c r="AA136" s="39">
        <v>12.55</v>
      </c>
      <c r="AB136" s="60">
        <f>+W136</f>
        <v>0</v>
      </c>
      <c r="AC136" s="39">
        <f>+X136</f>
        <v>12.55</v>
      </c>
      <c r="AD136" s="60">
        <f t="shared" si="24"/>
        <v>0</v>
      </c>
      <c r="AE136" s="125"/>
      <c r="AF136" s="134">
        <v>2</v>
      </c>
      <c r="AG136" s="44">
        <f t="shared" si="25"/>
        <v>12.55</v>
      </c>
      <c r="AH136" s="213"/>
      <c r="AJ136" s="17">
        <f t="shared" si="26"/>
        <v>12.55</v>
      </c>
      <c r="AK136" s="17">
        <f t="shared" si="27"/>
        <v>0</v>
      </c>
      <c r="AL136" s="17">
        <f t="shared" si="28"/>
        <v>0</v>
      </c>
      <c r="AM136" s="17" t="str">
        <f t="shared" si="29"/>
        <v/>
      </c>
      <c r="AO136" s="31" t="s">
        <v>59</v>
      </c>
    </row>
    <row r="137" spans="2:41" s="3" customFormat="1" ht="9.9499999999999993" customHeight="1" x14ac:dyDescent="0.2">
      <c r="B137" s="118" t="s">
        <v>44</v>
      </c>
      <c r="C137" s="232"/>
      <c r="D137" s="246"/>
      <c r="E137" s="239" t="s">
        <v>97</v>
      </c>
      <c r="F137" s="239"/>
      <c r="G137" s="248" t="s">
        <v>117</v>
      </c>
      <c r="H137" s="248"/>
      <c r="I137" s="248"/>
      <c r="J137" s="248" t="s">
        <v>126</v>
      </c>
      <c r="K137" s="248"/>
      <c r="L137" s="248"/>
      <c r="M137" s="248"/>
      <c r="N137" s="248"/>
      <c r="O137" s="232"/>
      <c r="P137" s="239" t="s">
        <v>112</v>
      </c>
      <c r="Q137" s="240"/>
      <c r="R137" s="249"/>
      <c r="S137" s="241">
        <f t="shared" si="22"/>
        <v>16.2</v>
      </c>
      <c r="T137" s="250" t="s">
        <v>45</v>
      </c>
      <c r="U137" s="238" t="str">
        <f>+[1]Instructions!$B$3</f>
        <v>D</v>
      </c>
      <c r="V137" s="213"/>
      <c r="W137" s="56">
        <f>+[1]Instructions!$C$44</f>
        <v>0</v>
      </c>
      <c r="X137" s="39">
        <f t="shared" si="23"/>
        <v>16.2</v>
      </c>
      <c r="Y137" s="213"/>
      <c r="Z137" s="6" t="s">
        <v>289</v>
      </c>
      <c r="AA137" s="39">
        <v>16.2</v>
      </c>
      <c r="AB137" s="60">
        <f t="shared" si="21"/>
        <v>0</v>
      </c>
      <c r="AC137" s="39">
        <f t="shared" si="21"/>
        <v>16.2</v>
      </c>
      <c r="AD137" s="60">
        <f t="shared" si="24"/>
        <v>0</v>
      </c>
      <c r="AE137" s="125"/>
      <c r="AF137" s="134">
        <v>2</v>
      </c>
      <c r="AG137" s="44">
        <f t="shared" si="25"/>
        <v>16.2</v>
      </c>
      <c r="AH137" s="213"/>
      <c r="AJ137" s="17">
        <f t="shared" si="26"/>
        <v>16.2</v>
      </c>
      <c r="AK137" s="17">
        <f t="shared" si="27"/>
        <v>0</v>
      </c>
      <c r="AL137" s="17">
        <f t="shared" si="28"/>
        <v>0</v>
      </c>
      <c r="AM137" s="17" t="str">
        <f t="shared" si="29"/>
        <v/>
      </c>
      <c r="AO137" s="31" t="s">
        <v>59</v>
      </c>
    </row>
    <row r="138" spans="2:41" s="3" customFormat="1" ht="9.9499999999999993" customHeight="1" x14ac:dyDescent="0.2">
      <c r="B138" s="118" t="s">
        <v>44</v>
      </c>
      <c r="C138" s="232"/>
      <c r="D138" s="246"/>
      <c r="E138" s="239" t="s">
        <v>118</v>
      </c>
      <c r="F138" s="239"/>
      <c r="G138" s="248" t="s">
        <v>119</v>
      </c>
      <c r="H138" s="248"/>
      <c r="I138" s="248"/>
      <c r="J138" s="248" t="s">
        <v>123</v>
      </c>
      <c r="K138" s="248"/>
      <c r="L138" s="248"/>
      <c r="M138" s="248"/>
      <c r="N138" s="248"/>
      <c r="O138" s="232"/>
      <c r="P138" s="239" t="s">
        <v>112</v>
      </c>
      <c r="Q138" s="240"/>
      <c r="R138" s="249"/>
      <c r="S138" s="241">
        <f t="shared" si="22"/>
        <v>7.45</v>
      </c>
      <c r="T138" s="250" t="s">
        <v>45</v>
      </c>
      <c r="U138" s="238" t="str">
        <f>+[1]Instructions!$B$3</f>
        <v>D</v>
      </c>
      <c r="V138" s="213"/>
      <c r="W138" s="56">
        <f>+[1]Instructions!$C$44</f>
        <v>0</v>
      </c>
      <c r="X138" s="39">
        <f t="shared" si="23"/>
        <v>7.45</v>
      </c>
      <c r="Y138" s="213"/>
      <c r="Z138" s="6" t="s">
        <v>289</v>
      </c>
      <c r="AA138" s="39">
        <v>7.45</v>
      </c>
      <c r="AB138" s="60">
        <f t="shared" si="21"/>
        <v>0</v>
      </c>
      <c r="AC138" s="39">
        <f t="shared" si="21"/>
        <v>7.45</v>
      </c>
      <c r="AD138" s="60">
        <f t="shared" si="24"/>
        <v>0</v>
      </c>
      <c r="AE138" s="125"/>
      <c r="AF138" s="134">
        <v>2</v>
      </c>
      <c r="AG138" s="44">
        <f t="shared" si="25"/>
        <v>7.45</v>
      </c>
      <c r="AH138" s="213"/>
      <c r="AJ138" s="17">
        <f t="shared" si="26"/>
        <v>7.45</v>
      </c>
      <c r="AK138" s="17">
        <f t="shared" si="27"/>
        <v>0</v>
      </c>
      <c r="AL138" s="17">
        <f t="shared" si="28"/>
        <v>0</v>
      </c>
      <c r="AM138" s="17" t="str">
        <f t="shared" si="29"/>
        <v/>
      </c>
      <c r="AO138" s="31" t="s">
        <v>59</v>
      </c>
    </row>
    <row r="139" spans="2:41" s="3" customFormat="1" ht="9.9499999999999993" customHeight="1" x14ac:dyDescent="0.2">
      <c r="B139" s="118" t="s">
        <v>44</v>
      </c>
      <c r="C139" s="232"/>
      <c r="D139" s="246"/>
      <c r="E139" s="239" t="s">
        <v>118</v>
      </c>
      <c r="F139" s="239"/>
      <c r="G139" s="248" t="s">
        <v>120</v>
      </c>
      <c r="H139" s="248"/>
      <c r="I139" s="248" t="s">
        <v>87</v>
      </c>
      <c r="J139" s="248" t="s">
        <v>124</v>
      </c>
      <c r="K139" s="248"/>
      <c r="L139" s="248"/>
      <c r="M139" s="248"/>
      <c r="N139" s="248"/>
      <c r="O139" s="232"/>
      <c r="P139" s="239" t="s">
        <v>112</v>
      </c>
      <c r="Q139" s="240"/>
      <c r="R139" s="249"/>
      <c r="S139" s="241">
        <f t="shared" si="22"/>
        <v>14.15</v>
      </c>
      <c r="T139" s="250" t="s">
        <v>45</v>
      </c>
      <c r="U139" s="238" t="str">
        <f>+[1]Instructions!$B$3</f>
        <v>D</v>
      </c>
      <c r="V139" s="213"/>
      <c r="W139" s="56">
        <f>+[1]Instructions!$C$44</f>
        <v>0</v>
      </c>
      <c r="X139" s="39">
        <f t="shared" si="23"/>
        <v>14.15</v>
      </c>
      <c r="Y139" s="213"/>
      <c r="Z139" s="6" t="s">
        <v>289</v>
      </c>
      <c r="AA139" s="39">
        <v>14.15</v>
      </c>
      <c r="AB139" s="60">
        <f t="shared" si="21"/>
        <v>0</v>
      </c>
      <c r="AC139" s="39">
        <f t="shared" si="21"/>
        <v>14.15</v>
      </c>
      <c r="AD139" s="60">
        <f t="shared" si="24"/>
        <v>0</v>
      </c>
      <c r="AE139" s="125"/>
      <c r="AF139" s="134">
        <v>2</v>
      </c>
      <c r="AG139" s="44">
        <f t="shared" si="25"/>
        <v>14.15</v>
      </c>
      <c r="AH139" s="213"/>
      <c r="AJ139" s="17">
        <f t="shared" si="26"/>
        <v>14.15</v>
      </c>
      <c r="AK139" s="17">
        <f t="shared" si="27"/>
        <v>0</v>
      </c>
      <c r="AL139" s="17">
        <f t="shared" si="28"/>
        <v>0</v>
      </c>
      <c r="AM139" s="17" t="str">
        <f t="shared" si="29"/>
        <v/>
      </c>
      <c r="AO139" s="31" t="s">
        <v>59</v>
      </c>
    </row>
    <row r="140" spans="2:41" s="3" customFormat="1" ht="9.9499999999999993" customHeight="1" x14ac:dyDescent="0.2">
      <c r="B140" s="118" t="s">
        <v>44</v>
      </c>
      <c r="C140" s="232"/>
      <c r="D140" s="246"/>
      <c r="E140" s="239" t="s">
        <v>118</v>
      </c>
      <c r="F140" s="239"/>
      <c r="G140" s="248" t="s">
        <v>121</v>
      </c>
      <c r="H140" s="248"/>
      <c r="I140" s="248"/>
      <c r="J140" s="248" t="s">
        <v>125</v>
      </c>
      <c r="K140" s="248"/>
      <c r="L140" s="248"/>
      <c r="M140" s="248"/>
      <c r="N140" s="248"/>
      <c r="O140" s="232"/>
      <c r="P140" s="239" t="s">
        <v>112</v>
      </c>
      <c r="Q140" s="240"/>
      <c r="R140" s="249"/>
      <c r="S140" s="241">
        <f t="shared" si="22"/>
        <v>14.15</v>
      </c>
      <c r="T140" s="250" t="s">
        <v>45</v>
      </c>
      <c r="U140" s="238" t="str">
        <f>+[1]Instructions!$B$3</f>
        <v>D</v>
      </c>
      <c r="V140" s="213"/>
      <c r="W140" s="56">
        <f>+[1]Instructions!$C$44</f>
        <v>0</v>
      </c>
      <c r="X140" s="39">
        <f t="shared" si="23"/>
        <v>14.15</v>
      </c>
      <c r="Y140" s="213"/>
      <c r="Z140" s="6" t="s">
        <v>289</v>
      </c>
      <c r="AA140" s="39">
        <v>14.15</v>
      </c>
      <c r="AB140" s="60">
        <f t="shared" si="21"/>
        <v>0</v>
      </c>
      <c r="AC140" s="39">
        <f t="shared" si="21"/>
        <v>14.15</v>
      </c>
      <c r="AD140" s="60">
        <f t="shared" si="24"/>
        <v>0</v>
      </c>
      <c r="AE140" s="125"/>
      <c r="AF140" s="134">
        <v>2</v>
      </c>
      <c r="AG140" s="44">
        <f t="shared" si="25"/>
        <v>14.15</v>
      </c>
      <c r="AH140" s="213"/>
      <c r="AJ140" s="17">
        <f t="shared" si="26"/>
        <v>14.15</v>
      </c>
      <c r="AK140" s="17">
        <f t="shared" si="27"/>
        <v>0</v>
      </c>
      <c r="AL140" s="17">
        <f t="shared" si="28"/>
        <v>0</v>
      </c>
      <c r="AM140" s="17" t="str">
        <f t="shared" si="29"/>
        <v/>
      </c>
      <c r="AO140" s="31" t="s">
        <v>59</v>
      </c>
    </row>
    <row r="141" spans="2:41" s="3" customFormat="1" ht="1.5" customHeight="1" x14ac:dyDescent="0.2">
      <c r="P141" s="75"/>
      <c r="Q141" s="91"/>
      <c r="R141" s="6"/>
      <c r="S141" s="39"/>
      <c r="T141" s="6"/>
      <c r="U141" s="5"/>
      <c r="V141" s="213"/>
      <c r="W141" s="56"/>
      <c r="X141" s="15"/>
      <c r="Y141" s="213"/>
      <c r="Z141" s="39"/>
      <c r="AA141" s="39"/>
      <c r="AB141" s="55"/>
      <c r="AC141" s="17"/>
      <c r="AD141" s="15"/>
      <c r="AE141" s="65"/>
      <c r="AF141" s="128"/>
      <c r="AG141" s="39"/>
      <c r="AH141" s="213"/>
      <c r="AJ141" s="17"/>
      <c r="AK141" s="17"/>
      <c r="AL141" s="17"/>
      <c r="AM141" s="17"/>
      <c r="AO141" s="31" t="s">
        <v>59</v>
      </c>
    </row>
    <row r="142" spans="2:41" s="3" customFormat="1" ht="9.75" customHeight="1" x14ac:dyDescent="0.2">
      <c r="D142" s="252" t="s">
        <v>52</v>
      </c>
      <c r="E142" s="253" t="s">
        <v>283</v>
      </c>
      <c r="F142" s="254"/>
      <c r="G142" s="254"/>
      <c r="H142" s="254"/>
      <c r="I142" s="254"/>
      <c r="J142" s="254"/>
      <c r="K142" s="254"/>
      <c r="L142" s="254"/>
      <c r="M142" s="254"/>
      <c r="N142" s="254"/>
      <c r="O142" s="155"/>
      <c r="P142" s="154"/>
      <c r="Q142" s="156"/>
      <c r="R142" s="29"/>
      <c r="S142" s="39"/>
      <c r="T142" s="37"/>
      <c r="U142" s="37"/>
      <c r="V142" s="213"/>
      <c r="W142" s="56"/>
      <c r="X142" s="39"/>
      <c r="Y142" s="213"/>
      <c r="Z142" s="39"/>
      <c r="AA142" s="39"/>
      <c r="AB142" s="60"/>
      <c r="AC142" s="39"/>
      <c r="AD142" s="60"/>
      <c r="AE142" s="76"/>
      <c r="AF142" s="129"/>
      <c r="AG142" s="39"/>
      <c r="AH142" s="213"/>
      <c r="AJ142" s="39"/>
      <c r="AK142" s="39"/>
      <c r="AL142" s="39"/>
      <c r="AM142" s="39"/>
      <c r="AO142" s="31" t="s">
        <v>59</v>
      </c>
    </row>
    <row r="143" spans="2:41" s="3" customFormat="1" ht="9.75" customHeight="1" x14ac:dyDescent="0.2">
      <c r="D143" s="252"/>
      <c r="E143" s="253" t="s">
        <v>217</v>
      </c>
      <c r="F143" s="254"/>
      <c r="G143" s="254"/>
      <c r="H143" s="254"/>
      <c r="I143" s="254"/>
      <c r="J143" s="254"/>
      <c r="K143" s="254"/>
      <c r="L143" s="254"/>
      <c r="M143" s="254"/>
      <c r="N143" s="254"/>
      <c r="O143" s="155"/>
      <c r="P143" s="154"/>
      <c r="Q143" s="156"/>
      <c r="R143" s="29"/>
      <c r="S143" s="39"/>
      <c r="T143" s="37"/>
      <c r="U143" s="37"/>
      <c r="V143" s="213"/>
      <c r="W143" s="56"/>
      <c r="X143" s="39"/>
      <c r="Y143" s="213"/>
      <c r="Z143" s="39"/>
      <c r="AA143" s="39"/>
      <c r="AB143" s="60"/>
      <c r="AC143" s="39"/>
      <c r="AD143" s="60"/>
      <c r="AE143" s="76"/>
      <c r="AF143" s="129"/>
      <c r="AG143" s="39"/>
      <c r="AH143" s="213"/>
      <c r="AJ143" s="39"/>
      <c r="AK143" s="39"/>
      <c r="AL143" s="39"/>
      <c r="AM143" s="39"/>
      <c r="AO143" s="31" t="s">
        <v>59</v>
      </c>
    </row>
    <row r="144" spans="2:41" s="3" customFormat="1" ht="3.95" customHeight="1" x14ac:dyDescent="0.2">
      <c r="C144" s="232"/>
      <c r="D144" s="232"/>
      <c r="E144" s="232"/>
      <c r="F144" s="232"/>
      <c r="G144" s="232"/>
      <c r="H144" s="232"/>
      <c r="I144" s="232"/>
      <c r="J144" s="232"/>
      <c r="K144" s="232"/>
      <c r="L144" s="232"/>
      <c r="M144" s="232"/>
      <c r="N144" s="232"/>
      <c r="O144" s="232"/>
      <c r="P144" s="239"/>
      <c r="Q144" s="240"/>
      <c r="R144" s="234"/>
      <c r="S144" s="241"/>
      <c r="T144" s="234"/>
      <c r="U144" s="238"/>
      <c r="V144" s="213"/>
      <c r="W144" s="56"/>
      <c r="X144" s="15"/>
      <c r="Y144" s="213"/>
      <c r="Z144" s="39"/>
      <c r="AA144" s="39"/>
      <c r="AB144" s="55"/>
      <c r="AC144" s="17"/>
      <c r="AD144" s="15"/>
      <c r="AE144" s="65"/>
      <c r="AF144" s="128"/>
      <c r="AG144" s="39"/>
      <c r="AH144" s="213"/>
      <c r="AJ144" s="17"/>
      <c r="AK144" s="17"/>
      <c r="AL144" s="17"/>
      <c r="AM144" s="17"/>
      <c r="AO144" s="31" t="s">
        <v>59</v>
      </c>
    </row>
    <row r="145" spans="2:41" s="3" customFormat="1" ht="9.9499999999999993" customHeight="1" x14ac:dyDescent="0.2">
      <c r="C145" s="74" t="s">
        <v>99</v>
      </c>
      <c r="D145" s="157"/>
      <c r="E145" s="157"/>
      <c r="P145" s="4"/>
      <c r="Q145" s="6"/>
      <c r="R145" s="193" t="s">
        <v>178</v>
      </c>
      <c r="S145" s="194" t="s">
        <v>180</v>
      </c>
      <c r="T145" s="195"/>
      <c r="U145" s="5"/>
      <c r="V145" s="52"/>
      <c r="W145" s="70"/>
      <c r="X145" s="70"/>
      <c r="Y145" s="52"/>
      <c r="Z145" s="39"/>
      <c r="AA145" s="39"/>
      <c r="AB145" s="55"/>
      <c r="AC145" s="17"/>
      <c r="AD145" s="15"/>
      <c r="AE145" s="65"/>
      <c r="AF145" s="128"/>
      <c r="AG145" s="17"/>
      <c r="AH145" s="52"/>
      <c r="AJ145" s="17"/>
      <c r="AK145" s="17"/>
      <c r="AL145" s="17"/>
      <c r="AM145" s="17"/>
      <c r="AO145" s="31" t="s">
        <v>59</v>
      </c>
    </row>
    <row r="146" spans="2:41" s="3" customFormat="1" ht="3" customHeight="1" x14ac:dyDescent="0.2">
      <c r="P146" s="75"/>
      <c r="Q146" s="91"/>
      <c r="R146" s="6"/>
      <c r="S146" s="39"/>
      <c r="T146" s="6"/>
      <c r="U146" s="5"/>
      <c r="V146" s="52"/>
      <c r="W146" s="56"/>
      <c r="X146" s="15"/>
      <c r="Y146" s="52"/>
      <c r="Z146" s="39"/>
      <c r="AA146" s="39"/>
      <c r="AB146" s="55"/>
      <c r="AC146" s="17"/>
      <c r="AD146" s="15"/>
      <c r="AE146" s="65"/>
      <c r="AF146" s="128"/>
      <c r="AG146" s="39"/>
      <c r="AH146" s="52"/>
      <c r="AJ146" s="17"/>
      <c r="AK146" s="17"/>
      <c r="AL146" s="17"/>
      <c r="AM146" s="17"/>
      <c r="AO146" s="31" t="s">
        <v>59</v>
      </c>
    </row>
    <row r="147" spans="2:41" s="3" customFormat="1" ht="9.9499999999999993" customHeight="1" x14ac:dyDescent="0.2">
      <c r="C147" s="74"/>
      <c r="D147" s="11" t="s">
        <v>241</v>
      </c>
      <c r="E147" s="157"/>
      <c r="M147" s="3" t="s">
        <v>256</v>
      </c>
      <c r="P147" s="4"/>
      <c r="Q147" s="6"/>
      <c r="S147" s="21"/>
      <c r="T147" s="68"/>
      <c r="U147" s="5"/>
      <c r="V147" s="52"/>
      <c r="W147" s="70"/>
      <c r="X147" s="70"/>
      <c r="Y147" s="52"/>
      <c r="Z147" s="39"/>
      <c r="AA147" s="39"/>
      <c r="AB147" s="55"/>
      <c r="AC147" s="17"/>
      <c r="AD147" s="15"/>
      <c r="AE147" s="65"/>
      <c r="AF147" s="128"/>
      <c r="AG147" s="17"/>
      <c r="AH147" s="52"/>
      <c r="AJ147" s="17"/>
      <c r="AK147" s="17"/>
      <c r="AL147" s="17"/>
      <c r="AM147" s="17"/>
      <c r="AO147" s="31" t="s">
        <v>59</v>
      </c>
    </row>
    <row r="148" spans="2:41" s="3" customFormat="1" ht="2.85" customHeight="1" x14ac:dyDescent="0.2">
      <c r="P148" s="75"/>
      <c r="Q148" s="91"/>
      <c r="R148" s="6"/>
      <c r="S148" s="39"/>
      <c r="T148" s="6"/>
      <c r="U148" s="5"/>
      <c r="V148" s="52"/>
      <c r="W148" s="56"/>
      <c r="X148" s="15"/>
      <c r="Y148" s="52"/>
      <c r="Z148" s="39"/>
      <c r="AA148" s="39"/>
      <c r="AB148" s="55"/>
      <c r="AC148" s="17"/>
      <c r="AD148" s="15"/>
      <c r="AE148" s="65"/>
      <c r="AF148" s="128"/>
      <c r="AG148" s="39"/>
      <c r="AH148" s="52"/>
      <c r="AJ148" s="17"/>
      <c r="AK148" s="17"/>
      <c r="AL148" s="17"/>
      <c r="AM148" s="17"/>
      <c r="AO148" s="31" t="s">
        <v>59</v>
      </c>
    </row>
    <row r="149" spans="2:41" s="3" customFormat="1" ht="9.9499999999999993" customHeight="1" x14ac:dyDescent="0.2">
      <c r="C149" s="35"/>
      <c r="D149" s="40" t="s">
        <v>95</v>
      </c>
      <c r="E149" s="145" t="s">
        <v>243</v>
      </c>
      <c r="F149" s="145"/>
      <c r="G149" s="145"/>
      <c r="H149" s="145"/>
      <c r="I149" s="145"/>
      <c r="J149" s="145"/>
      <c r="K149" s="145"/>
      <c r="L149" s="145"/>
      <c r="M149" s="145"/>
      <c r="N149" s="145"/>
      <c r="O149" s="30"/>
      <c r="P149" s="30"/>
      <c r="Q149" s="30"/>
      <c r="R149" s="30"/>
      <c r="S149" s="30"/>
      <c r="T149" s="30"/>
      <c r="U149" s="5"/>
      <c r="V149" s="52"/>
      <c r="W149" s="70"/>
      <c r="X149" s="70"/>
      <c r="Y149" s="52"/>
      <c r="Z149" s="39"/>
      <c r="AA149" s="39"/>
      <c r="AB149" s="55"/>
      <c r="AC149" s="17"/>
      <c r="AD149" s="15"/>
      <c r="AE149" s="65"/>
      <c r="AF149" s="128"/>
      <c r="AG149" s="17"/>
      <c r="AH149" s="52"/>
      <c r="AJ149" s="17"/>
      <c r="AK149" s="17"/>
      <c r="AL149" s="17"/>
      <c r="AM149" s="17"/>
      <c r="AO149" s="31" t="s">
        <v>59</v>
      </c>
    </row>
    <row r="150" spans="2:41" s="3" customFormat="1" ht="0.95" customHeight="1" x14ac:dyDescent="0.2">
      <c r="P150" s="75"/>
      <c r="Q150" s="91"/>
      <c r="R150" s="6"/>
      <c r="S150" s="39"/>
      <c r="T150" s="6"/>
      <c r="U150" s="5"/>
      <c r="V150" s="52"/>
      <c r="W150" s="56"/>
      <c r="X150" s="15"/>
      <c r="Y150" s="52"/>
      <c r="Z150" s="39"/>
      <c r="AA150" s="39"/>
      <c r="AB150" s="55"/>
      <c r="AC150" s="17"/>
      <c r="AD150" s="15"/>
      <c r="AE150" s="65"/>
      <c r="AF150" s="128"/>
      <c r="AG150" s="39"/>
      <c r="AH150" s="52"/>
      <c r="AJ150" s="17"/>
      <c r="AK150" s="17"/>
      <c r="AL150" s="17"/>
      <c r="AM150" s="17"/>
      <c r="AO150" s="31" t="s">
        <v>59</v>
      </c>
    </row>
    <row r="151" spans="2:41" s="3" customFormat="1" ht="9.9499999999999993" customHeight="1" x14ac:dyDescent="0.2">
      <c r="B151" s="117" t="s">
        <v>55</v>
      </c>
      <c r="D151" s="40"/>
      <c r="E151" s="75" t="s">
        <v>97</v>
      </c>
      <c r="F151" s="75"/>
      <c r="G151" s="30" t="s">
        <v>47</v>
      </c>
      <c r="H151" s="30"/>
      <c r="I151" s="30"/>
      <c r="J151" s="30"/>
      <c r="K151" s="30" t="s">
        <v>251</v>
      </c>
      <c r="L151" s="30"/>
      <c r="M151" s="30"/>
      <c r="N151" s="30"/>
      <c r="P151" s="75" t="s">
        <v>101</v>
      </c>
      <c r="Q151" s="91"/>
      <c r="R151" s="29"/>
      <c r="S151" s="39">
        <f>IF(Suggested="Yes",AA151,AG151)</f>
        <v>7.2</v>
      </c>
      <c r="T151" s="37" t="s">
        <v>46</v>
      </c>
      <c r="U151" s="5" t="str">
        <f>+Instructions!$B$3</f>
        <v>D</v>
      </c>
      <c r="V151" s="52"/>
      <c r="W151" s="56">
        <f>+Instructions!$C$22</f>
        <v>0</v>
      </c>
      <c r="X151" s="17">
        <f>ROUND($AA151*(1-W151)+0.004999,2)</f>
        <v>7.2</v>
      </c>
      <c r="Y151" s="52"/>
      <c r="Z151" s="6" t="s">
        <v>288</v>
      </c>
      <c r="AA151" s="39">
        <v>7.2</v>
      </c>
      <c r="AB151" s="60">
        <f t="shared" ref="AB151:AB152" si="30">+W151</f>
        <v>0</v>
      </c>
      <c r="AC151" s="17">
        <f t="shared" ref="AC151:AC152" si="31">+X151</f>
        <v>7.2</v>
      </c>
      <c r="AD151" s="12">
        <f>(AG151-AC151)/AG151</f>
        <v>0</v>
      </c>
      <c r="AE151" s="125"/>
      <c r="AF151" s="132">
        <v>1</v>
      </c>
      <c r="AG151" s="38">
        <f>SUM(AJ151:AL151)+AE151</f>
        <v>7.2</v>
      </c>
      <c r="AH151" s="52"/>
      <c r="AJ151" s="17">
        <f>ROUND(AC151/(1-VLOOKUP(AF151,Group,2,FALSE)),2)</f>
        <v>7.2</v>
      </c>
      <c r="AK151" s="17">
        <f>IF(VLOOKUP(AF151,Group,5,FALSE)="YES",VLOOKUP(ROUND(ROUND(AJ151,1)-AJ151,2),Round,2,FALSE)+VLOOKUP(AF151,Group,6,FALSE),0)</f>
        <v>0</v>
      </c>
      <c r="AL151" s="17">
        <f>IF(VLOOKUP(AF151,Group,7,FALSE)="",0,ROUND(AJ151-0.04999,1)-AJ151+AM151)</f>
        <v>0</v>
      </c>
      <c r="AM151" s="17" t="str">
        <f>IF(VLOOKUP(AF151,Group,7,FALSE)="","",VLOOKUP(AF151,Group,7,FALSE))</f>
        <v/>
      </c>
      <c r="AO151" s="31" t="s">
        <v>59</v>
      </c>
    </row>
    <row r="152" spans="2:41" s="3" customFormat="1" ht="9.9499999999999993" customHeight="1" x14ac:dyDescent="0.2">
      <c r="B152" s="117" t="s">
        <v>55</v>
      </c>
      <c r="D152" s="40"/>
      <c r="E152" s="75" t="s">
        <v>98</v>
      </c>
      <c r="F152" s="75"/>
      <c r="G152" s="30" t="s">
        <v>47</v>
      </c>
      <c r="H152" s="30"/>
      <c r="I152" s="30"/>
      <c r="J152" s="30"/>
      <c r="K152" s="30" t="s">
        <v>251</v>
      </c>
      <c r="L152" s="30"/>
      <c r="M152" s="30"/>
      <c r="N152" s="30"/>
      <c r="P152" s="75" t="s">
        <v>100</v>
      </c>
      <c r="Q152" s="91"/>
      <c r="R152" s="29"/>
      <c r="S152" s="39">
        <f>IF(Suggested="Yes",AA152,AG152)</f>
        <v>7.15</v>
      </c>
      <c r="T152" s="37" t="s">
        <v>46</v>
      </c>
      <c r="U152" s="5" t="str">
        <f>+Instructions!$B$3</f>
        <v>D</v>
      </c>
      <c r="V152" s="52"/>
      <c r="W152" s="56">
        <f>+Instructions!$C$22</f>
        <v>0</v>
      </c>
      <c r="X152" s="17">
        <f t="shared" ref="X152" si="32">ROUND($AA152*(1-W152)+0.004999,2)</f>
        <v>7.15</v>
      </c>
      <c r="Y152" s="52"/>
      <c r="Z152" s="6" t="s">
        <v>288</v>
      </c>
      <c r="AA152" s="39">
        <v>7.15</v>
      </c>
      <c r="AB152" s="60">
        <f t="shared" si="30"/>
        <v>0</v>
      </c>
      <c r="AC152" s="17">
        <f t="shared" si="31"/>
        <v>7.15</v>
      </c>
      <c r="AD152" s="12">
        <f t="shared" ref="AD152" si="33">(AG152-AC152)/AG152</f>
        <v>0</v>
      </c>
      <c r="AE152" s="125"/>
      <c r="AF152" s="132">
        <v>1</v>
      </c>
      <c r="AG152" s="38">
        <f t="shared" ref="AG152" si="34">SUM(AJ152:AL152)+AE152</f>
        <v>7.15</v>
      </c>
      <c r="AH152" s="52"/>
      <c r="AJ152" s="17">
        <f t="shared" ref="AJ152" si="35">ROUND(AC152/(1-VLOOKUP(AF152,Group,2,FALSE)),2)</f>
        <v>7.15</v>
      </c>
      <c r="AK152" s="17">
        <f t="shared" ref="AK152" si="36">IF(VLOOKUP(AF152,Group,5,FALSE)="YES",VLOOKUP(ROUND(ROUND(AJ152,1)-AJ152,2),Round,2,FALSE)+VLOOKUP(AF152,Group,6,FALSE),0)</f>
        <v>0</v>
      </c>
      <c r="AL152" s="17">
        <f t="shared" ref="AL152" si="37">IF(VLOOKUP(AF152,Group,7,FALSE)="",0,ROUND(AJ152-0.04999,1)-AJ152+AM152)</f>
        <v>0</v>
      </c>
      <c r="AM152" s="17" t="str">
        <f t="shared" ref="AM152" si="38">IF(VLOOKUP(AF152,Group,7,FALSE)="","",VLOOKUP(AF152,Group,7,FALSE))</f>
        <v/>
      </c>
      <c r="AO152" s="31" t="s">
        <v>59</v>
      </c>
    </row>
    <row r="153" spans="2:41" s="3" customFormat="1" ht="1.5" customHeight="1" x14ac:dyDescent="0.2">
      <c r="P153" s="75"/>
      <c r="Q153" s="91"/>
      <c r="R153" s="6"/>
      <c r="S153" s="39"/>
      <c r="T153" s="6"/>
      <c r="U153" s="5"/>
      <c r="V153" s="52"/>
      <c r="W153" s="56"/>
      <c r="X153" s="15"/>
      <c r="Y153" s="52"/>
      <c r="Z153" s="39"/>
      <c r="AA153" s="39"/>
      <c r="AB153" s="55"/>
      <c r="AC153" s="17"/>
      <c r="AD153" s="15"/>
      <c r="AE153" s="65"/>
      <c r="AF153" s="128"/>
      <c r="AG153" s="39"/>
      <c r="AH153" s="52"/>
      <c r="AJ153" s="17"/>
      <c r="AK153" s="17"/>
      <c r="AL153" s="17"/>
      <c r="AM153" s="17"/>
      <c r="AO153" s="31" t="s">
        <v>59</v>
      </c>
    </row>
    <row r="154" spans="2:41" s="3" customFormat="1" ht="9.9499999999999993" customHeight="1" x14ac:dyDescent="0.2">
      <c r="C154" s="35"/>
      <c r="D154" s="40" t="s">
        <v>95</v>
      </c>
      <c r="E154" s="145" t="s">
        <v>257</v>
      </c>
      <c r="F154" s="145"/>
      <c r="G154" s="145"/>
      <c r="H154" s="145"/>
      <c r="I154" s="145"/>
      <c r="J154" s="145"/>
      <c r="K154" s="145"/>
      <c r="L154" s="145"/>
      <c r="M154" s="145"/>
      <c r="N154" s="145"/>
      <c r="O154" s="30"/>
      <c r="P154" s="30"/>
      <c r="Q154" s="30"/>
      <c r="R154" s="30"/>
      <c r="S154" s="30"/>
      <c r="T154" s="30"/>
      <c r="U154" s="5"/>
      <c r="V154" s="52"/>
      <c r="W154" s="70"/>
      <c r="X154" s="70"/>
      <c r="Y154" s="52"/>
      <c r="Z154" s="39"/>
      <c r="AA154" s="39"/>
      <c r="AB154" s="55"/>
      <c r="AC154" s="17"/>
      <c r="AD154" s="15"/>
      <c r="AE154" s="65"/>
      <c r="AF154" s="128"/>
      <c r="AG154" s="17"/>
      <c r="AH154" s="52"/>
      <c r="AJ154" s="17"/>
      <c r="AK154" s="17"/>
      <c r="AL154" s="17"/>
      <c r="AM154" s="17"/>
      <c r="AO154" s="31" t="s">
        <v>59</v>
      </c>
    </row>
    <row r="155" spans="2:41" s="3" customFormat="1" ht="0.95" customHeight="1" x14ac:dyDescent="0.2">
      <c r="P155" s="75"/>
      <c r="Q155" s="91"/>
      <c r="R155" s="6"/>
      <c r="S155" s="39"/>
      <c r="T155" s="6"/>
      <c r="U155" s="5"/>
      <c r="V155" s="52"/>
      <c r="W155" s="56"/>
      <c r="X155" s="15"/>
      <c r="Y155" s="52"/>
      <c r="Z155" s="39"/>
      <c r="AA155" s="39"/>
      <c r="AB155" s="55"/>
      <c r="AC155" s="17"/>
      <c r="AD155" s="15"/>
      <c r="AE155" s="65"/>
      <c r="AF155" s="128"/>
      <c r="AG155" s="39"/>
      <c r="AH155" s="52"/>
      <c r="AJ155" s="17"/>
      <c r="AK155" s="17"/>
      <c r="AL155" s="17"/>
      <c r="AM155" s="17"/>
      <c r="AO155" s="31" t="s">
        <v>59</v>
      </c>
    </row>
    <row r="156" spans="2:41" s="3" customFormat="1" ht="9.9499999999999993" customHeight="1" x14ac:dyDescent="0.2">
      <c r="B156" s="117" t="s">
        <v>55</v>
      </c>
      <c r="D156" s="40"/>
      <c r="E156" s="75" t="s">
        <v>97</v>
      </c>
      <c r="F156" s="75"/>
      <c r="G156" s="30" t="s">
        <v>47</v>
      </c>
      <c r="H156" s="30"/>
      <c r="I156" s="30"/>
      <c r="J156" s="30"/>
      <c r="K156" s="30" t="s">
        <v>251</v>
      </c>
      <c r="L156" s="30"/>
      <c r="M156" s="30"/>
      <c r="N156" s="30"/>
      <c r="P156" s="75" t="s">
        <v>101</v>
      </c>
      <c r="Q156" s="91"/>
      <c r="R156" s="29"/>
      <c r="S156" s="39">
        <f>IF(Suggested="Yes",AA156,AG156)</f>
        <v>7.4</v>
      </c>
      <c r="T156" s="37" t="s">
        <v>46</v>
      </c>
      <c r="U156" s="5" t="str">
        <f>+Instructions!$B$3</f>
        <v>D</v>
      </c>
      <c r="V156" s="52"/>
      <c r="W156" s="56">
        <f>+Instructions!$C$22</f>
        <v>0</v>
      </c>
      <c r="X156" s="17">
        <f>ROUND($AA156*(1-W156)+0.004999,2)</f>
        <v>7.4</v>
      </c>
      <c r="Y156" s="52"/>
      <c r="Z156" s="6" t="s">
        <v>288</v>
      </c>
      <c r="AA156" s="39">
        <v>7.4</v>
      </c>
      <c r="AB156" s="60">
        <f t="shared" ref="AB156:AB157" si="39">+W156</f>
        <v>0</v>
      </c>
      <c r="AC156" s="17">
        <f t="shared" ref="AC156:AC157" si="40">+X156</f>
        <v>7.4</v>
      </c>
      <c r="AD156" s="12">
        <f>(AG156-AC156)/AG156</f>
        <v>0</v>
      </c>
      <c r="AE156" s="125"/>
      <c r="AF156" s="132">
        <v>1</v>
      </c>
      <c r="AG156" s="38">
        <f>SUM(AJ156:AL156)+AE156</f>
        <v>7.4</v>
      </c>
      <c r="AH156" s="52"/>
      <c r="AJ156" s="17">
        <f>ROUND(AC156/(1-VLOOKUP(AF156,Group,2,FALSE)),2)</f>
        <v>7.4</v>
      </c>
      <c r="AK156" s="17">
        <f>IF(VLOOKUP(AF156,Group,5,FALSE)="YES",VLOOKUP(ROUND(ROUND(AJ156,1)-AJ156,2),Round,2,FALSE)+VLOOKUP(AF156,Group,6,FALSE),0)</f>
        <v>0</v>
      </c>
      <c r="AL156" s="17">
        <f>IF(VLOOKUP(AF156,Group,7,FALSE)="",0,ROUND(AJ156-0.04999,1)-AJ156+AM156)</f>
        <v>0</v>
      </c>
      <c r="AM156" s="17" t="str">
        <f>IF(VLOOKUP(AF156,Group,7,FALSE)="","",VLOOKUP(AF156,Group,7,FALSE))</f>
        <v/>
      </c>
      <c r="AO156" s="31" t="s">
        <v>59</v>
      </c>
    </row>
    <row r="157" spans="2:41" s="3" customFormat="1" ht="9.9499999999999993" customHeight="1" x14ac:dyDescent="0.2">
      <c r="B157" s="117" t="s">
        <v>55</v>
      </c>
      <c r="D157" s="40"/>
      <c r="E157" s="75" t="s">
        <v>98</v>
      </c>
      <c r="F157" s="75"/>
      <c r="G157" s="30" t="s">
        <v>47</v>
      </c>
      <c r="H157" s="30"/>
      <c r="I157" s="30"/>
      <c r="J157" s="30"/>
      <c r="K157" s="30" t="s">
        <v>251</v>
      </c>
      <c r="L157" s="30"/>
      <c r="M157" s="30"/>
      <c r="N157" s="30"/>
      <c r="P157" s="75" t="s">
        <v>100</v>
      </c>
      <c r="Q157" s="91"/>
      <c r="R157" s="29"/>
      <c r="S157" s="39">
        <f>IF(Suggested="Yes",AA157,AG157)</f>
        <v>7.35</v>
      </c>
      <c r="T157" s="37" t="s">
        <v>46</v>
      </c>
      <c r="U157" s="5" t="str">
        <f>+Instructions!$B$3</f>
        <v>D</v>
      </c>
      <c r="V157" s="52"/>
      <c r="W157" s="56">
        <f>+Instructions!$C$22</f>
        <v>0</v>
      </c>
      <c r="X157" s="17">
        <f t="shared" ref="X157" si="41">ROUND($AA157*(1-W157)+0.004999,2)</f>
        <v>7.35</v>
      </c>
      <c r="Y157" s="52"/>
      <c r="Z157" s="6" t="s">
        <v>288</v>
      </c>
      <c r="AA157" s="39">
        <v>7.35</v>
      </c>
      <c r="AB157" s="60">
        <f t="shared" si="39"/>
        <v>0</v>
      </c>
      <c r="AC157" s="17">
        <f t="shared" si="40"/>
        <v>7.35</v>
      </c>
      <c r="AD157" s="12">
        <f t="shared" ref="AD157" si="42">(AG157-AC157)/AG157</f>
        <v>0</v>
      </c>
      <c r="AE157" s="125"/>
      <c r="AF157" s="132">
        <v>1</v>
      </c>
      <c r="AG157" s="38">
        <f t="shared" ref="AG157" si="43">SUM(AJ157:AL157)+AE157</f>
        <v>7.35</v>
      </c>
      <c r="AH157" s="52"/>
      <c r="AJ157" s="17">
        <f t="shared" ref="AJ157" si="44">ROUND(AC157/(1-VLOOKUP(AF157,Group,2,FALSE)),2)</f>
        <v>7.35</v>
      </c>
      <c r="AK157" s="17">
        <f t="shared" ref="AK157" si="45">IF(VLOOKUP(AF157,Group,5,FALSE)="YES",VLOOKUP(ROUND(ROUND(AJ157,1)-AJ157,2),Round,2,FALSE)+VLOOKUP(AF157,Group,6,FALSE),0)</f>
        <v>0</v>
      </c>
      <c r="AL157" s="17">
        <f t="shared" ref="AL157" si="46">IF(VLOOKUP(AF157,Group,7,FALSE)="",0,ROUND(AJ157-0.04999,1)-AJ157+AM157)</f>
        <v>0</v>
      </c>
      <c r="AM157" s="17" t="str">
        <f t="shared" ref="AM157" si="47">IF(VLOOKUP(AF157,Group,7,FALSE)="","",VLOOKUP(AF157,Group,7,FALSE))</f>
        <v/>
      </c>
      <c r="AO157" s="31" t="s">
        <v>59</v>
      </c>
    </row>
    <row r="158" spans="2:41" s="3" customFormat="1" ht="1.5" customHeight="1" x14ac:dyDescent="0.2">
      <c r="P158" s="75"/>
      <c r="Q158" s="91"/>
      <c r="R158" s="6"/>
      <c r="S158" s="39"/>
      <c r="T158" s="6"/>
      <c r="U158" s="5"/>
      <c r="V158" s="52"/>
      <c r="W158" s="56"/>
      <c r="X158" s="15"/>
      <c r="Y158" s="52"/>
      <c r="Z158" s="39"/>
      <c r="AA158" s="39"/>
      <c r="AB158" s="55"/>
      <c r="AC158" s="17"/>
      <c r="AD158" s="15"/>
      <c r="AE158" s="65"/>
      <c r="AF158" s="128"/>
      <c r="AG158" s="39"/>
      <c r="AH158" s="52"/>
      <c r="AJ158" s="17"/>
      <c r="AK158" s="17"/>
      <c r="AL158" s="17"/>
      <c r="AM158" s="17"/>
      <c r="AO158" s="31" t="s">
        <v>59</v>
      </c>
    </row>
    <row r="159" spans="2:41" s="3" customFormat="1" ht="9.9499999999999993" customHeight="1" x14ac:dyDescent="0.2">
      <c r="C159" s="35"/>
      <c r="D159" s="40" t="s">
        <v>8</v>
      </c>
      <c r="E159" s="145" t="s">
        <v>259</v>
      </c>
      <c r="F159" s="145"/>
      <c r="H159" s="145"/>
      <c r="I159" s="145"/>
      <c r="J159" s="145"/>
      <c r="K159" s="145"/>
      <c r="N159" s="145"/>
      <c r="P159" s="30"/>
      <c r="Q159" s="30"/>
      <c r="R159" s="30"/>
      <c r="S159" s="30"/>
      <c r="T159" s="30"/>
      <c r="U159" s="5"/>
      <c r="V159" s="52"/>
      <c r="W159" s="70"/>
      <c r="X159" s="70"/>
      <c r="Y159" s="52"/>
      <c r="Z159" s="39"/>
      <c r="AA159" s="39"/>
      <c r="AB159" s="55"/>
      <c r="AC159" s="17"/>
      <c r="AD159" s="15"/>
      <c r="AE159" s="65"/>
      <c r="AF159" s="128"/>
      <c r="AG159" s="17"/>
      <c r="AH159" s="52"/>
      <c r="AJ159" s="17"/>
      <c r="AK159" s="17"/>
      <c r="AL159" s="17"/>
      <c r="AM159" s="17"/>
      <c r="AO159" s="31" t="s">
        <v>59</v>
      </c>
    </row>
    <row r="160" spans="2:41" s="3" customFormat="1" ht="0.95" customHeight="1" x14ac:dyDescent="0.2">
      <c r="P160" s="75"/>
      <c r="Q160" s="91"/>
      <c r="R160" s="6"/>
      <c r="S160" s="39"/>
      <c r="T160" s="6"/>
      <c r="U160" s="5"/>
      <c r="V160" s="52"/>
      <c r="W160" s="56"/>
      <c r="X160" s="15"/>
      <c r="Y160" s="52"/>
      <c r="Z160" s="39"/>
      <c r="AA160" s="39"/>
      <c r="AB160" s="55"/>
      <c r="AC160" s="17"/>
      <c r="AD160" s="15"/>
      <c r="AE160" s="65"/>
      <c r="AF160" s="128"/>
      <c r="AG160" s="39"/>
      <c r="AH160" s="52"/>
      <c r="AJ160" s="17"/>
      <c r="AK160" s="17"/>
      <c r="AL160" s="17"/>
      <c r="AM160" s="17"/>
      <c r="AO160" s="31" t="s">
        <v>59</v>
      </c>
    </row>
    <row r="161" spans="2:41" s="3" customFormat="1" ht="9.9499999999999993" customHeight="1" x14ac:dyDescent="0.2">
      <c r="B161" s="118" t="s">
        <v>44</v>
      </c>
      <c r="D161" s="40"/>
      <c r="E161" s="75" t="s">
        <v>105</v>
      </c>
      <c r="F161" s="75"/>
      <c r="G161" s="30" t="s">
        <v>107</v>
      </c>
      <c r="H161" s="30"/>
      <c r="I161" s="30"/>
      <c r="J161" s="30" t="s">
        <v>106</v>
      </c>
      <c r="K161" s="30"/>
      <c r="L161" s="30"/>
      <c r="M161" s="30" t="s">
        <v>251</v>
      </c>
      <c r="N161" s="30"/>
      <c r="P161" s="75" t="s">
        <v>113</v>
      </c>
      <c r="Q161" s="91"/>
      <c r="R161" s="29"/>
      <c r="S161" s="39">
        <f>IF(Suggested="Yes",AA161,AG161)</f>
        <v>4.5999999999999996</v>
      </c>
      <c r="T161" s="37" t="s">
        <v>45</v>
      </c>
      <c r="U161" s="5" t="str">
        <f>+Instructions!$B$3</f>
        <v>D</v>
      </c>
      <c r="V161" s="52"/>
      <c r="W161" s="56">
        <f>+Instructions!$C$22</f>
        <v>0</v>
      </c>
      <c r="X161" s="39">
        <f>ROUND($AA161*(1-W161)+0.004999,2)</f>
        <v>4.5999999999999996</v>
      </c>
      <c r="Y161" s="52"/>
      <c r="Z161" s="6" t="s">
        <v>288</v>
      </c>
      <c r="AA161" s="39">
        <v>4.5999999999999996</v>
      </c>
      <c r="AB161" s="60">
        <f t="shared" ref="AB161:AB163" si="48">+W161</f>
        <v>0</v>
      </c>
      <c r="AC161" s="39">
        <f t="shared" ref="AC161:AC163" si="49">+X161</f>
        <v>4.5999999999999996</v>
      </c>
      <c r="AD161" s="60">
        <f>(AG161-AC161)/AG161</f>
        <v>0</v>
      </c>
      <c r="AE161" s="125"/>
      <c r="AF161" s="134">
        <v>2</v>
      </c>
      <c r="AG161" s="44">
        <f>SUM(AJ161:AL161)+AE161</f>
        <v>4.5999999999999996</v>
      </c>
      <c r="AH161" s="52"/>
      <c r="AJ161" s="17">
        <f>ROUND(AC161/(1-VLOOKUP(AF161,Group,2,FALSE)),2)</f>
        <v>4.5999999999999996</v>
      </c>
      <c r="AK161" s="17">
        <f>IF(VLOOKUP(AF161,Group,5,FALSE)="YES",VLOOKUP(ROUND(ROUND(AJ161,1)-AJ161,2),Round,2,FALSE)+VLOOKUP(AF161,Group,6,FALSE),0)</f>
        <v>0</v>
      </c>
      <c r="AL161" s="17">
        <f>IF(VLOOKUP(AF161,Group,7,FALSE)="",0,ROUND(AJ161-0.04999,1)-AJ161+AM161)</f>
        <v>0</v>
      </c>
      <c r="AM161" s="17" t="str">
        <f>IF(VLOOKUP(AF161,Group,7,FALSE)="","",VLOOKUP(AF161,Group,7,FALSE))</f>
        <v/>
      </c>
      <c r="AO161" s="31" t="s">
        <v>59</v>
      </c>
    </row>
    <row r="162" spans="2:41" s="3" customFormat="1" ht="9.9499999999999993" customHeight="1" x14ac:dyDescent="0.2">
      <c r="B162" s="118" t="s">
        <v>44</v>
      </c>
      <c r="D162" s="40"/>
      <c r="E162" s="75" t="s">
        <v>105</v>
      </c>
      <c r="F162" s="75"/>
      <c r="G162" s="30" t="s">
        <v>108</v>
      </c>
      <c r="H162" s="30"/>
      <c r="I162" s="30"/>
      <c r="J162" s="30" t="s">
        <v>110</v>
      </c>
      <c r="K162" s="30"/>
      <c r="L162" s="30"/>
      <c r="M162" s="30" t="s">
        <v>251</v>
      </c>
      <c r="N162" s="30"/>
      <c r="P162" s="75" t="s">
        <v>113</v>
      </c>
      <c r="Q162" s="91"/>
      <c r="R162" s="29"/>
      <c r="S162" s="39">
        <f>IF(Suggested="Yes",AA162,AG162)</f>
        <v>7.35</v>
      </c>
      <c r="T162" s="37" t="s">
        <v>45</v>
      </c>
      <c r="U162" s="5" t="str">
        <f>+Instructions!$B$3</f>
        <v>D</v>
      </c>
      <c r="V162" s="52"/>
      <c r="W162" s="56">
        <f>+Instructions!$C$22</f>
        <v>0</v>
      </c>
      <c r="X162" s="39">
        <f>ROUND($AA162*(1-W162)+0.004999,2)</f>
        <v>7.35</v>
      </c>
      <c r="Y162" s="52"/>
      <c r="Z162" s="6" t="s">
        <v>288</v>
      </c>
      <c r="AA162" s="39">
        <v>7.35</v>
      </c>
      <c r="AB162" s="60">
        <f t="shared" si="48"/>
        <v>0</v>
      </c>
      <c r="AC162" s="39">
        <f t="shared" si="49"/>
        <v>7.35</v>
      </c>
      <c r="AD162" s="60">
        <f>(AG162-AC162)/AG162</f>
        <v>0</v>
      </c>
      <c r="AE162" s="125"/>
      <c r="AF162" s="134">
        <v>2</v>
      </c>
      <c r="AG162" s="44">
        <f>SUM(AJ162:AL162)+AE162</f>
        <v>7.35</v>
      </c>
      <c r="AH162" s="52"/>
      <c r="AJ162" s="17">
        <f>ROUND(AC162/(1-VLOOKUP(AF162,Group,2,FALSE)),2)</f>
        <v>7.35</v>
      </c>
      <c r="AK162" s="17">
        <f>IF(VLOOKUP(AF162,Group,5,FALSE)="YES",VLOOKUP(ROUND(ROUND(AJ162,1)-AJ162,2),Round,2,FALSE)+VLOOKUP(AF162,Group,6,FALSE),0)</f>
        <v>0</v>
      </c>
      <c r="AL162" s="17">
        <f>IF(VLOOKUP(AF162,Group,7,FALSE)="",0,ROUND(AJ162-0.04999,1)-AJ162+AM162)</f>
        <v>0</v>
      </c>
      <c r="AM162" s="17" t="str">
        <f>IF(VLOOKUP(AF162,Group,7,FALSE)="","",VLOOKUP(AF162,Group,7,FALSE))</f>
        <v/>
      </c>
      <c r="AO162" s="31" t="s">
        <v>59</v>
      </c>
    </row>
    <row r="163" spans="2:41" s="3" customFormat="1" ht="9.9499999999999993" customHeight="1" x14ac:dyDescent="0.2">
      <c r="B163" s="118" t="s">
        <v>44</v>
      </c>
      <c r="D163" s="40"/>
      <c r="E163" s="75" t="s">
        <v>105</v>
      </c>
      <c r="F163" s="75"/>
      <c r="G163" s="30" t="s">
        <v>109</v>
      </c>
      <c r="H163" s="30"/>
      <c r="I163" s="30"/>
      <c r="J163" s="30" t="s">
        <v>111</v>
      </c>
      <c r="K163" s="30"/>
      <c r="L163" s="30"/>
      <c r="M163" s="30" t="s">
        <v>251</v>
      </c>
      <c r="N163" s="30"/>
      <c r="P163" s="75" t="s">
        <v>113</v>
      </c>
      <c r="Q163" s="91"/>
      <c r="R163" s="29"/>
      <c r="S163" s="39">
        <f>IF(Suggested="Yes",AA163,AG163)</f>
        <v>7.35</v>
      </c>
      <c r="T163" s="37" t="s">
        <v>45</v>
      </c>
      <c r="U163" s="5" t="str">
        <f>+Instructions!$B$3</f>
        <v>D</v>
      </c>
      <c r="V163" s="52"/>
      <c r="W163" s="56">
        <f>+Instructions!$C$22</f>
        <v>0</v>
      </c>
      <c r="X163" s="39">
        <f>ROUND($AA163*(1-W163)+0.004999,2)</f>
        <v>7.35</v>
      </c>
      <c r="Y163" s="52"/>
      <c r="Z163" s="6" t="s">
        <v>288</v>
      </c>
      <c r="AA163" s="39">
        <v>7.35</v>
      </c>
      <c r="AB163" s="60">
        <f t="shared" si="48"/>
        <v>0</v>
      </c>
      <c r="AC163" s="39">
        <f t="shared" si="49"/>
        <v>7.35</v>
      </c>
      <c r="AD163" s="60">
        <f>(AG163-AC163)/AG163</f>
        <v>0</v>
      </c>
      <c r="AE163" s="125"/>
      <c r="AF163" s="134">
        <v>2</v>
      </c>
      <c r="AG163" s="44">
        <f>SUM(AJ163:AL163)+AE163</f>
        <v>7.35</v>
      </c>
      <c r="AH163" s="52"/>
      <c r="AJ163" s="17">
        <f>ROUND(AC163/(1-VLOOKUP(AF163,Group,2,FALSE)),2)</f>
        <v>7.35</v>
      </c>
      <c r="AK163" s="17">
        <f>IF(VLOOKUP(AF163,Group,5,FALSE)="YES",VLOOKUP(ROUND(ROUND(AJ163,1)-AJ163,2),Round,2,FALSE)+VLOOKUP(AF163,Group,6,FALSE),0)</f>
        <v>0</v>
      </c>
      <c r="AL163" s="17">
        <f>IF(VLOOKUP(AF163,Group,7,FALSE)="",0,ROUND(AJ163-0.04999,1)-AJ163+AM163)</f>
        <v>0</v>
      </c>
      <c r="AM163" s="17" t="str">
        <f>IF(VLOOKUP(AF163,Group,7,FALSE)="","",VLOOKUP(AF163,Group,7,FALSE))</f>
        <v/>
      </c>
      <c r="AO163" s="31" t="s">
        <v>59</v>
      </c>
    </row>
    <row r="164" spans="2:41" s="3" customFormat="1" ht="1.5" customHeight="1" x14ac:dyDescent="0.2">
      <c r="P164" s="75"/>
      <c r="Q164" s="91"/>
      <c r="R164" s="6"/>
      <c r="S164" s="39"/>
      <c r="T164" s="6"/>
      <c r="U164" s="5"/>
      <c r="V164" s="52"/>
      <c r="W164" s="56"/>
      <c r="X164" s="15"/>
      <c r="Y164" s="52"/>
      <c r="Z164" s="39"/>
      <c r="AA164" s="39"/>
      <c r="AB164" s="55"/>
      <c r="AC164" s="17"/>
      <c r="AD164" s="15"/>
      <c r="AE164" s="65"/>
      <c r="AF164" s="128"/>
      <c r="AG164" s="39"/>
      <c r="AH164" s="52"/>
      <c r="AJ164" s="17"/>
      <c r="AK164" s="17"/>
      <c r="AL164" s="17"/>
      <c r="AM164" s="17"/>
      <c r="AO164" s="31" t="s">
        <v>59</v>
      </c>
    </row>
    <row r="165" spans="2:41" s="3" customFormat="1" ht="9.9499999999999993" customHeight="1" x14ac:dyDescent="0.2">
      <c r="C165" s="74"/>
      <c r="D165" s="160" t="s">
        <v>122</v>
      </c>
      <c r="E165" s="157"/>
      <c r="P165" s="4"/>
      <c r="Q165" s="6"/>
      <c r="S165" s="21"/>
      <c r="T165" s="68"/>
      <c r="U165" s="5"/>
      <c r="V165" s="52"/>
      <c r="W165" s="70"/>
      <c r="X165" s="70"/>
      <c r="Y165" s="52"/>
      <c r="Z165" s="39"/>
      <c r="AA165" s="39"/>
      <c r="AB165" s="55"/>
      <c r="AC165" s="17"/>
      <c r="AD165" s="15"/>
      <c r="AE165" s="65"/>
      <c r="AF165" s="128"/>
      <c r="AG165" s="17"/>
      <c r="AH165" s="52"/>
      <c r="AJ165" s="17"/>
      <c r="AK165" s="17"/>
      <c r="AL165" s="17"/>
      <c r="AM165" s="17"/>
      <c r="AO165" s="31" t="s">
        <v>59</v>
      </c>
    </row>
    <row r="166" spans="2:41" s="3" customFormat="1" ht="0.95" customHeight="1" x14ac:dyDescent="0.2">
      <c r="P166" s="75"/>
      <c r="Q166" s="91"/>
      <c r="R166" s="6"/>
      <c r="S166" s="39"/>
      <c r="T166" s="6"/>
      <c r="U166" s="5"/>
      <c r="V166" s="52"/>
      <c r="W166" s="56"/>
      <c r="X166" s="15"/>
      <c r="Y166" s="52"/>
      <c r="Z166" s="39"/>
      <c r="AA166" s="39"/>
      <c r="AB166" s="55"/>
      <c r="AC166" s="17"/>
      <c r="AD166" s="15"/>
      <c r="AE166" s="65"/>
      <c r="AF166" s="128"/>
      <c r="AG166" s="39"/>
      <c r="AH166" s="52"/>
      <c r="AJ166" s="17"/>
      <c r="AK166" s="17"/>
      <c r="AL166" s="17"/>
      <c r="AM166" s="17"/>
      <c r="AO166" s="31" t="s">
        <v>59</v>
      </c>
    </row>
    <row r="167" spans="2:41" s="3" customFormat="1" ht="9.9499999999999993" customHeight="1" x14ac:dyDescent="0.2">
      <c r="B167" s="118" t="s">
        <v>44</v>
      </c>
      <c r="D167" s="40"/>
      <c r="E167" s="75" t="s">
        <v>97</v>
      </c>
      <c r="F167" s="75"/>
      <c r="G167" s="30" t="s">
        <v>114</v>
      </c>
      <c r="H167" s="30"/>
      <c r="I167" s="30"/>
      <c r="J167" s="30" t="s">
        <v>123</v>
      </c>
      <c r="K167" s="30"/>
      <c r="L167" s="30"/>
      <c r="M167" s="30"/>
      <c r="N167" s="30" t="s">
        <v>251</v>
      </c>
      <c r="P167" s="75" t="s">
        <v>112</v>
      </c>
      <c r="Q167" s="91"/>
      <c r="R167" s="29"/>
      <c r="S167" s="39">
        <f t="shared" ref="S167:S173" si="50">IF(Suggested="Yes",AA167,AG167)</f>
        <v>4.25</v>
      </c>
      <c r="T167" s="37" t="s">
        <v>45</v>
      </c>
      <c r="U167" s="5" t="str">
        <f>+Instructions!$B$3</f>
        <v>D</v>
      </c>
      <c r="V167" s="52"/>
      <c r="W167" s="56">
        <f>+Instructions!$C$22</f>
        <v>0</v>
      </c>
      <c r="X167" s="39">
        <f t="shared" ref="X167:X173" si="51">ROUND($AA167*(1-W167)+0.004999,2)</f>
        <v>4.25</v>
      </c>
      <c r="Y167" s="52"/>
      <c r="Z167" s="6" t="s">
        <v>288</v>
      </c>
      <c r="AA167" s="39">
        <v>4.25</v>
      </c>
      <c r="AB167" s="60">
        <f t="shared" ref="AB167:AB173" si="52">+W167</f>
        <v>0</v>
      </c>
      <c r="AC167" s="39">
        <f t="shared" ref="AC167:AC173" si="53">+X167</f>
        <v>4.25</v>
      </c>
      <c r="AD167" s="60">
        <f t="shared" ref="AD167:AD173" si="54">(AG167-AC167)/AG167</f>
        <v>0</v>
      </c>
      <c r="AE167" s="125"/>
      <c r="AF167" s="134">
        <v>2</v>
      </c>
      <c r="AG167" s="44">
        <f t="shared" ref="AG167:AG173" si="55">SUM(AJ167:AL167)+AE167</f>
        <v>4.25</v>
      </c>
      <c r="AH167" s="52"/>
      <c r="AJ167" s="17">
        <f t="shared" ref="AJ167:AJ173" si="56">ROUND(AC167/(1-VLOOKUP(AF167,Group,2,FALSE)),2)</f>
        <v>4.25</v>
      </c>
      <c r="AK167" s="17">
        <f t="shared" ref="AK167:AK173" si="57">IF(VLOOKUP(AF167,Group,5,FALSE)="YES",VLOOKUP(ROUND(ROUND(AJ167,1)-AJ167,2),Round,2,FALSE)+VLOOKUP(AF167,Group,6,FALSE),0)</f>
        <v>0</v>
      </c>
      <c r="AL167" s="17">
        <f t="shared" ref="AL167:AL173" si="58">IF(VLOOKUP(AF167,Group,7,FALSE)="",0,ROUND(AJ167-0.04999,1)-AJ167+AM167)</f>
        <v>0</v>
      </c>
      <c r="AM167" s="17" t="str">
        <f t="shared" ref="AM167:AM173" si="59">IF(VLOOKUP(AF167,Group,7,FALSE)="","",VLOOKUP(AF167,Group,7,FALSE))</f>
        <v/>
      </c>
      <c r="AO167" s="31" t="s">
        <v>59</v>
      </c>
    </row>
    <row r="168" spans="2:41" s="3" customFormat="1" ht="9.9499999999999993" customHeight="1" x14ac:dyDescent="0.2">
      <c r="B168" s="118" t="s">
        <v>44</v>
      </c>
      <c r="D168" s="40"/>
      <c r="E168" s="75" t="s">
        <v>97</v>
      </c>
      <c r="F168" s="75"/>
      <c r="G168" s="30" t="s">
        <v>115</v>
      </c>
      <c r="H168" s="30"/>
      <c r="I168" s="30" t="s">
        <v>87</v>
      </c>
      <c r="J168" s="30" t="s">
        <v>124</v>
      </c>
      <c r="K168" s="30"/>
      <c r="L168" s="30"/>
      <c r="M168" s="30"/>
      <c r="N168" s="30" t="s">
        <v>251</v>
      </c>
      <c r="P168" s="75" t="s">
        <v>112</v>
      </c>
      <c r="Q168" s="91"/>
      <c r="R168" s="29"/>
      <c r="S168" s="39">
        <f t="shared" si="50"/>
        <v>8.0500000000000007</v>
      </c>
      <c r="T168" s="37" t="s">
        <v>45</v>
      </c>
      <c r="U168" s="5" t="str">
        <f>+Instructions!$B$3</f>
        <v>D</v>
      </c>
      <c r="V168" s="52"/>
      <c r="W168" s="56">
        <f>+Instructions!$C$22</f>
        <v>0</v>
      </c>
      <c r="X168" s="39">
        <f t="shared" si="51"/>
        <v>8.0500000000000007</v>
      </c>
      <c r="Y168" s="52"/>
      <c r="Z168" s="6" t="s">
        <v>288</v>
      </c>
      <c r="AA168" s="39">
        <v>8.0500000000000007</v>
      </c>
      <c r="AB168" s="60">
        <f t="shared" si="52"/>
        <v>0</v>
      </c>
      <c r="AC168" s="39">
        <f t="shared" si="53"/>
        <v>8.0500000000000007</v>
      </c>
      <c r="AD168" s="60">
        <f t="shared" si="54"/>
        <v>0</v>
      </c>
      <c r="AE168" s="125"/>
      <c r="AF168" s="134">
        <v>2</v>
      </c>
      <c r="AG168" s="44">
        <f t="shared" si="55"/>
        <v>8.0500000000000007</v>
      </c>
      <c r="AH168" s="52"/>
      <c r="AJ168" s="17">
        <f t="shared" si="56"/>
        <v>8.0500000000000007</v>
      </c>
      <c r="AK168" s="17">
        <f t="shared" si="57"/>
        <v>0</v>
      </c>
      <c r="AL168" s="17">
        <f t="shared" si="58"/>
        <v>0</v>
      </c>
      <c r="AM168" s="17" t="str">
        <f t="shared" si="59"/>
        <v/>
      </c>
      <c r="AO168" s="31" t="s">
        <v>59</v>
      </c>
    </row>
    <row r="169" spans="2:41" s="3" customFormat="1" ht="9.9499999999999993" customHeight="1" x14ac:dyDescent="0.2">
      <c r="B169" s="118" t="s">
        <v>44</v>
      </c>
      <c r="D169" s="40" t="s">
        <v>87</v>
      </c>
      <c r="E169" s="75" t="s">
        <v>97</v>
      </c>
      <c r="F169" s="75"/>
      <c r="G169" s="30" t="s">
        <v>116</v>
      </c>
      <c r="H169" s="30"/>
      <c r="I169" s="30"/>
      <c r="J169" s="30" t="s">
        <v>125</v>
      </c>
      <c r="K169" s="30"/>
      <c r="L169" s="30"/>
      <c r="M169" s="30"/>
      <c r="N169" s="30" t="s">
        <v>251</v>
      </c>
      <c r="P169" s="75" t="s">
        <v>112</v>
      </c>
      <c r="Q169" s="91"/>
      <c r="R169" s="29"/>
      <c r="S169" s="39">
        <f t="shared" si="50"/>
        <v>8.0500000000000007</v>
      </c>
      <c r="T169" s="37" t="s">
        <v>45</v>
      </c>
      <c r="U169" s="5" t="str">
        <f>+Instructions!$B$3</f>
        <v>D</v>
      </c>
      <c r="V169" s="52"/>
      <c r="W169" s="56">
        <f>+Instructions!$C$22</f>
        <v>0</v>
      </c>
      <c r="X169" s="39">
        <f t="shared" si="51"/>
        <v>8.0500000000000007</v>
      </c>
      <c r="Y169" s="52"/>
      <c r="Z169" s="6" t="s">
        <v>288</v>
      </c>
      <c r="AA169" s="39">
        <v>8.0500000000000007</v>
      </c>
      <c r="AB169" s="60">
        <f t="shared" si="52"/>
        <v>0</v>
      </c>
      <c r="AC169" s="39">
        <f t="shared" si="53"/>
        <v>8.0500000000000007</v>
      </c>
      <c r="AD169" s="60">
        <f t="shared" si="54"/>
        <v>0</v>
      </c>
      <c r="AE169" s="125"/>
      <c r="AF169" s="134">
        <v>2</v>
      </c>
      <c r="AG169" s="44">
        <f t="shared" si="55"/>
        <v>8.0500000000000007</v>
      </c>
      <c r="AH169" s="52"/>
      <c r="AJ169" s="17">
        <f t="shared" si="56"/>
        <v>8.0500000000000007</v>
      </c>
      <c r="AK169" s="17">
        <f t="shared" si="57"/>
        <v>0</v>
      </c>
      <c r="AL169" s="17">
        <f t="shared" si="58"/>
        <v>0</v>
      </c>
      <c r="AM169" s="17" t="str">
        <f t="shared" si="59"/>
        <v/>
      </c>
      <c r="AO169" s="31" t="s">
        <v>59</v>
      </c>
    </row>
    <row r="170" spans="2:41" s="3" customFormat="1" ht="9.9499999999999993" customHeight="1" x14ac:dyDescent="0.2">
      <c r="B170" s="118" t="s">
        <v>44</v>
      </c>
      <c r="C170" s="3" t="s">
        <v>87</v>
      </c>
      <c r="D170" s="40" t="s">
        <v>87</v>
      </c>
      <c r="E170" s="75" t="s">
        <v>97</v>
      </c>
      <c r="F170" s="75"/>
      <c r="G170" s="30" t="s">
        <v>117</v>
      </c>
      <c r="H170" s="30"/>
      <c r="I170" s="30"/>
      <c r="J170" s="30" t="s">
        <v>126</v>
      </c>
      <c r="K170" s="30"/>
      <c r="L170" s="30"/>
      <c r="M170" s="30"/>
      <c r="N170" s="30" t="s">
        <v>251</v>
      </c>
      <c r="P170" s="75" t="s">
        <v>112</v>
      </c>
      <c r="Q170" s="91"/>
      <c r="R170" s="29"/>
      <c r="S170" s="39">
        <f t="shared" si="50"/>
        <v>10.3</v>
      </c>
      <c r="T170" s="37" t="s">
        <v>45</v>
      </c>
      <c r="U170" s="5" t="str">
        <f>+Instructions!$B$3</f>
        <v>D</v>
      </c>
      <c r="V170" s="52"/>
      <c r="W170" s="56">
        <f>+Instructions!$C$22</f>
        <v>0</v>
      </c>
      <c r="X170" s="39">
        <f t="shared" si="51"/>
        <v>10.3</v>
      </c>
      <c r="Y170" s="52"/>
      <c r="Z170" s="6" t="s">
        <v>288</v>
      </c>
      <c r="AA170" s="39">
        <v>10.3</v>
      </c>
      <c r="AB170" s="60">
        <f t="shared" si="52"/>
        <v>0</v>
      </c>
      <c r="AC170" s="39">
        <f t="shared" si="53"/>
        <v>10.3</v>
      </c>
      <c r="AD170" s="60">
        <f t="shared" si="54"/>
        <v>0</v>
      </c>
      <c r="AE170" s="125"/>
      <c r="AF170" s="134">
        <v>2</v>
      </c>
      <c r="AG170" s="44">
        <f t="shared" si="55"/>
        <v>10.3</v>
      </c>
      <c r="AH170" s="52"/>
      <c r="AJ170" s="17">
        <f t="shared" si="56"/>
        <v>10.3</v>
      </c>
      <c r="AK170" s="17">
        <f t="shared" si="57"/>
        <v>0</v>
      </c>
      <c r="AL170" s="17">
        <f t="shared" si="58"/>
        <v>0</v>
      </c>
      <c r="AM170" s="17" t="str">
        <f t="shared" si="59"/>
        <v/>
      </c>
      <c r="AO170" s="31" t="s">
        <v>59</v>
      </c>
    </row>
    <row r="171" spans="2:41" s="3" customFormat="1" ht="9.9499999999999993" customHeight="1" x14ac:dyDescent="0.2">
      <c r="B171" s="118" t="s">
        <v>44</v>
      </c>
      <c r="D171" s="40"/>
      <c r="E171" s="75" t="s">
        <v>118</v>
      </c>
      <c r="F171" s="75"/>
      <c r="G171" s="30" t="s">
        <v>119</v>
      </c>
      <c r="H171" s="30"/>
      <c r="I171" s="30"/>
      <c r="J171" s="30" t="s">
        <v>123</v>
      </c>
      <c r="K171" s="30"/>
      <c r="L171" s="30"/>
      <c r="M171" s="30"/>
      <c r="N171" s="30" t="s">
        <v>251</v>
      </c>
      <c r="P171" s="75" t="s">
        <v>112</v>
      </c>
      <c r="Q171" s="91"/>
      <c r="R171" s="29"/>
      <c r="S171" s="39">
        <f t="shared" si="50"/>
        <v>4.95</v>
      </c>
      <c r="T171" s="37" t="s">
        <v>45</v>
      </c>
      <c r="U171" s="5" t="str">
        <f>+Instructions!$B$3</f>
        <v>D</v>
      </c>
      <c r="V171" s="52"/>
      <c r="W171" s="56">
        <f>+Instructions!$C$22</f>
        <v>0</v>
      </c>
      <c r="X171" s="39">
        <f t="shared" si="51"/>
        <v>4.95</v>
      </c>
      <c r="Y171" s="52"/>
      <c r="Z171" s="6" t="s">
        <v>288</v>
      </c>
      <c r="AA171" s="39">
        <v>4.95</v>
      </c>
      <c r="AB171" s="60">
        <f t="shared" si="52"/>
        <v>0</v>
      </c>
      <c r="AC171" s="39">
        <f t="shared" si="53"/>
        <v>4.95</v>
      </c>
      <c r="AD171" s="60">
        <f t="shared" si="54"/>
        <v>0</v>
      </c>
      <c r="AE171" s="125"/>
      <c r="AF171" s="134">
        <v>2</v>
      </c>
      <c r="AG171" s="44">
        <f t="shared" si="55"/>
        <v>4.95</v>
      </c>
      <c r="AH171" s="52"/>
      <c r="AJ171" s="17">
        <f t="shared" si="56"/>
        <v>4.95</v>
      </c>
      <c r="AK171" s="17">
        <f t="shared" si="57"/>
        <v>0</v>
      </c>
      <c r="AL171" s="17">
        <f t="shared" si="58"/>
        <v>0</v>
      </c>
      <c r="AM171" s="17" t="str">
        <f t="shared" si="59"/>
        <v/>
      </c>
      <c r="AO171" s="31" t="s">
        <v>59</v>
      </c>
    </row>
    <row r="172" spans="2:41" s="3" customFormat="1" ht="9.9499999999999993" customHeight="1" x14ac:dyDescent="0.2">
      <c r="B172" s="118" t="s">
        <v>44</v>
      </c>
      <c r="D172" s="40"/>
      <c r="E172" s="75" t="s">
        <v>118</v>
      </c>
      <c r="F172" s="75"/>
      <c r="G172" s="30" t="s">
        <v>120</v>
      </c>
      <c r="H172" s="30"/>
      <c r="I172" s="30" t="s">
        <v>87</v>
      </c>
      <c r="J172" s="30" t="s">
        <v>124</v>
      </c>
      <c r="K172" s="30"/>
      <c r="L172" s="30"/>
      <c r="M172" s="30"/>
      <c r="N172" s="30" t="s">
        <v>251</v>
      </c>
      <c r="P172" s="75" t="s">
        <v>112</v>
      </c>
      <c r="Q172" s="91"/>
      <c r="R172" s="29"/>
      <c r="S172" s="39">
        <f t="shared" si="50"/>
        <v>9.1</v>
      </c>
      <c r="T172" s="37" t="s">
        <v>45</v>
      </c>
      <c r="U172" s="5" t="str">
        <f>+Instructions!$B$3</f>
        <v>D</v>
      </c>
      <c r="V172" s="52"/>
      <c r="W172" s="56">
        <f>+Instructions!$C$22</f>
        <v>0</v>
      </c>
      <c r="X172" s="39">
        <f t="shared" si="51"/>
        <v>9.1</v>
      </c>
      <c r="Y172" s="52"/>
      <c r="Z172" s="6" t="s">
        <v>288</v>
      </c>
      <c r="AA172" s="39">
        <v>9.1</v>
      </c>
      <c r="AB172" s="60">
        <f t="shared" si="52"/>
        <v>0</v>
      </c>
      <c r="AC172" s="39">
        <f t="shared" si="53"/>
        <v>9.1</v>
      </c>
      <c r="AD172" s="60">
        <f t="shared" si="54"/>
        <v>0</v>
      </c>
      <c r="AE172" s="125"/>
      <c r="AF172" s="134">
        <v>2</v>
      </c>
      <c r="AG172" s="44">
        <f t="shared" si="55"/>
        <v>9.1</v>
      </c>
      <c r="AH172" s="52"/>
      <c r="AJ172" s="17">
        <f t="shared" si="56"/>
        <v>9.1</v>
      </c>
      <c r="AK172" s="17">
        <f t="shared" si="57"/>
        <v>0</v>
      </c>
      <c r="AL172" s="17">
        <f t="shared" si="58"/>
        <v>0</v>
      </c>
      <c r="AM172" s="17" t="str">
        <f t="shared" si="59"/>
        <v/>
      </c>
      <c r="AO172" s="31" t="s">
        <v>59</v>
      </c>
    </row>
    <row r="173" spans="2:41" s="3" customFormat="1" ht="9.9499999999999993" customHeight="1" x14ac:dyDescent="0.2">
      <c r="B173" s="118" t="s">
        <v>44</v>
      </c>
      <c r="D173" s="40"/>
      <c r="E173" s="75" t="s">
        <v>118</v>
      </c>
      <c r="F173" s="75"/>
      <c r="G173" s="30" t="s">
        <v>121</v>
      </c>
      <c r="H173" s="30"/>
      <c r="I173" s="30"/>
      <c r="J173" s="30" t="s">
        <v>125</v>
      </c>
      <c r="K173" s="30"/>
      <c r="L173" s="30"/>
      <c r="M173" s="30"/>
      <c r="N173" s="30" t="s">
        <v>251</v>
      </c>
      <c r="P173" s="75" t="s">
        <v>112</v>
      </c>
      <c r="Q173" s="91"/>
      <c r="R173" s="29"/>
      <c r="S173" s="39">
        <f t="shared" si="50"/>
        <v>9.1</v>
      </c>
      <c r="T173" s="37" t="s">
        <v>45</v>
      </c>
      <c r="U173" s="5" t="str">
        <f>+Instructions!$B$3</f>
        <v>D</v>
      </c>
      <c r="V173" s="52"/>
      <c r="W173" s="56">
        <f>+Instructions!$C$22</f>
        <v>0</v>
      </c>
      <c r="X173" s="39">
        <f t="shared" si="51"/>
        <v>9.1</v>
      </c>
      <c r="Y173" s="52"/>
      <c r="Z173" s="6" t="s">
        <v>288</v>
      </c>
      <c r="AA173" s="39">
        <v>9.1</v>
      </c>
      <c r="AB173" s="60">
        <f t="shared" si="52"/>
        <v>0</v>
      </c>
      <c r="AC173" s="39">
        <f t="shared" si="53"/>
        <v>9.1</v>
      </c>
      <c r="AD173" s="60">
        <f t="shared" si="54"/>
        <v>0</v>
      </c>
      <c r="AE173" s="125"/>
      <c r="AF173" s="134">
        <v>2</v>
      </c>
      <c r="AG173" s="44">
        <f t="shared" si="55"/>
        <v>9.1</v>
      </c>
      <c r="AH173" s="52"/>
      <c r="AJ173" s="17">
        <f t="shared" si="56"/>
        <v>9.1</v>
      </c>
      <c r="AK173" s="17">
        <f t="shared" si="57"/>
        <v>0</v>
      </c>
      <c r="AL173" s="17">
        <f t="shared" si="58"/>
        <v>0</v>
      </c>
      <c r="AM173" s="17" t="str">
        <f t="shared" si="59"/>
        <v/>
      </c>
      <c r="AO173" s="31" t="s">
        <v>59</v>
      </c>
    </row>
    <row r="174" spans="2:41" s="3" customFormat="1" ht="2.85" customHeight="1" x14ac:dyDescent="0.2">
      <c r="P174" s="75"/>
      <c r="Q174" s="91"/>
      <c r="R174" s="6"/>
      <c r="S174" s="39"/>
      <c r="T174" s="6"/>
      <c r="U174" s="5"/>
      <c r="V174" s="52"/>
      <c r="W174" s="56"/>
      <c r="X174" s="15"/>
      <c r="Y174" s="52"/>
      <c r="Z174" s="39"/>
      <c r="AA174" s="39"/>
      <c r="AB174" s="55"/>
      <c r="AC174" s="17"/>
      <c r="AD174" s="15"/>
      <c r="AE174" s="65"/>
      <c r="AF174" s="128"/>
      <c r="AG174" s="39"/>
      <c r="AH174" s="52"/>
      <c r="AJ174" s="17"/>
      <c r="AK174" s="17"/>
      <c r="AL174" s="17"/>
      <c r="AM174" s="17"/>
      <c r="AO174" s="31" t="s">
        <v>59</v>
      </c>
    </row>
    <row r="175" spans="2:41" s="3" customFormat="1" ht="9.9499999999999993" customHeight="1" x14ac:dyDescent="0.2">
      <c r="C175" s="35"/>
      <c r="D175" s="214" t="s">
        <v>95</v>
      </c>
      <c r="E175" s="196" t="s">
        <v>275</v>
      </c>
      <c r="F175" s="196"/>
      <c r="G175" s="196"/>
      <c r="H175" s="196"/>
      <c r="I175" s="196"/>
      <c r="J175" s="196"/>
      <c r="K175" s="215"/>
      <c r="L175" s="216"/>
      <c r="M175" s="196"/>
      <c r="N175" s="216"/>
      <c r="O175" s="216"/>
      <c r="P175" s="217"/>
      <c r="Q175" s="217"/>
      <c r="R175" s="217"/>
      <c r="S175" s="217"/>
      <c r="T175" s="217"/>
      <c r="U175" s="218"/>
      <c r="V175" s="52"/>
      <c r="W175" s="70"/>
      <c r="X175" s="70"/>
      <c r="Y175" s="52"/>
      <c r="Z175" s="39"/>
      <c r="AA175" s="39"/>
      <c r="AB175" s="55"/>
      <c r="AC175" s="17"/>
      <c r="AD175" s="15"/>
      <c r="AE175" s="65"/>
      <c r="AF175" s="128"/>
      <c r="AG175" s="17"/>
      <c r="AH175" s="52"/>
      <c r="AJ175" s="17"/>
      <c r="AK175" s="17"/>
      <c r="AL175" s="17"/>
      <c r="AM175" s="17"/>
      <c r="AO175" s="31" t="s">
        <v>59</v>
      </c>
    </row>
    <row r="176" spans="2:41" s="3" customFormat="1" ht="0.95" customHeight="1" x14ac:dyDescent="0.2">
      <c r="D176" s="216"/>
      <c r="E176" s="216"/>
      <c r="F176" s="216"/>
      <c r="G176" s="216"/>
      <c r="H176" s="216"/>
      <c r="I176" s="216"/>
      <c r="J176" s="216"/>
      <c r="K176" s="216"/>
      <c r="L176" s="216"/>
      <c r="M176" s="216"/>
      <c r="N176" s="216"/>
      <c r="O176" s="216"/>
      <c r="P176" s="219"/>
      <c r="Q176" s="220"/>
      <c r="R176" s="221"/>
      <c r="S176" s="222"/>
      <c r="T176" s="221"/>
      <c r="U176" s="218"/>
      <c r="V176" s="52"/>
      <c r="W176" s="56"/>
      <c r="X176" s="15"/>
      <c r="Y176" s="52"/>
      <c r="Z176" s="39"/>
      <c r="AA176" s="39"/>
      <c r="AB176" s="55"/>
      <c r="AC176" s="17"/>
      <c r="AD176" s="15"/>
      <c r="AE176" s="65"/>
      <c r="AF176" s="128"/>
      <c r="AG176" s="39"/>
      <c r="AH176" s="52"/>
      <c r="AJ176" s="17"/>
      <c r="AK176" s="17"/>
      <c r="AL176" s="17"/>
      <c r="AM176" s="17"/>
      <c r="AO176" s="31" t="s">
        <v>59</v>
      </c>
    </row>
    <row r="177" spans="2:41" s="3" customFormat="1" ht="9.9499999999999993" customHeight="1" x14ac:dyDescent="0.2">
      <c r="B177" s="117" t="s">
        <v>55</v>
      </c>
      <c r="D177" s="214"/>
      <c r="E177" s="219" t="s">
        <v>97</v>
      </c>
      <c r="F177" s="219"/>
      <c r="G177" s="217" t="s">
        <v>47</v>
      </c>
      <c r="H177" s="217"/>
      <c r="I177" s="217"/>
      <c r="J177" s="217"/>
      <c r="K177" s="217"/>
      <c r="L177" s="217"/>
      <c r="M177" s="217"/>
      <c r="N177" s="217"/>
      <c r="O177" s="216"/>
      <c r="P177" s="219" t="s">
        <v>101</v>
      </c>
      <c r="Q177" s="220"/>
      <c r="R177" s="223"/>
      <c r="S177" s="222">
        <f>IF(Suggested="Yes",AA177,AG177)</f>
        <v>7.15</v>
      </c>
      <c r="T177" s="224" t="s">
        <v>46</v>
      </c>
      <c r="U177" s="218" t="str">
        <f>+Instructions!$B$3</f>
        <v>D</v>
      </c>
      <c r="V177" s="52"/>
      <c r="W177" s="56">
        <f>+Instructions!$C$22</f>
        <v>0</v>
      </c>
      <c r="X177" s="17">
        <f>ROUND($AA177*(1-W177)+0.004999,2)</f>
        <v>7.15</v>
      </c>
      <c r="Y177" s="52"/>
      <c r="Z177" s="6" t="s">
        <v>288</v>
      </c>
      <c r="AA177" s="39">
        <v>7.15</v>
      </c>
      <c r="AB177" s="60">
        <f>+W177</f>
        <v>0</v>
      </c>
      <c r="AC177" s="17">
        <f>+X177</f>
        <v>7.15</v>
      </c>
      <c r="AD177" s="12">
        <f>(AG177-AC177)/AG177</f>
        <v>0</v>
      </c>
      <c r="AE177" s="125"/>
      <c r="AF177" s="132">
        <v>1</v>
      </c>
      <c r="AG177" s="38">
        <f>SUM(AJ177:AL177)+AE177</f>
        <v>7.15</v>
      </c>
      <c r="AH177" s="52"/>
      <c r="AJ177" s="17">
        <f>ROUND(AC177/(1-VLOOKUP(AF177,Group,2,FALSE)),2)</f>
        <v>7.15</v>
      </c>
      <c r="AK177" s="17">
        <f>IF(VLOOKUP(AF177,Group,5,FALSE)="YES",VLOOKUP(ROUND(ROUND(AJ177,1)-AJ177,2),Round,2,FALSE)+VLOOKUP(AF177,Group,6,FALSE),0)</f>
        <v>0</v>
      </c>
      <c r="AL177" s="17">
        <f>IF(VLOOKUP(AF177,Group,7,FALSE)="",0,ROUND(AJ177-0.04999,1)-AJ177+AM177)</f>
        <v>0</v>
      </c>
      <c r="AM177" s="17" t="str">
        <f>IF(VLOOKUP(AF177,Group,7,FALSE)="","",VLOOKUP(AF177,Group,7,FALSE))</f>
        <v/>
      </c>
      <c r="AO177" s="31" t="s">
        <v>59</v>
      </c>
    </row>
    <row r="178" spans="2:41" s="3" customFormat="1" ht="0.95" customHeight="1" x14ac:dyDescent="0.2">
      <c r="D178" s="216"/>
      <c r="E178" s="216"/>
      <c r="F178" s="216"/>
      <c r="G178" s="216"/>
      <c r="H178" s="216"/>
      <c r="I178" s="216"/>
      <c r="J178" s="216"/>
      <c r="K178" s="216"/>
      <c r="L178" s="216"/>
      <c r="M178" s="216"/>
      <c r="N178" s="216"/>
      <c r="O178" s="216"/>
      <c r="P178" s="219"/>
      <c r="Q178" s="220"/>
      <c r="R178" s="221"/>
      <c r="S178" s="222"/>
      <c r="T178" s="221"/>
      <c r="U178" s="218"/>
      <c r="V178" s="52"/>
      <c r="W178" s="56"/>
      <c r="X178" s="15"/>
      <c r="Y178" s="52"/>
      <c r="Z178" s="39"/>
      <c r="AA178" s="39"/>
      <c r="AB178" s="55"/>
      <c r="AC178" s="17"/>
      <c r="AD178" s="15"/>
      <c r="AE178" s="65"/>
      <c r="AF178" s="128"/>
      <c r="AG178" s="39"/>
      <c r="AH178" s="52"/>
      <c r="AJ178" s="17"/>
      <c r="AK178" s="17"/>
      <c r="AL178" s="17"/>
      <c r="AM178" s="17"/>
      <c r="AO178" s="31" t="s">
        <v>59</v>
      </c>
    </row>
    <row r="179" spans="2:41" s="3" customFormat="1" ht="9.9499999999999993" customHeight="1" x14ac:dyDescent="0.2">
      <c r="B179" s="118" t="s">
        <v>44</v>
      </c>
      <c r="D179" s="214"/>
      <c r="E179" s="219" t="s">
        <v>105</v>
      </c>
      <c r="F179" s="219"/>
      <c r="G179" s="217" t="s">
        <v>107</v>
      </c>
      <c r="H179" s="217"/>
      <c r="I179" s="217"/>
      <c r="J179" s="217" t="s">
        <v>106</v>
      </c>
      <c r="K179" s="217"/>
      <c r="L179" s="217"/>
      <c r="M179" s="217"/>
      <c r="N179" s="217"/>
      <c r="O179" s="216"/>
      <c r="P179" s="219" t="s">
        <v>113</v>
      </c>
      <c r="Q179" s="220"/>
      <c r="R179" s="223"/>
      <c r="S179" s="222">
        <f>IF(Suggested="Yes",AA179,AG179)</f>
        <v>4.5999999999999996</v>
      </c>
      <c r="T179" s="224" t="s">
        <v>45</v>
      </c>
      <c r="U179" s="218" t="str">
        <f>+Instructions!$B$3</f>
        <v>D</v>
      </c>
      <c r="V179" s="52"/>
      <c r="W179" s="56">
        <f>+Instructions!$C$22</f>
        <v>0</v>
      </c>
      <c r="X179" s="39">
        <f>ROUND($AA179*(1-W179)+0.004999,2)</f>
        <v>4.5999999999999996</v>
      </c>
      <c r="Y179" s="52"/>
      <c r="Z179" s="6" t="s">
        <v>288</v>
      </c>
      <c r="AA179" s="39">
        <v>4.5999999999999996</v>
      </c>
      <c r="AB179" s="60">
        <f t="shared" ref="AB179:AB181" si="60">+W179</f>
        <v>0</v>
      </c>
      <c r="AC179" s="39">
        <f t="shared" ref="AC179:AC181" si="61">+X179</f>
        <v>4.5999999999999996</v>
      </c>
      <c r="AD179" s="60">
        <f>(AG179-AC179)/AG179</f>
        <v>0</v>
      </c>
      <c r="AE179" s="125"/>
      <c r="AF179" s="134">
        <v>2</v>
      </c>
      <c r="AG179" s="44">
        <f>SUM(AJ179:AL179)+AE179</f>
        <v>4.5999999999999996</v>
      </c>
      <c r="AH179" s="52"/>
      <c r="AJ179" s="17">
        <f>ROUND(AC179/(1-VLOOKUP(AF179,Group,2,FALSE)),2)</f>
        <v>4.5999999999999996</v>
      </c>
      <c r="AK179" s="17">
        <f>IF(VLOOKUP(AF179,Group,5,FALSE)="YES",VLOOKUP(ROUND(ROUND(AJ179,1)-AJ179,2),Round,2,FALSE)+VLOOKUP(AF179,Group,6,FALSE),0)</f>
        <v>0</v>
      </c>
      <c r="AL179" s="17">
        <f>IF(VLOOKUP(AF179,Group,7,FALSE)="",0,ROUND(AJ179-0.04999,1)-AJ179+AM179)</f>
        <v>0</v>
      </c>
      <c r="AM179" s="17" t="str">
        <f>IF(VLOOKUP(AF179,Group,7,FALSE)="","",VLOOKUP(AF179,Group,7,FALSE))</f>
        <v/>
      </c>
      <c r="AO179" s="31" t="s">
        <v>59</v>
      </c>
    </row>
    <row r="180" spans="2:41" s="3" customFormat="1" ht="9.9499999999999993" customHeight="1" x14ac:dyDescent="0.2">
      <c r="B180" s="118" t="s">
        <v>44</v>
      </c>
      <c r="D180" s="214"/>
      <c r="E180" s="219" t="s">
        <v>105</v>
      </c>
      <c r="F180" s="219"/>
      <c r="G180" s="217" t="s">
        <v>108</v>
      </c>
      <c r="H180" s="217"/>
      <c r="I180" s="217"/>
      <c r="J180" s="217" t="s">
        <v>110</v>
      </c>
      <c r="K180" s="217"/>
      <c r="L180" s="217"/>
      <c r="M180" s="217"/>
      <c r="N180" s="217"/>
      <c r="O180" s="216"/>
      <c r="P180" s="219" t="s">
        <v>113</v>
      </c>
      <c r="Q180" s="220"/>
      <c r="R180" s="223"/>
      <c r="S180" s="222">
        <f>IF(Suggested="Yes",AA180,AG180)</f>
        <v>7.35</v>
      </c>
      <c r="T180" s="224" t="s">
        <v>45</v>
      </c>
      <c r="U180" s="218" t="str">
        <f>+Instructions!$B$3</f>
        <v>D</v>
      </c>
      <c r="V180" s="52"/>
      <c r="W180" s="56">
        <f>+Instructions!$C$22</f>
        <v>0</v>
      </c>
      <c r="X180" s="39">
        <f>ROUND($AA180*(1-W180)+0.004999,2)</f>
        <v>7.35</v>
      </c>
      <c r="Y180" s="52"/>
      <c r="Z180" s="6" t="s">
        <v>288</v>
      </c>
      <c r="AA180" s="39">
        <v>7.35</v>
      </c>
      <c r="AB180" s="60">
        <f t="shared" si="60"/>
        <v>0</v>
      </c>
      <c r="AC180" s="39">
        <f t="shared" si="61"/>
        <v>7.35</v>
      </c>
      <c r="AD180" s="60">
        <f>(AG180-AC180)/AG180</f>
        <v>0</v>
      </c>
      <c r="AE180" s="125"/>
      <c r="AF180" s="134">
        <v>2</v>
      </c>
      <c r="AG180" s="44">
        <f>SUM(AJ180:AL180)+AE180</f>
        <v>7.35</v>
      </c>
      <c r="AH180" s="52"/>
      <c r="AJ180" s="17">
        <f>ROUND(AC180/(1-VLOOKUP(AF180,Group,2,FALSE)),2)</f>
        <v>7.35</v>
      </c>
      <c r="AK180" s="17">
        <f>IF(VLOOKUP(AF180,Group,5,FALSE)="YES",VLOOKUP(ROUND(ROUND(AJ180,1)-AJ180,2),Round,2,FALSE)+VLOOKUP(AF180,Group,6,FALSE),0)</f>
        <v>0</v>
      </c>
      <c r="AL180" s="17">
        <f>IF(VLOOKUP(AF180,Group,7,FALSE)="",0,ROUND(AJ180-0.04999,1)-AJ180+AM180)</f>
        <v>0</v>
      </c>
      <c r="AM180" s="17" t="str">
        <f>IF(VLOOKUP(AF180,Group,7,FALSE)="","",VLOOKUP(AF180,Group,7,FALSE))</f>
        <v/>
      </c>
      <c r="AO180" s="31" t="s">
        <v>59</v>
      </c>
    </row>
    <row r="181" spans="2:41" s="3" customFormat="1" ht="9.9499999999999993" customHeight="1" x14ac:dyDescent="0.2">
      <c r="B181" s="118" t="s">
        <v>44</v>
      </c>
      <c r="D181" s="214"/>
      <c r="E181" s="219" t="s">
        <v>105</v>
      </c>
      <c r="F181" s="219"/>
      <c r="G181" s="217" t="s">
        <v>109</v>
      </c>
      <c r="H181" s="217"/>
      <c r="I181" s="217"/>
      <c r="J181" s="217" t="s">
        <v>111</v>
      </c>
      <c r="K181" s="217"/>
      <c r="L181" s="217"/>
      <c r="M181" s="217"/>
      <c r="N181" s="217"/>
      <c r="O181" s="216"/>
      <c r="P181" s="219" t="s">
        <v>113</v>
      </c>
      <c r="Q181" s="220"/>
      <c r="R181" s="223"/>
      <c r="S181" s="222">
        <f>IF(Suggested="Yes",AA181,AG181)</f>
        <v>7.35</v>
      </c>
      <c r="T181" s="224" t="s">
        <v>45</v>
      </c>
      <c r="U181" s="218" t="str">
        <f>+Instructions!$B$3</f>
        <v>D</v>
      </c>
      <c r="V181" s="52"/>
      <c r="W181" s="56">
        <f>+Instructions!$C$22</f>
        <v>0</v>
      </c>
      <c r="X181" s="39">
        <f>ROUND($AA181*(1-W181)+0.004999,2)</f>
        <v>7.35</v>
      </c>
      <c r="Y181" s="52"/>
      <c r="Z181" s="6" t="s">
        <v>288</v>
      </c>
      <c r="AA181" s="39">
        <v>7.35</v>
      </c>
      <c r="AB181" s="60">
        <f t="shared" si="60"/>
        <v>0</v>
      </c>
      <c r="AC181" s="39">
        <f t="shared" si="61"/>
        <v>7.35</v>
      </c>
      <c r="AD181" s="60">
        <f>(AG181-AC181)/AG181</f>
        <v>0</v>
      </c>
      <c r="AE181" s="125"/>
      <c r="AF181" s="134">
        <v>2</v>
      </c>
      <c r="AG181" s="44">
        <f>SUM(AJ181:AL181)+AE181</f>
        <v>7.35</v>
      </c>
      <c r="AH181" s="52"/>
      <c r="AJ181" s="17">
        <f>ROUND(AC181/(1-VLOOKUP(AF181,Group,2,FALSE)),2)</f>
        <v>7.35</v>
      </c>
      <c r="AK181" s="17">
        <f>IF(VLOOKUP(AF181,Group,5,FALSE)="YES",VLOOKUP(ROUND(ROUND(AJ181,1)-AJ181,2),Round,2,FALSE)+VLOOKUP(AF181,Group,6,FALSE),0)</f>
        <v>0</v>
      </c>
      <c r="AL181" s="17">
        <f>IF(VLOOKUP(AF181,Group,7,FALSE)="",0,ROUND(AJ181-0.04999,1)-AJ181+AM181)</f>
        <v>0</v>
      </c>
      <c r="AM181" s="17" t="str">
        <f>IF(VLOOKUP(AF181,Group,7,FALSE)="","",VLOOKUP(AF181,Group,7,FALSE))</f>
        <v/>
      </c>
      <c r="AO181" s="31" t="s">
        <v>59</v>
      </c>
    </row>
    <row r="182" spans="2:41" s="3" customFormat="1" ht="2.85" customHeight="1" x14ac:dyDescent="0.2">
      <c r="D182" s="216"/>
      <c r="E182" s="216"/>
      <c r="F182" s="216"/>
      <c r="G182" s="216"/>
      <c r="H182" s="216"/>
      <c r="I182" s="216"/>
      <c r="J182" s="216"/>
      <c r="K182" s="216"/>
      <c r="L182" s="216"/>
      <c r="M182" s="216"/>
      <c r="N182" s="216"/>
      <c r="O182" s="216"/>
      <c r="P182" s="219"/>
      <c r="Q182" s="220"/>
      <c r="R182" s="221"/>
      <c r="S182" s="222"/>
      <c r="T182" s="221"/>
      <c r="U182" s="218"/>
      <c r="V182" s="52"/>
      <c r="W182" s="56"/>
      <c r="X182" s="15"/>
      <c r="Y182" s="52"/>
      <c r="Z182" s="39"/>
      <c r="AA182" s="39"/>
      <c r="AB182" s="55"/>
      <c r="AC182" s="17"/>
      <c r="AD182" s="15"/>
      <c r="AE182" s="65"/>
      <c r="AF182" s="128"/>
      <c r="AG182" s="39"/>
      <c r="AH182" s="52"/>
      <c r="AJ182" s="17"/>
      <c r="AK182" s="17"/>
      <c r="AL182" s="17"/>
      <c r="AM182" s="17"/>
      <c r="AO182" s="31" t="s">
        <v>59</v>
      </c>
    </row>
    <row r="183" spans="2:41" s="3" customFormat="1" ht="9.9499999999999993" customHeight="1" x14ac:dyDescent="0.2">
      <c r="C183" s="74"/>
      <c r="D183" s="225" t="s">
        <v>122</v>
      </c>
      <c r="E183" s="226"/>
      <c r="F183" s="216"/>
      <c r="G183" s="216"/>
      <c r="H183" s="216"/>
      <c r="I183" s="216"/>
      <c r="J183" s="216"/>
      <c r="K183" s="216"/>
      <c r="L183" s="216"/>
      <c r="M183" s="216"/>
      <c r="N183" s="216"/>
      <c r="O183" s="216"/>
      <c r="P183" s="227"/>
      <c r="Q183" s="221"/>
      <c r="R183" s="216"/>
      <c r="S183" s="228"/>
      <c r="T183" s="229"/>
      <c r="U183" s="218"/>
      <c r="V183" s="52"/>
      <c r="W183" s="70"/>
      <c r="X183" s="70"/>
      <c r="Y183" s="52"/>
      <c r="Z183" s="39"/>
      <c r="AA183" s="39"/>
      <c r="AB183" s="55"/>
      <c r="AC183" s="17"/>
      <c r="AD183" s="15"/>
      <c r="AE183" s="65"/>
      <c r="AF183" s="128"/>
      <c r="AG183" s="17"/>
      <c r="AH183" s="52"/>
      <c r="AJ183" s="17"/>
      <c r="AK183" s="17"/>
      <c r="AL183" s="17"/>
      <c r="AM183" s="17"/>
      <c r="AO183" s="31" t="s">
        <v>59</v>
      </c>
    </row>
    <row r="184" spans="2:41" s="3" customFormat="1" ht="0.95" customHeight="1" x14ac:dyDescent="0.2">
      <c r="D184" s="216"/>
      <c r="E184" s="216"/>
      <c r="F184" s="216"/>
      <c r="G184" s="216"/>
      <c r="H184" s="216"/>
      <c r="I184" s="216"/>
      <c r="J184" s="216"/>
      <c r="K184" s="216"/>
      <c r="L184" s="216"/>
      <c r="M184" s="216"/>
      <c r="N184" s="216"/>
      <c r="O184" s="216"/>
      <c r="P184" s="219"/>
      <c r="Q184" s="220"/>
      <c r="R184" s="221"/>
      <c r="S184" s="222"/>
      <c r="T184" s="221"/>
      <c r="U184" s="218"/>
      <c r="V184" s="52"/>
      <c r="W184" s="56"/>
      <c r="X184" s="15"/>
      <c r="Y184" s="52"/>
      <c r="Z184" s="39"/>
      <c r="AA184" s="39"/>
      <c r="AB184" s="55"/>
      <c r="AC184" s="17"/>
      <c r="AD184" s="15"/>
      <c r="AE184" s="65"/>
      <c r="AF184" s="128"/>
      <c r="AG184" s="39"/>
      <c r="AH184" s="52"/>
      <c r="AJ184" s="17"/>
      <c r="AK184" s="17"/>
      <c r="AL184" s="17"/>
      <c r="AM184" s="17"/>
      <c r="AO184" s="31" t="s">
        <v>59</v>
      </c>
    </row>
    <row r="185" spans="2:41" s="3" customFormat="1" ht="9.9499999999999993" customHeight="1" x14ac:dyDescent="0.2">
      <c r="B185" s="118" t="s">
        <v>44</v>
      </c>
      <c r="D185" s="214"/>
      <c r="E185" s="219" t="s">
        <v>97</v>
      </c>
      <c r="F185" s="219"/>
      <c r="G185" s="217" t="s">
        <v>114</v>
      </c>
      <c r="H185" s="217"/>
      <c r="I185" s="217"/>
      <c r="J185" s="217" t="s">
        <v>123</v>
      </c>
      <c r="K185" s="217"/>
      <c r="L185" s="217"/>
      <c r="M185" s="217"/>
      <c r="N185" s="217"/>
      <c r="O185" s="216"/>
      <c r="P185" s="219" t="s">
        <v>112</v>
      </c>
      <c r="Q185" s="220"/>
      <c r="R185" s="223"/>
      <c r="S185" s="222">
        <f t="shared" ref="S185:S188" si="62">IF(Suggested="Yes",AA185,AG185)</f>
        <v>4.25</v>
      </c>
      <c r="T185" s="224" t="s">
        <v>45</v>
      </c>
      <c r="U185" s="218" t="str">
        <f>+Instructions!$B$3</f>
        <v>D</v>
      </c>
      <c r="V185" s="52"/>
      <c r="W185" s="56">
        <f>+Instructions!$C$22</f>
        <v>0</v>
      </c>
      <c r="X185" s="39">
        <f t="shared" ref="X185:X188" si="63">ROUND($AA185*(1-W185)+0.004999,2)</f>
        <v>4.25</v>
      </c>
      <c r="Y185" s="52"/>
      <c r="Z185" s="6" t="s">
        <v>288</v>
      </c>
      <c r="AA185" s="39">
        <v>4.25</v>
      </c>
      <c r="AB185" s="60">
        <f t="shared" ref="AB185:AB188" si="64">+W185</f>
        <v>0</v>
      </c>
      <c r="AC185" s="39">
        <f t="shared" ref="AC185:AC188" si="65">+X185</f>
        <v>4.25</v>
      </c>
      <c r="AD185" s="60">
        <f t="shared" ref="AD185:AD188" si="66">(AG185-AC185)/AG185</f>
        <v>0</v>
      </c>
      <c r="AE185" s="125"/>
      <c r="AF185" s="134">
        <v>2</v>
      </c>
      <c r="AG185" s="44">
        <f t="shared" ref="AG185:AG188" si="67">SUM(AJ185:AL185)+AE185</f>
        <v>4.25</v>
      </c>
      <c r="AH185" s="52"/>
      <c r="AJ185" s="17">
        <f t="shared" ref="AJ185:AJ188" si="68">ROUND(AC185/(1-VLOOKUP(AF185,Group,2,FALSE)),2)</f>
        <v>4.25</v>
      </c>
      <c r="AK185" s="17">
        <f t="shared" ref="AK185:AK188" si="69">IF(VLOOKUP(AF185,Group,5,FALSE)="YES",VLOOKUP(ROUND(ROUND(AJ185,1)-AJ185,2),Round,2,FALSE)+VLOOKUP(AF185,Group,6,FALSE),0)</f>
        <v>0</v>
      </c>
      <c r="AL185" s="17">
        <f t="shared" ref="AL185:AL188" si="70">IF(VLOOKUP(AF185,Group,7,FALSE)="",0,ROUND(AJ185-0.04999,1)-AJ185+AM185)</f>
        <v>0</v>
      </c>
      <c r="AM185" s="17" t="str">
        <f t="shared" ref="AM185:AM188" si="71">IF(VLOOKUP(AF185,Group,7,FALSE)="","",VLOOKUP(AF185,Group,7,FALSE))</f>
        <v/>
      </c>
      <c r="AO185" s="31" t="s">
        <v>59</v>
      </c>
    </row>
    <row r="186" spans="2:41" s="3" customFormat="1" ht="9.9499999999999993" customHeight="1" x14ac:dyDescent="0.2">
      <c r="B186" s="118" t="s">
        <v>44</v>
      </c>
      <c r="D186" s="214"/>
      <c r="E186" s="219" t="s">
        <v>97</v>
      </c>
      <c r="F186" s="219"/>
      <c r="G186" s="217" t="s">
        <v>115</v>
      </c>
      <c r="H186" s="217"/>
      <c r="I186" s="217" t="s">
        <v>87</v>
      </c>
      <c r="J186" s="217" t="s">
        <v>124</v>
      </c>
      <c r="K186" s="217"/>
      <c r="L186" s="217"/>
      <c r="M186" s="217"/>
      <c r="N186" s="217"/>
      <c r="O186" s="216"/>
      <c r="P186" s="219" t="s">
        <v>112</v>
      </c>
      <c r="Q186" s="220"/>
      <c r="R186" s="223"/>
      <c r="S186" s="222">
        <f t="shared" si="62"/>
        <v>8.0500000000000007</v>
      </c>
      <c r="T186" s="224" t="s">
        <v>45</v>
      </c>
      <c r="U186" s="218" t="str">
        <f>+Instructions!$B$3</f>
        <v>D</v>
      </c>
      <c r="V186" s="52"/>
      <c r="W186" s="56">
        <f>+Instructions!$C$22</f>
        <v>0</v>
      </c>
      <c r="X186" s="39">
        <f t="shared" si="63"/>
        <v>8.0500000000000007</v>
      </c>
      <c r="Y186" s="52"/>
      <c r="Z186" s="6" t="s">
        <v>288</v>
      </c>
      <c r="AA186" s="39">
        <v>8.0500000000000007</v>
      </c>
      <c r="AB186" s="60">
        <f t="shared" si="64"/>
        <v>0</v>
      </c>
      <c r="AC186" s="39">
        <f t="shared" si="65"/>
        <v>8.0500000000000007</v>
      </c>
      <c r="AD186" s="60">
        <f t="shared" si="66"/>
        <v>0</v>
      </c>
      <c r="AE186" s="125"/>
      <c r="AF186" s="134">
        <v>2</v>
      </c>
      <c r="AG186" s="44">
        <f t="shared" si="67"/>
        <v>8.0500000000000007</v>
      </c>
      <c r="AH186" s="52"/>
      <c r="AJ186" s="17">
        <f t="shared" si="68"/>
        <v>8.0500000000000007</v>
      </c>
      <c r="AK186" s="17">
        <f t="shared" si="69"/>
        <v>0</v>
      </c>
      <c r="AL186" s="17">
        <f t="shared" si="70"/>
        <v>0</v>
      </c>
      <c r="AM186" s="17" t="str">
        <f t="shared" si="71"/>
        <v/>
      </c>
      <c r="AO186" s="31" t="s">
        <v>59</v>
      </c>
    </row>
    <row r="187" spans="2:41" s="3" customFormat="1" ht="9.9499999999999993" customHeight="1" x14ac:dyDescent="0.2">
      <c r="B187" s="118" t="s">
        <v>44</v>
      </c>
      <c r="D187" s="214" t="s">
        <v>87</v>
      </c>
      <c r="E187" s="219" t="s">
        <v>97</v>
      </c>
      <c r="F187" s="219"/>
      <c r="G187" s="217" t="s">
        <v>116</v>
      </c>
      <c r="H187" s="217"/>
      <c r="I187" s="217"/>
      <c r="J187" s="217" t="s">
        <v>125</v>
      </c>
      <c r="K187" s="217"/>
      <c r="L187" s="217"/>
      <c r="M187" s="217"/>
      <c r="N187" s="217"/>
      <c r="O187" s="216"/>
      <c r="P187" s="219" t="s">
        <v>112</v>
      </c>
      <c r="Q187" s="220"/>
      <c r="R187" s="223"/>
      <c r="S187" s="222">
        <f t="shared" si="62"/>
        <v>8.0500000000000007</v>
      </c>
      <c r="T187" s="224" t="s">
        <v>45</v>
      </c>
      <c r="U187" s="218" t="str">
        <f>+Instructions!$B$3</f>
        <v>D</v>
      </c>
      <c r="V187" s="52"/>
      <c r="W187" s="56">
        <f>+Instructions!$C$22</f>
        <v>0</v>
      </c>
      <c r="X187" s="39">
        <f t="shared" si="63"/>
        <v>8.0500000000000007</v>
      </c>
      <c r="Y187" s="52"/>
      <c r="Z187" s="6" t="s">
        <v>288</v>
      </c>
      <c r="AA187" s="39">
        <v>8.0500000000000007</v>
      </c>
      <c r="AB187" s="60">
        <f t="shared" si="64"/>
        <v>0</v>
      </c>
      <c r="AC187" s="39">
        <f t="shared" si="65"/>
        <v>8.0500000000000007</v>
      </c>
      <c r="AD187" s="60">
        <f t="shared" si="66"/>
        <v>0</v>
      </c>
      <c r="AE187" s="125"/>
      <c r="AF187" s="134">
        <v>2</v>
      </c>
      <c r="AG187" s="44">
        <f t="shared" si="67"/>
        <v>8.0500000000000007</v>
      </c>
      <c r="AH187" s="52"/>
      <c r="AJ187" s="17">
        <f t="shared" si="68"/>
        <v>8.0500000000000007</v>
      </c>
      <c r="AK187" s="17">
        <f t="shared" si="69"/>
        <v>0</v>
      </c>
      <c r="AL187" s="17">
        <f t="shared" si="70"/>
        <v>0</v>
      </c>
      <c r="AM187" s="17" t="str">
        <f t="shared" si="71"/>
        <v/>
      </c>
      <c r="AO187" s="31" t="s">
        <v>59</v>
      </c>
    </row>
    <row r="188" spans="2:41" s="3" customFormat="1" ht="9.9499999999999993" customHeight="1" x14ac:dyDescent="0.2">
      <c r="B188" s="118" t="s">
        <v>44</v>
      </c>
      <c r="C188" s="3" t="s">
        <v>87</v>
      </c>
      <c r="D188" s="214" t="s">
        <v>87</v>
      </c>
      <c r="E188" s="219" t="s">
        <v>97</v>
      </c>
      <c r="F188" s="219"/>
      <c r="G188" s="217" t="s">
        <v>117</v>
      </c>
      <c r="H188" s="217"/>
      <c r="I188" s="217"/>
      <c r="J188" s="217" t="s">
        <v>126</v>
      </c>
      <c r="K188" s="217"/>
      <c r="L188" s="217"/>
      <c r="M188" s="217"/>
      <c r="N188" s="217"/>
      <c r="O188" s="216"/>
      <c r="P188" s="219" t="s">
        <v>112</v>
      </c>
      <c r="Q188" s="220"/>
      <c r="R188" s="223"/>
      <c r="S188" s="222">
        <f t="shared" si="62"/>
        <v>10.3</v>
      </c>
      <c r="T188" s="224" t="s">
        <v>45</v>
      </c>
      <c r="U188" s="218" t="str">
        <f>+Instructions!$B$3</f>
        <v>D</v>
      </c>
      <c r="V188" s="52"/>
      <c r="W188" s="56">
        <f>+Instructions!$C$22</f>
        <v>0</v>
      </c>
      <c r="X188" s="39">
        <f t="shared" si="63"/>
        <v>10.3</v>
      </c>
      <c r="Y188" s="52"/>
      <c r="Z188" s="6" t="s">
        <v>288</v>
      </c>
      <c r="AA188" s="39">
        <v>10.3</v>
      </c>
      <c r="AB188" s="60">
        <f t="shared" si="64"/>
        <v>0</v>
      </c>
      <c r="AC188" s="39">
        <f t="shared" si="65"/>
        <v>10.3</v>
      </c>
      <c r="AD188" s="60">
        <f t="shared" si="66"/>
        <v>0</v>
      </c>
      <c r="AE188" s="125"/>
      <c r="AF188" s="134">
        <v>2</v>
      </c>
      <c r="AG188" s="44">
        <f t="shared" si="67"/>
        <v>10.3</v>
      </c>
      <c r="AH188" s="52"/>
      <c r="AJ188" s="17">
        <f t="shared" si="68"/>
        <v>10.3</v>
      </c>
      <c r="AK188" s="17">
        <f t="shared" si="69"/>
        <v>0</v>
      </c>
      <c r="AL188" s="17">
        <f t="shared" si="70"/>
        <v>0</v>
      </c>
      <c r="AM188" s="17" t="str">
        <f t="shared" si="71"/>
        <v/>
      </c>
      <c r="AO188" s="31" t="s">
        <v>59</v>
      </c>
    </row>
    <row r="189" spans="2:41" s="3" customFormat="1" ht="2.85" customHeight="1" x14ac:dyDescent="0.2">
      <c r="D189" s="216"/>
      <c r="E189" s="216"/>
      <c r="F189" s="216"/>
      <c r="G189" s="216"/>
      <c r="H189" s="216"/>
      <c r="I189" s="216"/>
      <c r="J189" s="216"/>
      <c r="K189" s="216"/>
      <c r="L189" s="216"/>
      <c r="M189" s="216"/>
      <c r="N189" s="216"/>
      <c r="O189" s="216"/>
      <c r="P189" s="219"/>
      <c r="Q189" s="220"/>
      <c r="R189" s="221"/>
      <c r="S189" s="222"/>
      <c r="T189" s="221"/>
      <c r="U189" s="218"/>
      <c r="V189" s="52"/>
      <c r="W189" s="56"/>
      <c r="X189" s="15"/>
      <c r="Y189" s="52"/>
      <c r="Z189" s="39"/>
      <c r="AA189" s="39"/>
      <c r="AB189" s="55"/>
      <c r="AC189" s="17"/>
      <c r="AD189" s="15"/>
      <c r="AE189" s="65"/>
      <c r="AF189" s="128"/>
      <c r="AG189" s="39"/>
      <c r="AH189" s="52"/>
      <c r="AJ189" s="17"/>
      <c r="AK189" s="17"/>
      <c r="AL189" s="17"/>
      <c r="AM189" s="17"/>
      <c r="AO189" s="31" t="s">
        <v>59</v>
      </c>
    </row>
    <row r="190" spans="2:41" s="3" customFormat="1" ht="9.9499999999999993" customHeight="1" x14ac:dyDescent="0.2">
      <c r="C190" s="35"/>
      <c r="D190" s="214" t="s">
        <v>95</v>
      </c>
      <c r="E190" s="196" t="s">
        <v>276</v>
      </c>
      <c r="F190" s="196"/>
      <c r="G190" s="196"/>
      <c r="H190" s="196"/>
      <c r="I190" s="196"/>
      <c r="J190" s="196"/>
      <c r="K190" s="196"/>
      <c r="L190" s="196"/>
      <c r="M190" s="196"/>
      <c r="N190" s="196"/>
      <c r="O190" s="217"/>
      <c r="P190" s="217"/>
      <c r="Q190" s="217"/>
      <c r="R190" s="217"/>
      <c r="S190" s="217"/>
      <c r="T190" s="217"/>
      <c r="U190" s="218"/>
      <c r="V190" s="52"/>
      <c r="W190" s="70"/>
      <c r="X190" s="70"/>
      <c r="Y190" s="52"/>
      <c r="Z190" s="39"/>
      <c r="AA190" s="39"/>
      <c r="AB190" s="55"/>
      <c r="AC190" s="17"/>
      <c r="AD190" s="15"/>
      <c r="AE190" s="65"/>
      <c r="AF190" s="128"/>
      <c r="AG190" s="17"/>
      <c r="AH190" s="52"/>
      <c r="AJ190" s="17"/>
      <c r="AK190" s="17"/>
      <c r="AL190" s="17"/>
      <c r="AM190" s="17"/>
      <c r="AO190" s="31" t="s">
        <v>59</v>
      </c>
    </row>
    <row r="191" spans="2:41" s="3" customFormat="1" ht="0.95" customHeight="1" x14ac:dyDescent="0.2">
      <c r="D191" s="216"/>
      <c r="E191" s="216"/>
      <c r="F191" s="216"/>
      <c r="G191" s="216"/>
      <c r="H191" s="216"/>
      <c r="I191" s="216"/>
      <c r="J191" s="216"/>
      <c r="K191" s="216"/>
      <c r="L191" s="216"/>
      <c r="M191" s="216"/>
      <c r="N191" s="216"/>
      <c r="O191" s="216"/>
      <c r="P191" s="219"/>
      <c r="Q191" s="220"/>
      <c r="R191" s="221"/>
      <c r="S191" s="222"/>
      <c r="T191" s="221"/>
      <c r="U191" s="218"/>
      <c r="V191" s="52"/>
      <c r="W191" s="56"/>
      <c r="X191" s="15"/>
      <c r="Y191" s="52"/>
      <c r="Z191" s="39"/>
      <c r="AA191" s="39"/>
      <c r="AB191" s="55"/>
      <c r="AC191" s="17"/>
      <c r="AD191" s="15"/>
      <c r="AE191" s="65"/>
      <c r="AF191" s="128"/>
      <c r="AG191" s="39"/>
      <c r="AH191" s="52"/>
      <c r="AJ191" s="17"/>
      <c r="AK191" s="17"/>
      <c r="AL191" s="17"/>
      <c r="AM191" s="17"/>
      <c r="AO191" s="31" t="s">
        <v>59</v>
      </c>
    </row>
    <row r="192" spans="2:41" s="3" customFormat="1" ht="9.9499999999999993" customHeight="1" x14ac:dyDescent="0.2">
      <c r="B192" s="117" t="s">
        <v>55</v>
      </c>
      <c r="D192" s="214"/>
      <c r="E192" s="219" t="s">
        <v>97</v>
      </c>
      <c r="F192" s="219"/>
      <c r="G192" s="217" t="s">
        <v>47</v>
      </c>
      <c r="H192" s="217"/>
      <c r="I192" s="217"/>
      <c r="J192" s="217"/>
      <c r="K192" s="217"/>
      <c r="L192" s="217"/>
      <c r="M192" s="217"/>
      <c r="N192" s="217"/>
      <c r="O192" s="216"/>
      <c r="P192" s="219" t="s">
        <v>101</v>
      </c>
      <c r="Q192" s="220"/>
      <c r="R192" s="223"/>
      <c r="S192" s="222">
        <f>IF(Suggested="Yes",AA192,AG192)</f>
        <v>10.050000000000001</v>
      </c>
      <c r="T192" s="224" t="s">
        <v>46</v>
      </c>
      <c r="U192" s="218" t="str">
        <f>+Instructions!$B$3</f>
        <v>D</v>
      </c>
      <c r="V192" s="52"/>
      <c r="W192" s="56">
        <f>+Instructions!$C$22</f>
        <v>0</v>
      </c>
      <c r="X192" s="17">
        <f>ROUND($AA192*(1-W192)+0.004999,2)</f>
        <v>10.050000000000001</v>
      </c>
      <c r="Y192" s="52"/>
      <c r="Z192" s="6" t="s">
        <v>288</v>
      </c>
      <c r="AA192" s="39">
        <v>10.050000000000001</v>
      </c>
      <c r="AB192" s="60">
        <f>+W192</f>
        <v>0</v>
      </c>
      <c r="AC192" s="17">
        <f>+X192</f>
        <v>10.050000000000001</v>
      </c>
      <c r="AD192" s="12">
        <f>(AG192-AC192)/AG192</f>
        <v>0</v>
      </c>
      <c r="AE192" s="125"/>
      <c r="AF192" s="132">
        <v>1</v>
      </c>
      <c r="AG192" s="38">
        <f>SUM(AJ192:AL192)+AE192</f>
        <v>10.050000000000001</v>
      </c>
      <c r="AH192" s="52"/>
      <c r="AJ192" s="17">
        <f>ROUND(AC192/(1-VLOOKUP(AF192,Group,2,FALSE)),2)</f>
        <v>10.050000000000001</v>
      </c>
      <c r="AK192" s="17">
        <f>IF(VLOOKUP(AF192,Group,5,FALSE)="YES",VLOOKUP(ROUND(ROUND(AJ192,1)-AJ192,2),Round,2,FALSE)+VLOOKUP(AF192,Group,6,FALSE),0)</f>
        <v>0</v>
      </c>
      <c r="AL192" s="17">
        <f>IF(VLOOKUP(AF192,Group,7,FALSE)="",0,ROUND(AJ192-0.04999,1)-AJ192+AM192)</f>
        <v>0</v>
      </c>
      <c r="AM192" s="17" t="str">
        <f>IF(VLOOKUP(AF192,Group,7,FALSE)="","",VLOOKUP(AF192,Group,7,FALSE))</f>
        <v/>
      </c>
      <c r="AO192" s="31" t="s">
        <v>59</v>
      </c>
    </row>
    <row r="193" spans="2:41" s="3" customFormat="1" ht="2.85" customHeight="1" x14ac:dyDescent="0.2">
      <c r="D193" s="216"/>
      <c r="E193" s="216"/>
      <c r="F193" s="216"/>
      <c r="G193" s="216"/>
      <c r="H193" s="216"/>
      <c r="I193" s="216"/>
      <c r="J193" s="216"/>
      <c r="K193" s="216"/>
      <c r="L193" s="216"/>
      <c r="M193" s="216"/>
      <c r="N193" s="216"/>
      <c r="O193" s="216"/>
      <c r="P193" s="219"/>
      <c r="Q193" s="220"/>
      <c r="R193" s="221"/>
      <c r="S193" s="222"/>
      <c r="T193" s="221"/>
      <c r="U193" s="218"/>
      <c r="V193" s="52"/>
      <c r="W193" s="56"/>
      <c r="X193" s="15"/>
      <c r="Y193" s="52"/>
      <c r="Z193" s="39"/>
      <c r="AA193" s="39"/>
      <c r="AB193" s="55"/>
      <c r="AC193" s="17"/>
      <c r="AD193" s="15"/>
      <c r="AE193" s="65"/>
      <c r="AF193" s="128"/>
      <c r="AG193" s="39"/>
      <c r="AH193" s="52"/>
      <c r="AJ193" s="17"/>
      <c r="AK193" s="17"/>
      <c r="AL193" s="17"/>
      <c r="AM193" s="17"/>
      <c r="AO193" s="31" t="s">
        <v>59</v>
      </c>
    </row>
    <row r="194" spans="2:41" s="3" customFormat="1" ht="9.9499999999999993" customHeight="1" x14ac:dyDescent="0.2">
      <c r="C194" s="74"/>
      <c r="D194" s="225" t="s">
        <v>122</v>
      </c>
      <c r="E194" s="226"/>
      <c r="F194" s="216"/>
      <c r="G194" s="216"/>
      <c r="H194" s="216"/>
      <c r="I194" s="216"/>
      <c r="J194" s="216"/>
      <c r="K194" s="216"/>
      <c r="L194" s="216"/>
      <c r="M194" s="216"/>
      <c r="N194" s="216"/>
      <c r="O194" s="216"/>
      <c r="P194" s="227"/>
      <c r="Q194" s="221"/>
      <c r="R194" s="216"/>
      <c r="S194" s="228"/>
      <c r="T194" s="229"/>
      <c r="U194" s="218"/>
      <c r="V194" s="52"/>
      <c r="W194" s="70"/>
      <c r="X194" s="70"/>
      <c r="Y194" s="52"/>
      <c r="Z194" s="39"/>
      <c r="AA194" s="39"/>
      <c r="AB194" s="55"/>
      <c r="AC194" s="17"/>
      <c r="AD194" s="15"/>
      <c r="AE194" s="65"/>
      <c r="AF194" s="128"/>
      <c r="AG194" s="17"/>
      <c r="AH194" s="52"/>
      <c r="AJ194" s="17"/>
      <c r="AK194" s="17"/>
      <c r="AL194" s="17"/>
      <c r="AM194" s="17"/>
      <c r="AO194" s="31" t="s">
        <v>59</v>
      </c>
    </row>
    <row r="195" spans="2:41" s="3" customFormat="1" ht="0.95" customHeight="1" x14ac:dyDescent="0.2">
      <c r="D195" s="216"/>
      <c r="E195" s="216"/>
      <c r="F195" s="216"/>
      <c r="G195" s="216"/>
      <c r="H195" s="216"/>
      <c r="I195" s="216"/>
      <c r="J195" s="216"/>
      <c r="K195" s="216"/>
      <c r="L195" s="216"/>
      <c r="M195" s="216"/>
      <c r="N195" s="216"/>
      <c r="O195" s="216"/>
      <c r="P195" s="219"/>
      <c r="Q195" s="220"/>
      <c r="R195" s="221"/>
      <c r="S195" s="222"/>
      <c r="T195" s="221"/>
      <c r="U195" s="218"/>
      <c r="V195" s="52"/>
      <c r="W195" s="56"/>
      <c r="X195" s="15"/>
      <c r="Y195" s="52"/>
      <c r="Z195" s="39"/>
      <c r="AA195" s="39"/>
      <c r="AB195" s="55"/>
      <c r="AC195" s="17"/>
      <c r="AD195" s="15"/>
      <c r="AE195" s="65"/>
      <c r="AF195" s="128"/>
      <c r="AG195" s="39"/>
      <c r="AH195" s="52"/>
      <c r="AJ195" s="17"/>
      <c r="AK195" s="17"/>
      <c r="AL195" s="17"/>
      <c r="AM195" s="17"/>
      <c r="AO195" s="31" t="s">
        <v>59</v>
      </c>
    </row>
    <row r="196" spans="2:41" s="3" customFormat="1" ht="9.9499999999999993" customHeight="1" x14ac:dyDescent="0.2">
      <c r="B196" s="118" t="s">
        <v>44</v>
      </c>
      <c r="D196" s="214"/>
      <c r="E196" s="219" t="s">
        <v>97</v>
      </c>
      <c r="F196" s="219"/>
      <c r="G196" s="217" t="s">
        <v>114</v>
      </c>
      <c r="H196" s="217"/>
      <c r="I196" s="217"/>
      <c r="J196" s="217" t="s">
        <v>123</v>
      </c>
      <c r="K196" s="217"/>
      <c r="L196" s="217"/>
      <c r="M196" s="217"/>
      <c r="N196" s="217"/>
      <c r="O196" s="216"/>
      <c r="P196" s="219" t="s">
        <v>112</v>
      </c>
      <c r="Q196" s="220"/>
      <c r="R196" s="223"/>
      <c r="S196" s="222">
        <f>IF(Suggested="Yes",AA196,AG196)</f>
        <v>5.0999999999999996</v>
      </c>
      <c r="T196" s="224" t="s">
        <v>45</v>
      </c>
      <c r="U196" s="218" t="str">
        <f>+Instructions!$B$3</f>
        <v>D</v>
      </c>
      <c r="V196" s="52"/>
      <c r="W196" s="56">
        <f>+Instructions!$C$22</f>
        <v>0</v>
      </c>
      <c r="X196" s="39">
        <f>ROUND($AA196*(1-W196)+0.004999,2)</f>
        <v>5.0999999999999996</v>
      </c>
      <c r="Y196" s="52"/>
      <c r="Z196" s="6" t="s">
        <v>288</v>
      </c>
      <c r="AA196" s="39">
        <v>5.0999999999999996</v>
      </c>
      <c r="AB196" s="60">
        <f t="shared" ref="AB196:AB199" si="72">+W196</f>
        <v>0</v>
      </c>
      <c r="AC196" s="39">
        <f t="shared" ref="AC196:AC199" si="73">+X196</f>
        <v>5.0999999999999996</v>
      </c>
      <c r="AD196" s="60">
        <f>(AG196-AC196)/AG196</f>
        <v>0</v>
      </c>
      <c r="AE196" s="125"/>
      <c r="AF196" s="134">
        <v>2</v>
      </c>
      <c r="AG196" s="44">
        <f>SUM(AJ196:AL196)+AE196</f>
        <v>5.0999999999999996</v>
      </c>
      <c r="AH196" s="52"/>
      <c r="AJ196" s="17">
        <f>ROUND(AC196/(1-VLOOKUP(AF196,Group,2,FALSE)),2)</f>
        <v>5.0999999999999996</v>
      </c>
      <c r="AK196" s="17">
        <f>IF(VLOOKUP(AF196,Group,5,FALSE)="YES",VLOOKUP(ROUND(ROUND(AJ196,1)-AJ196,2),Round,2,FALSE)+VLOOKUP(AF196,Group,6,FALSE),0)</f>
        <v>0</v>
      </c>
      <c r="AL196" s="17">
        <f>IF(VLOOKUP(AF196,Group,7,FALSE)="",0,ROUND(AJ196-0.04999,1)-AJ196+AM196)</f>
        <v>0</v>
      </c>
      <c r="AM196" s="17" t="str">
        <f>IF(VLOOKUP(AF196,Group,7,FALSE)="","",VLOOKUP(AF196,Group,7,FALSE))</f>
        <v/>
      </c>
      <c r="AO196" s="31" t="s">
        <v>59</v>
      </c>
    </row>
    <row r="197" spans="2:41" s="3" customFormat="1" ht="9.9499999999999993" customHeight="1" x14ac:dyDescent="0.2">
      <c r="B197" s="118" t="s">
        <v>44</v>
      </c>
      <c r="D197" s="214"/>
      <c r="E197" s="219" t="s">
        <v>97</v>
      </c>
      <c r="F197" s="219"/>
      <c r="G197" s="217" t="s">
        <v>115</v>
      </c>
      <c r="H197" s="217"/>
      <c r="I197" s="217" t="s">
        <v>87</v>
      </c>
      <c r="J197" s="217" t="s">
        <v>124</v>
      </c>
      <c r="K197" s="217"/>
      <c r="L197" s="217"/>
      <c r="M197" s="217"/>
      <c r="N197" s="217"/>
      <c r="O197" s="216"/>
      <c r="P197" s="219" t="s">
        <v>112</v>
      </c>
      <c r="Q197" s="220"/>
      <c r="R197" s="223"/>
      <c r="S197" s="222">
        <f>IF(Suggested="Yes",AA197,AG197)</f>
        <v>9.6999999999999993</v>
      </c>
      <c r="T197" s="224" t="s">
        <v>45</v>
      </c>
      <c r="U197" s="218" t="str">
        <f>+Instructions!$B$3</f>
        <v>D</v>
      </c>
      <c r="V197" s="52"/>
      <c r="W197" s="56">
        <f>+Instructions!$C$22</f>
        <v>0</v>
      </c>
      <c r="X197" s="39">
        <f>ROUND($AA197*(1-W197)+0.004999,2)</f>
        <v>9.6999999999999993</v>
      </c>
      <c r="Y197" s="52"/>
      <c r="Z197" s="6" t="s">
        <v>288</v>
      </c>
      <c r="AA197" s="39">
        <v>9.6999999999999993</v>
      </c>
      <c r="AB197" s="60">
        <f t="shared" si="72"/>
        <v>0</v>
      </c>
      <c r="AC197" s="39">
        <f t="shared" si="73"/>
        <v>9.6999999999999993</v>
      </c>
      <c r="AD197" s="60">
        <f>(AG197-AC197)/AG197</f>
        <v>0</v>
      </c>
      <c r="AE197" s="125"/>
      <c r="AF197" s="134">
        <v>2</v>
      </c>
      <c r="AG197" s="44">
        <f>SUM(AJ197:AL197)+AE197</f>
        <v>9.6999999999999993</v>
      </c>
      <c r="AH197" s="52"/>
      <c r="AJ197" s="17">
        <f>ROUND(AC197/(1-VLOOKUP(AF197,Group,2,FALSE)),2)</f>
        <v>9.6999999999999993</v>
      </c>
      <c r="AK197" s="17">
        <f>IF(VLOOKUP(AF197,Group,5,FALSE)="YES",VLOOKUP(ROUND(ROUND(AJ197,1)-AJ197,2),Round,2,FALSE)+VLOOKUP(AF197,Group,6,FALSE),0)</f>
        <v>0</v>
      </c>
      <c r="AL197" s="17">
        <f>IF(VLOOKUP(AF197,Group,7,FALSE)="",0,ROUND(AJ197-0.04999,1)-AJ197+AM197)</f>
        <v>0</v>
      </c>
      <c r="AM197" s="17" t="str">
        <f>IF(VLOOKUP(AF197,Group,7,FALSE)="","",VLOOKUP(AF197,Group,7,FALSE))</f>
        <v/>
      </c>
      <c r="AO197" s="31" t="s">
        <v>59</v>
      </c>
    </row>
    <row r="198" spans="2:41" s="3" customFormat="1" ht="9.9499999999999993" customHeight="1" x14ac:dyDescent="0.2">
      <c r="B198" s="118" t="s">
        <v>44</v>
      </c>
      <c r="D198" s="214"/>
      <c r="E198" s="219" t="s">
        <v>97</v>
      </c>
      <c r="F198" s="219"/>
      <c r="G198" s="217" t="s">
        <v>116</v>
      </c>
      <c r="H198" s="217"/>
      <c r="I198" s="217"/>
      <c r="J198" s="217" t="s">
        <v>125</v>
      </c>
      <c r="K198" s="217"/>
      <c r="L198" s="217"/>
      <c r="M198" s="217"/>
      <c r="N198" s="217"/>
      <c r="O198" s="216"/>
      <c r="P198" s="219" t="s">
        <v>112</v>
      </c>
      <c r="Q198" s="220"/>
      <c r="R198" s="223"/>
      <c r="S198" s="222">
        <f>IF(Suggested="Yes",AA198,AG198)</f>
        <v>9.6999999999999993</v>
      </c>
      <c r="T198" s="224" t="s">
        <v>45</v>
      </c>
      <c r="U198" s="218" t="str">
        <f>+Instructions!$B$3</f>
        <v>D</v>
      </c>
      <c r="V198" s="52"/>
      <c r="W198" s="56">
        <f>+Instructions!$C$22</f>
        <v>0</v>
      </c>
      <c r="X198" s="39">
        <f>ROUND($AA198*(1-W198)+0.004999,2)</f>
        <v>9.6999999999999993</v>
      </c>
      <c r="Y198" s="52"/>
      <c r="Z198" s="6" t="s">
        <v>288</v>
      </c>
      <c r="AA198" s="39">
        <v>9.6999999999999993</v>
      </c>
      <c r="AB198" s="60">
        <f t="shared" si="72"/>
        <v>0</v>
      </c>
      <c r="AC198" s="39">
        <f t="shared" si="73"/>
        <v>9.6999999999999993</v>
      </c>
      <c r="AD198" s="60">
        <f>(AG198-AC198)/AG198</f>
        <v>0</v>
      </c>
      <c r="AE198" s="125"/>
      <c r="AF198" s="134">
        <v>2</v>
      </c>
      <c r="AG198" s="44">
        <f>SUM(AJ198:AL198)+AE198</f>
        <v>9.6999999999999993</v>
      </c>
      <c r="AH198" s="52"/>
      <c r="AJ198" s="17">
        <f>ROUND(AC198/(1-VLOOKUP(AF198,Group,2,FALSE)),2)</f>
        <v>9.6999999999999993</v>
      </c>
      <c r="AK198" s="17">
        <f>IF(VLOOKUP(AF198,Group,5,FALSE)="YES",VLOOKUP(ROUND(ROUND(AJ198,1)-AJ198,2),Round,2,FALSE)+VLOOKUP(AF198,Group,6,FALSE),0)</f>
        <v>0</v>
      </c>
      <c r="AL198" s="17">
        <f>IF(VLOOKUP(AF198,Group,7,FALSE)="",0,ROUND(AJ198-0.04999,1)-AJ198+AM198)</f>
        <v>0</v>
      </c>
      <c r="AM198" s="17" t="str">
        <f>IF(VLOOKUP(AF198,Group,7,FALSE)="","",VLOOKUP(AF198,Group,7,FALSE))</f>
        <v/>
      </c>
      <c r="AO198" s="31" t="s">
        <v>59</v>
      </c>
    </row>
    <row r="199" spans="2:41" s="3" customFormat="1" ht="9.9499999999999993" customHeight="1" x14ac:dyDescent="0.2">
      <c r="B199" s="118" t="s">
        <v>44</v>
      </c>
      <c r="D199" s="214"/>
      <c r="E199" s="219" t="s">
        <v>97</v>
      </c>
      <c r="F199" s="219"/>
      <c r="G199" s="217" t="s">
        <v>117</v>
      </c>
      <c r="H199" s="217"/>
      <c r="I199" s="217"/>
      <c r="J199" s="217" t="s">
        <v>126</v>
      </c>
      <c r="K199" s="217"/>
      <c r="L199" s="217"/>
      <c r="M199" s="217"/>
      <c r="N199" s="217"/>
      <c r="O199" s="216"/>
      <c r="P199" s="219" t="s">
        <v>112</v>
      </c>
      <c r="Q199" s="220"/>
      <c r="R199" s="223"/>
      <c r="S199" s="222">
        <f>IF(Suggested="Yes",AA199,AG199)</f>
        <v>12.5</v>
      </c>
      <c r="T199" s="224" t="s">
        <v>45</v>
      </c>
      <c r="U199" s="218" t="str">
        <f>+Instructions!$B$3</f>
        <v>D</v>
      </c>
      <c r="V199" s="52"/>
      <c r="W199" s="56">
        <f>+Instructions!$C$22</f>
        <v>0</v>
      </c>
      <c r="X199" s="39">
        <f>ROUND($AA199*(1-W199)+0.004999,2)</f>
        <v>12.5</v>
      </c>
      <c r="Y199" s="52"/>
      <c r="Z199" s="6" t="s">
        <v>288</v>
      </c>
      <c r="AA199" s="39">
        <v>12.5</v>
      </c>
      <c r="AB199" s="60">
        <f t="shared" si="72"/>
        <v>0</v>
      </c>
      <c r="AC199" s="39">
        <f t="shared" si="73"/>
        <v>12.5</v>
      </c>
      <c r="AD199" s="60">
        <f>(AG199-AC199)/AG199</f>
        <v>0</v>
      </c>
      <c r="AE199" s="125"/>
      <c r="AF199" s="134">
        <v>2</v>
      </c>
      <c r="AG199" s="44">
        <f>SUM(AJ199:AL199)+AE199</f>
        <v>12.5</v>
      </c>
      <c r="AH199" s="52"/>
      <c r="AJ199" s="17">
        <f>ROUND(AC199/(1-VLOOKUP(AF199,Group,2,FALSE)),2)</f>
        <v>12.5</v>
      </c>
      <c r="AK199" s="17">
        <f>IF(VLOOKUP(AF199,Group,5,FALSE)="YES",VLOOKUP(ROUND(ROUND(AJ199,1)-AJ199,2),Round,2,FALSE)+VLOOKUP(AF199,Group,6,FALSE),0)</f>
        <v>0</v>
      </c>
      <c r="AL199" s="17">
        <f>IF(VLOOKUP(AF199,Group,7,FALSE)="",0,ROUND(AJ199-0.04999,1)-AJ199+AM199)</f>
        <v>0</v>
      </c>
      <c r="AM199" s="17" t="str">
        <f>IF(VLOOKUP(AF199,Group,7,FALSE)="","",VLOOKUP(AF199,Group,7,FALSE))</f>
        <v/>
      </c>
      <c r="AO199" s="31" t="s">
        <v>59</v>
      </c>
    </row>
    <row r="200" spans="2:41" s="3" customFormat="1" ht="2.85" customHeight="1" x14ac:dyDescent="0.2">
      <c r="D200" s="216"/>
      <c r="E200" s="216"/>
      <c r="F200" s="216"/>
      <c r="G200" s="216"/>
      <c r="H200" s="216"/>
      <c r="I200" s="216"/>
      <c r="J200" s="216"/>
      <c r="K200" s="216"/>
      <c r="L200" s="216"/>
      <c r="M200" s="216"/>
      <c r="N200" s="216"/>
      <c r="O200" s="216"/>
      <c r="P200" s="219"/>
      <c r="Q200" s="220"/>
      <c r="R200" s="221"/>
      <c r="S200" s="222"/>
      <c r="T200" s="221"/>
      <c r="U200" s="218"/>
      <c r="V200" s="52"/>
      <c r="W200" s="56"/>
      <c r="X200" s="15"/>
      <c r="Y200" s="52"/>
      <c r="Z200" s="39"/>
      <c r="AA200" s="39"/>
      <c r="AB200" s="55"/>
      <c r="AC200" s="17"/>
      <c r="AD200" s="15"/>
      <c r="AE200" s="65"/>
      <c r="AF200" s="128"/>
      <c r="AG200" s="39"/>
      <c r="AH200" s="52"/>
      <c r="AJ200" s="17"/>
      <c r="AK200" s="17"/>
      <c r="AL200" s="17"/>
      <c r="AM200" s="17"/>
      <c r="AO200" s="31" t="s">
        <v>59</v>
      </c>
    </row>
    <row r="201" spans="2:41" s="3" customFormat="1" ht="9.9499999999999993" customHeight="1" x14ac:dyDescent="0.2">
      <c r="C201" s="35"/>
      <c r="D201" s="214" t="s">
        <v>95</v>
      </c>
      <c r="E201" s="196" t="s">
        <v>277</v>
      </c>
      <c r="F201" s="196"/>
      <c r="G201" s="196"/>
      <c r="H201" s="196"/>
      <c r="I201" s="196"/>
      <c r="J201" s="196"/>
      <c r="K201" s="196"/>
      <c r="L201" s="196"/>
      <c r="M201" s="196"/>
      <c r="N201" s="196"/>
      <c r="O201" s="217"/>
      <c r="P201" s="217"/>
      <c r="Q201" s="217"/>
      <c r="R201" s="217"/>
      <c r="S201" s="217"/>
      <c r="T201" s="217"/>
      <c r="U201" s="218"/>
      <c r="V201" s="52"/>
      <c r="W201" s="70"/>
      <c r="X201" s="70"/>
      <c r="Y201" s="52"/>
      <c r="Z201" s="39"/>
      <c r="AA201" s="39"/>
      <c r="AB201" s="55"/>
      <c r="AC201" s="17"/>
      <c r="AD201" s="15"/>
      <c r="AE201" s="65"/>
      <c r="AF201" s="128"/>
      <c r="AG201" s="17"/>
      <c r="AH201" s="52"/>
      <c r="AJ201" s="17"/>
      <c r="AK201" s="17"/>
      <c r="AL201" s="17"/>
      <c r="AM201" s="17"/>
      <c r="AO201" s="31" t="s">
        <v>59</v>
      </c>
    </row>
    <row r="202" spans="2:41" s="3" customFormat="1" ht="0.95" customHeight="1" x14ac:dyDescent="0.2">
      <c r="D202" s="216"/>
      <c r="E202" s="216"/>
      <c r="F202" s="216"/>
      <c r="G202" s="216"/>
      <c r="H202" s="216"/>
      <c r="I202" s="216"/>
      <c r="J202" s="216"/>
      <c r="K202" s="216"/>
      <c r="L202" s="216"/>
      <c r="M202" s="216"/>
      <c r="N202" s="216"/>
      <c r="O202" s="216"/>
      <c r="P202" s="219"/>
      <c r="Q202" s="220"/>
      <c r="R202" s="221"/>
      <c r="S202" s="222"/>
      <c r="T202" s="221"/>
      <c r="U202" s="218"/>
      <c r="V202" s="52"/>
      <c r="W202" s="56"/>
      <c r="X202" s="15"/>
      <c r="Y202" s="52"/>
      <c r="Z202" s="39"/>
      <c r="AA202" s="39"/>
      <c r="AB202" s="55"/>
      <c r="AC202" s="17"/>
      <c r="AD202" s="15"/>
      <c r="AE202" s="65"/>
      <c r="AF202" s="128"/>
      <c r="AG202" s="39"/>
      <c r="AH202" s="52"/>
      <c r="AJ202" s="17"/>
      <c r="AK202" s="17"/>
      <c r="AL202" s="17"/>
      <c r="AM202" s="17"/>
      <c r="AO202" s="31" t="s">
        <v>59</v>
      </c>
    </row>
    <row r="203" spans="2:41" s="3" customFormat="1" ht="9.9499999999999993" customHeight="1" x14ac:dyDescent="0.2">
      <c r="B203" s="117" t="s">
        <v>55</v>
      </c>
      <c r="D203" s="214"/>
      <c r="E203" s="219" t="s">
        <v>97</v>
      </c>
      <c r="F203" s="219"/>
      <c r="G203" s="217" t="s">
        <v>47</v>
      </c>
      <c r="H203" s="217"/>
      <c r="I203" s="217"/>
      <c r="J203" s="217"/>
      <c r="K203" s="217"/>
      <c r="L203" s="217"/>
      <c r="M203" s="217"/>
      <c r="N203" s="217"/>
      <c r="O203" s="216"/>
      <c r="P203" s="219" t="s">
        <v>101</v>
      </c>
      <c r="Q203" s="220"/>
      <c r="R203" s="223"/>
      <c r="S203" s="222">
        <f>IF(Suggested="Yes",AA203,AG203)</f>
        <v>15.7</v>
      </c>
      <c r="T203" s="224" t="s">
        <v>46</v>
      </c>
      <c r="U203" s="218" t="str">
        <f>+Instructions!$B$3</f>
        <v>D</v>
      </c>
      <c r="V203" s="52"/>
      <c r="W203" s="56">
        <f>+Instructions!$C$22</f>
        <v>0</v>
      </c>
      <c r="X203" s="17">
        <f>ROUND($AA203*(1-W203)+0.004999,2)</f>
        <v>15.7</v>
      </c>
      <c r="Y203" s="52"/>
      <c r="Z203" s="6" t="s">
        <v>288</v>
      </c>
      <c r="AA203" s="39">
        <v>15.7</v>
      </c>
      <c r="AB203" s="60">
        <f t="shared" ref="AB203:AB205" si="74">+W203</f>
        <v>0</v>
      </c>
      <c r="AC203" s="17">
        <f t="shared" ref="AC203:AC205" si="75">+X203</f>
        <v>15.7</v>
      </c>
      <c r="AD203" s="12">
        <f>(AG203-AC203)/AG203</f>
        <v>0</v>
      </c>
      <c r="AE203" s="125"/>
      <c r="AF203" s="132">
        <v>1</v>
      </c>
      <c r="AG203" s="38">
        <f>SUM(AJ203:AL203)+AE203</f>
        <v>15.7</v>
      </c>
      <c r="AH203" s="52"/>
      <c r="AJ203" s="17">
        <f>ROUND(AC203/(1-VLOOKUP(AF203,Group,2,FALSE)),2)</f>
        <v>15.7</v>
      </c>
      <c r="AK203" s="17">
        <f>IF(VLOOKUP(AF203,Group,5,FALSE)="YES",VLOOKUP(ROUND(ROUND(AJ203,1)-AJ203,2),Round,2,FALSE)+VLOOKUP(AF203,Group,6,FALSE),0)</f>
        <v>0</v>
      </c>
      <c r="AL203" s="17">
        <f>IF(VLOOKUP(AF203,Group,7,FALSE)="",0,ROUND(AJ203-0.04999,1)-AJ203+AM203)</f>
        <v>0</v>
      </c>
      <c r="AM203" s="17" t="str">
        <f>IF(VLOOKUP(AF203,Group,7,FALSE)="","",VLOOKUP(AF203,Group,7,FALSE))</f>
        <v/>
      </c>
      <c r="AO203" s="31" t="s">
        <v>59</v>
      </c>
    </row>
    <row r="204" spans="2:41" s="3" customFormat="1" ht="9.9499999999999993" customHeight="1" x14ac:dyDescent="0.2">
      <c r="B204" s="117" t="s">
        <v>55</v>
      </c>
      <c r="D204" s="214"/>
      <c r="E204" s="219" t="s">
        <v>92</v>
      </c>
      <c r="F204" s="219"/>
      <c r="G204" s="217" t="s">
        <v>47</v>
      </c>
      <c r="H204" s="217"/>
      <c r="I204" s="217"/>
      <c r="J204" s="217" t="s">
        <v>87</v>
      </c>
      <c r="K204" s="217" t="s">
        <v>87</v>
      </c>
      <c r="L204" s="217"/>
      <c r="M204" s="217"/>
      <c r="N204" s="217"/>
      <c r="O204" s="216"/>
      <c r="P204" s="219" t="s">
        <v>100</v>
      </c>
      <c r="Q204" s="220"/>
      <c r="R204" s="223"/>
      <c r="S204" s="222">
        <f>IF(Suggested="Yes",AA204,AG204)</f>
        <v>16.100000000000001</v>
      </c>
      <c r="T204" s="224" t="s">
        <v>46</v>
      </c>
      <c r="U204" s="218" t="str">
        <f>+Instructions!$B$3</f>
        <v>D</v>
      </c>
      <c r="V204" s="52"/>
      <c r="W204" s="56">
        <f>+Instructions!$C$22</f>
        <v>0</v>
      </c>
      <c r="X204" s="17">
        <f>ROUND($AA204*(1-W204)+0.004999,2)</f>
        <v>16.100000000000001</v>
      </c>
      <c r="Y204" s="52"/>
      <c r="Z204" s="6" t="s">
        <v>288</v>
      </c>
      <c r="AA204" s="39">
        <v>16.100000000000001</v>
      </c>
      <c r="AB204" s="60">
        <f t="shared" si="74"/>
        <v>0</v>
      </c>
      <c r="AC204" s="17">
        <f t="shared" si="75"/>
        <v>16.100000000000001</v>
      </c>
      <c r="AD204" s="12">
        <f>(AG204-AC204)/AG204</f>
        <v>0</v>
      </c>
      <c r="AE204" s="125"/>
      <c r="AF204" s="132">
        <v>1</v>
      </c>
      <c r="AG204" s="38">
        <f>SUM(AJ204:AL204)+AE204</f>
        <v>16.100000000000001</v>
      </c>
      <c r="AH204" s="52"/>
      <c r="AJ204" s="17">
        <f>ROUND(AC204/(1-VLOOKUP(AF204,Group,2,FALSE)),2)</f>
        <v>16.100000000000001</v>
      </c>
      <c r="AK204" s="17">
        <f>IF(VLOOKUP(AF204,Group,5,FALSE)="YES",VLOOKUP(ROUND(ROUND(AJ204,1)-AJ204,2),Round,2,FALSE)+VLOOKUP(AF204,Group,6,FALSE),0)</f>
        <v>0</v>
      </c>
      <c r="AL204" s="17">
        <f>IF(VLOOKUP(AF204,Group,7,FALSE)="",0,ROUND(AJ204-0.04999,1)-AJ204+AM204)</f>
        <v>0</v>
      </c>
      <c r="AM204" s="17" t="str">
        <f>IF(VLOOKUP(AF204,Group,7,FALSE)="","",VLOOKUP(AF204,Group,7,FALSE))</f>
        <v/>
      </c>
      <c r="AO204" s="31" t="s">
        <v>59</v>
      </c>
    </row>
    <row r="205" spans="2:41" s="3" customFormat="1" ht="9.9499999999999993" customHeight="1" x14ac:dyDescent="0.2">
      <c r="B205" s="117" t="s">
        <v>55</v>
      </c>
      <c r="C205" s="3" t="s">
        <v>87</v>
      </c>
      <c r="D205" s="214"/>
      <c r="E205" s="219" t="s">
        <v>98</v>
      </c>
      <c r="F205" s="219"/>
      <c r="G205" s="217" t="s">
        <v>47</v>
      </c>
      <c r="H205" s="217"/>
      <c r="I205" s="217"/>
      <c r="J205" s="217"/>
      <c r="K205" s="217"/>
      <c r="L205" s="217"/>
      <c r="M205" s="217"/>
      <c r="N205" s="217"/>
      <c r="O205" s="216"/>
      <c r="P205" s="219" t="s">
        <v>100</v>
      </c>
      <c r="Q205" s="216"/>
      <c r="R205" s="216"/>
      <c r="S205" s="222">
        <f>IF(Suggested="Yes",AA205,AG205)</f>
        <v>15.5</v>
      </c>
      <c r="T205" s="224" t="s">
        <v>46</v>
      </c>
      <c r="U205" s="218" t="str">
        <f>+Instructions!$B$3</f>
        <v>D</v>
      </c>
      <c r="V205" s="52"/>
      <c r="W205" s="56">
        <f>+Instructions!$C$22</f>
        <v>0</v>
      </c>
      <c r="X205" s="17">
        <f>ROUND($AA205*(1-W205)+0.004999,2)</f>
        <v>15.5</v>
      </c>
      <c r="Y205" s="52"/>
      <c r="Z205" s="6" t="s">
        <v>288</v>
      </c>
      <c r="AA205" s="39">
        <v>15.5</v>
      </c>
      <c r="AB205" s="60">
        <f t="shared" si="74"/>
        <v>0</v>
      </c>
      <c r="AC205" s="17">
        <f t="shared" si="75"/>
        <v>15.5</v>
      </c>
      <c r="AD205" s="12">
        <f>(AG205-AC205)/AG205</f>
        <v>0</v>
      </c>
      <c r="AE205" s="125"/>
      <c r="AF205" s="132">
        <v>1</v>
      </c>
      <c r="AG205" s="38">
        <f>SUM(AJ205:AL205)+AE205</f>
        <v>15.5</v>
      </c>
      <c r="AH205" s="52"/>
      <c r="AJ205" s="17">
        <f>ROUND(AC205/(1-VLOOKUP(AF205,Group,2,FALSE)),2)</f>
        <v>15.5</v>
      </c>
      <c r="AK205" s="17">
        <f>IF(VLOOKUP(AF205,Group,5,FALSE)="YES",VLOOKUP(ROUND(ROUND(AJ205,1)-AJ205,2),Round,2,FALSE)+VLOOKUP(AF205,Group,6,FALSE),0)</f>
        <v>0</v>
      </c>
      <c r="AL205" s="17">
        <f>IF(VLOOKUP(AF205,Group,7,FALSE)="",0,ROUND(AJ205-0.04999,1)-AJ205+AM205)</f>
        <v>0</v>
      </c>
      <c r="AM205" s="17" t="str">
        <f>IF(VLOOKUP(AF205,Group,7,FALSE)="","",VLOOKUP(AF205,Group,7,FALSE))</f>
        <v/>
      </c>
      <c r="AO205" s="31" t="s">
        <v>59</v>
      </c>
    </row>
    <row r="206" spans="2:41" s="3" customFormat="1" ht="1.5" customHeight="1" x14ac:dyDescent="0.2">
      <c r="C206" s="232"/>
      <c r="D206" s="232"/>
      <c r="E206" s="232"/>
      <c r="F206" s="232"/>
      <c r="G206" s="232"/>
      <c r="H206" s="232"/>
      <c r="I206" s="232"/>
      <c r="J206" s="232"/>
      <c r="K206" s="232"/>
      <c r="L206" s="232"/>
      <c r="M206" s="232"/>
      <c r="N206" s="232"/>
      <c r="O206" s="232"/>
      <c r="P206" s="239"/>
      <c r="Q206" s="240"/>
      <c r="R206" s="234"/>
      <c r="S206" s="241"/>
      <c r="T206" s="234"/>
      <c r="U206" s="238"/>
      <c r="V206" s="213"/>
      <c r="W206" s="56"/>
      <c r="X206" s="15"/>
      <c r="Y206" s="213"/>
      <c r="Z206" s="39"/>
      <c r="AA206" s="39"/>
      <c r="AB206" s="55"/>
      <c r="AC206" s="17"/>
      <c r="AD206" s="15"/>
      <c r="AE206" s="65"/>
      <c r="AF206" s="128"/>
      <c r="AG206" s="39"/>
      <c r="AH206" s="213"/>
      <c r="AJ206" s="17"/>
      <c r="AK206" s="17"/>
      <c r="AL206" s="17"/>
      <c r="AM206" s="17"/>
      <c r="AO206" s="31" t="s">
        <v>59</v>
      </c>
    </row>
    <row r="207" spans="2:41" s="3" customFormat="1" ht="11.1" customHeight="1" x14ac:dyDescent="0.2">
      <c r="C207" s="160" t="s">
        <v>248</v>
      </c>
      <c r="P207" s="75"/>
      <c r="Q207" s="91"/>
      <c r="R207" s="6"/>
      <c r="S207" s="39"/>
      <c r="T207" s="6"/>
      <c r="U207" s="5"/>
      <c r="V207" s="52"/>
      <c r="W207" s="56"/>
      <c r="X207" s="15"/>
      <c r="Y207" s="52"/>
      <c r="Z207" s="39"/>
      <c r="AA207" s="39"/>
      <c r="AB207" s="55"/>
      <c r="AC207" s="17"/>
      <c r="AD207" s="15"/>
      <c r="AE207" s="65"/>
      <c r="AF207" s="128"/>
      <c r="AG207" s="39"/>
      <c r="AH207" s="52"/>
      <c r="AJ207" s="17"/>
      <c r="AK207" s="17"/>
      <c r="AL207" s="17"/>
      <c r="AM207" s="17"/>
      <c r="AO207" s="31" t="s">
        <v>59</v>
      </c>
    </row>
    <row r="208" spans="2:41" s="3" customFormat="1" ht="9.9499999999999993" customHeight="1" x14ac:dyDescent="0.2">
      <c r="C208" s="74" t="s">
        <v>249</v>
      </c>
      <c r="D208" s="157"/>
      <c r="E208" s="157"/>
      <c r="P208" s="4"/>
      <c r="Q208" s="6"/>
      <c r="R208" s="193" t="s">
        <v>178</v>
      </c>
      <c r="S208" s="194" t="s">
        <v>180</v>
      </c>
      <c r="T208" s="195"/>
      <c r="U208" s="5"/>
      <c r="V208" s="52"/>
      <c r="W208" s="70"/>
      <c r="X208" s="70"/>
      <c r="Y208" s="52"/>
      <c r="Z208" s="39"/>
      <c r="AA208" s="39"/>
      <c r="AB208" s="55"/>
      <c r="AC208" s="17"/>
      <c r="AD208" s="15"/>
      <c r="AE208" s="65"/>
      <c r="AF208" s="128"/>
      <c r="AG208" s="17"/>
      <c r="AH208" s="52"/>
      <c r="AJ208" s="17"/>
      <c r="AK208" s="17"/>
      <c r="AL208" s="17"/>
      <c r="AM208" s="17"/>
      <c r="AO208" s="31" t="s">
        <v>59</v>
      </c>
    </row>
    <row r="209" spans="2:41" s="3" customFormat="1" ht="3" customHeight="1" x14ac:dyDescent="0.2">
      <c r="P209" s="75"/>
      <c r="Q209" s="91"/>
      <c r="R209" s="6"/>
      <c r="S209" s="39"/>
      <c r="T209" s="6"/>
      <c r="U209" s="5"/>
      <c r="V209" s="52"/>
      <c r="W209" s="56"/>
      <c r="X209" s="15"/>
      <c r="Y209" s="52"/>
      <c r="Z209" s="39"/>
      <c r="AA209" s="39"/>
      <c r="AB209" s="55"/>
      <c r="AC209" s="17"/>
      <c r="AD209" s="15"/>
      <c r="AE209" s="65"/>
      <c r="AF209" s="128"/>
      <c r="AG209" s="39"/>
      <c r="AH209" s="52"/>
      <c r="AJ209" s="17"/>
      <c r="AK209" s="17"/>
      <c r="AL209" s="17"/>
      <c r="AM209" s="17"/>
      <c r="AO209" s="31" t="s">
        <v>59</v>
      </c>
    </row>
    <row r="210" spans="2:41" s="3" customFormat="1" ht="9.9499999999999993" customHeight="1" x14ac:dyDescent="0.2">
      <c r="C210" s="74"/>
      <c r="D210" s="11" t="s">
        <v>241</v>
      </c>
      <c r="E210" s="157"/>
      <c r="M210" s="3" t="s">
        <v>256</v>
      </c>
      <c r="P210" s="4"/>
      <c r="Q210" s="6"/>
      <c r="S210" s="21"/>
      <c r="T210" s="68"/>
      <c r="U210" s="5"/>
      <c r="V210" s="52"/>
      <c r="W210" s="70"/>
      <c r="X210" s="70"/>
      <c r="Y210" s="52"/>
      <c r="Z210" s="39"/>
      <c r="AA210" s="39"/>
      <c r="AB210" s="55"/>
      <c r="AC210" s="17"/>
      <c r="AD210" s="15"/>
      <c r="AE210" s="65"/>
      <c r="AF210" s="128"/>
      <c r="AG210" s="17"/>
      <c r="AH210" s="52"/>
      <c r="AJ210" s="17"/>
      <c r="AK210" s="17"/>
      <c r="AL210" s="17"/>
      <c r="AM210" s="17"/>
      <c r="AO210" s="31" t="s">
        <v>59</v>
      </c>
    </row>
    <row r="211" spans="2:41" s="3" customFormat="1" ht="2.85" customHeight="1" x14ac:dyDescent="0.2">
      <c r="D211" s="216"/>
      <c r="E211" s="216"/>
      <c r="F211" s="216"/>
      <c r="G211" s="216"/>
      <c r="H211" s="216"/>
      <c r="I211" s="216"/>
      <c r="J211" s="216"/>
      <c r="K211" s="216"/>
      <c r="L211" s="216"/>
      <c r="M211" s="216"/>
      <c r="N211" s="216"/>
      <c r="O211" s="216"/>
      <c r="P211" s="219"/>
      <c r="Q211" s="220"/>
      <c r="R211" s="221"/>
      <c r="S211" s="222"/>
      <c r="T211" s="221"/>
      <c r="U211" s="218"/>
      <c r="V211" s="52"/>
      <c r="W211" s="56"/>
      <c r="X211" s="15"/>
      <c r="Y211" s="52"/>
      <c r="Z211" s="39"/>
      <c r="AA211" s="39"/>
      <c r="AB211" s="55"/>
      <c r="AC211" s="17"/>
      <c r="AD211" s="15"/>
      <c r="AE211" s="65"/>
      <c r="AF211" s="128"/>
      <c r="AG211" s="39"/>
      <c r="AH211" s="52"/>
      <c r="AJ211" s="17"/>
      <c r="AK211" s="17"/>
      <c r="AL211" s="17"/>
      <c r="AM211" s="17"/>
      <c r="AO211" s="31" t="s">
        <v>59</v>
      </c>
    </row>
    <row r="212" spans="2:41" s="3" customFormat="1" ht="9.9499999999999993" customHeight="1" x14ac:dyDescent="0.2">
      <c r="C212" s="74"/>
      <c r="D212" s="225" t="s">
        <v>122</v>
      </c>
      <c r="E212" s="226"/>
      <c r="F212" s="216"/>
      <c r="G212" s="216"/>
      <c r="H212" s="216"/>
      <c r="I212" s="216"/>
      <c r="J212" s="216"/>
      <c r="K212" s="216"/>
      <c r="L212" s="216"/>
      <c r="M212" s="216"/>
      <c r="N212" s="216"/>
      <c r="O212" s="216"/>
      <c r="P212" s="227"/>
      <c r="Q212" s="221"/>
      <c r="R212" s="216"/>
      <c r="S212" s="228"/>
      <c r="T212" s="229"/>
      <c r="U212" s="218"/>
      <c r="V212" s="52"/>
      <c r="W212" s="70"/>
      <c r="X212" s="70"/>
      <c r="Y212" s="52"/>
      <c r="Z212" s="39"/>
      <c r="AA212" s="39"/>
      <c r="AB212" s="55"/>
      <c r="AC212" s="17"/>
      <c r="AD212" s="15"/>
      <c r="AE212" s="65"/>
      <c r="AF212" s="128"/>
      <c r="AG212" s="17"/>
      <c r="AH212" s="52"/>
      <c r="AJ212" s="17"/>
      <c r="AK212" s="17"/>
      <c r="AL212" s="17"/>
      <c r="AM212" s="17"/>
      <c r="AO212" s="31" t="s">
        <v>59</v>
      </c>
    </row>
    <row r="213" spans="2:41" s="3" customFormat="1" ht="0.95" customHeight="1" x14ac:dyDescent="0.2">
      <c r="D213" s="216"/>
      <c r="E213" s="216"/>
      <c r="F213" s="216"/>
      <c r="G213" s="216"/>
      <c r="H213" s="216"/>
      <c r="I213" s="216"/>
      <c r="J213" s="216"/>
      <c r="K213" s="216"/>
      <c r="L213" s="216"/>
      <c r="M213" s="216"/>
      <c r="N213" s="216"/>
      <c r="O213" s="216"/>
      <c r="P213" s="219"/>
      <c r="Q213" s="220"/>
      <c r="R213" s="221"/>
      <c r="S213" s="222"/>
      <c r="T213" s="221"/>
      <c r="U213" s="218"/>
      <c r="V213" s="52"/>
      <c r="W213" s="56"/>
      <c r="X213" s="15"/>
      <c r="Y213" s="52"/>
      <c r="Z213" s="39"/>
      <c r="AA213" s="39"/>
      <c r="AB213" s="55"/>
      <c r="AC213" s="17"/>
      <c r="AD213" s="15"/>
      <c r="AE213" s="65"/>
      <c r="AF213" s="128"/>
      <c r="AG213" s="39"/>
      <c r="AH213" s="52"/>
      <c r="AJ213" s="17"/>
      <c r="AK213" s="17"/>
      <c r="AL213" s="17"/>
      <c r="AM213" s="17"/>
      <c r="AO213" s="31" t="s">
        <v>59</v>
      </c>
    </row>
    <row r="214" spans="2:41" s="3" customFormat="1" ht="9.9499999999999993" customHeight="1" x14ac:dyDescent="0.2">
      <c r="B214" s="118" t="s">
        <v>44</v>
      </c>
      <c r="D214" s="214"/>
      <c r="E214" s="219" t="s">
        <v>97</v>
      </c>
      <c r="F214" s="219"/>
      <c r="G214" s="217" t="s">
        <v>114</v>
      </c>
      <c r="H214" s="217"/>
      <c r="I214" s="217"/>
      <c r="J214" s="217" t="s">
        <v>123</v>
      </c>
      <c r="K214" s="217"/>
      <c r="L214" s="217"/>
      <c r="M214" s="217"/>
      <c r="N214" s="217"/>
      <c r="O214" s="216"/>
      <c r="P214" s="219" t="s">
        <v>112</v>
      </c>
      <c r="Q214" s="220"/>
      <c r="R214" s="223"/>
      <c r="S214" s="222">
        <f t="shared" ref="S214:S220" si="76">IF(Suggested="Yes",AA214,AG214)</f>
        <v>6.5</v>
      </c>
      <c r="T214" s="224" t="s">
        <v>45</v>
      </c>
      <c r="U214" s="218" t="str">
        <f>+Instructions!$B$3</f>
        <v>D</v>
      </c>
      <c r="V214" s="52"/>
      <c r="W214" s="56">
        <f>+Instructions!$C$22</f>
        <v>0</v>
      </c>
      <c r="X214" s="39">
        <f t="shared" ref="X214:X220" si="77">ROUND($AA214*(1-W214)+0.004999,2)</f>
        <v>6.5</v>
      </c>
      <c r="Y214" s="52"/>
      <c r="Z214" s="6" t="s">
        <v>288</v>
      </c>
      <c r="AA214" s="39">
        <v>6.5</v>
      </c>
      <c r="AB214" s="60">
        <f t="shared" ref="AB214" si="78">+W214</f>
        <v>0</v>
      </c>
      <c r="AC214" s="39">
        <f t="shared" ref="AC214" si="79">+X214</f>
        <v>6.5</v>
      </c>
      <c r="AD214" s="60">
        <f t="shared" ref="AD214:AD220" si="80">(AG214-AC214)/AG214</f>
        <v>0</v>
      </c>
      <c r="AE214" s="125"/>
      <c r="AF214" s="134">
        <v>2</v>
      </c>
      <c r="AG214" s="44">
        <f t="shared" ref="AG214:AG220" si="81">SUM(AJ214:AL214)+AE214</f>
        <v>6.5</v>
      </c>
      <c r="AH214" s="52"/>
      <c r="AJ214" s="17">
        <f t="shared" ref="AJ214:AJ220" si="82">ROUND(AC214/(1-VLOOKUP(AF214,Group,2,FALSE)),2)</f>
        <v>6.5</v>
      </c>
      <c r="AK214" s="17">
        <f t="shared" ref="AK214:AK220" si="83">IF(VLOOKUP(AF214,Group,5,FALSE)="YES",VLOOKUP(ROUND(ROUND(AJ214,1)-AJ214,2),Round,2,FALSE)+VLOOKUP(AF214,Group,6,FALSE),0)</f>
        <v>0</v>
      </c>
      <c r="AL214" s="17">
        <f t="shared" ref="AL214:AL220" si="84">IF(VLOOKUP(AF214,Group,7,FALSE)="",0,ROUND(AJ214-0.04999,1)-AJ214+AM214)</f>
        <v>0</v>
      </c>
      <c r="AM214" s="17" t="str">
        <f t="shared" ref="AM214:AM220" si="85">IF(VLOOKUP(AF214,Group,7,FALSE)="","",VLOOKUP(AF214,Group,7,FALSE))</f>
        <v/>
      </c>
      <c r="AO214" s="31" t="s">
        <v>59</v>
      </c>
    </row>
    <row r="215" spans="2:41" s="3" customFormat="1" ht="9.9499999999999993" customHeight="1" x14ac:dyDescent="0.2">
      <c r="B215" s="118" t="s">
        <v>44</v>
      </c>
      <c r="D215" s="214"/>
      <c r="E215" s="219" t="s">
        <v>97</v>
      </c>
      <c r="F215" s="219"/>
      <c r="G215" s="217" t="s">
        <v>115</v>
      </c>
      <c r="H215" s="217"/>
      <c r="I215" s="217" t="s">
        <v>87</v>
      </c>
      <c r="J215" s="217" t="s">
        <v>124</v>
      </c>
      <c r="K215" s="217"/>
      <c r="L215" s="217"/>
      <c r="M215" s="217"/>
      <c r="N215" s="217"/>
      <c r="O215" s="216"/>
      <c r="P215" s="219" t="s">
        <v>112</v>
      </c>
      <c r="Q215" s="220"/>
      <c r="R215" s="223"/>
      <c r="S215" s="222">
        <f t="shared" si="76"/>
        <v>12.55</v>
      </c>
      <c r="T215" s="224" t="s">
        <v>45</v>
      </c>
      <c r="U215" s="218" t="str">
        <f>+Instructions!$B$3</f>
        <v>D</v>
      </c>
      <c r="V215" s="52"/>
      <c r="W215" s="56">
        <f>+Instructions!$C$22</f>
        <v>0</v>
      </c>
      <c r="X215" s="39">
        <f t="shared" si="77"/>
        <v>12.55</v>
      </c>
      <c r="Y215" s="52"/>
      <c r="Z215" s="6" t="s">
        <v>288</v>
      </c>
      <c r="AA215" s="39">
        <v>12.55</v>
      </c>
      <c r="AB215" s="60">
        <f>+W215</f>
        <v>0</v>
      </c>
      <c r="AC215" s="39">
        <f>+X215</f>
        <v>12.55</v>
      </c>
      <c r="AD215" s="60">
        <f t="shared" si="80"/>
        <v>0</v>
      </c>
      <c r="AE215" s="125"/>
      <c r="AF215" s="134">
        <v>2</v>
      </c>
      <c r="AG215" s="44">
        <f t="shared" si="81"/>
        <v>12.55</v>
      </c>
      <c r="AH215" s="52"/>
      <c r="AJ215" s="17">
        <f t="shared" si="82"/>
        <v>12.55</v>
      </c>
      <c r="AK215" s="17">
        <f t="shared" si="83"/>
        <v>0</v>
      </c>
      <c r="AL215" s="17">
        <f t="shared" si="84"/>
        <v>0</v>
      </c>
      <c r="AM215" s="17" t="str">
        <f t="shared" si="85"/>
        <v/>
      </c>
      <c r="AO215" s="31" t="s">
        <v>59</v>
      </c>
    </row>
    <row r="216" spans="2:41" s="3" customFormat="1" ht="9.9499999999999993" customHeight="1" x14ac:dyDescent="0.2">
      <c r="B216" s="118" t="s">
        <v>44</v>
      </c>
      <c r="D216" s="214"/>
      <c r="E216" s="219" t="s">
        <v>97</v>
      </c>
      <c r="F216" s="219"/>
      <c r="G216" s="217" t="s">
        <v>116</v>
      </c>
      <c r="H216" s="217"/>
      <c r="I216" s="217"/>
      <c r="J216" s="217" t="s">
        <v>125</v>
      </c>
      <c r="K216" s="217"/>
      <c r="L216" s="217"/>
      <c r="M216" s="217"/>
      <c r="N216" s="217"/>
      <c r="O216" s="216"/>
      <c r="P216" s="219" t="s">
        <v>112</v>
      </c>
      <c r="Q216" s="220"/>
      <c r="R216" s="223"/>
      <c r="S216" s="222">
        <f t="shared" si="76"/>
        <v>12.55</v>
      </c>
      <c r="T216" s="224" t="s">
        <v>45</v>
      </c>
      <c r="U216" s="218" t="str">
        <f>+Instructions!$B$3</f>
        <v>D</v>
      </c>
      <c r="V216" s="52"/>
      <c r="W216" s="56">
        <f>+Instructions!$C$22</f>
        <v>0</v>
      </c>
      <c r="X216" s="39">
        <f t="shared" si="77"/>
        <v>12.55</v>
      </c>
      <c r="Y216" s="52"/>
      <c r="Z216" s="6" t="s">
        <v>288</v>
      </c>
      <c r="AA216" s="39">
        <v>12.55</v>
      </c>
      <c r="AB216" s="60">
        <f>+W216</f>
        <v>0</v>
      </c>
      <c r="AC216" s="39">
        <f>+X216</f>
        <v>12.55</v>
      </c>
      <c r="AD216" s="60">
        <f t="shared" si="80"/>
        <v>0</v>
      </c>
      <c r="AE216" s="125"/>
      <c r="AF216" s="134">
        <v>2</v>
      </c>
      <c r="AG216" s="44">
        <f t="shared" si="81"/>
        <v>12.55</v>
      </c>
      <c r="AH216" s="52"/>
      <c r="AJ216" s="17">
        <f t="shared" si="82"/>
        <v>12.55</v>
      </c>
      <c r="AK216" s="17">
        <f t="shared" si="83"/>
        <v>0</v>
      </c>
      <c r="AL216" s="17">
        <f t="shared" si="84"/>
        <v>0</v>
      </c>
      <c r="AM216" s="17" t="str">
        <f t="shared" si="85"/>
        <v/>
      </c>
      <c r="AO216" s="31" t="s">
        <v>59</v>
      </c>
    </row>
    <row r="217" spans="2:41" s="3" customFormat="1" ht="9.9499999999999993" customHeight="1" x14ac:dyDescent="0.2">
      <c r="B217" s="118" t="s">
        <v>44</v>
      </c>
      <c r="D217" s="214"/>
      <c r="E217" s="219" t="s">
        <v>97</v>
      </c>
      <c r="F217" s="219"/>
      <c r="G217" s="217" t="s">
        <v>117</v>
      </c>
      <c r="H217" s="217"/>
      <c r="I217" s="217"/>
      <c r="J217" s="217" t="s">
        <v>126</v>
      </c>
      <c r="K217" s="217"/>
      <c r="L217" s="217"/>
      <c r="M217" s="217"/>
      <c r="N217" s="217"/>
      <c r="O217" s="216"/>
      <c r="P217" s="219" t="s">
        <v>112</v>
      </c>
      <c r="Q217" s="220"/>
      <c r="R217" s="223"/>
      <c r="S217" s="222">
        <f t="shared" si="76"/>
        <v>16.2</v>
      </c>
      <c r="T217" s="224" t="s">
        <v>45</v>
      </c>
      <c r="U217" s="218" t="str">
        <f>+Instructions!$B$3</f>
        <v>D</v>
      </c>
      <c r="V217" s="52"/>
      <c r="W217" s="56">
        <f>+Instructions!$C$22</f>
        <v>0</v>
      </c>
      <c r="X217" s="39">
        <f t="shared" si="77"/>
        <v>16.2</v>
      </c>
      <c r="Y217" s="52"/>
      <c r="Z217" s="6" t="s">
        <v>288</v>
      </c>
      <c r="AA217" s="39">
        <v>16.2</v>
      </c>
      <c r="AB217" s="60">
        <f t="shared" ref="AB217:AB220" si="86">+W217</f>
        <v>0</v>
      </c>
      <c r="AC217" s="39">
        <f t="shared" ref="AC217:AC220" si="87">+X217</f>
        <v>16.2</v>
      </c>
      <c r="AD217" s="60">
        <f t="shared" si="80"/>
        <v>0</v>
      </c>
      <c r="AE217" s="125"/>
      <c r="AF217" s="134">
        <v>2</v>
      </c>
      <c r="AG217" s="44">
        <f t="shared" si="81"/>
        <v>16.2</v>
      </c>
      <c r="AH217" s="52"/>
      <c r="AJ217" s="17">
        <f t="shared" si="82"/>
        <v>16.2</v>
      </c>
      <c r="AK217" s="17">
        <f t="shared" si="83"/>
        <v>0</v>
      </c>
      <c r="AL217" s="17">
        <f t="shared" si="84"/>
        <v>0</v>
      </c>
      <c r="AM217" s="17" t="str">
        <f t="shared" si="85"/>
        <v/>
      </c>
      <c r="AO217" s="31" t="s">
        <v>59</v>
      </c>
    </row>
    <row r="218" spans="2:41" s="3" customFormat="1" ht="9.9499999999999993" customHeight="1" x14ac:dyDescent="0.2">
      <c r="B218" s="118" t="s">
        <v>44</v>
      </c>
      <c r="D218" s="214"/>
      <c r="E218" s="219" t="s">
        <v>118</v>
      </c>
      <c r="F218" s="219"/>
      <c r="G218" s="217" t="s">
        <v>119</v>
      </c>
      <c r="H218" s="217"/>
      <c r="I218" s="217"/>
      <c r="J218" s="217" t="s">
        <v>123</v>
      </c>
      <c r="K218" s="217"/>
      <c r="L218" s="217"/>
      <c r="M218" s="217"/>
      <c r="N218" s="217"/>
      <c r="O218" s="216"/>
      <c r="P218" s="219" t="s">
        <v>112</v>
      </c>
      <c r="Q218" s="220"/>
      <c r="R218" s="223"/>
      <c r="S218" s="222">
        <f t="shared" si="76"/>
        <v>7.45</v>
      </c>
      <c r="T218" s="224" t="s">
        <v>45</v>
      </c>
      <c r="U218" s="218" t="str">
        <f>+Instructions!$B$3</f>
        <v>D</v>
      </c>
      <c r="V218" s="52"/>
      <c r="W218" s="56">
        <f>+Instructions!$C$22</f>
        <v>0</v>
      </c>
      <c r="X218" s="39">
        <f t="shared" si="77"/>
        <v>7.45</v>
      </c>
      <c r="Y218" s="52"/>
      <c r="Z218" s="6" t="s">
        <v>288</v>
      </c>
      <c r="AA218" s="39">
        <v>7.45</v>
      </c>
      <c r="AB218" s="60">
        <f t="shared" si="86"/>
        <v>0</v>
      </c>
      <c r="AC218" s="39">
        <f t="shared" si="87"/>
        <v>7.45</v>
      </c>
      <c r="AD218" s="60">
        <f t="shared" si="80"/>
        <v>0</v>
      </c>
      <c r="AE218" s="125"/>
      <c r="AF218" s="134">
        <v>2</v>
      </c>
      <c r="AG218" s="44">
        <f t="shared" si="81"/>
        <v>7.45</v>
      </c>
      <c r="AH218" s="52"/>
      <c r="AJ218" s="17">
        <f t="shared" si="82"/>
        <v>7.45</v>
      </c>
      <c r="AK218" s="17">
        <f t="shared" si="83"/>
        <v>0</v>
      </c>
      <c r="AL218" s="17">
        <f t="shared" si="84"/>
        <v>0</v>
      </c>
      <c r="AM218" s="17" t="str">
        <f t="shared" si="85"/>
        <v/>
      </c>
      <c r="AO218" s="31" t="s">
        <v>59</v>
      </c>
    </row>
    <row r="219" spans="2:41" s="3" customFormat="1" ht="9.9499999999999993" customHeight="1" x14ac:dyDescent="0.2">
      <c r="B219" s="118" t="s">
        <v>44</v>
      </c>
      <c r="D219" s="214"/>
      <c r="E219" s="219" t="s">
        <v>118</v>
      </c>
      <c r="F219" s="219"/>
      <c r="G219" s="217" t="s">
        <v>120</v>
      </c>
      <c r="H219" s="217"/>
      <c r="I219" s="217" t="s">
        <v>87</v>
      </c>
      <c r="J219" s="217" t="s">
        <v>124</v>
      </c>
      <c r="K219" s="217"/>
      <c r="L219" s="217"/>
      <c r="M219" s="217"/>
      <c r="N219" s="217"/>
      <c r="O219" s="216"/>
      <c r="P219" s="219" t="s">
        <v>112</v>
      </c>
      <c r="Q219" s="220"/>
      <c r="R219" s="223"/>
      <c r="S219" s="222">
        <f t="shared" si="76"/>
        <v>14.15</v>
      </c>
      <c r="T219" s="224" t="s">
        <v>45</v>
      </c>
      <c r="U219" s="218" t="str">
        <f>+Instructions!$B$3</f>
        <v>D</v>
      </c>
      <c r="V219" s="52"/>
      <c r="W219" s="56">
        <f>+Instructions!$C$22</f>
        <v>0</v>
      </c>
      <c r="X219" s="39">
        <f t="shared" si="77"/>
        <v>14.15</v>
      </c>
      <c r="Y219" s="52"/>
      <c r="Z219" s="6" t="s">
        <v>288</v>
      </c>
      <c r="AA219" s="39">
        <v>14.15</v>
      </c>
      <c r="AB219" s="60">
        <f t="shared" si="86"/>
        <v>0</v>
      </c>
      <c r="AC219" s="39">
        <f t="shared" si="87"/>
        <v>14.15</v>
      </c>
      <c r="AD219" s="60">
        <f t="shared" si="80"/>
        <v>0</v>
      </c>
      <c r="AE219" s="125"/>
      <c r="AF219" s="134">
        <v>2</v>
      </c>
      <c r="AG219" s="44">
        <f t="shared" si="81"/>
        <v>14.15</v>
      </c>
      <c r="AH219" s="52"/>
      <c r="AJ219" s="17">
        <f t="shared" si="82"/>
        <v>14.15</v>
      </c>
      <c r="AK219" s="17">
        <f t="shared" si="83"/>
        <v>0</v>
      </c>
      <c r="AL219" s="17">
        <f t="shared" si="84"/>
        <v>0</v>
      </c>
      <c r="AM219" s="17" t="str">
        <f t="shared" si="85"/>
        <v/>
      </c>
      <c r="AO219" s="31" t="s">
        <v>59</v>
      </c>
    </row>
    <row r="220" spans="2:41" s="3" customFormat="1" ht="9.9499999999999993" customHeight="1" x14ac:dyDescent="0.2">
      <c r="B220" s="118" t="s">
        <v>44</v>
      </c>
      <c r="D220" s="214"/>
      <c r="E220" s="219" t="s">
        <v>118</v>
      </c>
      <c r="F220" s="219"/>
      <c r="G220" s="217" t="s">
        <v>121</v>
      </c>
      <c r="H220" s="217"/>
      <c r="I220" s="217"/>
      <c r="J220" s="217" t="s">
        <v>125</v>
      </c>
      <c r="K220" s="217"/>
      <c r="L220" s="217"/>
      <c r="M220" s="217"/>
      <c r="N220" s="217"/>
      <c r="O220" s="216"/>
      <c r="P220" s="219" t="s">
        <v>112</v>
      </c>
      <c r="Q220" s="220"/>
      <c r="R220" s="223"/>
      <c r="S220" s="222">
        <f t="shared" si="76"/>
        <v>14.15</v>
      </c>
      <c r="T220" s="224" t="s">
        <v>45</v>
      </c>
      <c r="U220" s="218" t="str">
        <f>+Instructions!$B$3</f>
        <v>D</v>
      </c>
      <c r="V220" s="52"/>
      <c r="W220" s="56">
        <f>+Instructions!$C$22</f>
        <v>0</v>
      </c>
      <c r="X220" s="39">
        <f t="shared" si="77"/>
        <v>14.15</v>
      </c>
      <c r="Y220" s="52"/>
      <c r="Z220" s="6" t="s">
        <v>288</v>
      </c>
      <c r="AA220" s="39">
        <v>14.15</v>
      </c>
      <c r="AB220" s="60">
        <f t="shared" si="86"/>
        <v>0</v>
      </c>
      <c r="AC220" s="39">
        <f t="shared" si="87"/>
        <v>14.15</v>
      </c>
      <c r="AD220" s="60">
        <f t="shared" si="80"/>
        <v>0</v>
      </c>
      <c r="AE220" s="125"/>
      <c r="AF220" s="134">
        <v>2</v>
      </c>
      <c r="AG220" s="44">
        <f t="shared" si="81"/>
        <v>14.15</v>
      </c>
      <c r="AH220" s="52"/>
      <c r="AJ220" s="17">
        <f t="shared" si="82"/>
        <v>14.15</v>
      </c>
      <c r="AK220" s="17">
        <f t="shared" si="83"/>
        <v>0</v>
      </c>
      <c r="AL220" s="17">
        <f t="shared" si="84"/>
        <v>0</v>
      </c>
      <c r="AM220" s="17" t="str">
        <f t="shared" si="85"/>
        <v/>
      </c>
      <c r="AO220" s="31" t="s">
        <v>59</v>
      </c>
    </row>
    <row r="221" spans="2:41" s="3" customFormat="1" ht="0.95" customHeight="1" x14ac:dyDescent="0.2">
      <c r="P221" s="75"/>
      <c r="Q221" s="91"/>
      <c r="R221" s="6"/>
      <c r="S221" s="39"/>
      <c r="T221" s="6"/>
      <c r="U221" s="5"/>
      <c r="V221" s="52"/>
      <c r="W221" s="56"/>
      <c r="X221" s="15"/>
      <c r="Y221" s="52"/>
      <c r="Z221" s="39"/>
      <c r="AA221" s="39"/>
      <c r="AB221" s="55"/>
      <c r="AC221" s="17"/>
      <c r="AD221" s="15"/>
      <c r="AE221" s="65"/>
      <c r="AF221" s="128"/>
      <c r="AG221" s="39"/>
      <c r="AH221" s="52"/>
      <c r="AJ221" s="17"/>
      <c r="AK221" s="17"/>
      <c r="AL221" s="17"/>
      <c r="AM221" s="17"/>
      <c r="AO221" s="31" t="s">
        <v>59</v>
      </c>
    </row>
    <row r="222" spans="2:41" s="3" customFormat="1" ht="9.75" customHeight="1" x14ac:dyDescent="0.2">
      <c r="D222" s="103" t="s">
        <v>52</v>
      </c>
      <c r="E222" s="183" t="s">
        <v>260</v>
      </c>
      <c r="F222" s="154"/>
      <c r="G222" s="154"/>
      <c r="H222" s="154"/>
      <c r="I222" s="154"/>
      <c r="J222" s="154"/>
      <c r="K222" s="154"/>
      <c r="L222" s="154"/>
      <c r="M222" s="154"/>
      <c r="N222" s="154"/>
      <c r="O222" s="155"/>
      <c r="P222" s="154"/>
      <c r="Q222" s="156"/>
      <c r="R222" s="29"/>
      <c r="S222" s="39"/>
      <c r="T222" s="37"/>
      <c r="U222" s="37"/>
      <c r="V222" s="52"/>
      <c r="W222" s="56"/>
      <c r="X222" s="39"/>
      <c r="Y222" s="52"/>
      <c r="Z222" s="39"/>
      <c r="AA222" s="39"/>
      <c r="AB222" s="60"/>
      <c r="AC222" s="39"/>
      <c r="AD222" s="60"/>
      <c r="AE222" s="76"/>
      <c r="AF222" s="129"/>
      <c r="AG222" s="39"/>
      <c r="AH222" s="52"/>
      <c r="AJ222" s="39"/>
      <c r="AK222" s="39"/>
      <c r="AL222" s="39"/>
      <c r="AM222" s="39"/>
      <c r="AO222" s="31" t="s">
        <v>59</v>
      </c>
    </row>
    <row r="223" spans="2:41" s="3" customFormat="1" ht="9.75" customHeight="1" x14ac:dyDescent="0.2">
      <c r="D223" s="103"/>
      <c r="E223" s="183" t="s">
        <v>217</v>
      </c>
      <c r="F223" s="154"/>
      <c r="G223" s="154"/>
      <c r="H223" s="154"/>
      <c r="I223" s="154"/>
      <c r="J223" s="154"/>
      <c r="K223" s="154"/>
      <c r="L223" s="154"/>
      <c r="M223" s="154"/>
      <c r="N223" s="154"/>
      <c r="O223" s="155"/>
      <c r="P223" s="154"/>
      <c r="Q223" s="156"/>
      <c r="R223" s="29"/>
      <c r="S223" s="39"/>
      <c r="T223" s="37"/>
      <c r="U223" s="37"/>
      <c r="V223" s="52"/>
      <c r="W223" s="56"/>
      <c r="X223" s="39"/>
      <c r="Y223" s="52"/>
      <c r="Z223" s="39"/>
      <c r="AA223" s="39"/>
      <c r="AB223" s="60"/>
      <c r="AC223" s="39"/>
      <c r="AD223" s="60"/>
      <c r="AE223" s="76"/>
      <c r="AF223" s="129"/>
      <c r="AG223" s="39"/>
      <c r="AH223" s="52"/>
      <c r="AJ223" s="39"/>
      <c r="AK223" s="39"/>
      <c r="AL223" s="39"/>
      <c r="AM223" s="39"/>
      <c r="AO223" s="31" t="s">
        <v>59</v>
      </c>
    </row>
    <row r="224" spans="2:41" s="3" customFormat="1" ht="3.95" customHeight="1" x14ac:dyDescent="0.2">
      <c r="P224" s="75"/>
      <c r="Q224" s="91"/>
      <c r="R224" s="6"/>
      <c r="S224" s="39"/>
      <c r="T224" s="6"/>
      <c r="U224" s="5"/>
      <c r="V224" s="52"/>
      <c r="W224" s="56"/>
      <c r="X224" s="15"/>
      <c r="Y224" s="52"/>
      <c r="Z224" s="39"/>
      <c r="AA224" s="39"/>
      <c r="AB224" s="55"/>
      <c r="AC224" s="17"/>
      <c r="AD224" s="15"/>
      <c r="AE224" s="65"/>
      <c r="AF224" s="128"/>
      <c r="AG224" s="39"/>
      <c r="AH224" s="52"/>
      <c r="AJ224" s="17"/>
      <c r="AK224" s="17"/>
      <c r="AL224" s="17"/>
      <c r="AM224" s="17"/>
      <c r="AO224" s="31" t="s">
        <v>59</v>
      </c>
    </row>
    <row r="225" spans="2:41" s="3" customFormat="1" ht="9.9499999999999993" customHeight="1" x14ac:dyDescent="0.2">
      <c r="C225" s="74" t="s">
        <v>99</v>
      </c>
      <c r="D225" s="157"/>
      <c r="E225" s="157"/>
      <c r="P225" s="4"/>
      <c r="Q225" s="6"/>
      <c r="R225" s="193" t="s">
        <v>178</v>
      </c>
      <c r="S225" s="194" t="s">
        <v>180</v>
      </c>
      <c r="T225" s="195"/>
      <c r="U225" s="5"/>
      <c r="V225" s="52"/>
      <c r="W225" s="70"/>
      <c r="X225" s="70"/>
      <c r="Y225" s="52"/>
      <c r="Z225" s="39"/>
      <c r="AA225" s="39"/>
      <c r="AB225" s="55"/>
      <c r="AC225" s="17"/>
      <c r="AD225" s="15"/>
      <c r="AE225" s="65"/>
      <c r="AF225" s="128"/>
      <c r="AG225" s="17"/>
      <c r="AH225" s="52"/>
      <c r="AJ225" s="17"/>
      <c r="AK225" s="17"/>
      <c r="AL225" s="17"/>
      <c r="AM225" s="17"/>
      <c r="AO225" s="31" t="s">
        <v>59</v>
      </c>
    </row>
    <row r="226" spans="2:41" s="3" customFormat="1" ht="3" customHeight="1" x14ac:dyDescent="0.2">
      <c r="P226" s="75"/>
      <c r="Q226" s="91"/>
      <c r="R226" s="6"/>
      <c r="S226" s="39"/>
      <c r="T226" s="6"/>
      <c r="U226" s="5"/>
      <c r="V226" s="52"/>
      <c r="W226" s="56"/>
      <c r="X226" s="15"/>
      <c r="Y226" s="52"/>
      <c r="Z226" s="39"/>
      <c r="AA226" s="39"/>
      <c r="AB226" s="55"/>
      <c r="AC226" s="17"/>
      <c r="AD226" s="15"/>
      <c r="AE226" s="65"/>
      <c r="AF226" s="128"/>
      <c r="AG226" s="39"/>
      <c r="AH226" s="52"/>
      <c r="AJ226" s="17"/>
      <c r="AK226" s="17"/>
      <c r="AL226" s="17"/>
      <c r="AM226" s="17"/>
      <c r="AO226" s="31" t="s">
        <v>59</v>
      </c>
    </row>
    <row r="227" spans="2:41" s="3" customFormat="1" ht="9.9499999999999993" customHeight="1" x14ac:dyDescent="0.2">
      <c r="C227" s="74"/>
      <c r="D227" s="11" t="s">
        <v>169</v>
      </c>
      <c r="E227" s="157"/>
      <c r="P227" s="4"/>
      <c r="Q227" s="6"/>
      <c r="S227" s="21"/>
      <c r="T227" s="68"/>
      <c r="U227" s="5"/>
      <c r="V227" s="52"/>
      <c r="W227" s="70"/>
      <c r="X227" s="70"/>
      <c r="Y227" s="52"/>
      <c r="Z227" s="39"/>
      <c r="AA227" s="39"/>
      <c r="AB227" s="55"/>
      <c r="AC227" s="17"/>
      <c r="AD227" s="15"/>
      <c r="AE227" s="65"/>
      <c r="AF227" s="128"/>
      <c r="AG227" s="17"/>
      <c r="AH227" s="52"/>
      <c r="AJ227" s="17"/>
      <c r="AK227" s="17"/>
      <c r="AL227" s="17"/>
      <c r="AM227" s="17"/>
      <c r="AO227" s="31" t="s">
        <v>59</v>
      </c>
    </row>
    <row r="228" spans="2:41" s="3" customFormat="1" ht="1.5" customHeight="1" x14ac:dyDescent="0.2">
      <c r="K228" s="3" t="s">
        <v>87</v>
      </c>
      <c r="P228" s="75"/>
      <c r="Q228" s="91"/>
      <c r="R228" s="6"/>
      <c r="S228" s="39"/>
      <c r="T228" s="6"/>
      <c r="U228" s="5"/>
      <c r="V228" s="52"/>
      <c r="W228" s="56"/>
      <c r="X228" s="15"/>
      <c r="Y228" s="52"/>
      <c r="Z228" s="39"/>
      <c r="AA228" s="39"/>
      <c r="AB228" s="55"/>
      <c r="AC228" s="17"/>
      <c r="AD228" s="15"/>
      <c r="AE228" s="65"/>
      <c r="AF228" s="128"/>
      <c r="AG228" s="39"/>
      <c r="AH228" s="52"/>
      <c r="AJ228" s="17"/>
      <c r="AK228" s="17"/>
      <c r="AL228" s="17"/>
      <c r="AM228" s="17"/>
      <c r="AO228" s="31" t="s">
        <v>59</v>
      </c>
    </row>
    <row r="229" spans="2:41" s="3" customFormat="1" ht="9.9499999999999993" customHeight="1" x14ac:dyDescent="0.2">
      <c r="C229" s="74"/>
      <c r="D229" s="11"/>
      <c r="E229" s="30" t="s">
        <v>194</v>
      </c>
      <c r="P229" s="4"/>
      <c r="Q229" s="6"/>
      <c r="S229" s="21"/>
      <c r="T229" s="68"/>
      <c r="U229" s="5"/>
      <c r="V229" s="52"/>
      <c r="W229" s="70"/>
      <c r="X229" s="70"/>
      <c r="Y229" s="52"/>
      <c r="Z229" s="39"/>
      <c r="AA229" s="39"/>
      <c r="AB229" s="55"/>
      <c r="AC229" s="17"/>
      <c r="AD229" s="15"/>
      <c r="AE229" s="65"/>
      <c r="AF229" s="128"/>
      <c r="AG229" s="17"/>
      <c r="AH229" s="52"/>
      <c r="AJ229" s="17"/>
      <c r="AK229" s="17"/>
      <c r="AL229" s="17"/>
      <c r="AM229" s="17"/>
      <c r="AO229" s="31" t="s">
        <v>59</v>
      </c>
    </row>
    <row r="230" spans="2:41" s="3" customFormat="1" ht="9.9499999999999993" customHeight="1" x14ac:dyDescent="0.2">
      <c r="C230" s="74"/>
      <c r="D230" s="11"/>
      <c r="E230" s="30" t="s">
        <v>195</v>
      </c>
      <c r="P230" s="4"/>
      <c r="Q230" s="6"/>
      <c r="S230" s="21"/>
      <c r="T230" s="68"/>
      <c r="U230" s="5"/>
      <c r="V230" s="52"/>
      <c r="W230" s="70"/>
      <c r="X230" s="70"/>
      <c r="Y230" s="52"/>
      <c r="Z230" s="39"/>
      <c r="AA230" s="39"/>
      <c r="AB230" s="55"/>
      <c r="AC230" s="17"/>
      <c r="AD230" s="15"/>
      <c r="AE230" s="65"/>
      <c r="AF230" s="128"/>
      <c r="AG230" s="17"/>
      <c r="AH230" s="52"/>
      <c r="AJ230" s="17"/>
      <c r="AK230" s="17"/>
      <c r="AL230" s="17"/>
      <c r="AM230" s="17"/>
      <c r="AO230" s="31" t="s">
        <v>59</v>
      </c>
    </row>
    <row r="231" spans="2:41" s="3" customFormat="1" ht="2.85" customHeight="1" x14ac:dyDescent="0.2">
      <c r="P231" s="75"/>
      <c r="Q231" s="91"/>
      <c r="R231" s="6"/>
      <c r="S231" s="39"/>
      <c r="T231" s="6"/>
      <c r="U231" s="5"/>
      <c r="V231" s="52"/>
      <c r="W231" s="56"/>
      <c r="X231" s="15"/>
      <c r="Y231" s="52"/>
      <c r="Z231" s="39"/>
      <c r="AA231" s="39"/>
      <c r="AB231" s="55"/>
      <c r="AC231" s="17"/>
      <c r="AD231" s="15"/>
      <c r="AE231" s="65"/>
      <c r="AF231" s="128"/>
      <c r="AG231" s="39"/>
      <c r="AH231" s="52"/>
      <c r="AJ231" s="17"/>
      <c r="AK231" s="17"/>
      <c r="AL231" s="17"/>
      <c r="AM231" s="17"/>
      <c r="AO231" s="31" t="s">
        <v>59</v>
      </c>
    </row>
    <row r="232" spans="2:41" s="3" customFormat="1" ht="9.9499999999999993" customHeight="1" x14ac:dyDescent="0.2">
      <c r="C232" s="35"/>
      <c r="D232" s="40" t="s">
        <v>95</v>
      </c>
      <c r="E232" s="145" t="s">
        <v>170</v>
      </c>
      <c r="F232" s="145"/>
      <c r="G232" s="145"/>
      <c r="H232" s="145"/>
      <c r="J232" s="145"/>
      <c r="K232" s="145" t="s">
        <v>87</v>
      </c>
      <c r="L232" s="145" t="s">
        <v>87</v>
      </c>
      <c r="N232" s="145"/>
      <c r="O232" s="30"/>
      <c r="P232" s="30"/>
      <c r="Q232" s="30"/>
      <c r="R232" s="30"/>
      <c r="S232" s="30"/>
      <c r="T232" s="30"/>
      <c r="U232" s="5"/>
      <c r="V232" s="52"/>
      <c r="W232" s="70"/>
      <c r="X232" s="70"/>
      <c r="Y232" s="52"/>
      <c r="Z232" s="39"/>
      <c r="AA232" s="39"/>
      <c r="AB232" s="55"/>
      <c r="AC232" s="17"/>
      <c r="AD232" s="15"/>
      <c r="AE232" s="65"/>
      <c r="AF232" s="128"/>
      <c r="AG232" s="17"/>
      <c r="AH232" s="52"/>
      <c r="AJ232" s="17"/>
      <c r="AK232" s="17"/>
      <c r="AL232" s="17"/>
      <c r="AM232" s="17"/>
      <c r="AO232" s="31" t="s">
        <v>59</v>
      </c>
    </row>
    <row r="233" spans="2:41" s="3" customFormat="1" ht="0.95" customHeight="1" x14ac:dyDescent="0.2">
      <c r="K233" s="3" t="s">
        <v>87</v>
      </c>
      <c r="P233" s="75"/>
      <c r="Q233" s="91"/>
      <c r="R233" s="6"/>
      <c r="S233" s="39"/>
      <c r="T233" s="6"/>
      <c r="U233" s="5"/>
      <c r="V233" s="52"/>
      <c r="W233" s="56"/>
      <c r="X233" s="15"/>
      <c r="Y233" s="52"/>
      <c r="Z233" s="39"/>
      <c r="AA233" s="39"/>
      <c r="AB233" s="55"/>
      <c r="AC233" s="17"/>
      <c r="AD233" s="15"/>
      <c r="AE233" s="65"/>
      <c r="AF233" s="128"/>
      <c r="AG233" s="39"/>
      <c r="AH233" s="52"/>
      <c r="AJ233" s="17"/>
      <c r="AK233" s="17"/>
      <c r="AL233" s="17"/>
      <c r="AM233" s="17"/>
      <c r="AO233" s="31" t="s">
        <v>59</v>
      </c>
    </row>
    <row r="234" spans="2:41" s="3" customFormat="1" ht="9.9499999999999993" customHeight="1" x14ac:dyDescent="0.2">
      <c r="B234" s="117" t="s">
        <v>55</v>
      </c>
      <c r="D234" s="40"/>
      <c r="E234" s="75" t="s">
        <v>97</v>
      </c>
      <c r="F234" s="75"/>
      <c r="G234" s="30" t="s">
        <v>47</v>
      </c>
      <c r="H234" s="30"/>
      <c r="I234" s="30"/>
      <c r="J234" s="30"/>
      <c r="K234" s="30"/>
      <c r="L234" s="30"/>
      <c r="M234" s="30"/>
      <c r="N234" s="30"/>
      <c r="P234" s="75" t="s">
        <v>101</v>
      </c>
      <c r="Q234" s="91"/>
      <c r="R234" s="29" t="s">
        <v>51</v>
      </c>
      <c r="S234" s="39">
        <f>IF(Suggested="Yes",AA234,AG234)</f>
        <v>7.4</v>
      </c>
      <c r="T234" s="37" t="s">
        <v>46</v>
      </c>
      <c r="U234" s="5" t="str">
        <f>+Instructions!$B$3</f>
        <v>D</v>
      </c>
      <c r="V234" s="52"/>
      <c r="W234" s="56">
        <f>+Instructions!$C$22</f>
        <v>0</v>
      </c>
      <c r="X234" s="17">
        <f>ROUND($AA234*(1-W234)+0.004999,2)</f>
        <v>7.4</v>
      </c>
      <c r="Y234" s="52"/>
      <c r="Z234" s="6" t="s">
        <v>288</v>
      </c>
      <c r="AA234" s="39">
        <v>7.4</v>
      </c>
      <c r="AB234" s="60">
        <f>+W234</f>
        <v>0</v>
      </c>
      <c r="AC234" s="17">
        <f>+X234</f>
        <v>7.4</v>
      </c>
      <c r="AD234" s="12">
        <f>(AG234-AC234)/AG234</f>
        <v>0</v>
      </c>
      <c r="AE234" s="125"/>
      <c r="AF234" s="132">
        <v>1</v>
      </c>
      <c r="AG234" s="38">
        <f>SUM(AJ234:AL234)+AE234</f>
        <v>7.4</v>
      </c>
      <c r="AH234" s="52"/>
      <c r="AJ234" s="17">
        <f>ROUND(AC234/(1-VLOOKUP(AF234,Group,2,FALSE)),2)</f>
        <v>7.4</v>
      </c>
      <c r="AK234" s="17">
        <f>IF(VLOOKUP(AF234,Group,5,FALSE)="YES",VLOOKUP(ROUND(ROUND(AJ234,1)-AJ234,2),Round,2,FALSE)+VLOOKUP(AF234,Group,6,FALSE),0)</f>
        <v>0</v>
      </c>
      <c r="AL234" s="17">
        <f>IF(VLOOKUP(AF234,Group,7,FALSE)="",0,ROUND(AJ234-0.04999,1)-AJ234+AM234)</f>
        <v>0</v>
      </c>
      <c r="AM234" s="17" t="str">
        <f>IF(VLOOKUP(AF234,Group,7,FALSE)="","",VLOOKUP(AF234,Group,7,FALSE))</f>
        <v/>
      </c>
      <c r="AO234" s="31" t="s">
        <v>59</v>
      </c>
    </row>
    <row r="235" spans="2:41" s="3" customFormat="1" ht="9.9499999999999993" customHeight="1" x14ac:dyDescent="0.2">
      <c r="B235" s="117" t="s">
        <v>55</v>
      </c>
      <c r="D235" s="40"/>
      <c r="E235" s="75" t="s">
        <v>98</v>
      </c>
      <c r="F235" s="75"/>
      <c r="G235" s="30" t="s">
        <v>47</v>
      </c>
      <c r="H235" s="30"/>
      <c r="I235" s="30"/>
      <c r="J235" s="30"/>
      <c r="K235" s="30"/>
      <c r="L235" s="30"/>
      <c r="M235" s="30"/>
      <c r="N235" s="30"/>
      <c r="P235" s="75" t="s">
        <v>100</v>
      </c>
      <c r="Q235" s="91"/>
      <c r="R235" s="29" t="s">
        <v>51</v>
      </c>
      <c r="S235" s="39">
        <f>IF(Suggested="Yes",AA235,AG235)</f>
        <v>7.35</v>
      </c>
      <c r="T235" s="37" t="s">
        <v>46</v>
      </c>
      <c r="U235" s="5" t="str">
        <f>+Instructions!$B$3</f>
        <v>D</v>
      </c>
      <c r="V235" s="52"/>
      <c r="W235" s="56">
        <f>+Instructions!$C$22</f>
        <v>0</v>
      </c>
      <c r="X235" s="17">
        <f>ROUND($AA235*(1-W235)+0.004999,2)</f>
        <v>7.35</v>
      </c>
      <c r="Y235" s="52"/>
      <c r="Z235" s="6" t="s">
        <v>288</v>
      </c>
      <c r="AA235" s="39">
        <v>7.35</v>
      </c>
      <c r="AB235" s="60">
        <f>+W235</f>
        <v>0</v>
      </c>
      <c r="AC235" s="17">
        <f>+X235</f>
        <v>7.35</v>
      </c>
      <c r="AD235" s="12">
        <f>(AG235-AC235)/AG235</f>
        <v>0</v>
      </c>
      <c r="AE235" s="125"/>
      <c r="AF235" s="132">
        <v>1</v>
      </c>
      <c r="AG235" s="38">
        <f>SUM(AJ235:AL235)+AE235</f>
        <v>7.35</v>
      </c>
      <c r="AH235" s="52"/>
      <c r="AJ235" s="17">
        <f>ROUND(AC235/(1-VLOOKUP(AF235,Group,2,FALSE)),2)</f>
        <v>7.35</v>
      </c>
      <c r="AK235" s="17">
        <f>IF(VLOOKUP(AF235,Group,5,FALSE)="YES",VLOOKUP(ROUND(ROUND(AJ235,1)-AJ235,2),Round,2,FALSE)+VLOOKUP(AF235,Group,6,FALSE),0)</f>
        <v>0</v>
      </c>
      <c r="AL235" s="17">
        <f>IF(VLOOKUP(AF235,Group,7,FALSE)="",0,ROUND(AJ235-0.04999,1)-AJ235+AM235)</f>
        <v>0</v>
      </c>
      <c r="AM235" s="17" t="str">
        <f>IF(VLOOKUP(AF235,Group,7,FALSE)="","",VLOOKUP(AF235,Group,7,FALSE))</f>
        <v/>
      </c>
      <c r="AO235" s="31" t="s">
        <v>59</v>
      </c>
    </row>
    <row r="236" spans="2:41" s="3" customFormat="1" ht="2.85" customHeight="1" x14ac:dyDescent="0.2">
      <c r="P236" s="75"/>
      <c r="Q236" s="91"/>
      <c r="R236" s="29"/>
      <c r="S236" s="39"/>
      <c r="T236" s="6"/>
      <c r="U236" s="5"/>
      <c r="V236" s="52"/>
      <c r="W236" s="56"/>
      <c r="X236" s="15"/>
      <c r="Y236" s="52"/>
      <c r="Z236" s="39"/>
      <c r="AA236" s="39"/>
      <c r="AB236" s="55"/>
      <c r="AC236" s="17"/>
      <c r="AD236" s="15"/>
      <c r="AE236" s="65"/>
      <c r="AF236" s="128"/>
      <c r="AG236" s="39"/>
      <c r="AH236" s="52"/>
      <c r="AJ236" s="17"/>
      <c r="AK236" s="17"/>
      <c r="AL236" s="17"/>
      <c r="AM236" s="17"/>
      <c r="AO236" s="31" t="s">
        <v>59</v>
      </c>
    </row>
    <row r="237" spans="2:41" s="3" customFormat="1" ht="9.9499999999999993" customHeight="1" x14ac:dyDescent="0.2">
      <c r="C237" s="35"/>
      <c r="D237" s="40" t="s">
        <v>95</v>
      </c>
      <c r="E237" s="145" t="s">
        <v>261</v>
      </c>
      <c r="F237" s="145"/>
      <c r="G237" s="145"/>
      <c r="H237" s="203"/>
      <c r="I237" s="145"/>
      <c r="J237" s="145"/>
      <c r="K237" s="145"/>
      <c r="L237" s="145"/>
      <c r="O237" s="30"/>
      <c r="P237" s="30"/>
      <c r="Q237" s="30"/>
      <c r="R237" s="30"/>
      <c r="S237" s="30"/>
      <c r="T237" s="30"/>
      <c r="U237" s="5"/>
      <c r="V237" s="52"/>
      <c r="W237" s="70"/>
      <c r="X237" s="70"/>
      <c r="Y237" s="52"/>
      <c r="Z237" s="39"/>
      <c r="AA237" s="39"/>
      <c r="AB237" s="55"/>
      <c r="AC237" s="17"/>
      <c r="AD237" s="15"/>
      <c r="AE237" s="65"/>
      <c r="AF237" s="128"/>
      <c r="AG237" s="17"/>
      <c r="AH237" s="52"/>
      <c r="AJ237" s="17"/>
      <c r="AK237" s="17"/>
      <c r="AL237" s="17"/>
      <c r="AM237" s="17"/>
      <c r="AO237" s="31" t="s">
        <v>59</v>
      </c>
    </row>
    <row r="238" spans="2:41" s="3" customFormat="1" ht="0.95" customHeight="1" x14ac:dyDescent="0.2">
      <c r="K238" s="3" t="s">
        <v>87</v>
      </c>
      <c r="P238" s="75"/>
      <c r="Q238" s="91"/>
      <c r="R238" s="6"/>
      <c r="S238" s="39"/>
      <c r="T238" s="6"/>
      <c r="U238" s="5"/>
      <c r="V238" s="52"/>
      <c r="W238" s="56"/>
      <c r="X238" s="15"/>
      <c r="Y238" s="52"/>
      <c r="Z238" s="39"/>
      <c r="AA238" s="39"/>
      <c r="AB238" s="55"/>
      <c r="AC238" s="17"/>
      <c r="AD238" s="15"/>
      <c r="AE238" s="65"/>
      <c r="AF238" s="128"/>
      <c r="AG238" s="39"/>
      <c r="AH238" s="52"/>
      <c r="AJ238" s="17"/>
      <c r="AK238" s="17"/>
      <c r="AL238" s="17"/>
      <c r="AM238" s="17"/>
      <c r="AO238" s="31" t="s">
        <v>59</v>
      </c>
    </row>
    <row r="239" spans="2:41" s="3" customFormat="1" ht="9.9499999999999993" customHeight="1" x14ac:dyDescent="0.2">
      <c r="B239" s="117" t="s">
        <v>55</v>
      </c>
      <c r="D239" s="40"/>
      <c r="E239" s="75" t="s">
        <v>97</v>
      </c>
      <c r="F239" s="75"/>
      <c r="G239" s="30" t="s">
        <v>47</v>
      </c>
      <c r="H239" s="30"/>
      <c r="I239" s="30"/>
      <c r="J239" s="30"/>
      <c r="K239" s="30"/>
      <c r="L239" s="30"/>
      <c r="M239" s="30"/>
      <c r="N239" s="30"/>
      <c r="P239" s="75" t="s">
        <v>101</v>
      </c>
      <c r="Q239" s="91"/>
      <c r="R239" s="29" t="s">
        <v>51</v>
      </c>
      <c r="S239" s="39">
        <f>IF(Suggested="Yes",AA239,AG239)</f>
        <v>7.6</v>
      </c>
      <c r="T239" s="37" t="s">
        <v>46</v>
      </c>
      <c r="U239" s="5" t="str">
        <f>+Instructions!$B$3</f>
        <v>D</v>
      </c>
      <c r="V239" s="52"/>
      <c r="W239" s="56">
        <f>+Instructions!$C$22</f>
        <v>0</v>
      </c>
      <c r="X239" s="17">
        <f>ROUND($AA239*(1-W239)+0.004999,2)</f>
        <v>7.6</v>
      </c>
      <c r="Y239" s="52"/>
      <c r="Z239" s="6" t="s">
        <v>288</v>
      </c>
      <c r="AA239" s="39">
        <v>7.6</v>
      </c>
      <c r="AB239" s="60">
        <f>+W239</f>
        <v>0</v>
      </c>
      <c r="AC239" s="17">
        <f>+X239</f>
        <v>7.6</v>
      </c>
      <c r="AD239" s="12">
        <f>(AG239-AC239)/AG239</f>
        <v>0</v>
      </c>
      <c r="AE239" s="125"/>
      <c r="AF239" s="132">
        <v>1</v>
      </c>
      <c r="AG239" s="38">
        <f>SUM(AJ239:AL239)+AE239</f>
        <v>7.6</v>
      </c>
      <c r="AH239" s="52"/>
      <c r="AJ239" s="17">
        <f>ROUND(AC239/(1-VLOOKUP(AF239,Group,2,FALSE)),2)</f>
        <v>7.6</v>
      </c>
      <c r="AK239" s="17">
        <f>IF(VLOOKUP(AF239,Group,5,FALSE)="YES",VLOOKUP(ROUND(ROUND(AJ239,1)-AJ239,2),Round,2,FALSE)+VLOOKUP(AF239,Group,6,FALSE),0)</f>
        <v>0</v>
      </c>
      <c r="AL239" s="17">
        <f>IF(VLOOKUP(AF239,Group,7,FALSE)="",0,ROUND(AJ239-0.04999,1)-AJ239+AM239)</f>
        <v>0</v>
      </c>
      <c r="AM239" s="17" t="str">
        <f>IF(VLOOKUP(AF239,Group,7,FALSE)="","",VLOOKUP(AF239,Group,7,FALSE))</f>
        <v/>
      </c>
      <c r="AO239" s="31" t="s">
        <v>59</v>
      </c>
    </row>
    <row r="240" spans="2:41" s="3" customFormat="1" ht="9.9499999999999993" customHeight="1" x14ac:dyDescent="0.2">
      <c r="B240" s="117" t="s">
        <v>55</v>
      </c>
      <c r="D240" s="40"/>
      <c r="E240" s="75" t="s">
        <v>98</v>
      </c>
      <c r="F240" s="75"/>
      <c r="G240" s="30" t="s">
        <v>47</v>
      </c>
      <c r="H240" s="30"/>
      <c r="I240" s="30"/>
      <c r="J240" s="30"/>
      <c r="K240" s="30"/>
      <c r="L240" s="30"/>
      <c r="M240" s="30"/>
      <c r="N240" s="30"/>
      <c r="P240" s="75" t="s">
        <v>100</v>
      </c>
      <c r="Q240" s="91"/>
      <c r="R240" s="29" t="s">
        <v>51</v>
      </c>
      <c r="S240" s="39">
        <f>IF(Suggested="Yes",AA240,AG240)</f>
        <v>7.55</v>
      </c>
      <c r="T240" s="37" t="s">
        <v>46</v>
      </c>
      <c r="U240" s="5" t="str">
        <f>+Instructions!$B$3</f>
        <v>D</v>
      </c>
      <c r="V240" s="52"/>
      <c r="W240" s="56">
        <f>+Instructions!$C$22</f>
        <v>0</v>
      </c>
      <c r="X240" s="17">
        <f>ROUND($AA240*(1-W240)+0.004999,2)</f>
        <v>7.55</v>
      </c>
      <c r="Y240" s="52"/>
      <c r="Z240" s="6" t="s">
        <v>288</v>
      </c>
      <c r="AA240" s="39">
        <v>7.55</v>
      </c>
      <c r="AB240" s="60">
        <f>+W240</f>
        <v>0</v>
      </c>
      <c r="AC240" s="17">
        <f>+X240</f>
        <v>7.55</v>
      </c>
      <c r="AD240" s="12">
        <f>(AG240-AC240)/AG240</f>
        <v>0</v>
      </c>
      <c r="AE240" s="125"/>
      <c r="AF240" s="132">
        <v>1</v>
      </c>
      <c r="AG240" s="38">
        <f>SUM(AJ240:AL240)+AE240</f>
        <v>7.55</v>
      </c>
      <c r="AH240" s="52"/>
      <c r="AJ240" s="17">
        <f>ROUND(AC240/(1-VLOOKUP(AF240,Group,2,FALSE)),2)</f>
        <v>7.55</v>
      </c>
      <c r="AK240" s="17">
        <f>IF(VLOOKUP(AF240,Group,5,FALSE)="YES",VLOOKUP(ROUND(ROUND(AJ240,1)-AJ240,2),Round,2,FALSE)+VLOOKUP(AF240,Group,6,FALSE),0)</f>
        <v>0</v>
      </c>
      <c r="AL240" s="17">
        <f>IF(VLOOKUP(AF240,Group,7,FALSE)="",0,ROUND(AJ240-0.04999,1)-AJ240+AM240)</f>
        <v>0</v>
      </c>
      <c r="AM240" s="17" t="str">
        <f>IF(VLOOKUP(AF240,Group,7,FALSE)="","",VLOOKUP(AF240,Group,7,FALSE))</f>
        <v/>
      </c>
      <c r="AO240" s="31" t="s">
        <v>59</v>
      </c>
    </row>
    <row r="241" spans="2:41" s="3" customFormat="1" ht="0.95" customHeight="1" x14ac:dyDescent="0.2">
      <c r="P241" s="75"/>
      <c r="Q241" s="91"/>
      <c r="R241" s="6"/>
      <c r="S241" s="39"/>
      <c r="T241" s="6"/>
      <c r="U241" s="5"/>
      <c r="V241" s="52"/>
      <c r="W241" s="56"/>
      <c r="X241" s="15"/>
      <c r="Y241" s="52"/>
      <c r="Z241" s="39"/>
      <c r="AA241" s="39"/>
      <c r="AB241" s="55"/>
      <c r="AC241" s="17"/>
      <c r="AD241" s="15"/>
      <c r="AE241" s="65"/>
      <c r="AF241" s="128"/>
      <c r="AG241" s="39"/>
      <c r="AH241" s="52"/>
      <c r="AJ241" s="17"/>
      <c r="AK241" s="17"/>
      <c r="AL241" s="17"/>
      <c r="AM241" s="17"/>
      <c r="AO241" s="31" t="s">
        <v>59</v>
      </c>
    </row>
    <row r="242" spans="2:41" s="3" customFormat="1" ht="9.75" customHeight="1" x14ac:dyDescent="0.2">
      <c r="D242" s="103" t="s">
        <v>52</v>
      </c>
      <c r="E242" s="183" t="s">
        <v>262</v>
      </c>
      <c r="F242" s="154"/>
      <c r="G242" s="154"/>
      <c r="H242" s="154"/>
      <c r="I242" s="154"/>
      <c r="J242" s="154"/>
      <c r="K242" s="154"/>
      <c r="L242" s="154"/>
      <c r="M242" s="154"/>
      <c r="N242" s="154"/>
      <c r="O242" s="155"/>
      <c r="P242" s="154"/>
      <c r="Q242" s="156"/>
      <c r="R242" s="29"/>
      <c r="S242" s="39"/>
      <c r="T242" s="37"/>
      <c r="U242" s="37"/>
      <c r="V242" s="52"/>
      <c r="W242" s="56"/>
      <c r="X242" s="39"/>
      <c r="Y242" s="52"/>
      <c r="Z242" s="39"/>
      <c r="AA242" s="39"/>
      <c r="AB242" s="60"/>
      <c r="AC242" s="39"/>
      <c r="AD242" s="60"/>
      <c r="AE242" s="76"/>
      <c r="AF242" s="129"/>
      <c r="AG242" s="39"/>
      <c r="AH242" s="52"/>
      <c r="AJ242" s="39"/>
      <c r="AK242" s="39"/>
      <c r="AL242" s="39"/>
      <c r="AM242" s="39"/>
      <c r="AO242" s="31" t="s">
        <v>59</v>
      </c>
    </row>
    <row r="243" spans="2:41" s="3" customFormat="1" ht="9.75" customHeight="1" x14ac:dyDescent="0.2">
      <c r="D243" s="103"/>
      <c r="E243" s="183" t="s">
        <v>263</v>
      </c>
      <c r="F243" s="154"/>
      <c r="G243" s="154"/>
      <c r="H243" s="154"/>
      <c r="I243" s="154"/>
      <c r="J243" s="154"/>
      <c r="K243" s="154"/>
      <c r="L243" s="154"/>
      <c r="M243" s="154"/>
      <c r="N243" s="154"/>
      <c r="O243" s="155"/>
      <c r="P243" s="154"/>
      <c r="Q243" s="156"/>
      <c r="R243" s="29"/>
      <c r="S243" s="39"/>
      <c r="T243" s="37"/>
      <c r="U243" s="37"/>
      <c r="V243" s="52"/>
      <c r="W243" s="56"/>
      <c r="X243" s="39"/>
      <c r="Y243" s="52"/>
      <c r="Z243" s="39"/>
      <c r="AA243" s="39"/>
      <c r="AB243" s="60"/>
      <c r="AC243" s="39"/>
      <c r="AD243" s="60"/>
      <c r="AE243" s="76"/>
      <c r="AF243" s="129"/>
      <c r="AG243" s="39"/>
      <c r="AH243" s="52"/>
      <c r="AJ243" s="39"/>
      <c r="AK243" s="39"/>
      <c r="AL243" s="39"/>
      <c r="AM243" s="39"/>
      <c r="AO243" s="31" t="s">
        <v>59</v>
      </c>
    </row>
    <row r="244" spans="2:41" s="3" customFormat="1" ht="9.75" customHeight="1" x14ac:dyDescent="0.2">
      <c r="E244" s="183" t="s">
        <v>269</v>
      </c>
      <c r="F244" s="154"/>
      <c r="G244" s="154"/>
      <c r="H244" s="154"/>
      <c r="I244" s="154"/>
      <c r="J244" s="154"/>
      <c r="K244" s="154"/>
      <c r="L244" s="154"/>
      <c r="M244" s="154"/>
      <c r="N244" s="154"/>
      <c r="O244" s="155"/>
      <c r="P244" s="154"/>
      <c r="Q244" s="156"/>
      <c r="R244" s="29"/>
      <c r="S244" s="39"/>
      <c r="T244" s="37"/>
      <c r="U244" s="37"/>
      <c r="V244" s="52"/>
      <c r="W244" s="56"/>
      <c r="X244" s="39"/>
      <c r="Y244" s="52"/>
      <c r="Z244" s="39"/>
      <c r="AA244" s="39"/>
      <c r="AB244" s="60"/>
      <c r="AC244" s="39"/>
      <c r="AD244" s="60"/>
      <c r="AE244" s="76"/>
      <c r="AF244" s="129"/>
      <c r="AG244" s="39"/>
      <c r="AH244" s="52"/>
      <c r="AJ244" s="39"/>
      <c r="AK244" s="39"/>
      <c r="AL244" s="39"/>
      <c r="AM244" s="39"/>
      <c r="AO244" s="31" t="s">
        <v>59</v>
      </c>
    </row>
    <row r="245" spans="2:41" s="3" customFormat="1" ht="9.75" customHeight="1" x14ac:dyDescent="0.2">
      <c r="D245" s="103"/>
      <c r="E245" s="183" t="s">
        <v>217</v>
      </c>
      <c r="F245" s="154"/>
      <c r="G245" s="154"/>
      <c r="H245" s="154"/>
      <c r="I245" s="154"/>
      <c r="J245" s="154"/>
      <c r="K245" s="154"/>
      <c r="L245" s="154"/>
      <c r="M245" s="154"/>
      <c r="N245" s="154"/>
      <c r="O245" s="155"/>
      <c r="P245" s="154"/>
      <c r="Q245" s="156"/>
      <c r="R245" s="29"/>
      <c r="S245" s="39"/>
      <c r="T245" s="37"/>
      <c r="U245" s="37"/>
      <c r="V245" s="52"/>
      <c r="W245" s="56"/>
      <c r="X245" s="39"/>
      <c r="Y245" s="52"/>
      <c r="Z245" s="39"/>
      <c r="AA245" s="39"/>
      <c r="AB245" s="60"/>
      <c r="AC245" s="39"/>
      <c r="AD245" s="60"/>
      <c r="AE245" s="76"/>
      <c r="AF245" s="129"/>
      <c r="AG245" s="39"/>
      <c r="AH245" s="52"/>
      <c r="AJ245" s="39"/>
      <c r="AK245" s="39"/>
      <c r="AL245" s="39"/>
      <c r="AM245" s="39"/>
      <c r="AO245" s="31" t="s">
        <v>59</v>
      </c>
    </row>
    <row r="246" spans="2:41" s="3" customFormat="1" ht="3.95" customHeight="1" x14ac:dyDescent="0.2">
      <c r="P246" s="75"/>
      <c r="Q246" s="91"/>
      <c r="R246" s="6"/>
      <c r="S246" s="39"/>
      <c r="T246" s="6"/>
      <c r="U246" s="5"/>
      <c r="V246" s="52"/>
      <c r="W246" s="56"/>
      <c r="X246" s="15"/>
      <c r="Y246" s="52"/>
      <c r="Z246" s="39"/>
      <c r="AA246" s="39"/>
      <c r="AB246" s="55"/>
      <c r="AC246" s="17"/>
      <c r="AD246" s="15"/>
      <c r="AE246" s="65"/>
      <c r="AF246" s="128"/>
      <c r="AG246" s="39"/>
      <c r="AH246" s="52"/>
      <c r="AJ246" s="17"/>
      <c r="AK246" s="17"/>
      <c r="AL246" s="17"/>
      <c r="AM246" s="17"/>
      <c r="AO246" s="31" t="s">
        <v>59</v>
      </c>
    </row>
    <row r="247" spans="2:41" s="3" customFormat="1" ht="9.9499999999999993" customHeight="1" x14ac:dyDescent="0.2">
      <c r="C247" s="74" t="s">
        <v>237</v>
      </c>
      <c r="D247" s="157"/>
      <c r="E247" s="157"/>
      <c r="P247" s="4"/>
      <c r="Q247" s="6"/>
      <c r="R247" s="193" t="s">
        <v>178</v>
      </c>
      <c r="S247" s="194" t="s">
        <v>208</v>
      </c>
      <c r="T247" s="195"/>
      <c r="U247" s="5"/>
      <c r="V247" s="52"/>
      <c r="W247" s="70"/>
      <c r="X247" s="70"/>
      <c r="Y247" s="52"/>
      <c r="Z247" s="39"/>
      <c r="AA247" s="39"/>
      <c r="AB247" s="55"/>
      <c r="AC247" s="17"/>
      <c r="AD247" s="15"/>
      <c r="AE247" s="65"/>
      <c r="AF247" s="128"/>
      <c r="AG247" s="17"/>
      <c r="AH247" s="52"/>
      <c r="AJ247" s="17"/>
      <c r="AK247" s="17"/>
      <c r="AL247" s="17"/>
      <c r="AM247" s="17"/>
      <c r="AO247" s="31" t="s">
        <v>59</v>
      </c>
    </row>
    <row r="248" spans="2:41" s="3" customFormat="1" ht="3" customHeight="1" x14ac:dyDescent="0.2">
      <c r="P248" s="75"/>
      <c r="Q248" s="91"/>
      <c r="R248" s="6"/>
      <c r="S248" s="39"/>
      <c r="T248" s="6"/>
      <c r="U248" s="5"/>
      <c r="V248" s="52"/>
      <c r="W248" s="56"/>
      <c r="X248" s="15"/>
      <c r="Y248" s="52"/>
      <c r="Z248" s="39"/>
      <c r="AA248" s="39"/>
      <c r="AB248" s="55"/>
      <c r="AC248" s="17"/>
      <c r="AD248" s="15"/>
      <c r="AE248" s="65"/>
      <c r="AF248" s="128"/>
      <c r="AG248" s="39"/>
      <c r="AH248" s="52"/>
      <c r="AJ248" s="17"/>
      <c r="AK248" s="17"/>
      <c r="AL248" s="17"/>
      <c r="AM248" s="17"/>
      <c r="AO248" s="31" t="s">
        <v>59</v>
      </c>
    </row>
    <row r="249" spans="2:41" s="3" customFormat="1" ht="9.9499999999999993" customHeight="1" x14ac:dyDescent="0.2">
      <c r="C249" s="35"/>
      <c r="D249" s="40" t="s">
        <v>8</v>
      </c>
      <c r="E249" s="145" t="s">
        <v>181</v>
      </c>
      <c r="F249" s="145"/>
      <c r="G249" s="145" t="s">
        <v>196</v>
      </c>
      <c r="H249" s="145"/>
      <c r="J249" s="145"/>
      <c r="K249" s="145" t="s">
        <v>201</v>
      </c>
      <c r="L249" s="145"/>
      <c r="M249" s="145"/>
      <c r="N249" s="145"/>
      <c r="O249" s="30"/>
      <c r="P249" s="30"/>
      <c r="Q249" s="30"/>
      <c r="R249" s="30"/>
      <c r="S249" s="30"/>
      <c r="T249" s="30"/>
      <c r="U249" s="5"/>
      <c r="V249" s="52"/>
      <c r="W249" s="70"/>
      <c r="X249" s="70"/>
      <c r="Y249" s="52"/>
      <c r="Z249" s="39"/>
      <c r="AA249" s="39"/>
      <c r="AB249" s="55"/>
      <c r="AC249" s="17"/>
      <c r="AD249" s="15"/>
      <c r="AE249" s="65"/>
      <c r="AF249" s="128"/>
      <c r="AG249" s="17"/>
      <c r="AH249" s="52"/>
      <c r="AJ249" s="17"/>
      <c r="AK249" s="17"/>
      <c r="AL249" s="17"/>
      <c r="AM249" s="17"/>
      <c r="AO249" s="31" t="s">
        <v>59</v>
      </c>
    </row>
    <row r="250" spans="2:41" s="3" customFormat="1" ht="9.9499999999999993" customHeight="1" x14ac:dyDescent="0.2">
      <c r="C250" s="35"/>
      <c r="D250" s="40"/>
      <c r="E250" s="145" t="s">
        <v>182</v>
      </c>
      <c r="F250" s="145"/>
      <c r="G250" s="145" t="s">
        <v>197</v>
      </c>
      <c r="H250" s="145"/>
      <c r="J250" s="145"/>
      <c r="K250" s="145" t="s">
        <v>199</v>
      </c>
      <c r="L250" s="145"/>
      <c r="M250" s="145"/>
      <c r="N250" s="145"/>
      <c r="O250" s="30"/>
      <c r="P250" s="30"/>
      <c r="Q250" s="30"/>
      <c r="R250" s="30"/>
      <c r="S250" s="30"/>
      <c r="T250" s="30"/>
      <c r="U250" s="5"/>
      <c r="V250" s="52"/>
      <c r="W250" s="70"/>
      <c r="X250" s="70"/>
      <c r="Y250" s="52"/>
      <c r="Z250" s="39"/>
      <c r="AA250" s="39"/>
      <c r="AB250" s="55"/>
      <c r="AC250" s="17"/>
      <c r="AD250" s="15"/>
      <c r="AE250" s="65"/>
      <c r="AF250" s="128"/>
      <c r="AG250" s="17"/>
      <c r="AH250" s="52"/>
      <c r="AJ250" s="17"/>
      <c r="AK250" s="17"/>
      <c r="AL250" s="17"/>
      <c r="AM250" s="17"/>
      <c r="AO250" s="31" t="s">
        <v>59</v>
      </c>
    </row>
    <row r="251" spans="2:41" s="3" customFormat="1" ht="9.9499999999999993" customHeight="1" x14ac:dyDescent="0.2">
      <c r="C251" s="35"/>
      <c r="D251" s="40"/>
      <c r="E251" s="145" t="s">
        <v>183</v>
      </c>
      <c r="F251" s="145"/>
      <c r="G251" s="145" t="s">
        <v>198</v>
      </c>
      <c r="H251" s="145"/>
      <c r="J251" s="145"/>
      <c r="K251" s="145" t="s">
        <v>200</v>
      </c>
      <c r="L251" s="145"/>
      <c r="M251" s="145"/>
      <c r="N251" s="145"/>
      <c r="O251" s="30"/>
      <c r="P251" s="30"/>
      <c r="Q251" s="30"/>
      <c r="R251" s="30"/>
      <c r="S251" s="30"/>
      <c r="T251" s="30"/>
      <c r="U251" s="5"/>
      <c r="V251" s="52"/>
      <c r="W251" s="70"/>
      <c r="X251" s="70"/>
      <c r="Y251" s="52"/>
      <c r="Z251" s="39"/>
      <c r="AA251" s="39"/>
      <c r="AB251" s="55"/>
      <c r="AC251" s="17"/>
      <c r="AD251" s="15"/>
      <c r="AE251" s="65"/>
      <c r="AF251" s="128"/>
      <c r="AG251" s="17"/>
      <c r="AH251" s="52"/>
      <c r="AJ251" s="17"/>
      <c r="AK251" s="17"/>
      <c r="AL251" s="17"/>
      <c r="AM251" s="17"/>
      <c r="AO251" s="31" t="s">
        <v>59</v>
      </c>
    </row>
    <row r="252" spans="2:41" s="3" customFormat="1" ht="2.1" customHeight="1" x14ac:dyDescent="0.2">
      <c r="P252" s="75"/>
      <c r="Q252" s="91"/>
      <c r="R252" s="6"/>
      <c r="S252" s="39"/>
      <c r="T252" s="6"/>
      <c r="U252" s="5"/>
      <c r="V252" s="52"/>
      <c r="W252" s="56"/>
      <c r="X252" s="15"/>
      <c r="Y252" s="52"/>
      <c r="Z252" s="39"/>
      <c r="AA252" s="39"/>
      <c r="AB252" s="55"/>
      <c r="AC252" s="17"/>
      <c r="AD252" s="15"/>
      <c r="AE252" s="65"/>
      <c r="AF252" s="128"/>
      <c r="AG252" s="39"/>
      <c r="AH252" s="52"/>
      <c r="AJ252" s="17"/>
      <c r="AK252" s="17"/>
      <c r="AL252" s="17"/>
      <c r="AM252" s="17"/>
      <c r="AO252" s="31" t="s">
        <v>59</v>
      </c>
    </row>
    <row r="253" spans="2:41" s="3" customFormat="1" ht="9.9499999999999993" customHeight="1" x14ac:dyDescent="0.2">
      <c r="B253" s="117" t="s">
        <v>55</v>
      </c>
      <c r="D253" s="40"/>
      <c r="E253" s="75" t="s">
        <v>184</v>
      </c>
      <c r="F253" s="75"/>
      <c r="G253" s="30" t="s">
        <v>47</v>
      </c>
      <c r="H253" s="30"/>
      <c r="I253" s="30"/>
      <c r="K253" s="30" t="s">
        <v>185</v>
      </c>
      <c r="L253" s="30"/>
      <c r="M253" s="30"/>
      <c r="N253" s="30"/>
      <c r="P253" s="75" t="s">
        <v>186</v>
      </c>
      <c r="Q253" s="91"/>
      <c r="R253" s="29"/>
      <c r="S253" s="39">
        <f>IF(Suggested="Yes",AA253,AG253)</f>
        <v>14.95</v>
      </c>
      <c r="T253" s="37" t="s">
        <v>46</v>
      </c>
      <c r="U253" s="5" t="str">
        <f>+Instructions!$B$3</f>
        <v>D</v>
      </c>
      <c r="V253" s="52"/>
      <c r="W253" s="56">
        <f>+Instructions!$C$22</f>
        <v>0</v>
      </c>
      <c r="X253" s="17">
        <f>ROUND($AA253*(1-W253)+0.004999,2)</f>
        <v>14.95</v>
      </c>
      <c r="Y253" s="52"/>
      <c r="Z253" s="6" t="s">
        <v>288</v>
      </c>
      <c r="AA253" s="39">
        <v>14.95</v>
      </c>
      <c r="AB253" s="60">
        <f>+W253</f>
        <v>0</v>
      </c>
      <c r="AC253" s="17">
        <f>+X253</f>
        <v>14.95</v>
      </c>
      <c r="AD253" s="12">
        <f>(AG253-AC253)/AG253</f>
        <v>0</v>
      </c>
      <c r="AE253" s="125"/>
      <c r="AF253" s="132">
        <v>1</v>
      </c>
      <c r="AG253" s="38">
        <f>SUM(AJ253:AL253)+AE253</f>
        <v>14.95</v>
      </c>
      <c r="AH253" s="52"/>
      <c r="AJ253" s="17">
        <f>ROUND(AC253/(1-VLOOKUP(AF253,Group,2,FALSE)),2)</f>
        <v>14.95</v>
      </c>
      <c r="AK253" s="17">
        <f>IF(VLOOKUP(AF253,Group,5,FALSE)="YES",VLOOKUP(ROUND(ROUND(AJ253,1)-AJ253,2),Round,2,FALSE)+VLOOKUP(AF253,Group,6,FALSE),0)</f>
        <v>0</v>
      </c>
      <c r="AL253" s="17">
        <f>IF(VLOOKUP(AF253,Group,7,FALSE)="",0,ROUND(AJ253-0.04999,1)-AJ253+AM253)</f>
        <v>0</v>
      </c>
      <c r="AM253" s="17" t="str">
        <f>IF(VLOOKUP(AF253,Group,7,FALSE)="","",VLOOKUP(AF253,Group,7,FALSE))</f>
        <v/>
      </c>
      <c r="AO253" s="31" t="s">
        <v>59</v>
      </c>
    </row>
    <row r="254" spans="2:41" s="3" customFormat="1" ht="1.5" customHeight="1" x14ac:dyDescent="0.2">
      <c r="P254" s="75"/>
      <c r="Q254" s="91"/>
      <c r="R254" s="6"/>
      <c r="S254" s="39"/>
      <c r="T254" s="6"/>
      <c r="U254" s="5"/>
      <c r="V254" s="52"/>
      <c r="W254" s="56"/>
      <c r="X254" s="15"/>
      <c r="Y254" s="52"/>
      <c r="Z254" s="39"/>
      <c r="AA254" s="39"/>
      <c r="AB254" s="55"/>
      <c r="AC254" s="17"/>
      <c r="AD254" s="15"/>
      <c r="AE254" s="65"/>
      <c r="AF254" s="128"/>
      <c r="AG254" s="39"/>
      <c r="AH254" s="52"/>
      <c r="AJ254" s="17"/>
      <c r="AK254" s="17"/>
      <c r="AL254" s="17"/>
      <c r="AM254" s="17"/>
      <c r="AO254" s="31" t="s">
        <v>59</v>
      </c>
    </row>
    <row r="255" spans="2:41" s="3" customFormat="1" ht="9.9499999999999993" customHeight="1" x14ac:dyDescent="0.2">
      <c r="B255" s="118" t="s">
        <v>44</v>
      </c>
      <c r="D255" s="40"/>
      <c r="E255" s="75" t="s">
        <v>187</v>
      </c>
      <c r="F255" s="75"/>
      <c r="G255" s="30" t="s">
        <v>147</v>
      </c>
      <c r="H255" s="30"/>
      <c r="I255" s="30"/>
      <c r="K255" s="30" t="s">
        <v>185</v>
      </c>
      <c r="L255" s="30"/>
      <c r="M255" s="30"/>
      <c r="N255" s="30"/>
      <c r="P255" s="75" t="s">
        <v>127</v>
      </c>
      <c r="Q255" s="91"/>
      <c r="R255" s="29"/>
      <c r="S255" s="39">
        <f>IF(Suggested="Yes",AA255,AG255)</f>
        <v>6.7</v>
      </c>
      <c r="T255" s="37" t="s">
        <v>45</v>
      </c>
      <c r="U255" s="5" t="str">
        <f>+Instructions!$B$3</f>
        <v>D</v>
      </c>
      <c r="V255" s="52"/>
      <c r="W255" s="56">
        <f>+Instructions!$C$22</f>
        <v>0</v>
      </c>
      <c r="X255" s="39">
        <f>ROUND($AA255*(1-W255)+0.004999,2)</f>
        <v>6.7</v>
      </c>
      <c r="Y255" s="52"/>
      <c r="Z255" s="6" t="s">
        <v>288</v>
      </c>
      <c r="AA255" s="39">
        <v>6.7</v>
      </c>
      <c r="AB255" s="60">
        <f>+W255</f>
        <v>0</v>
      </c>
      <c r="AC255" s="39">
        <f>+X255</f>
        <v>6.7</v>
      </c>
      <c r="AD255" s="60">
        <f>(AG255-AC255)/AG255</f>
        <v>0</v>
      </c>
      <c r="AE255" s="125"/>
      <c r="AF255" s="134">
        <v>2</v>
      </c>
      <c r="AG255" s="44">
        <f>SUM(AJ255:AL255)+AE255</f>
        <v>6.7</v>
      </c>
      <c r="AH255" s="52"/>
      <c r="AJ255" s="17">
        <f>ROUND(AC255/(1-VLOOKUP(AF255,Group,2,FALSE)),2)</f>
        <v>6.7</v>
      </c>
      <c r="AK255" s="17">
        <f>IF(VLOOKUP(AF255,Group,5,FALSE)="YES",VLOOKUP(ROUND(ROUND(AJ255,1)-AJ255,2),Round,2,FALSE)+VLOOKUP(AF255,Group,6,FALSE),0)</f>
        <v>0</v>
      </c>
      <c r="AL255" s="17">
        <f>IF(VLOOKUP(AF255,Group,7,FALSE)="",0,ROUND(AJ255-0.04999,1)-AJ255+AM255)</f>
        <v>0</v>
      </c>
      <c r="AM255" s="17" t="str">
        <f>IF(VLOOKUP(AF255,Group,7,FALSE)="","",VLOOKUP(AF255,Group,7,FALSE))</f>
        <v/>
      </c>
      <c r="AO255" s="31" t="s">
        <v>59</v>
      </c>
    </row>
    <row r="256" spans="2:41" s="3" customFormat="1" ht="3" customHeight="1" x14ac:dyDescent="0.2">
      <c r="P256" s="75"/>
      <c r="Q256" s="91"/>
      <c r="R256" s="6"/>
      <c r="S256" s="39"/>
      <c r="T256" s="6"/>
      <c r="U256" s="5"/>
      <c r="V256" s="52"/>
      <c r="W256" s="56"/>
      <c r="X256" s="15"/>
      <c r="Y256" s="52"/>
      <c r="Z256" s="39"/>
      <c r="AA256" s="39"/>
      <c r="AB256" s="55"/>
      <c r="AC256" s="17"/>
      <c r="AD256" s="15"/>
      <c r="AE256" s="65"/>
      <c r="AF256" s="128"/>
      <c r="AG256" s="39"/>
      <c r="AH256" s="52"/>
      <c r="AJ256" s="17"/>
      <c r="AK256" s="17"/>
      <c r="AL256" s="17"/>
      <c r="AM256" s="17"/>
      <c r="AO256" s="31" t="s">
        <v>59</v>
      </c>
    </row>
    <row r="257" spans="2:41" s="3" customFormat="1" ht="9.9499999999999993" customHeight="1" x14ac:dyDescent="0.2">
      <c r="C257" s="35"/>
      <c r="D257" s="40" t="s">
        <v>95</v>
      </c>
      <c r="E257" s="145" t="s">
        <v>188</v>
      </c>
      <c r="F257" s="145"/>
      <c r="G257" s="145"/>
      <c r="H257" s="145"/>
      <c r="J257" s="145"/>
      <c r="K257" s="145"/>
      <c r="L257" s="145"/>
      <c r="M257" s="145"/>
      <c r="N257" s="145"/>
      <c r="O257" s="30"/>
      <c r="P257" s="30"/>
      <c r="Q257" s="30"/>
      <c r="R257" s="30"/>
      <c r="S257" s="30"/>
      <c r="T257" s="30"/>
      <c r="U257" s="5"/>
      <c r="V257" s="52"/>
      <c r="W257" s="70"/>
      <c r="X257" s="70"/>
      <c r="Y257" s="52"/>
      <c r="Z257" s="39"/>
      <c r="AA257" s="39"/>
      <c r="AB257" s="55"/>
      <c r="AC257" s="17"/>
      <c r="AD257" s="15"/>
      <c r="AE257" s="65"/>
      <c r="AF257" s="128"/>
      <c r="AG257" s="17"/>
      <c r="AH257" s="52"/>
      <c r="AJ257" s="17"/>
      <c r="AK257" s="17"/>
      <c r="AL257" s="17"/>
      <c r="AM257" s="17"/>
      <c r="AO257" s="31" t="s">
        <v>59</v>
      </c>
    </row>
    <row r="258" spans="2:41" s="3" customFormat="1" ht="2.1" customHeight="1" x14ac:dyDescent="0.2">
      <c r="P258" s="75"/>
      <c r="Q258" s="91"/>
      <c r="R258" s="6"/>
      <c r="S258" s="39"/>
      <c r="T258" s="6"/>
      <c r="U258" s="5"/>
      <c r="V258" s="52"/>
      <c r="W258" s="56"/>
      <c r="X258" s="15"/>
      <c r="Y258" s="52"/>
      <c r="Z258" s="39"/>
      <c r="AA258" s="39"/>
      <c r="AB258" s="55"/>
      <c r="AC258" s="17"/>
      <c r="AD258" s="15"/>
      <c r="AE258" s="65"/>
      <c r="AF258" s="128"/>
      <c r="AG258" s="39"/>
      <c r="AH258" s="52"/>
      <c r="AJ258" s="17"/>
      <c r="AK258" s="17"/>
      <c r="AL258" s="17"/>
      <c r="AM258" s="17"/>
      <c r="AO258" s="31" t="s">
        <v>59</v>
      </c>
    </row>
    <row r="259" spans="2:41" s="3" customFormat="1" ht="9.9499999999999993" customHeight="1" x14ac:dyDescent="0.2">
      <c r="B259" s="117" t="s">
        <v>55</v>
      </c>
      <c r="D259" s="40"/>
      <c r="E259" s="75" t="s">
        <v>184</v>
      </c>
      <c r="F259" s="75"/>
      <c r="G259" s="30" t="s">
        <v>47</v>
      </c>
      <c r="H259" s="30"/>
      <c r="I259" s="30"/>
      <c r="K259" s="30" t="s">
        <v>185</v>
      </c>
      <c r="L259" s="30"/>
      <c r="M259" s="30"/>
      <c r="N259" s="30"/>
      <c r="P259" s="75" t="s">
        <v>186</v>
      </c>
      <c r="Q259" s="91"/>
      <c r="R259" s="29"/>
      <c r="S259" s="39">
        <f>IF(Suggested="Yes",AA259,AG259)</f>
        <v>18.899999999999999</v>
      </c>
      <c r="T259" s="37" t="s">
        <v>46</v>
      </c>
      <c r="U259" s="5" t="str">
        <f>+Instructions!$B$3</f>
        <v>D</v>
      </c>
      <c r="V259" s="52"/>
      <c r="W259" s="56">
        <f>+Instructions!$C$22</f>
        <v>0</v>
      </c>
      <c r="X259" s="17">
        <f>ROUND($AA259*(1-W259)+0.004999,2)</f>
        <v>18.899999999999999</v>
      </c>
      <c r="Y259" s="52"/>
      <c r="Z259" s="6" t="s">
        <v>288</v>
      </c>
      <c r="AA259" s="39">
        <v>18.899999999999999</v>
      </c>
      <c r="AB259" s="60">
        <f>+W259</f>
        <v>0</v>
      </c>
      <c r="AC259" s="17">
        <f>+X259</f>
        <v>18.899999999999999</v>
      </c>
      <c r="AD259" s="12">
        <f>(AG259-AC259)/AG259</f>
        <v>0</v>
      </c>
      <c r="AE259" s="125"/>
      <c r="AF259" s="132">
        <v>1</v>
      </c>
      <c r="AG259" s="38">
        <f>SUM(AJ259:AL259)+AE259</f>
        <v>18.899999999999999</v>
      </c>
      <c r="AH259" s="52"/>
      <c r="AJ259" s="17">
        <f>ROUND(AC259/(1-VLOOKUP(AF259,Group,2,FALSE)),2)</f>
        <v>18.899999999999999</v>
      </c>
      <c r="AK259" s="17">
        <f>IF(VLOOKUP(AF259,Group,5,FALSE)="YES",VLOOKUP(ROUND(ROUND(AJ259,1)-AJ259,2),Round,2,FALSE)+VLOOKUP(AF259,Group,6,FALSE),0)</f>
        <v>0</v>
      </c>
      <c r="AL259" s="17">
        <f>IF(VLOOKUP(AF259,Group,7,FALSE)="",0,ROUND(AJ259-0.04999,1)-AJ259+AM259)</f>
        <v>0</v>
      </c>
      <c r="AM259" s="17" t="str">
        <f>IF(VLOOKUP(AF259,Group,7,FALSE)="","",VLOOKUP(AF259,Group,7,FALSE))</f>
        <v/>
      </c>
      <c r="AO259" s="31" t="s">
        <v>59</v>
      </c>
    </row>
    <row r="260" spans="2:41" s="3" customFormat="1" ht="1.5" customHeight="1" x14ac:dyDescent="0.2">
      <c r="P260" s="75"/>
      <c r="Q260" s="91"/>
      <c r="R260" s="6"/>
      <c r="S260" s="39"/>
      <c r="T260" s="6"/>
      <c r="U260" s="5"/>
      <c r="V260" s="52"/>
      <c r="W260" s="56"/>
      <c r="X260" s="15"/>
      <c r="Y260" s="52"/>
      <c r="Z260" s="39"/>
      <c r="AA260" s="39"/>
      <c r="AB260" s="55"/>
      <c r="AC260" s="17"/>
      <c r="AD260" s="15"/>
      <c r="AE260" s="65"/>
      <c r="AF260" s="128"/>
      <c r="AG260" s="39"/>
      <c r="AH260" s="52"/>
      <c r="AJ260" s="17"/>
      <c r="AK260" s="17"/>
      <c r="AL260" s="17"/>
      <c r="AM260" s="17"/>
      <c r="AO260" s="31" t="s">
        <v>59</v>
      </c>
    </row>
    <row r="261" spans="2:41" s="3" customFormat="1" ht="9.9499999999999993" customHeight="1" x14ac:dyDescent="0.2">
      <c r="B261" s="118" t="s">
        <v>44</v>
      </c>
      <c r="D261" s="40"/>
      <c r="E261" s="75" t="s">
        <v>187</v>
      </c>
      <c r="F261" s="75"/>
      <c r="G261" s="30" t="s">
        <v>147</v>
      </c>
      <c r="H261" s="30"/>
      <c r="I261" s="30"/>
      <c r="K261" s="30" t="s">
        <v>185</v>
      </c>
      <c r="L261" s="30"/>
      <c r="M261" s="30"/>
      <c r="N261" s="30"/>
      <c r="P261" s="75" t="s">
        <v>127</v>
      </c>
      <c r="Q261" s="91"/>
      <c r="R261" s="29"/>
      <c r="S261" s="39">
        <f>IF(Suggested="Yes",AA261,AG261)</f>
        <v>9.75</v>
      </c>
      <c r="T261" s="37" t="s">
        <v>45</v>
      </c>
      <c r="U261" s="5" t="str">
        <f>+Instructions!$B$3</f>
        <v>D</v>
      </c>
      <c r="V261" s="52"/>
      <c r="W261" s="56">
        <f>+Instructions!$C$22</f>
        <v>0</v>
      </c>
      <c r="X261" s="39">
        <f>ROUND($AA261*(1-W261)+0.004999,2)</f>
        <v>9.75</v>
      </c>
      <c r="Y261" s="52"/>
      <c r="Z261" s="6" t="s">
        <v>288</v>
      </c>
      <c r="AA261" s="39">
        <v>9.75</v>
      </c>
      <c r="AB261" s="60">
        <f>+W261</f>
        <v>0</v>
      </c>
      <c r="AC261" s="39">
        <f>+X261</f>
        <v>9.75</v>
      </c>
      <c r="AD261" s="60">
        <f>(AG261-AC261)/AG261</f>
        <v>0</v>
      </c>
      <c r="AE261" s="125"/>
      <c r="AF261" s="134">
        <v>2</v>
      </c>
      <c r="AG261" s="44">
        <f>SUM(AJ261:AL261)+AE261</f>
        <v>9.75</v>
      </c>
      <c r="AH261" s="52"/>
      <c r="AJ261" s="17">
        <f>ROUND(AC261/(1-VLOOKUP(AF261,Group,2,FALSE)),2)</f>
        <v>9.75</v>
      </c>
      <c r="AK261" s="17">
        <f>IF(VLOOKUP(AF261,Group,5,FALSE)="YES",VLOOKUP(ROUND(ROUND(AJ261,1)-AJ261,2),Round,2,FALSE)+VLOOKUP(AF261,Group,6,FALSE),0)</f>
        <v>0</v>
      </c>
      <c r="AL261" s="17">
        <f>IF(VLOOKUP(AF261,Group,7,FALSE)="",0,ROUND(AJ261-0.04999,1)-AJ261+AM261)</f>
        <v>0</v>
      </c>
      <c r="AM261" s="17" t="str">
        <f>IF(VLOOKUP(AF261,Group,7,FALSE)="","",VLOOKUP(AF261,Group,7,FALSE))</f>
        <v/>
      </c>
      <c r="AO261" s="31" t="s">
        <v>59</v>
      </c>
    </row>
    <row r="262" spans="2:41" s="3" customFormat="1" ht="3" customHeight="1" x14ac:dyDescent="0.2">
      <c r="P262" s="75"/>
      <c r="Q262" s="91"/>
      <c r="R262" s="6"/>
      <c r="S262" s="39"/>
      <c r="T262" s="6"/>
      <c r="U262" s="5"/>
      <c r="V262" s="52"/>
      <c r="W262" s="56"/>
      <c r="X262" s="15"/>
      <c r="Y262" s="52"/>
      <c r="Z262" s="39"/>
      <c r="AA262" s="39"/>
      <c r="AB262" s="55"/>
      <c r="AC262" s="17"/>
      <c r="AD262" s="15"/>
      <c r="AE262" s="65"/>
      <c r="AF262" s="128"/>
      <c r="AG262" s="39"/>
      <c r="AH262" s="52"/>
      <c r="AJ262" s="17"/>
      <c r="AK262" s="17"/>
      <c r="AL262" s="17"/>
      <c r="AM262" s="17"/>
      <c r="AO262" s="31" t="s">
        <v>59</v>
      </c>
    </row>
    <row r="263" spans="2:41" s="3" customFormat="1" ht="9.9499999999999993" customHeight="1" x14ac:dyDescent="0.2">
      <c r="C263" s="74"/>
      <c r="D263" s="160" t="s">
        <v>189</v>
      </c>
      <c r="E263" s="157"/>
      <c r="P263" s="4"/>
      <c r="Q263" s="6"/>
      <c r="S263" s="21"/>
      <c r="T263" s="68"/>
      <c r="U263" s="5"/>
      <c r="V263" s="52"/>
      <c r="W263" s="70"/>
      <c r="X263" s="70"/>
      <c r="Y263" s="52"/>
      <c r="Z263" s="39"/>
      <c r="AA263" s="39"/>
      <c r="AB263" s="55"/>
      <c r="AC263" s="17"/>
      <c r="AD263" s="15"/>
      <c r="AE263" s="65"/>
      <c r="AF263" s="128"/>
      <c r="AG263" s="17"/>
      <c r="AH263" s="52"/>
      <c r="AJ263" s="17"/>
      <c r="AK263" s="17"/>
      <c r="AL263" s="17"/>
      <c r="AM263" s="17"/>
      <c r="AO263" s="31" t="s">
        <v>59</v>
      </c>
    </row>
    <row r="264" spans="2:41" s="3" customFormat="1" ht="9.9499999999999993" customHeight="1" x14ac:dyDescent="0.2">
      <c r="C264" s="35"/>
      <c r="D264" s="40"/>
      <c r="E264" s="145" t="s">
        <v>190</v>
      </c>
      <c r="F264" s="145"/>
      <c r="G264" s="145" t="s">
        <v>203</v>
      </c>
      <c r="J264" s="145" t="s">
        <v>204</v>
      </c>
      <c r="K264" s="145"/>
      <c r="L264" s="145"/>
      <c r="M264" s="145"/>
      <c r="N264" s="145"/>
      <c r="O264" s="30"/>
      <c r="P264" s="30"/>
      <c r="Q264" s="30"/>
      <c r="R264" s="30"/>
      <c r="S264" s="30"/>
      <c r="T264" s="30"/>
      <c r="U264" s="5"/>
      <c r="V264" s="52"/>
      <c r="W264" s="70"/>
      <c r="X264" s="70"/>
      <c r="Y264" s="52"/>
      <c r="Z264" s="39"/>
      <c r="AA264" s="39"/>
      <c r="AB264" s="55"/>
      <c r="AC264" s="17"/>
      <c r="AD264" s="15"/>
      <c r="AE264" s="65"/>
      <c r="AF264" s="128"/>
      <c r="AG264" s="17"/>
      <c r="AH264" s="52"/>
      <c r="AJ264" s="17"/>
      <c r="AK264" s="17"/>
      <c r="AL264" s="17"/>
      <c r="AM264" s="17"/>
      <c r="AO264" s="31" t="s">
        <v>59</v>
      </c>
    </row>
    <row r="265" spans="2:41" s="3" customFormat="1" ht="9.9499999999999993" customHeight="1" x14ac:dyDescent="0.2">
      <c r="C265" s="35"/>
      <c r="D265" s="40"/>
      <c r="E265" s="145" t="s">
        <v>191</v>
      </c>
      <c r="F265" s="145"/>
      <c r="G265" s="145" t="s">
        <v>202</v>
      </c>
      <c r="H265" s="145"/>
      <c r="K265" s="145"/>
      <c r="L265" s="145"/>
      <c r="M265" s="145"/>
      <c r="N265" s="145"/>
      <c r="O265" s="30"/>
      <c r="P265" s="30"/>
      <c r="Q265" s="30"/>
      <c r="R265" s="30"/>
      <c r="S265" s="30"/>
      <c r="T265" s="30"/>
      <c r="U265" s="5"/>
      <c r="V265" s="52"/>
      <c r="W265" s="70"/>
      <c r="X265" s="70"/>
      <c r="Y265" s="52"/>
      <c r="Z265" s="39"/>
      <c r="AA265" s="39"/>
      <c r="AB265" s="55"/>
      <c r="AC265" s="17"/>
      <c r="AD265" s="15"/>
      <c r="AE265" s="65"/>
      <c r="AF265" s="128"/>
      <c r="AG265" s="17"/>
      <c r="AH265" s="52"/>
      <c r="AJ265" s="17"/>
      <c r="AK265" s="17"/>
      <c r="AL265" s="17"/>
      <c r="AM265" s="17"/>
      <c r="AO265" s="31" t="s">
        <v>59</v>
      </c>
    </row>
    <row r="266" spans="2:41" s="3" customFormat="1" ht="1.5" customHeight="1" x14ac:dyDescent="0.2">
      <c r="P266" s="75"/>
      <c r="Q266" s="91"/>
      <c r="R266" s="6"/>
      <c r="S266" s="39"/>
      <c r="T266" s="6"/>
      <c r="U266" s="5"/>
      <c r="V266" s="52"/>
      <c r="W266" s="56"/>
      <c r="X266" s="15"/>
      <c r="Y266" s="52"/>
      <c r="Z266" s="39"/>
      <c r="AA266" s="39"/>
      <c r="AB266" s="55"/>
      <c r="AC266" s="17"/>
      <c r="AD266" s="15"/>
      <c r="AE266" s="65"/>
      <c r="AF266" s="128"/>
      <c r="AG266" s="39"/>
      <c r="AH266" s="52"/>
      <c r="AJ266" s="17"/>
      <c r="AK266" s="17"/>
      <c r="AL266" s="17"/>
      <c r="AM266" s="17"/>
      <c r="AO266" s="31" t="s">
        <v>59</v>
      </c>
    </row>
    <row r="267" spans="2:41" s="3" customFormat="1" ht="9.9499999999999993" customHeight="1" x14ac:dyDescent="0.2">
      <c r="B267" s="117" t="s">
        <v>55</v>
      </c>
      <c r="D267" s="40"/>
      <c r="E267" s="75" t="s">
        <v>184</v>
      </c>
      <c r="F267" s="75"/>
      <c r="G267" s="30" t="s">
        <v>47</v>
      </c>
      <c r="H267" s="30"/>
      <c r="I267" s="30"/>
      <c r="K267" s="30" t="s">
        <v>185</v>
      </c>
      <c r="L267" s="30"/>
      <c r="M267" s="30"/>
      <c r="N267" s="30"/>
      <c r="P267" s="75" t="s">
        <v>186</v>
      </c>
      <c r="Q267" s="91"/>
      <c r="R267" s="29"/>
      <c r="S267" s="39">
        <f>IF(Suggested="Yes",AA267,AG267)</f>
        <v>16.350000000000001</v>
      </c>
      <c r="T267" s="37" t="s">
        <v>46</v>
      </c>
      <c r="U267" s="5" t="str">
        <f>+Instructions!$B$3</f>
        <v>D</v>
      </c>
      <c r="V267" s="52"/>
      <c r="W267" s="56">
        <f>+Instructions!$C$22</f>
        <v>0</v>
      </c>
      <c r="X267" s="17">
        <f>ROUND($AA267*(1-W267)+0.004999,2)</f>
        <v>16.350000000000001</v>
      </c>
      <c r="Y267" s="52"/>
      <c r="Z267" s="6" t="s">
        <v>288</v>
      </c>
      <c r="AA267" s="39">
        <v>16.350000000000001</v>
      </c>
      <c r="AB267" s="60">
        <f>+W267</f>
        <v>0</v>
      </c>
      <c r="AC267" s="17">
        <f>+X267</f>
        <v>16.350000000000001</v>
      </c>
      <c r="AD267" s="12">
        <f>(AG267-AC267)/AG267</f>
        <v>0</v>
      </c>
      <c r="AE267" s="125"/>
      <c r="AF267" s="132">
        <v>1</v>
      </c>
      <c r="AG267" s="38">
        <f>SUM(AJ267:AL267)+AE267</f>
        <v>16.350000000000001</v>
      </c>
      <c r="AH267" s="52"/>
      <c r="AJ267" s="17">
        <f>ROUND(AC267/(1-VLOOKUP(AF267,Group,2,FALSE)),2)</f>
        <v>16.350000000000001</v>
      </c>
      <c r="AK267" s="17">
        <f>IF(VLOOKUP(AF267,Group,5,FALSE)="YES",VLOOKUP(ROUND(ROUND(AJ267,1)-AJ267,2),Round,2,FALSE)+VLOOKUP(AF267,Group,6,FALSE),0)</f>
        <v>0</v>
      </c>
      <c r="AL267" s="17">
        <f>IF(VLOOKUP(AF267,Group,7,FALSE)="",0,ROUND(AJ267-0.04999,1)-AJ267+AM267)</f>
        <v>0</v>
      </c>
      <c r="AM267" s="17" t="str">
        <f>IF(VLOOKUP(AF267,Group,7,FALSE)="","",VLOOKUP(AF267,Group,7,FALSE))</f>
        <v/>
      </c>
      <c r="AO267" s="31" t="s">
        <v>59</v>
      </c>
    </row>
    <row r="268" spans="2:41" s="3" customFormat="1" ht="2.1" customHeight="1" x14ac:dyDescent="0.2">
      <c r="P268" s="75"/>
      <c r="Q268" s="91"/>
      <c r="R268" s="6"/>
      <c r="S268" s="39"/>
      <c r="T268" s="6"/>
      <c r="U268" s="5"/>
      <c r="V268" s="52"/>
      <c r="W268" s="56"/>
      <c r="X268" s="15"/>
      <c r="Y268" s="52"/>
      <c r="Z268" s="39"/>
      <c r="AA268" s="39"/>
      <c r="AB268" s="55"/>
      <c r="AC268" s="17"/>
      <c r="AD268" s="15"/>
      <c r="AE268" s="65"/>
      <c r="AF268" s="128"/>
      <c r="AG268" s="39"/>
      <c r="AH268" s="52"/>
      <c r="AJ268" s="17"/>
      <c r="AK268" s="17"/>
      <c r="AL268" s="17"/>
      <c r="AM268" s="17"/>
      <c r="AO268" s="31" t="s">
        <v>59</v>
      </c>
    </row>
    <row r="269" spans="2:41" s="3" customFormat="1" ht="9.9499999999999993" customHeight="1" x14ac:dyDescent="0.2">
      <c r="B269" s="118" t="s">
        <v>44</v>
      </c>
      <c r="D269" s="40"/>
      <c r="E269" s="75" t="s">
        <v>187</v>
      </c>
      <c r="F269" s="75"/>
      <c r="G269" s="30" t="s">
        <v>147</v>
      </c>
      <c r="H269" s="30"/>
      <c r="I269" s="30"/>
      <c r="K269" s="30" t="s">
        <v>185</v>
      </c>
      <c r="L269" s="30"/>
      <c r="M269" s="30"/>
      <c r="N269" s="30"/>
      <c r="P269" s="75" t="s">
        <v>127</v>
      </c>
      <c r="Q269" s="91"/>
      <c r="R269" s="29"/>
      <c r="S269" s="39">
        <f>IF(Suggested="Yes",AA269,AG269)</f>
        <v>7.35</v>
      </c>
      <c r="T269" s="37" t="s">
        <v>45</v>
      </c>
      <c r="U269" s="5" t="str">
        <f>+Instructions!$B$3</f>
        <v>D</v>
      </c>
      <c r="V269" s="52"/>
      <c r="W269" s="56">
        <f>+Instructions!$C$22</f>
        <v>0</v>
      </c>
      <c r="X269" s="39">
        <f>ROUND($AA269*(1-W269)+0.004999,2)</f>
        <v>7.35</v>
      </c>
      <c r="Y269" s="52"/>
      <c r="Z269" s="6" t="s">
        <v>288</v>
      </c>
      <c r="AA269" s="39">
        <v>7.35</v>
      </c>
      <c r="AB269" s="60">
        <f>+W269</f>
        <v>0</v>
      </c>
      <c r="AC269" s="39">
        <f>+X269</f>
        <v>7.35</v>
      </c>
      <c r="AD269" s="60">
        <f>(AG269-AC269)/AG269</f>
        <v>0</v>
      </c>
      <c r="AE269" s="125"/>
      <c r="AF269" s="134">
        <v>2</v>
      </c>
      <c r="AG269" s="44">
        <f>SUM(AJ269:AL269)+AE269</f>
        <v>7.35</v>
      </c>
      <c r="AH269" s="52"/>
      <c r="AJ269" s="17">
        <f>ROUND(AC269/(1-VLOOKUP(AF269,Group,2,FALSE)),2)</f>
        <v>7.35</v>
      </c>
      <c r="AK269" s="17">
        <f>IF(VLOOKUP(AF269,Group,5,FALSE)="YES",VLOOKUP(ROUND(ROUND(AJ269,1)-AJ269,2),Round,2,FALSE)+VLOOKUP(AF269,Group,6,FALSE),0)</f>
        <v>0</v>
      </c>
      <c r="AL269" s="17">
        <f>IF(VLOOKUP(AF269,Group,7,FALSE)="",0,ROUND(AJ269-0.04999,1)-AJ269+AM269)</f>
        <v>0</v>
      </c>
      <c r="AM269" s="17" t="str">
        <f>IF(VLOOKUP(AF269,Group,7,FALSE)="","",VLOOKUP(AF269,Group,7,FALSE))</f>
        <v/>
      </c>
      <c r="AO269" s="31" t="s">
        <v>59</v>
      </c>
    </row>
    <row r="270" spans="2:41" s="3" customFormat="1" ht="3" customHeight="1" x14ac:dyDescent="0.2">
      <c r="P270" s="75"/>
      <c r="Q270" s="91"/>
      <c r="R270" s="6"/>
      <c r="S270" s="39"/>
      <c r="T270" s="6"/>
      <c r="U270" s="5"/>
      <c r="V270" s="52"/>
      <c r="W270" s="56"/>
      <c r="X270" s="15"/>
      <c r="Y270" s="52"/>
      <c r="Z270" s="39"/>
      <c r="AA270" s="39"/>
      <c r="AB270" s="55"/>
      <c r="AC270" s="17"/>
      <c r="AD270" s="15"/>
      <c r="AE270" s="65"/>
      <c r="AF270" s="128"/>
      <c r="AG270" s="39"/>
      <c r="AH270" s="52"/>
      <c r="AJ270" s="17"/>
      <c r="AK270" s="17"/>
      <c r="AL270" s="17"/>
      <c r="AM270" s="17"/>
      <c r="AO270" s="31" t="s">
        <v>59</v>
      </c>
    </row>
    <row r="271" spans="2:41" s="3" customFormat="1" ht="9.9499999999999993" customHeight="1" x14ac:dyDescent="0.2">
      <c r="C271" s="35"/>
      <c r="D271" s="207" t="s">
        <v>254</v>
      </c>
      <c r="E271" s="145"/>
      <c r="F271" s="145"/>
      <c r="G271" s="145"/>
      <c r="H271" s="145"/>
      <c r="J271" s="145"/>
      <c r="K271" s="145"/>
      <c r="L271" s="145"/>
      <c r="M271" s="145"/>
      <c r="N271" s="145"/>
      <c r="O271" s="30"/>
      <c r="P271" s="30"/>
      <c r="Q271" s="30"/>
      <c r="R271" s="30"/>
      <c r="S271" s="30"/>
      <c r="T271" s="30"/>
      <c r="U271" s="5"/>
      <c r="V271" s="52"/>
      <c r="W271" s="70"/>
      <c r="X271" s="70"/>
      <c r="Y271" s="52"/>
      <c r="Z271" s="39"/>
      <c r="AA271" s="39"/>
      <c r="AB271" s="55"/>
      <c r="AC271" s="17"/>
      <c r="AD271" s="15"/>
      <c r="AE271" s="65"/>
      <c r="AF271" s="128"/>
      <c r="AG271" s="17"/>
      <c r="AH271" s="52"/>
      <c r="AJ271" s="17"/>
      <c r="AK271" s="17"/>
      <c r="AL271" s="17"/>
      <c r="AM271" s="17"/>
      <c r="AO271" s="31" t="s">
        <v>59</v>
      </c>
    </row>
    <row r="272" spans="2:41" s="3" customFormat="1" ht="3" customHeight="1" x14ac:dyDescent="0.2">
      <c r="P272" s="75"/>
      <c r="Q272" s="91"/>
      <c r="R272" s="6"/>
      <c r="S272" s="39"/>
      <c r="T272" s="6"/>
      <c r="U272" s="5"/>
      <c r="V272" s="52"/>
      <c r="W272" s="56"/>
      <c r="X272" s="15"/>
      <c r="Y272" s="52"/>
      <c r="Z272" s="39"/>
      <c r="AA272" s="39"/>
      <c r="AB272" s="55"/>
      <c r="AC272" s="17"/>
      <c r="AD272" s="15"/>
      <c r="AE272" s="65"/>
      <c r="AF272" s="128"/>
      <c r="AG272" s="39"/>
      <c r="AH272" s="52"/>
      <c r="AJ272" s="17"/>
      <c r="AK272" s="17"/>
      <c r="AL272" s="17"/>
      <c r="AM272" s="17"/>
      <c r="AO272" s="31" t="s">
        <v>59</v>
      </c>
    </row>
    <row r="273" spans="2:42" s="3" customFormat="1" ht="9.9499999999999993" customHeight="1" x14ac:dyDescent="0.2">
      <c r="B273" s="117" t="s">
        <v>55</v>
      </c>
      <c r="D273" s="40"/>
      <c r="E273" s="75" t="s">
        <v>184</v>
      </c>
      <c r="F273" s="75"/>
      <c r="G273" s="30" t="s">
        <v>151</v>
      </c>
      <c r="H273" s="30"/>
      <c r="I273" s="30"/>
      <c r="K273" s="30" t="s">
        <v>185</v>
      </c>
      <c r="L273" s="30"/>
      <c r="M273" s="30"/>
      <c r="N273" s="30"/>
      <c r="P273" s="75" t="s">
        <v>144</v>
      </c>
      <c r="Q273" s="91"/>
      <c r="R273" s="29"/>
      <c r="S273" s="39">
        <f>IF(Suggested="Yes",AA273,AG273)</f>
        <v>2.0499999999999998</v>
      </c>
      <c r="T273" s="37" t="s">
        <v>46</v>
      </c>
      <c r="U273" s="5" t="str">
        <f>+Instructions!$B$3</f>
        <v>D</v>
      </c>
      <c r="V273" s="52"/>
      <c r="W273" s="56">
        <f>+Instructions!$C$22</f>
        <v>0</v>
      </c>
      <c r="X273" s="17">
        <f>ROUND($AA273*(1-W273)+0.004999,2)</f>
        <v>2.0499999999999998</v>
      </c>
      <c r="Y273" s="52"/>
      <c r="Z273" s="6" t="s">
        <v>288</v>
      </c>
      <c r="AA273" s="39">
        <v>2.0499999999999998</v>
      </c>
      <c r="AB273" s="60">
        <f>+W273</f>
        <v>0</v>
      </c>
      <c r="AC273" s="17">
        <f>+X273</f>
        <v>2.0499999999999998</v>
      </c>
      <c r="AD273" s="12">
        <f>(AG273-AC273)/AG273</f>
        <v>0</v>
      </c>
      <c r="AE273" s="125"/>
      <c r="AF273" s="132">
        <v>1</v>
      </c>
      <c r="AG273" s="38">
        <f>SUM(AJ273:AL273)+AE273</f>
        <v>2.0499999999999998</v>
      </c>
      <c r="AH273" s="52"/>
      <c r="AJ273" s="17">
        <f>ROUND(AC273/(1-VLOOKUP(AF273,Group,2,FALSE)),2)</f>
        <v>2.0499999999999998</v>
      </c>
      <c r="AK273" s="17">
        <f>IF(VLOOKUP(AF273,Group,5,FALSE)="YES",VLOOKUP(ROUND(ROUND(AJ273,1)-AJ273,2),Round,2,FALSE)+VLOOKUP(AF273,Group,6,FALSE),0)</f>
        <v>0</v>
      </c>
      <c r="AL273" s="17">
        <f>IF(VLOOKUP(AF273,Group,7,FALSE)="",0,ROUND(AJ273-0.04999,1)-AJ273+AM273)</f>
        <v>0</v>
      </c>
      <c r="AM273" s="17" t="str">
        <f>IF(VLOOKUP(AF273,Group,7,FALSE)="","",VLOOKUP(AF273,Group,7,FALSE))</f>
        <v/>
      </c>
      <c r="AO273" s="31" t="s">
        <v>59</v>
      </c>
    </row>
    <row r="274" spans="2:42" s="3" customFormat="1" ht="2.1" customHeight="1" x14ac:dyDescent="0.2">
      <c r="P274" s="75"/>
      <c r="Q274" s="91"/>
      <c r="R274" s="6"/>
      <c r="S274" s="39"/>
      <c r="T274" s="6"/>
      <c r="U274" s="5"/>
      <c r="V274" s="52"/>
      <c r="W274" s="56"/>
      <c r="X274" s="15"/>
      <c r="Y274" s="52"/>
      <c r="Z274" s="39"/>
      <c r="AA274" s="39"/>
      <c r="AB274" s="55"/>
      <c r="AC274" s="17"/>
      <c r="AD274" s="15"/>
      <c r="AE274" s="65"/>
      <c r="AF274" s="128"/>
      <c r="AG274" s="39"/>
      <c r="AH274" s="52"/>
      <c r="AJ274" s="17"/>
      <c r="AK274" s="17"/>
      <c r="AL274" s="17"/>
      <c r="AM274" s="17"/>
      <c r="AO274" s="31" t="s">
        <v>59</v>
      </c>
    </row>
    <row r="275" spans="2:42" s="3" customFormat="1" ht="9.9499999999999993" customHeight="1" x14ac:dyDescent="0.2">
      <c r="B275" s="118" t="s">
        <v>44</v>
      </c>
      <c r="D275" s="40"/>
      <c r="E275" s="75" t="s">
        <v>187</v>
      </c>
      <c r="F275" s="75"/>
      <c r="G275" s="30" t="s">
        <v>152</v>
      </c>
      <c r="H275" s="30"/>
      <c r="I275" s="30"/>
      <c r="K275" s="30" t="s">
        <v>185</v>
      </c>
      <c r="L275" s="30"/>
      <c r="M275" s="30"/>
      <c r="N275" s="30"/>
      <c r="P275" s="75" t="s">
        <v>148</v>
      </c>
      <c r="Q275" s="91"/>
      <c r="R275" s="29"/>
      <c r="S275" s="39">
        <f>IF(Suggested="Yes",AA275,AG275)</f>
        <v>1.5</v>
      </c>
      <c r="T275" s="37" t="s">
        <v>45</v>
      </c>
      <c r="U275" s="5" t="str">
        <f>+Instructions!$B$3</f>
        <v>D</v>
      </c>
      <c r="V275" s="52"/>
      <c r="W275" s="56">
        <f>+Instructions!$C$22</f>
        <v>0</v>
      </c>
      <c r="X275" s="39">
        <f>ROUND($AA275*(1-W275)+0.004999,2)</f>
        <v>1.5</v>
      </c>
      <c r="Y275" s="52"/>
      <c r="Z275" s="6" t="s">
        <v>288</v>
      </c>
      <c r="AA275" s="39">
        <v>1.5</v>
      </c>
      <c r="AB275" s="60">
        <f>+W275</f>
        <v>0</v>
      </c>
      <c r="AC275" s="39">
        <f>+X275</f>
        <v>1.5</v>
      </c>
      <c r="AD275" s="60">
        <f>(AG275-AC275)/AG275</f>
        <v>0</v>
      </c>
      <c r="AE275" s="125"/>
      <c r="AF275" s="134">
        <v>2</v>
      </c>
      <c r="AG275" s="44">
        <f>SUM(AJ275:AL275)+AE275</f>
        <v>1.5</v>
      </c>
      <c r="AH275" s="52"/>
      <c r="AJ275" s="17">
        <f>ROUND(AC275/(1-VLOOKUP(AF275,Group,2,FALSE)),2)</f>
        <v>1.5</v>
      </c>
      <c r="AK275" s="17">
        <f>IF(VLOOKUP(AF275,Group,5,FALSE)="YES",VLOOKUP(ROUND(ROUND(AJ275,1)-AJ275,2),Round,2,FALSE)+VLOOKUP(AF275,Group,6,FALSE),0)</f>
        <v>0</v>
      </c>
      <c r="AL275" s="17">
        <f>IF(VLOOKUP(AF275,Group,7,FALSE)="",0,ROUND(AJ275-0.04999,1)-AJ275+AM275)</f>
        <v>0</v>
      </c>
      <c r="AM275" s="17" t="str">
        <f>IF(VLOOKUP(AF275,Group,7,FALSE)="","",VLOOKUP(AF275,Group,7,FALSE))</f>
        <v/>
      </c>
      <c r="AO275" s="31" t="s">
        <v>59</v>
      </c>
    </row>
    <row r="276" spans="2:42" s="3" customFormat="1" ht="2.1" customHeight="1" x14ac:dyDescent="0.2">
      <c r="P276" s="75"/>
      <c r="Q276" s="91"/>
      <c r="R276" s="6"/>
      <c r="S276" s="39"/>
      <c r="T276" s="6"/>
      <c r="U276" s="5"/>
      <c r="V276" s="52"/>
      <c r="W276" s="56"/>
      <c r="X276" s="15"/>
      <c r="Y276" s="52"/>
      <c r="Z276" s="39"/>
      <c r="AA276" s="39"/>
      <c r="AB276" s="55"/>
      <c r="AC276" s="17"/>
      <c r="AD276" s="15"/>
      <c r="AE276" s="65"/>
      <c r="AF276" s="128"/>
      <c r="AG276" s="39"/>
      <c r="AH276" s="52"/>
      <c r="AJ276" s="17"/>
      <c r="AK276" s="17"/>
      <c r="AL276" s="17"/>
      <c r="AM276" s="17"/>
      <c r="AO276" s="31" t="s">
        <v>59</v>
      </c>
    </row>
    <row r="277" spans="2:42" s="3" customFormat="1" ht="9.75" customHeight="1" x14ac:dyDescent="0.2">
      <c r="D277" s="103" t="s">
        <v>96</v>
      </c>
      <c r="E277" s="183" t="s">
        <v>236</v>
      </c>
      <c r="F277" s="154"/>
      <c r="G277" s="154"/>
      <c r="H277" s="154"/>
      <c r="I277" s="154"/>
      <c r="J277" s="154"/>
      <c r="K277" s="154"/>
      <c r="L277" s="154"/>
      <c r="M277" s="154"/>
      <c r="N277" s="154"/>
      <c r="O277" s="155"/>
      <c r="P277" s="154"/>
      <c r="Q277" s="156"/>
      <c r="R277" s="29"/>
      <c r="S277" s="39"/>
      <c r="T277" s="37"/>
      <c r="U277" s="37"/>
      <c r="V277" s="52"/>
      <c r="W277" s="56"/>
      <c r="X277" s="39"/>
      <c r="Y277" s="52"/>
      <c r="Z277" s="39"/>
      <c r="AA277" s="39"/>
      <c r="AB277" s="60"/>
      <c r="AC277" s="39"/>
      <c r="AD277" s="60"/>
      <c r="AE277" s="76"/>
      <c r="AF277" s="129"/>
      <c r="AG277" s="39"/>
      <c r="AH277" s="52"/>
      <c r="AJ277" s="39"/>
      <c r="AK277" s="39"/>
      <c r="AL277" s="39"/>
      <c r="AM277" s="39"/>
      <c r="AO277" s="31" t="s">
        <v>59</v>
      </c>
    </row>
    <row r="278" spans="2:42" s="3" customFormat="1" ht="3.95" customHeight="1" x14ac:dyDescent="0.2">
      <c r="P278" s="75"/>
      <c r="Q278" s="91"/>
      <c r="R278" s="6"/>
      <c r="S278" s="39"/>
      <c r="T278" s="6"/>
      <c r="U278" s="5"/>
      <c r="V278" s="52"/>
      <c r="W278" s="56"/>
      <c r="X278" s="15"/>
      <c r="Y278" s="52"/>
      <c r="Z278" s="39"/>
      <c r="AA278" s="39"/>
      <c r="AB278" s="55"/>
      <c r="AC278" s="17"/>
      <c r="AD278" s="15"/>
      <c r="AE278" s="65"/>
      <c r="AF278" s="128"/>
      <c r="AG278" s="39"/>
      <c r="AH278" s="52"/>
      <c r="AJ278" s="17"/>
      <c r="AK278" s="17"/>
      <c r="AL278" s="17"/>
      <c r="AM278" s="17"/>
      <c r="AO278" s="31" t="s">
        <v>59</v>
      </c>
    </row>
    <row r="279" spans="2:42" ht="9.9499999999999993" customHeight="1" x14ac:dyDescent="0.2">
      <c r="V279" s="52"/>
      <c r="Y279" s="52"/>
      <c r="AH279" s="52"/>
      <c r="AO279" s="31" t="s">
        <v>59</v>
      </c>
      <c r="AP279" s="3"/>
    </row>
    <row r="280" spans="2:42" ht="9.9499999999999993" customHeight="1" x14ac:dyDescent="0.2">
      <c r="V280" s="52"/>
      <c r="Y280" s="161"/>
      <c r="AH280" s="52"/>
      <c r="AO280" s="31" t="s">
        <v>59</v>
      </c>
      <c r="AP280" s="3"/>
    </row>
    <row r="281" spans="2:42" ht="9.9499999999999993" customHeight="1" x14ac:dyDescent="0.2">
      <c r="V281" s="52"/>
      <c r="Y281" s="52"/>
      <c r="AH281" s="52"/>
      <c r="AO281" s="31" t="s">
        <v>59</v>
      </c>
      <c r="AP281" s="3"/>
    </row>
    <row r="282" spans="2:42" ht="9.9499999999999993" customHeight="1" x14ac:dyDescent="0.2">
      <c r="V282" s="52"/>
      <c r="Y282" s="161"/>
      <c r="AH282" s="52"/>
      <c r="AO282" s="31" t="s">
        <v>59</v>
      </c>
      <c r="AP282" s="3"/>
    </row>
    <row r="283" spans="2:42" ht="9.9499999999999993" customHeight="1" x14ac:dyDescent="0.2">
      <c r="V283" s="52"/>
      <c r="Y283" s="52"/>
      <c r="AH283" s="52"/>
      <c r="AO283" s="31" t="s">
        <v>59</v>
      </c>
      <c r="AP283" s="3"/>
    </row>
    <row r="284" spans="2:42" ht="9.9499999999999993" customHeight="1" x14ac:dyDescent="0.2">
      <c r="V284" s="52"/>
      <c r="Y284" s="161"/>
      <c r="AH284" s="52"/>
      <c r="AO284" s="31" t="s">
        <v>59</v>
      </c>
      <c r="AP284" s="3"/>
    </row>
    <row r="285" spans="2:42" ht="9.9499999999999993" customHeight="1" x14ac:dyDescent="0.2">
      <c r="V285" s="52"/>
      <c r="Y285" s="52"/>
      <c r="AH285" s="52"/>
      <c r="AO285" s="31" t="s">
        <v>59</v>
      </c>
      <c r="AP285" s="3"/>
    </row>
    <row r="286" spans="2:42" ht="9.9499999999999993" customHeight="1" x14ac:dyDescent="0.2">
      <c r="V286" s="52"/>
      <c r="Y286" s="161"/>
      <c r="AH286" s="52"/>
      <c r="AO286" s="31" t="s">
        <v>59</v>
      </c>
      <c r="AP286" s="3"/>
    </row>
    <row r="287" spans="2:42" ht="9.9499999999999993" customHeight="1" x14ac:dyDescent="0.2">
      <c r="V287" s="52"/>
      <c r="Y287" s="161"/>
      <c r="AH287" s="52"/>
      <c r="AO287" s="31" t="s">
        <v>59</v>
      </c>
      <c r="AP287" s="3"/>
    </row>
    <row r="288" spans="2:42" ht="9.9499999999999993" customHeight="1" x14ac:dyDescent="0.2">
      <c r="V288" s="52"/>
      <c r="Y288" s="161"/>
      <c r="AH288" s="52"/>
      <c r="AO288" s="31" t="s">
        <v>59</v>
      </c>
      <c r="AP288" s="3"/>
    </row>
    <row r="289" spans="1:42" ht="9.9499999999999993" customHeight="1" x14ac:dyDescent="0.2">
      <c r="V289" s="52"/>
      <c r="Y289" s="52"/>
      <c r="AH289" s="52"/>
      <c r="AO289" s="31" t="s">
        <v>59</v>
      </c>
      <c r="AP289" s="3"/>
    </row>
    <row r="290" spans="1:42" ht="9.9499999999999993" customHeight="1" x14ac:dyDescent="0.2">
      <c r="V290" s="52"/>
      <c r="Y290" s="161"/>
      <c r="AH290" s="52"/>
      <c r="AO290" s="31" t="s">
        <v>59</v>
      </c>
      <c r="AP290" s="3"/>
    </row>
    <row r="291" spans="1:42" ht="9.9499999999999993" customHeight="1" x14ac:dyDescent="0.2">
      <c r="V291" s="52"/>
      <c r="Y291" s="52"/>
      <c r="AH291" s="52"/>
      <c r="AO291" s="31" t="s">
        <v>59</v>
      </c>
      <c r="AP291" s="3"/>
    </row>
    <row r="292" spans="1:42" s="3" customFormat="1" ht="2.1" customHeight="1" x14ac:dyDescent="0.2">
      <c r="D292" s="3" t="s">
        <v>87</v>
      </c>
      <c r="P292" s="75"/>
      <c r="Q292" s="91"/>
      <c r="R292" s="6"/>
      <c r="S292" s="39"/>
      <c r="T292" s="6"/>
      <c r="U292" s="5"/>
      <c r="V292" s="52"/>
      <c r="W292" s="56"/>
      <c r="X292" s="15"/>
      <c r="Y292" s="52"/>
      <c r="Z292" s="39"/>
      <c r="AA292" s="39"/>
      <c r="AB292" s="55"/>
      <c r="AC292" s="17"/>
      <c r="AD292" s="15"/>
      <c r="AE292" s="65"/>
      <c r="AF292" s="128"/>
      <c r="AG292" s="39"/>
      <c r="AH292" s="52"/>
      <c r="AJ292" s="17"/>
      <c r="AK292" s="17"/>
      <c r="AL292" s="17"/>
      <c r="AM292" s="17"/>
      <c r="AO292" s="31" t="s">
        <v>59</v>
      </c>
    </row>
    <row r="293" spans="1:42" s="146" customFormat="1" ht="9.9499999999999993" customHeight="1" x14ac:dyDescent="0.2">
      <c r="C293" s="268" t="s">
        <v>219</v>
      </c>
      <c r="D293" s="268"/>
      <c r="E293" s="268"/>
      <c r="F293" s="268"/>
      <c r="G293" s="268"/>
      <c r="H293" s="268"/>
      <c r="I293" s="268"/>
      <c r="J293" s="268"/>
      <c r="K293" s="268"/>
      <c r="L293" s="268"/>
      <c r="M293" s="268"/>
      <c r="N293" s="268"/>
      <c r="O293" s="268"/>
      <c r="P293" s="268"/>
      <c r="Q293" s="268"/>
      <c r="R293" s="268"/>
      <c r="S293" s="268"/>
      <c r="T293" s="268"/>
      <c r="U293" s="147"/>
      <c r="V293" s="52"/>
      <c r="W293" s="151"/>
      <c r="X293" s="149"/>
      <c r="Y293" s="148"/>
      <c r="Z293" s="149"/>
      <c r="AA293" s="149"/>
      <c r="AB293" s="150"/>
      <c r="AC293" s="149"/>
      <c r="AD293" s="150"/>
      <c r="AE293" s="152"/>
      <c r="AF293" s="152"/>
      <c r="AG293" s="149"/>
      <c r="AH293" s="52"/>
      <c r="AI293" s="149"/>
      <c r="AJ293" s="149"/>
      <c r="AK293" s="149"/>
      <c r="AL293" s="149"/>
      <c r="AM293" s="149"/>
      <c r="AO293" s="31" t="s">
        <v>59</v>
      </c>
    </row>
    <row r="294" spans="1:42" s="3" customFormat="1" ht="2.1" customHeight="1" x14ac:dyDescent="0.2">
      <c r="P294" s="75"/>
      <c r="Q294" s="91"/>
      <c r="R294" s="6"/>
      <c r="S294" s="39"/>
      <c r="T294" s="6"/>
      <c r="U294" s="37"/>
      <c r="V294" s="52"/>
      <c r="W294" s="56"/>
      <c r="X294" s="15"/>
      <c r="Y294" s="52"/>
      <c r="Z294" s="39"/>
      <c r="AA294" s="39"/>
      <c r="AB294" s="55"/>
      <c r="AC294" s="39"/>
      <c r="AD294" s="15"/>
      <c r="AE294" s="76"/>
      <c r="AF294" s="129"/>
      <c r="AG294" s="39"/>
      <c r="AH294" s="52"/>
      <c r="AJ294" s="39"/>
      <c r="AK294" s="39"/>
      <c r="AL294" s="39"/>
      <c r="AM294" s="39"/>
      <c r="AO294" s="31" t="s">
        <v>59</v>
      </c>
    </row>
    <row r="295" spans="1:42" s="3" customFormat="1" ht="30" customHeight="1" x14ac:dyDescent="0.2">
      <c r="C295" s="263" t="s">
        <v>27</v>
      </c>
      <c r="D295" s="263"/>
      <c r="E295" s="263"/>
      <c r="F295" s="263"/>
      <c r="G295" s="263"/>
      <c r="H295" s="263"/>
      <c r="I295" s="263"/>
      <c r="J295" s="263"/>
      <c r="K295" s="263"/>
      <c r="L295" s="263"/>
      <c r="M295" s="263"/>
      <c r="N295" s="263"/>
      <c r="O295" s="263"/>
      <c r="P295" s="263"/>
      <c r="Q295" s="263"/>
      <c r="R295" s="263"/>
      <c r="S295" s="263"/>
      <c r="T295" s="263"/>
      <c r="U295" s="37"/>
      <c r="V295" s="52"/>
      <c r="W295" s="56"/>
      <c r="X295" s="39"/>
      <c r="Y295" s="52"/>
      <c r="Z295" s="39"/>
      <c r="AA295" s="39"/>
      <c r="AB295" s="60"/>
      <c r="AC295" s="39"/>
      <c r="AD295" s="60"/>
      <c r="AE295" s="76"/>
      <c r="AF295" s="76"/>
      <c r="AG295" s="39"/>
      <c r="AH295" s="52"/>
      <c r="AI295" s="39"/>
      <c r="AJ295" s="39"/>
      <c r="AK295" s="39"/>
      <c r="AL295" s="39"/>
      <c r="AM295" s="39"/>
      <c r="AO295" s="153"/>
    </row>
    <row r="296" spans="1:42" x14ac:dyDescent="0.2">
      <c r="A296" s="102" t="s">
        <v>59</v>
      </c>
      <c r="B296" s="102" t="s">
        <v>59</v>
      </c>
      <c r="C296" s="102" t="s">
        <v>59</v>
      </c>
      <c r="D296" s="102" t="s">
        <v>59</v>
      </c>
      <c r="E296" s="102" t="s">
        <v>59</v>
      </c>
      <c r="F296" s="102" t="s">
        <v>59</v>
      </c>
      <c r="G296" s="102" t="s">
        <v>59</v>
      </c>
      <c r="H296" s="102" t="s">
        <v>59</v>
      </c>
      <c r="I296" s="102" t="s">
        <v>59</v>
      </c>
      <c r="J296" s="102" t="s">
        <v>59</v>
      </c>
      <c r="K296" s="102" t="s">
        <v>59</v>
      </c>
      <c r="L296" s="102" t="s">
        <v>59</v>
      </c>
      <c r="M296" s="102" t="s">
        <v>59</v>
      </c>
      <c r="N296" s="102" t="s">
        <v>59</v>
      </c>
      <c r="O296" s="102" t="s">
        <v>59</v>
      </c>
      <c r="P296" s="102" t="s">
        <v>59</v>
      </c>
      <c r="Q296" s="102" t="s">
        <v>59</v>
      </c>
      <c r="R296" s="102" t="s">
        <v>59</v>
      </c>
      <c r="S296" s="102" t="s">
        <v>59</v>
      </c>
      <c r="T296" s="102" t="s">
        <v>59</v>
      </c>
      <c r="U296" s="102" t="s">
        <v>59</v>
      </c>
      <c r="V296" s="102" t="s">
        <v>59</v>
      </c>
      <c r="W296" s="102" t="s">
        <v>59</v>
      </c>
      <c r="X296" s="102" t="s">
        <v>59</v>
      </c>
      <c r="Y296" s="102" t="s">
        <v>59</v>
      </c>
      <c r="Z296" s="102" t="s">
        <v>59</v>
      </c>
      <c r="AA296" s="102" t="s">
        <v>59</v>
      </c>
      <c r="AB296" s="102" t="s">
        <v>59</v>
      </c>
      <c r="AC296" s="102" t="s">
        <v>59</v>
      </c>
      <c r="AD296" s="102" t="s">
        <v>59</v>
      </c>
      <c r="AE296" s="102" t="s">
        <v>59</v>
      </c>
      <c r="AF296" s="102" t="s">
        <v>59</v>
      </c>
      <c r="AG296" s="102" t="s">
        <v>59</v>
      </c>
      <c r="AH296" s="102" t="s">
        <v>59</v>
      </c>
      <c r="AI296" s="102" t="s">
        <v>59</v>
      </c>
      <c r="AJ296" s="102" t="s">
        <v>59</v>
      </c>
      <c r="AK296" s="102" t="s">
        <v>59</v>
      </c>
      <c r="AL296" s="102" t="s">
        <v>59</v>
      </c>
      <c r="AM296" s="102" t="s">
        <v>59</v>
      </c>
      <c r="AN296" s="102" t="s">
        <v>59</v>
      </c>
      <c r="AO296" s="102" t="s">
        <v>59</v>
      </c>
      <c r="AP296" s="3"/>
    </row>
    <row r="297" spans="1:42" x14ac:dyDescent="0.2">
      <c r="AP297" s="3"/>
    </row>
    <row r="298" spans="1:42" x14ac:dyDescent="0.2">
      <c r="D298" s="266" t="s">
        <v>60</v>
      </c>
      <c r="E298" s="267"/>
      <c r="AP298" s="3"/>
    </row>
    <row r="299" spans="1:42" x14ac:dyDescent="0.2">
      <c r="D299" s="124">
        <v>-0.04</v>
      </c>
      <c r="E299" s="124">
        <v>0.01</v>
      </c>
      <c r="AP299" s="3"/>
    </row>
    <row r="300" spans="1:42" x14ac:dyDescent="0.2">
      <c r="D300" s="124">
        <v>-0.03</v>
      </c>
      <c r="E300" s="124">
        <v>0.02</v>
      </c>
      <c r="AP300" s="3"/>
    </row>
    <row r="301" spans="1:42" ht="12.75" x14ac:dyDescent="0.2">
      <c r="D301" s="124">
        <v>-0.02</v>
      </c>
      <c r="E301" s="124">
        <v>0.03</v>
      </c>
      <c r="P301" s="75"/>
      <c r="Q301" s="75"/>
      <c r="R301" s="30"/>
      <c r="S301" s="30"/>
      <c r="T301" s="30"/>
      <c r="U301" s="3"/>
      <c r="V301" s="30"/>
      <c r="AP301" s="3"/>
    </row>
    <row r="302" spans="1:42" ht="12.75" x14ac:dyDescent="0.2">
      <c r="D302" s="124">
        <v>-0.01</v>
      </c>
      <c r="E302" s="124">
        <v>-0.01</v>
      </c>
      <c r="K302" s="2" t="s">
        <v>87</v>
      </c>
      <c r="L302" s="2" t="s">
        <v>87</v>
      </c>
      <c r="P302" s="75"/>
      <c r="Q302" s="75"/>
      <c r="R302" s="30"/>
      <c r="S302" s="30"/>
      <c r="T302" s="30"/>
      <c r="U302" s="3"/>
      <c r="V302" s="30"/>
      <c r="AP302" s="3"/>
    </row>
    <row r="303" spans="1:42" x14ac:dyDescent="0.2">
      <c r="D303" s="124">
        <v>0</v>
      </c>
      <c r="E303" s="124">
        <v>0</v>
      </c>
      <c r="AP303" s="3"/>
    </row>
    <row r="304" spans="1:42" x14ac:dyDescent="0.2">
      <c r="D304" s="124">
        <v>0.01</v>
      </c>
      <c r="E304" s="124">
        <v>1.0000000000005116E-2</v>
      </c>
      <c r="AP304" s="3"/>
    </row>
    <row r="305" spans="4:42" x14ac:dyDescent="0.2">
      <c r="D305" s="124">
        <v>0.02</v>
      </c>
      <c r="E305" s="124">
        <v>2.0000000000003126E-2</v>
      </c>
      <c r="AP305" s="3"/>
    </row>
    <row r="306" spans="4:42" x14ac:dyDescent="0.2">
      <c r="D306" s="124">
        <v>0.03</v>
      </c>
      <c r="E306" s="124">
        <v>3.0000000000001137E-2</v>
      </c>
      <c r="AP306" s="3"/>
    </row>
    <row r="307" spans="4:42" x14ac:dyDescent="0.2">
      <c r="D307" s="124">
        <v>0.04</v>
      </c>
      <c r="E307" s="124">
        <v>-0.01</v>
      </c>
      <c r="AP307" s="3"/>
    </row>
    <row r="308" spans="4:42" x14ac:dyDescent="0.2">
      <c r="D308" s="124">
        <v>0.05</v>
      </c>
      <c r="E308" s="124">
        <v>0</v>
      </c>
      <c r="AP308" s="3"/>
    </row>
    <row r="309" spans="4:42" x14ac:dyDescent="0.2">
      <c r="AP309" s="3"/>
    </row>
    <row r="310" spans="4:42" x14ac:dyDescent="0.2">
      <c r="AP310" s="3"/>
    </row>
    <row r="311" spans="4:42" x14ac:dyDescent="0.2">
      <c r="AP311" s="3"/>
    </row>
    <row r="312" spans="4:42" x14ac:dyDescent="0.2">
      <c r="AP312" s="3"/>
    </row>
    <row r="313" spans="4:42" x14ac:dyDescent="0.2">
      <c r="AP313" s="3"/>
    </row>
    <row r="314" spans="4:42" x14ac:dyDescent="0.2">
      <c r="AP314" s="3"/>
    </row>
    <row r="315" spans="4:42" x14ac:dyDescent="0.2">
      <c r="AP315" s="3"/>
    </row>
    <row r="316" spans="4:42" x14ac:dyDescent="0.2">
      <c r="AP316" s="3"/>
    </row>
    <row r="317" spans="4:42" x14ac:dyDescent="0.2">
      <c r="AP317" s="3"/>
    </row>
    <row r="318" spans="4:42" x14ac:dyDescent="0.2">
      <c r="AP318" s="3"/>
    </row>
    <row r="319" spans="4:42" x14ac:dyDescent="0.2">
      <c r="AP319" s="3"/>
    </row>
    <row r="320" spans="4:42" x14ac:dyDescent="0.2">
      <c r="AP320" s="3"/>
    </row>
    <row r="321" spans="42:42" x14ac:dyDescent="0.2">
      <c r="AP321" s="3"/>
    </row>
    <row r="322" spans="42:42" x14ac:dyDescent="0.2">
      <c r="AP322" s="3"/>
    </row>
    <row r="323" spans="42:42" x14ac:dyDescent="0.2">
      <c r="AP323" s="3"/>
    </row>
    <row r="324" spans="42:42" x14ac:dyDescent="0.2">
      <c r="AP324" s="3"/>
    </row>
    <row r="325" spans="42:42" x14ac:dyDescent="0.2">
      <c r="AP325" s="3"/>
    </row>
    <row r="326" spans="42:42" x14ac:dyDescent="0.2">
      <c r="AP326" s="3"/>
    </row>
    <row r="327" spans="42:42" x14ac:dyDescent="0.2">
      <c r="AP327" s="3"/>
    </row>
    <row r="328" spans="42:42" x14ac:dyDescent="0.2">
      <c r="AP328" s="3"/>
    </row>
    <row r="329" spans="42:42" x14ac:dyDescent="0.2">
      <c r="AP329" s="3"/>
    </row>
    <row r="330" spans="42:42" x14ac:dyDescent="0.2">
      <c r="AP330" s="3"/>
    </row>
    <row r="331" spans="42:42" x14ac:dyDescent="0.2">
      <c r="AP331" s="3"/>
    </row>
    <row r="332" spans="42:42" x14ac:dyDescent="0.2">
      <c r="AP332" s="3"/>
    </row>
    <row r="333" spans="42:42" x14ac:dyDescent="0.2">
      <c r="AP333" s="3"/>
    </row>
    <row r="334" spans="42:42" x14ac:dyDescent="0.2">
      <c r="AP334" s="3"/>
    </row>
    <row r="335" spans="42:42" x14ac:dyDescent="0.2">
      <c r="AP335" s="3"/>
    </row>
    <row r="336" spans="42:42" x14ac:dyDescent="0.2">
      <c r="AP336" s="3"/>
    </row>
    <row r="337" spans="42:42" x14ac:dyDescent="0.2">
      <c r="AP337" s="3"/>
    </row>
    <row r="338" spans="42:42" x14ac:dyDescent="0.2">
      <c r="AP338" s="3"/>
    </row>
    <row r="339" spans="42:42" x14ac:dyDescent="0.2">
      <c r="AP339" s="3"/>
    </row>
    <row r="340" spans="42:42" x14ac:dyDescent="0.2">
      <c r="AP340" s="3"/>
    </row>
  </sheetData>
  <mergeCells count="13">
    <mergeCell ref="O10:T10"/>
    <mergeCell ref="W13:X13"/>
    <mergeCell ref="AE14:AG14"/>
    <mergeCell ref="Z10:AG10"/>
    <mergeCell ref="W10:X10"/>
    <mergeCell ref="C295:T295"/>
    <mergeCell ref="O11:P11"/>
    <mergeCell ref="O13:T13"/>
    <mergeCell ref="D298:E298"/>
    <mergeCell ref="C293:T293"/>
    <mergeCell ref="C19:T19"/>
    <mergeCell ref="O18:P18"/>
    <mergeCell ref="N15:T16"/>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3" manualBreakCount="3">
    <brk id="12" max="16383" man="1"/>
    <brk id="121" max="16383" man="1"/>
    <brk id="207"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51"/>
  <sheetViews>
    <sheetView workbookViewId="0">
      <selection activeCell="A12" sqref="A12:XFD12"/>
    </sheetView>
  </sheetViews>
  <sheetFormatPr defaultRowHeight="12.75" x14ac:dyDescent="0.2"/>
  <cols>
    <col min="1" max="1" width="26.5703125" customWidth="1"/>
    <col min="2" max="2" width="68.140625" customWidth="1"/>
  </cols>
  <sheetData>
    <row r="1" spans="1:2" x14ac:dyDescent="0.2">
      <c r="A1" t="s">
        <v>80</v>
      </c>
    </row>
    <row r="3" spans="1:2" x14ac:dyDescent="0.2">
      <c r="A3" s="140" t="s">
        <v>81</v>
      </c>
      <c r="B3" s="141" t="s">
        <v>82</v>
      </c>
    </row>
    <row r="5" spans="1:2" x14ac:dyDescent="0.2">
      <c r="A5" s="142" t="s">
        <v>83</v>
      </c>
      <c r="B5" s="141" t="s">
        <v>104</v>
      </c>
    </row>
    <row r="8" spans="1:2" x14ac:dyDescent="0.2">
      <c r="A8" s="143" t="s">
        <v>33</v>
      </c>
      <c r="B8" s="143" t="s">
        <v>84</v>
      </c>
    </row>
    <row r="9" spans="1:2" x14ac:dyDescent="0.2">
      <c r="A9" s="144" t="s">
        <v>128</v>
      </c>
      <c r="B9" s="141" t="s">
        <v>160</v>
      </c>
    </row>
    <row r="10" spans="1:2" x14ac:dyDescent="0.2">
      <c r="A10" s="182" t="s">
        <v>154</v>
      </c>
      <c r="B10" s="141" t="s">
        <v>159</v>
      </c>
    </row>
    <row r="11" spans="1:2" x14ac:dyDescent="0.2">
      <c r="A11" s="144" t="s">
        <v>165</v>
      </c>
      <c r="B11" s="141" t="s">
        <v>161</v>
      </c>
    </row>
    <row r="12" spans="1:2" x14ac:dyDescent="0.2">
      <c r="A12" s="182" t="s">
        <v>174</v>
      </c>
      <c r="B12" s="141" t="s">
        <v>177</v>
      </c>
    </row>
    <row r="13" spans="1:2" x14ac:dyDescent="0.2">
      <c r="A13" s="182" t="s">
        <v>192</v>
      </c>
      <c r="B13" s="141" t="s">
        <v>207</v>
      </c>
    </row>
    <row r="14" spans="1:2" x14ac:dyDescent="0.2">
      <c r="A14" s="144"/>
      <c r="B14" s="144"/>
    </row>
    <row r="15" spans="1:2" x14ac:dyDescent="0.2">
      <c r="A15" s="144"/>
      <c r="B15" s="144"/>
    </row>
    <row r="16" spans="1:2" x14ac:dyDescent="0.2">
      <c r="A16" s="144"/>
      <c r="B16" s="144"/>
    </row>
    <row r="17" spans="1:2" x14ac:dyDescent="0.2">
      <c r="A17" s="144"/>
      <c r="B17" s="144"/>
    </row>
    <row r="18" spans="1:2" x14ac:dyDescent="0.2">
      <c r="A18" s="144"/>
      <c r="B18" s="144"/>
    </row>
    <row r="19" spans="1:2" x14ac:dyDescent="0.2">
      <c r="A19" s="144"/>
      <c r="B19" s="144"/>
    </row>
    <row r="20" spans="1:2" x14ac:dyDescent="0.2">
      <c r="A20" s="144"/>
      <c r="B20" s="144"/>
    </row>
    <row r="21" spans="1:2" x14ac:dyDescent="0.2">
      <c r="A21" s="144"/>
      <c r="B21" s="144"/>
    </row>
    <row r="22" spans="1:2" x14ac:dyDescent="0.2">
      <c r="A22" s="144"/>
      <c r="B22" s="144"/>
    </row>
    <row r="23" spans="1:2" x14ac:dyDescent="0.2">
      <c r="A23" s="144"/>
      <c r="B23" s="144"/>
    </row>
    <row r="24" spans="1:2" x14ac:dyDescent="0.2">
      <c r="A24" s="144"/>
      <c r="B24" s="144"/>
    </row>
    <row r="25" spans="1:2" x14ac:dyDescent="0.2">
      <c r="A25" s="144"/>
      <c r="B25" s="144"/>
    </row>
    <row r="26" spans="1:2" x14ac:dyDescent="0.2">
      <c r="A26" s="144"/>
      <c r="B26" s="144"/>
    </row>
    <row r="27" spans="1:2" x14ac:dyDescent="0.2">
      <c r="A27" s="144"/>
      <c r="B27" s="144"/>
    </row>
    <row r="28" spans="1:2" x14ac:dyDescent="0.2">
      <c r="A28" s="144"/>
      <c r="B28" s="144"/>
    </row>
    <row r="29" spans="1:2" x14ac:dyDescent="0.2">
      <c r="A29" s="144"/>
      <c r="B29" s="144"/>
    </row>
    <row r="30" spans="1:2" x14ac:dyDescent="0.2">
      <c r="A30" s="144"/>
      <c r="B30" s="144"/>
    </row>
    <row r="31" spans="1:2" x14ac:dyDescent="0.2">
      <c r="A31" s="144"/>
      <c r="B31" s="144"/>
    </row>
    <row r="32" spans="1:2" x14ac:dyDescent="0.2">
      <c r="A32" s="144"/>
      <c r="B32" s="144"/>
    </row>
    <row r="33" spans="1:2" x14ac:dyDescent="0.2">
      <c r="A33" s="144"/>
      <c r="B33" s="144"/>
    </row>
    <row r="34" spans="1:2" x14ac:dyDescent="0.2">
      <c r="A34" s="144"/>
      <c r="B34" s="144"/>
    </row>
    <row r="35" spans="1:2" x14ac:dyDescent="0.2">
      <c r="A35" s="144"/>
      <c r="B35" s="144"/>
    </row>
    <row r="36" spans="1:2" x14ac:dyDescent="0.2">
      <c r="A36" s="144"/>
      <c r="B36" s="144"/>
    </row>
    <row r="37" spans="1:2" x14ac:dyDescent="0.2">
      <c r="A37" s="144"/>
      <c r="B37" s="144"/>
    </row>
    <row r="38" spans="1:2" x14ac:dyDescent="0.2">
      <c r="A38" s="144"/>
      <c r="B38" s="144"/>
    </row>
    <row r="39" spans="1:2" x14ac:dyDescent="0.2">
      <c r="A39" s="144"/>
      <c r="B39" s="144"/>
    </row>
    <row r="40" spans="1:2" x14ac:dyDescent="0.2">
      <c r="A40" s="144"/>
      <c r="B40" s="144"/>
    </row>
    <row r="41" spans="1:2" x14ac:dyDescent="0.2">
      <c r="A41" s="144"/>
      <c r="B41" s="144"/>
    </row>
    <row r="42" spans="1:2" x14ac:dyDescent="0.2">
      <c r="A42" s="144"/>
      <c r="B42" s="144"/>
    </row>
    <row r="43" spans="1:2" x14ac:dyDescent="0.2">
      <c r="A43" s="144"/>
      <c r="B43" s="144"/>
    </row>
    <row r="44" spans="1:2" x14ac:dyDescent="0.2">
      <c r="A44" s="144"/>
      <c r="B44" s="144"/>
    </row>
    <row r="45" spans="1:2" x14ac:dyDescent="0.2">
      <c r="A45" s="144"/>
      <c r="B45" s="144"/>
    </row>
    <row r="46" spans="1:2" x14ac:dyDescent="0.2">
      <c r="A46" s="144"/>
      <c r="B46" s="144"/>
    </row>
    <row r="47" spans="1:2" x14ac:dyDescent="0.2">
      <c r="A47" s="144"/>
      <c r="B47" s="144"/>
    </row>
    <row r="48" spans="1:2" x14ac:dyDescent="0.2">
      <c r="A48" s="144"/>
      <c r="B48" s="144"/>
    </row>
    <row r="49" spans="1:2" x14ac:dyDescent="0.2">
      <c r="A49" s="144"/>
      <c r="B49" s="144"/>
    </row>
    <row r="50" spans="1:2" x14ac:dyDescent="0.2">
      <c r="A50" s="144"/>
      <c r="B50" s="144"/>
    </row>
    <row r="51" spans="1:2" x14ac:dyDescent="0.2">
      <c r="A51" s="144"/>
      <c r="B51" s="144"/>
    </row>
  </sheetData>
  <phoneticPr fontId="0" type="noConversion"/>
  <hyperlinks>
    <hyperlink ref="B3" r:id="rId1" xr:uid="{00000000-0004-0000-0300-000000000000}"/>
    <hyperlink ref="B5" r:id="rId2" xr:uid="{00000000-0004-0000-0300-000001000000}"/>
    <hyperlink ref="B10" r:id="rId3" xr:uid="{00000000-0004-0000-0300-000002000000}"/>
    <hyperlink ref="B9" r:id="rId4" xr:uid="{00000000-0004-0000-0300-000003000000}"/>
    <hyperlink ref="B11" r:id="rId5" xr:uid="{00000000-0004-0000-0300-000004000000}"/>
    <hyperlink ref="B12" r:id="rId6" xr:uid="{00000000-0004-0000-0300-000006000000}"/>
    <hyperlink ref="B13" r:id="rId7" xr:uid="{00000000-0004-0000-0300-000007000000}"/>
  </hyperlinks>
  <pageMargins left="0.75" right="0.75" top="1" bottom="1" header="0.5" footer="0.5"/>
  <pageSetup orientation="portrait" r:id="rId8"/>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D62"/>
  <sheetViews>
    <sheetView topLeftCell="A13" workbookViewId="0">
      <selection activeCell="E25" sqref="E25"/>
    </sheetView>
  </sheetViews>
  <sheetFormatPr defaultRowHeight="12.75" x14ac:dyDescent="0.2"/>
  <cols>
    <col min="1" max="1" width="13.28515625" style="98" customWidth="1"/>
    <col min="2" max="2" width="17.85546875" customWidth="1"/>
    <col min="3" max="3" width="59.85546875" customWidth="1"/>
  </cols>
  <sheetData>
    <row r="1" spans="1:3" x14ac:dyDescent="0.2">
      <c r="A1" s="278" t="s">
        <v>173</v>
      </c>
      <c r="B1" s="278" t="s">
        <v>48</v>
      </c>
      <c r="C1" s="278" t="s">
        <v>25</v>
      </c>
    </row>
    <row r="2" spans="1:3" x14ac:dyDescent="0.2">
      <c r="A2" s="280"/>
      <c r="B2" s="280"/>
      <c r="C2" s="279"/>
    </row>
    <row r="3" spans="1:3" x14ac:dyDescent="0.2">
      <c r="A3" s="164" t="s">
        <v>0</v>
      </c>
    </row>
    <row r="4" spans="1:3" x14ac:dyDescent="0.2">
      <c r="A4" s="98">
        <v>39783</v>
      </c>
      <c r="B4" s="159" t="s">
        <v>91</v>
      </c>
      <c r="C4" s="159" t="s">
        <v>102</v>
      </c>
    </row>
    <row r="5" spans="1:3" x14ac:dyDescent="0.2">
      <c r="A5" s="98">
        <v>39783</v>
      </c>
      <c r="B5" s="159" t="s">
        <v>94</v>
      </c>
      <c r="C5" s="159" t="s">
        <v>103</v>
      </c>
    </row>
    <row r="6" spans="1:3" x14ac:dyDescent="0.2">
      <c r="A6" s="174">
        <v>41289</v>
      </c>
      <c r="B6" t="s">
        <v>99</v>
      </c>
      <c r="C6" t="s">
        <v>139</v>
      </c>
    </row>
    <row r="7" spans="1:3" s="162" customFormat="1" ht="25.5" x14ac:dyDescent="0.2">
      <c r="A7" s="179">
        <v>41947</v>
      </c>
      <c r="B7" s="35" t="s">
        <v>154</v>
      </c>
      <c r="C7" s="180" t="s">
        <v>156</v>
      </c>
    </row>
    <row r="8" spans="1:3" s="191" customFormat="1" ht="38.25" x14ac:dyDescent="0.2">
      <c r="A8" s="192">
        <v>41947</v>
      </c>
      <c r="B8" s="187" t="s">
        <v>155</v>
      </c>
      <c r="C8" s="187" t="s">
        <v>162</v>
      </c>
    </row>
    <row r="9" spans="1:3" s="181" customFormat="1" x14ac:dyDescent="0.2">
      <c r="A9" s="184">
        <v>42283</v>
      </c>
      <c r="B9" s="181" t="s">
        <v>134</v>
      </c>
      <c r="C9" s="181" t="s">
        <v>163</v>
      </c>
    </row>
    <row r="10" spans="1:3" s="181" customFormat="1" ht="38.25" x14ac:dyDescent="0.2">
      <c r="A10" s="184">
        <v>42283</v>
      </c>
      <c r="B10" s="181" t="s">
        <v>155</v>
      </c>
      <c r="C10" s="181" t="s">
        <v>164</v>
      </c>
    </row>
    <row r="11" spans="1:3" s="191" customFormat="1" ht="51" x14ac:dyDescent="0.2">
      <c r="A11" s="192">
        <v>42670</v>
      </c>
      <c r="B11" s="187" t="s">
        <v>174</v>
      </c>
      <c r="C11" s="187" t="s">
        <v>175</v>
      </c>
    </row>
    <row r="12" spans="1:3" s="178" customFormat="1" x14ac:dyDescent="0.2">
      <c r="A12" s="98">
        <v>43433</v>
      </c>
      <c r="B12" s="159" t="s">
        <v>192</v>
      </c>
      <c r="C12" s="159" t="s">
        <v>193</v>
      </c>
    </row>
    <row r="13" spans="1:3" s="190" customFormat="1" ht="51" x14ac:dyDescent="0.2">
      <c r="A13" s="197">
        <v>43812</v>
      </c>
      <c r="B13" s="190" t="s">
        <v>154</v>
      </c>
      <c r="C13" s="191" t="s">
        <v>213</v>
      </c>
    </row>
    <row r="14" spans="1:3" s="191" customFormat="1" ht="25.5" x14ac:dyDescent="0.2">
      <c r="A14" s="198">
        <v>43812</v>
      </c>
      <c r="B14" s="191" t="s">
        <v>155</v>
      </c>
      <c r="C14" s="191" t="s">
        <v>214</v>
      </c>
    </row>
    <row r="15" spans="1:3" s="190" customFormat="1" ht="25.5" x14ac:dyDescent="0.2">
      <c r="A15" s="201">
        <v>44528</v>
      </c>
      <c r="B15" s="186" t="s">
        <v>224</v>
      </c>
      <c r="C15" s="187" t="s">
        <v>229</v>
      </c>
    </row>
    <row r="16" spans="1:3" s="190" customFormat="1" ht="38.25" x14ac:dyDescent="0.2">
      <c r="A16" s="201">
        <v>44528</v>
      </c>
      <c r="B16" s="187" t="s">
        <v>206</v>
      </c>
      <c r="C16" s="187" t="s">
        <v>228</v>
      </c>
    </row>
    <row r="17" spans="1:3" s="187" customFormat="1" ht="25.5" x14ac:dyDescent="0.2">
      <c r="A17" s="192">
        <v>44935</v>
      </c>
      <c r="B17" s="187" t="s">
        <v>174</v>
      </c>
      <c r="C17" s="187" t="s">
        <v>235</v>
      </c>
    </row>
    <row r="18" spans="1:3" s="187" customFormat="1" ht="25.5" x14ac:dyDescent="0.2">
      <c r="A18" s="192">
        <v>45021</v>
      </c>
      <c r="B18" s="187" t="s">
        <v>239</v>
      </c>
      <c r="C18" s="187" t="s">
        <v>240</v>
      </c>
    </row>
    <row r="19" spans="1:3" s="191" customFormat="1" ht="38.25" x14ac:dyDescent="0.2">
      <c r="A19" s="198">
        <v>45057</v>
      </c>
      <c r="B19" s="191" t="s">
        <v>239</v>
      </c>
      <c r="C19" s="191" t="s">
        <v>247</v>
      </c>
    </row>
    <row r="20" spans="1:3" s="187" customFormat="1" ht="25.5" x14ac:dyDescent="0.2">
      <c r="A20" s="192">
        <v>45476</v>
      </c>
      <c r="B20" s="187" t="s">
        <v>239</v>
      </c>
      <c r="C20" s="187" t="s">
        <v>258</v>
      </c>
    </row>
    <row r="21" spans="1:3" s="187" customFormat="1" ht="25.5" x14ac:dyDescent="0.2">
      <c r="A21" s="192">
        <v>45476</v>
      </c>
      <c r="B21" s="187" t="s">
        <v>174</v>
      </c>
      <c r="C21" s="187" t="s">
        <v>265</v>
      </c>
    </row>
    <row r="22" spans="1:3" s="211" customFormat="1" ht="25.5" customHeight="1" x14ac:dyDescent="0.2">
      <c r="A22" s="209">
        <v>45995</v>
      </c>
      <c r="B22" s="210" t="s">
        <v>154</v>
      </c>
      <c r="C22" s="206" t="s">
        <v>274</v>
      </c>
    </row>
    <row r="23" spans="1:3" s="211" customFormat="1" ht="50.1" customHeight="1" x14ac:dyDescent="0.2">
      <c r="A23" s="192">
        <v>46198</v>
      </c>
      <c r="B23" s="187" t="s">
        <v>239</v>
      </c>
      <c r="C23" s="206" t="s">
        <v>278</v>
      </c>
    </row>
    <row r="24" spans="1:3" x14ac:dyDescent="0.2">
      <c r="A24" s="175"/>
      <c r="B24" s="176"/>
      <c r="C24" s="176"/>
    </row>
    <row r="25" spans="1:3" x14ac:dyDescent="0.2">
      <c r="A25" s="100"/>
    </row>
    <row r="26" spans="1:3" x14ac:dyDescent="0.2">
      <c r="A26" s="100"/>
    </row>
    <row r="27" spans="1:3" x14ac:dyDescent="0.2">
      <c r="A27" s="164" t="s">
        <v>1</v>
      </c>
    </row>
    <row r="28" spans="1:3" s="191" customFormat="1" ht="25.5" x14ac:dyDescent="0.2">
      <c r="A28" s="192">
        <v>42670</v>
      </c>
      <c r="B28" s="187" t="s">
        <v>157</v>
      </c>
      <c r="C28" s="187" t="s">
        <v>176</v>
      </c>
    </row>
    <row r="29" spans="1:3" s="191" customFormat="1" ht="25.5" x14ac:dyDescent="0.2">
      <c r="A29" s="192">
        <v>42670</v>
      </c>
      <c r="B29" s="187" t="s">
        <v>130</v>
      </c>
      <c r="C29" s="187" t="s">
        <v>176</v>
      </c>
    </row>
    <row r="30" spans="1:3" s="191" customFormat="1" ht="89.25" x14ac:dyDescent="0.2">
      <c r="A30" s="198">
        <v>43812</v>
      </c>
      <c r="B30" s="191" t="s">
        <v>155</v>
      </c>
      <c r="C30" s="191" t="s">
        <v>216</v>
      </c>
    </row>
    <row r="31" spans="1:3" s="191" customFormat="1" ht="38.25" x14ac:dyDescent="0.2">
      <c r="A31" s="198">
        <v>43812</v>
      </c>
      <c r="B31" s="191" t="s">
        <v>137</v>
      </c>
      <c r="C31" s="191" t="s">
        <v>218</v>
      </c>
    </row>
    <row r="32" spans="1:3" s="191" customFormat="1" ht="25.5" x14ac:dyDescent="0.2">
      <c r="A32" s="198">
        <v>44258</v>
      </c>
      <c r="B32" s="191" t="s">
        <v>206</v>
      </c>
      <c r="C32" s="191" t="s">
        <v>221</v>
      </c>
    </row>
    <row r="33" spans="1:4" s="190" customFormat="1" x14ac:dyDescent="0.2">
      <c r="A33" s="204">
        <v>44813</v>
      </c>
      <c r="B33" s="180" t="s">
        <v>134</v>
      </c>
      <c r="C33" s="180" t="s">
        <v>231</v>
      </c>
    </row>
    <row r="34" spans="1:4" s="190" customFormat="1" x14ac:dyDescent="0.2">
      <c r="A34" s="204">
        <v>44813</v>
      </c>
      <c r="B34" s="186" t="s">
        <v>165</v>
      </c>
      <c r="C34" s="187" t="s">
        <v>230</v>
      </c>
    </row>
    <row r="35" spans="1:4" s="180" customFormat="1" ht="114.75" x14ac:dyDescent="0.2">
      <c r="A35" s="204">
        <v>44813</v>
      </c>
      <c r="B35" s="187" t="s">
        <v>206</v>
      </c>
      <c r="C35" s="187" t="s">
        <v>232</v>
      </c>
    </row>
    <row r="36" spans="1:4" s="187" customFormat="1" ht="38.25" x14ac:dyDescent="0.2">
      <c r="A36" s="204">
        <v>44813</v>
      </c>
      <c r="B36" s="187" t="s">
        <v>174</v>
      </c>
      <c r="C36" s="187" t="s">
        <v>233</v>
      </c>
    </row>
    <row r="37" spans="1:4" s="206" customFormat="1" ht="25.5" x14ac:dyDescent="0.2">
      <c r="A37" s="205">
        <v>44935</v>
      </c>
      <c r="B37" s="206" t="s">
        <v>206</v>
      </c>
      <c r="C37" s="206" t="s">
        <v>234</v>
      </c>
    </row>
    <row r="38" spans="1:4" s="187" customFormat="1" ht="25.5" x14ac:dyDescent="0.2">
      <c r="A38" s="192">
        <v>45021</v>
      </c>
      <c r="B38" s="187" t="s">
        <v>206</v>
      </c>
      <c r="C38" s="187" t="s">
        <v>238</v>
      </c>
    </row>
    <row r="39" spans="1:4" s="191" customFormat="1" x14ac:dyDescent="0.2">
      <c r="A39" s="198">
        <v>45057</v>
      </c>
      <c r="B39" s="191" t="s">
        <v>165</v>
      </c>
      <c r="C39" s="191" t="s">
        <v>245</v>
      </c>
    </row>
    <row r="40" spans="1:4" s="191" customFormat="1" ht="25.5" x14ac:dyDescent="0.2">
      <c r="A40" s="198">
        <v>45057</v>
      </c>
      <c r="B40" s="191" t="s">
        <v>206</v>
      </c>
      <c r="C40" s="191" t="s">
        <v>246</v>
      </c>
    </row>
    <row r="41" spans="1:4" s="180" customFormat="1" ht="38.25" x14ac:dyDescent="0.2">
      <c r="A41" s="192">
        <v>45995</v>
      </c>
      <c r="B41" s="187" t="s">
        <v>206</v>
      </c>
      <c r="C41" s="187" t="s">
        <v>268</v>
      </c>
    </row>
    <row r="42" spans="1:4" s="180" customFormat="1" ht="25.5" x14ac:dyDescent="0.2">
      <c r="A42" s="192">
        <v>46198</v>
      </c>
      <c r="B42" s="187" t="s">
        <v>206</v>
      </c>
      <c r="C42" s="187" t="s">
        <v>286</v>
      </c>
      <c r="D42" s="212"/>
    </row>
    <row r="43" spans="1:4" s="180" customFormat="1" x14ac:dyDescent="0.2">
      <c r="A43" s="192"/>
      <c r="B43" s="187"/>
      <c r="C43" s="187"/>
    </row>
    <row r="44" spans="1:4" s="180" customFormat="1" x14ac:dyDescent="0.2">
      <c r="A44" s="192"/>
      <c r="B44" s="187"/>
      <c r="C44" s="187"/>
    </row>
    <row r="45" spans="1:4" x14ac:dyDescent="0.2">
      <c r="B45" s="159"/>
      <c r="C45" s="159"/>
    </row>
    <row r="46" spans="1:4" x14ac:dyDescent="0.2">
      <c r="A46" s="99"/>
    </row>
    <row r="47" spans="1:4" x14ac:dyDescent="0.2">
      <c r="A47" s="99"/>
    </row>
    <row r="48" spans="1:4" x14ac:dyDescent="0.2">
      <c r="A48" s="164" t="s">
        <v>131</v>
      </c>
    </row>
    <row r="49" spans="1:3" x14ac:dyDescent="0.2">
      <c r="A49" s="99"/>
      <c r="B49" s="159" t="s">
        <v>132</v>
      </c>
      <c r="C49" s="159" t="s">
        <v>136</v>
      </c>
    </row>
    <row r="50" spans="1:3" x14ac:dyDescent="0.2">
      <c r="A50" s="99"/>
      <c r="B50" s="159" t="s">
        <v>133</v>
      </c>
      <c r="C50" s="159" t="s">
        <v>136</v>
      </c>
    </row>
    <row r="51" spans="1:3" s="188" customFormat="1" ht="25.5" x14ac:dyDescent="0.2">
      <c r="A51" s="185"/>
      <c r="B51" s="186" t="s">
        <v>134</v>
      </c>
      <c r="C51" s="187" t="s">
        <v>171</v>
      </c>
    </row>
    <row r="52" spans="1:3" x14ac:dyDescent="0.2">
      <c r="B52" s="159" t="s">
        <v>135</v>
      </c>
      <c r="C52" s="159" t="s">
        <v>136</v>
      </c>
    </row>
    <row r="53" spans="1:3" s="178" customFormat="1" x14ac:dyDescent="0.2">
      <c r="A53" s="98">
        <v>41947</v>
      </c>
      <c r="B53" s="159" t="s">
        <v>129</v>
      </c>
      <c r="C53" s="159" t="s">
        <v>158</v>
      </c>
    </row>
    <row r="54" spans="1:3" s="190" customFormat="1" ht="25.5" x14ac:dyDescent="0.2">
      <c r="A54" s="189">
        <v>42670</v>
      </c>
      <c r="B54" s="190" t="s">
        <v>154</v>
      </c>
      <c r="C54" s="191" t="s">
        <v>172</v>
      </c>
    </row>
    <row r="55" spans="1:3" s="186" customFormat="1" ht="51" x14ac:dyDescent="0.2">
      <c r="A55" s="199">
        <v>44258</v>
      </c>
      <c r="B55" s="186" t="s">
        <v>128</v>
      </c>
      <c r="C55" s="187" t="s">
        <v>222</v>
      </c>
    </row>
    <row r="56" spans="1:3" x14ac:dyDescent="0.2">
      <c r="A56" s="99"/>
    </row>
    <row r="57" spans="1:3" x14ac:dyDescent="0.2">
      <c r="A57" s="99"/>
    </row>
    <row r="58" spans="1:3" x14ac:dyDescent="0.2">
      <c r="A58" s="99"/>
      <c r="C58" s="101"/>
    </row>
    <row r="59" spans="1:3" x14ac:dyDescent="0.2">
      <c r="A59" s="99"/>
    </row>
    <row r="60" spans="1:3" x14ac:dyDescent="0.2">
      <c r="A60" s="99"/>
    </row>
    <row r="61" spans="1:3" x14ac:dyDescent="0.2">
      <c r="A61" s="99"/>
    </row>
    <row r="62" spans="1:3" x14ac:dyDescent="0.2">
      <c r="A62" s="99"/>
    </row>
  </sheetData>
  <sortState xmlns:xlrd2="http://schemas.microsoft.com/office/spreadsheetml/2017/richdata2" ref="A20:C21">
    <sortCondition ref="B20:B21"/>
  </sortState>
  <mergeCells count="3">
    <mergeCell ref="C1:C2"/>
    <mergeCell ref="A1:A2"/>
    <mergeCell ref="B1:B2"/>
  </mergeCells>
  <phoneticPr fontId="0" type="noConversion"/>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Thomas Dang</cp:lastModifiedBy>
  <cp:lastPrinted>2026-06-26T12:33:13Z</cp:lastPrinted>
  <dcterms:created xsi:type="dcterms:W3CDTF">1998-06-02T12:05:01Z</dcterms:created>
  <dcterms:modified xsi:type="dcterms:W3CDTF">2026-06-26T12:36:12Z</dcterms:modified>
</cp:coreProperties>
</file>