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7 July\Pricelists\Excel\"/>
    </mc:Choice>
  </mc:AlternateContent>
  <xr:revisionPtr revIDLastSave="0" documentId="8_{EF815385-EA46-4756-845A-E81881499829}"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List'!$AC$13:$AD$97</definedName>
    <definedName name="Customer_Cost">'Price List'!$AF$13:$AM$97</definedName>
    <definedName name="Customer_List">'Price List'!$C$13:$Z$97</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List'!$C$13:$Z$97</definedName>
    <definedName name="_xlnm.Print_Area" localSheetId="4">Changes!$A$1:$C$48</definedName>
    <definedName name="_xlnm.Print_Area" localSheetId="1">Index!$A$1:$K$51</definedName>
    <definedName name="_xlnm.Print_Area" localSheetId="2">'Price List'!$C$13:$Z$97</definedName>
    <definedName name="_xlnm.Print_Area" localSheetId="3">Websites!$A$1:$B$41</definedName>
    <definedName name="_xlnm.Print_Titles" localSheetId="2">'Price List'!$C:$N,'Price List'!$13:$20</definedName>
    <definedName name="Purchasing_Cost">'Price List'!#REF!</definedName>
    <definedName name="Round">'Price List'!$D$101:$E$110</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S81" i="1" l="1"/>
  <c r="AR81" i="1"/>
  <c r="AQ81" i="1"/>
  <c r="AC81" i="1"/>
  <c r="AH81" i="1" s="1"/>
  <c r="AA81" i="1"/>
  <c r="AS27" i="1"/>
  <c r="AR27" i="1"/>
  <c r="AQ27" i="1"/>
  <c r="AC27" i="1"/>
  <c r="AH27" i="1" s="1"/>
  <c r="AA27" i="1"/>
  <c r="AS79" i="1"/>
  <c r="AR79" i="1"/>
  <c r="AQ79" i="1"/>
  <c r="AC79" i="1"/>
  <c r="AH79" i="1" s="1"/>
  <c r="AA79" i="1"/>
  <c r="AS80" i="1"/>
  <c r="AR80" i="1"/>
  <c r="AQ80" i="1"/>
  <c r="AC80" i="1"/>
  <c r="AH80" i="1" s="1"/>
  <c r="AA80" i="1"/>
  <c r="AS26" i="1"/>
  <c r="AR26" i="1"/>
  <c r="AQ26" i="1"/>
  <c r="AC26" i="1"/>
  <c r="AH26" i="1" s="1"/>
  <c r="AA26" i="1"/>
  <c r="AS25" i="1"/>
  <c r="AR25" i="1"/>
  <c r="AQ25" i="1"/>
  <c r="AC25" i="1"/>
  <c r="AH25" i="1" s="1"/>
  <c r="AA25" i="1"/>
  <c r="AS85" i="1"/>
  <c r="AR85" i="1"/>
  <c r="AQ85" i="1"/>
  <c r="AC85" i="1"/>
  <c r="AH85" i="1" s="1"/>
  <c r="AA85" i="1"/>
  <c r="AS51" i="1"/>
  <c r="AR51" i="1"/>
  <c r="AQ51" i="1"/>
  <c r="AC51" i="1"/>
  <c r="AH51" i="1" s="1"/>
  <c r="AA51" i="1"/>
  <c r="AS50" i="1"/>
  <c r="AR50" i="1"/>
  <c r="AQ50" i="1"/>
  <c r="AC50" i="1"/>
  <c r="AH50" i="1" s="1"/>
  <c r="AA50" i="1"/>
  <c r="AS49" i="1"/>
  <c r="AR49" i="1"/>
  <c r="AQ49" i="1"/>
  <c r="AC49" i="1"/>
  <c r="AH49" i="1" s="1"/>
  <c r="AA49" i="1"/>
  <c r="AS48" i="1"/>
  <c r="AR48" i="1"/>
  <c r="AQ48" i="1"/>
  <c r="AC48" i="1"/>
  <c r="AH48" i="1" s="1"/>
  <c r="AA48" i="1"/>
  <c r="AS47" i="1"/>
  <c r="AR47" i="1"/>
  <c r="AQ47" i="1"/>
  <c r="AC47" i="1"/>
  <c r="AH47" i="1" s="1"/>
  <c r="AA47" i="1"/>
  <c r="AS46" i="1"/>
  <c r="AR46" i="1"/>
  <c r="AQ46" i="1"/>
  <c r="AC46" i="1"/>
  <c r="AH46" i="1" s="1"/>
  <c r="AA46" i="1"/>
  <c r="AS45" i="1"/>
  <c r="AR45" i="1"/>
  <c r="AQ45" i="1"/>
  <c r="AC45" i="1"/>
  <c r="AH45" i="1" s="1"/>
  <c r="AA45" i="1"/>
  <c r="AS44" i="1"/>
  <c r="AR44" i="1"/>
  <c r="AQ44" i="1"/>
  <c r="AC44" i="1"/>
  <c r="AH44" i="1" s="1"/>
  <c r="AA44" i="1"/>
  <c r="AS43" i="1"/>
  <c r="AR43" i="1"/>
  <c r="AQ43" i="1"/>
  <c r="AC43" i="1"/>
  <c r="AH43" i="1" s="1"/>
  <c r="AA43" i="1"/>
  <c r="AS42" i="1"/>
  <c r="AR42" i="1"/>
  <c r="AQ42" i="1"/>
  <c r="AC42" i="1"/>
  <c r="AH42" i="1" s="1"/>
  <c r="AA42" i="1"/>
  <c r="AS41" i="1"/>
  <c r="AR41" i="1"/>
  <c r="AQ41" i="1"/>
  <c r="AC41" i="1"/>
  <c r="AH41" i="1" s="1"/>
  <c r="AA41" i="1"/>
  <c r="AS40" i="1"/>
  <c r="AR40" i="1"/>
  <c r="AQ40" i="1"/>
  <c r="AC40" i="1"/>
  <c r="AH40" i="1" s="1"/>
  <c r="AA40" i="1"/>
  <c r="AS39" i="1"/>
  <c r="AR39" i="1"/>
  <c r="AQ39" i="1"/>
  <c r="AC39" i="1"/>
  <c r="AH39" i="1" s="1"/>
  <c r="AA39" i="1"/>
  <c r="AS55" i="1"/>
  <c r="AR55" i="1"/>
  <c r="AQ55" i="1"/>
  <c r="AC55" i="1"/>
  <c r="AH55" i="1" s="1"/>
  <c r="AA55" i="1"/>
  <c r="AS63" i="1"/>
  <c r="AR63" i="1"/>
  <c r="AQ63" i="1"/>
  <c r="AC63" i="1"/>
  <c r="AH63" i="1" s="1"/>
  <c r="AA63" i="1"/>
  <c r="AS62" i="1"/>
  <c r="AR62" i="1"/>
  <c r="AQ62" i="1"/>
  <c r="AC62" i="1"/>
  <c r="AH62" i="1" s="1"/>
  <c r="AA62" i="1"/>
  <c r="AS61" i="1"/>
  <c r="AR61" i="1"/>
  <c r="AQ61" i="1"/>
  <c r="AC61" i="1"/>
  <c r="AH61" i="1" s="1"/>
  <c r="AA61" i="1"/>
  <c r="AS60" i="1"/>
  <c r="AR60" i="1"/>
  <c r="AQ60" i="1"/>
  <c r="AC60" i="1"/>
  <c r="AH60" i="1" s="1"/>
  <c r="AA60" i="1"/>
  <c r="AS59" i="1"/>
  <c r="AR59" i="1"/>
  <c r="AQ59" i="1"/>
  <c r="AC59" i="1"/>
  <c r="AH59" i="1" s="1"/>
  <c r="AA59" i="1"/>
  <c r="AS58" i="1"/>
  <c r="AR58" i="1"/>
  <c r="AQ58" i="1"/>
  <c r="AC58" i="1"/>
  <c r="AH58" i="1" s="1"/>
  <c r="AA58" i="1"/>
  <c r="AS57" i="1"/>
  <c r="AR57" i="1"/>
  <c r="AQ57" i="1"/>
  <c r="AC57" i="1"/>
  <c r="AH57" i="1" s="1"/>
  <c r="AA57" i="1"/>
  <c r="AS56" i="1"/>
  <c r="AR56" i="1"/>
  <c r="AQ56" i="1"/>
  <c r="AC56" i="1"/>
  <c r="AH56" i="1" s="1"/>
  <c r="AA56" i="1"/>
  <c r="AS67" i="1"/>
  <c r="AR67" i="1"/>
  <c r="AQ67" i="1"/>
  <c r="AC67" i="1"/>
  <c r="AH67" i="1" s="1"/>
  <c r="AA67" i="1"/>
  <c r="AS66" i="1"/>
  <c r="AR66" i="1"/>
  <c r="AQ66" i="1"/>
  <c r="AC66" i="1"/>
  <c r="AH66" i="1" s="1"/>
  <c r="AA66" i="1"/>
  <c r="AS65" i="1"/>
  <c r="AR65" i="1"/>
  <c r="AQ65" i="1"/>
  <c r="AC65" i="1"/>
  <c r="AH65" i="1" s="1"/>
  <c r="AA65" i="1"/>
  <c r="AS64" i="1"/>
  <c r="AR64" i="1"/>
  <c r="AQ64" i="1"/>
  <c r="AC64" i="1"/>
  <c r="AH64" i="1" s="1"/>
  <c r="AA64" i="1"/>
  <c r="AS69" i="1"/>
  <c r="AR69" i="1"/>
  <c r="AQ69" i="1"/>
  <c r="AC69" i="1"/>
  <c r="AH69" i="1" s="1"/>
  <c r="AA69" i="1"/>
  <c r="AS68" i="1"/>
  <c r="AR68" i="1"/>
  <c r="AQ68" i="1"/>
  <c r="AC68" i="1"/>
  <c r="AH68" i="1" s="1"/>
  <c r="AA68" i="1"/>
  <c r="F3" i="4"/>
  <c r="A6" i="4"/>
  <c r="B22" i="5"/>
  <c r="AA1" i="1"/>
  <c r="AC1" i="1"/>
  <c r="AH1" i="1" s="1"/>
  <c r="AQ1" i="1"/>
  <c r="AR1" i="1"/>
  <c r="AS1" i="1"/>
  <c r="AA2" i="1"/>
  <c r="AC2" i="1"/>
  <c r="AH2" i="1" s="1"/>
  <c r="AQ2" i="1"/>
  <c r="AR2" i="1"/>
  <c r="AS2" i="1"/>
  <c r="AA3" i="1"/>
  <c r="AC3" i="1"/>
  <c r="AH3" i="1" s="1"/>
  <c r="AQ3" i="1"/>
  <c r="AR3" i="1"/>
  <c r="AS3" i="1"/>
  <c r="AA4" i="1"/>
  <c r="AC4" i="1"/>
  <c r="AH4" i="1" s="1"/>
  <c r="AQ4" i="1"/>
  <c r="AR4" i="1"/>
  <c r="AS4" i="1"/>
  <c r="AA5" i="1"/>
  <c r="AC5" i="1"/>
  <c r="AH5" i="1" s="1"/>
  <c r="AQ5" i="1"/>
  <c r="AR5" i="1"/>
  <c r="AS5" i="1"/>
  <c r="AA6" i="1"/>
  <c r="AC6" i="1"/>
  <c r="AH6" i="1" s="1"/>
  <c r="AQ6" i="1"/>
  <c r="AR6" i="1"/>
  <c r="AS6" i="1"/>
  <c r="AA7" i="1"/>
  <c r="AC7" i="1"/>
  <c r="AH7" i="1" s="1"/>
  <c r="AQ7" i="1"/>
  <c r="AR7" i="1"/>
  <c r="AS7" i="1"/>
  <c r="Y11" i="1"/>
  <c r="Y18" i="1" s="1"/>
  <c r="S13" i="1"/>
  <c r="Z14" i="1"/>
  <c r="AK14" i="1"/>
  <c r="T15" i="1"/>
  <c r="C16" i="1"/>
  <c r="AM16" i="1"/>
  <c r="AA18" i="1"/>
  <c r="AH18" i="1"/>
  <c r="AI18" i="1"/>
  <c r="AJ18" i="1"/>
  <c r="AK18" i="1"/>
  <c r="AL18" i="1"/>
  <c r="AM18" i="1"/>
  <c r="AP18" i="1"/>
  <c r="AQ18" i="1"/>
  <c r="AR18" i="1"/>
  <c r="AS18" i="1"/>
  <c r="Y1" i="1" l="1"/>
  <c r="AD1" i="1"/>
  <c r="AI1" i="1" s="1"/>
  <c r="AP1" i="1" s="1"/>
  <c r="AM1" i="1" s="1"/>
  <c r="AJ1" i="1" s="1"/>
  <c r="AD27" i="1" l="1"/>
  <c r="AI27" i="1" s="1"/>
  <c r="AP27" i="1" s="1"/>
  <c r="AM27" i="1" s="1"/>
  <c r="AJ27" i="1" s="1"/>
  <c r="Y81" i="1"/>
  <c r="Y6" i="1"/>
  <c r="AD6" i="1"/>
  <c r="AI6" i="1" s="1"/>
  <c r="AP6" i="1" s="1"/>
  <c r="AM6" i="1" s="1"/>
  <c r="AJ6" i="1" s="1"/>
  <c r="AD7" i="1"/>
  <c r="AI7" i="1" s="1"/>
  <c r="AP7" i="1" s="1"/>
  <c r="AM7" i="1" s="1"/>
  <c r="AJ7" i="1" s="1"/>
  <c r="Y7" i="1"/>
  <c r="Y5" i="1"/>
  <c r="AD5" i="1"/>
  <c r="AI5" i="1" s="1"/>
  <c r="AP5" i="1" s="1"/>
  <c r="AM5" i="1" s="1"/>
  <c r="AJ5" i="1" s="1"/>
  <c r="AD3" i="1"/>
  <c r="AI3" i="1" s="1"/>
  <c r="AP3" i="1" s="1"/>
  <c r="AM3" i="1" s="1"/>
  <c r="AJ3" i="1" s="1"/>
  <c r="Y3" i="1"/>
  <c r="Y4" i="1"/>
  <c r="AD4" i="1"/>
  <c r="AI4" i="1" s="1"/>
  <c r="AP4" i="1" s="1"/>
  <c r="AM4" i="1" s="1"/>
  <c r="AJ4" i="1" s="1"/>
  <c r="Y2" i="1"/>
  <c r="AD2" i="1"/>
  <c r="AI2" i="1" s="1"/>
  <c r="AP2" i="1" s="1"/>
  <c r="AM2" i="1" s="1"/>
  <c r="AJ2" i="1" s="1"/>
  <c r="Y56" i="1"/>
  <c r="AD56" i="1"/>
  <c r="AI56" i="1" s="1"/>
  <c r="AP56" i="1" s="1"/>
  <c r="AM56" i="1" s="1"/>
  <c r="AJ56" i="1" s="1"/>
  <c r="Y27" i="1" l="1"/>
  <c r="AD81" i="1"/>
  <c r="AI81" i="1" s="1"/>
  <c r="AP81" i="1" s="1"/>
  <c r="AM81" i="1" s="1"/>
  <c r="AJ81" i="1" s="1"/>
  <c r="Y67" i="1"/>
  <c r="AD67" i="1"/>
  <c r="AI67" i="1" s="1"/>
  <c r="AP67" i="1" s="1"/>
  <c r="AM67" i="1" s="1"/>
  <c r="AJ67" i="1" s="1"/>
  <c r="AD41" i="1"/>
  <c r="AI41" i="1" s="1"/>
  <c r="AP41" i="1" s="1"/>
  <c r="AM41" i="1" s="1"/>
  <c r="AJ41" i="1" s="1"/>
  <c r="Y41" i="1"/>
  <c r="Y51" i="1"/>
  <c r="AD51" i="1"/>
  <c r="AI51" i="1" s="1"/>
  <c r="AP51" i="1" s="1"/>
  <c r="AM51" i="1" s="1"/>
  <c r="AJ51" i="1" s="1"/>
  <c r="Y66" i="1"/>
  <c r="AD66" i="1"/>
  <c r="AI66" i="1" s="1"/>
  <c r="AP66" i="1" s="1"/>
  <c r="AM66" i="1" s="1"/>
  <c r="AJ66" i="1" s="1"/>
  <c r="Y55" i="1"/>
  <c r="AD55" i="1"/>
  <c r="AI55" i="1" s="1"/>
  <c r="AP55" i="1" s="1"/>
  <c r="AM55" i="1" s="1"/>
  <c r="AJ55" i="1" s="1"/>
  <c r="AD69" i="1"/>
  <c r="AI69" i="1" s="1"/>
  <c r="AP69" i="1" s="1"/>
  <c r="AM69" i="1" s="1"/>
  <c r="AJ69" i="1" s="1"/>
  <c r="Y69" i="1"/>
  <c r="AD45" i="1"/>
  <c r="AI45" i="1" s="1"/>
  <c r="AP45" i="1" s="1"/>
  <c r="AM45" i="1" s="1"/>
  <c r="AJ45" i="1" s="1"/>
  <c r="Y45" i="1"/>
  <c r="AD59" i="1"/>
  <c r="AI59" i="1" s="1"/>
  <c r="AP59" i="1" s="1"/>
  <c r="AM59" i="1" s="1"/>
  <c r="AJ59" i="1" s="1"/>
  <c r="Y59" i="1"/>
  <c r="Y64" i="1"/>
  <c r="AD64" i="1"/>
  <c r="AI64" i="1" s="1"/>
  <c r="AP64" i="1" s="1"/>
  <c r="AM64" i="1" s="1"/>
  <c r="AJ64" i="1" s="1"/>
  <c r="AD85" i="1"/>
  <c r="AI85" i="1" s="1"/>
  <c r="AP85" i="1" s="1"/>
  <c r="AM85" i="1" s="1"/>
  <c r="AJ85" i="1" s="1"/>
  <c r="Y85" i="1"/>
  <c r="Y48" i="1"/>
  <c r="AD48" i="1"/>
  <c r="AI48" i="1" s="1"/>
  <c r="AP48" i="1" s="1"/>
  <c r="AM48" i="1" s="1"/>
  <c r="AJ48" i="1" s="1"/>
  <c r="AD80" i="1"/>
  <c r="AI80" i="1" s="1"/>
  <c r="AP80" i="1" s="1"/>
  <c r="AM80" i="1" s="1"/>
  <c r="AJ80" i="1" s="1"/>
  <c r="Y80" i="1"/>
  <c r="Y68" i="1"/>
  <c r="AD68" i="1"/>
  <c r="AI68" i="1" s="1"/>
  <c r="AP68" i="1" s="1"/>
  <c r="AM68" i="1" s="1"/>
  <c r="AJ68" i="1" s="1"/>
  <c r="Y42" i="1"/>
  <c r="AD42" i="1"/>
  <c r="AI42" i="1" s="1"/>
  <c r="AP42" i="1" s="1"/>
  <c r="AM42" i="1" s="1"/>
  <c r="AJ42" i="1" s="1"/>
  <c r="Y43" i="1"/>
  <c r="AD43" i="1"/>
  <c r="AI43" i="1" s="1"/>
  <c r="AP43" i="1" s="1"/>
  <c r="AM43" i="1" s="1"/>
  <c r="AJ43" i="1" s="1"/>
  <c r="AD65" i="1"/>
  <c r="AI65" i="1" s="1"/>
  <c r="AP65" i="1" s="1"/>
  <c r="AM65" i="1" s="1"/>
  <c r="AJ65" i="1" s="1"/>
  <c r="Y65" i="1"/>
  <c r="Y50" i="1"/>
  <c r="AD50" i="1"/>
  <c r="AI50" i="1" s="1"/>
  <c r="AP50" i="1" s="1"/>
  <c r="AM50" i="1" s="1"/>
  <c r="AJ50" i="1" s="1"/>
  <c r="Y63" i="1"/>
  <c r="AD63" i="1"/>
  <c r="AI63" i="1" s="1"/>
  <c r="AP63" i="1" s="1"/>
  <c r="AM63" i="1" s="1"/>
  <c r="AJ63" i="1" s="1"/>
  <c r="Y39" i="1"/>
  <c r="AD39" i="1"/>
  <c r="AI39" i="1" s="1"/>
  <c r="AP39" i="1" s="1"/>
  <c r="AM39" i="1" s="1"/>
  <c r="AJ39" i="1" s="1"/>
  <c r="Y44" i="1"/>
  <c r="AD44" i="1"/>
  <c r="AI44" i="1" s="1"/>
  <c r="AP44" i="1" s="1"/>
  <c r="AM44" i="1" s="1"/>
  <c r="AJ44" i="1" s="1"/>
  <c r="Y40" i="1"/>
  <c r="AD40" i="1"/>
  <c r="AI40" i="1" s="1"/>
  <c r="AP40" i="1" s="1"/>
  <c r="AM40" i="1" s="1"/>
  <c r="AJ40" i="1" s="1"/>
  <c r="AD58" i="1"/>
  <c r="AI58" i="1" s="1"/>
  <c r="AP58" i="1" s="1"/>
  <c r="AM58" i="1" s="1"/>
  <c r="AJ58" i="1" s="1"/>
  <c r="Y58" i="1"/>
  <c r="Y57" i="1"/>
  <c r="AD57" i="1"/>
  <c r="AI57" i="1" s="1"/>
  <c r="AP57" i="1" s="1"/>
  <c r="AM57" i="1" s="1"/>
  <c r="AJ57" i="1" s="1"/>
  <c r="AD60" i="1"/>
  <c r="AI60" i="1" s="1"/>
  <c r="AP60" i="1" s="1"/>
  <c r="AM60" i="1" s="1"/>
  <c r="AJ60" i="1" s="1"/>
  <c r="Y60" i="1"/>
  <c r="Y25" i="1"/>
  <c r="AD25" i="1"/>
  <c r="AI25" i="1" s="1"/>
  <c r="AP25" i="1" s="1"/>
  <c r="AM25" i="1" s="1"/>
  <c r="AJ25" i="1" s="1"/>
  <c r="AD49" i="1"/>
  <c r="AI49" i="1" s="1"/>
  <c r="AP49" i="1" s="1"/>
  <c r="AM49" i="1" s="1"/>
  <c r="AJ49" i="1" s="1"/>
  <c r="Y49" i="1"/>
  <c r="Y47" i="1"/>
  <c r="AD47" i="1"/>
  <c r="AI47" i="1" s="1"/>
  <c r="AP47" i="1" s="1"/>
  <c r="AM47" i="1" s="1"/>
  <c r="AJ47" i="1" s="1"/>
  <c r="Y79" i="1"/>
  <c r="AD79" i="1"/>
  <c r="AI79" i="1" s="1"/>
  <c r="AP79" i="1" s="1"/>
  <c r="AM79" i="1" s="1"/>
  <c r="AJ79" i="1" s="1"/>
  <c r="Y26" i="1"/>
  <c r="AD26" i="1"/>
  <c r="AI26" i="1" s="1"/>
  <c r="AP26" i="1" s="1"/>
  <c r="AM26" i="1" s="1"/>
  <c r="AJ26" i="1" s="1"/>
  <c r="AD46" i="1"/>
  <c r="AI46" i="1" s="1"/>
  <c r="AP46" i="1" s="1"/>
  <c r="AM46" i="1" s="1"/>
  <c r="AJ46" i="1" s="1"/>
  <c r="Y46" i="1"/>
  <c r="AD61" i="1"/>
  <c r="AI61" i="1" s="1"/>
  <c r="AP61" i="1" s="1"/>
  <c r="AM61" i="1" s="1"/>
  <c r="AJ61" i="1" s="1"/>
  <c r="Y61" i="1"/>
  <c r="AD62" i="1"/>
  <c r="AI62" i="1" s="1"/>
  <c r="AP62" i="1" s="1"/>
  <c r="AM62" i="1" s="1"/>
  <c r="AJ62" i="1" s="1"/>
  <c r="Y62" i="1"/>
</calcChain>
</file>

<file path=xl/sharedStrings.xml><?xml version="1.0" encoding="utf-8"?>
<sst xmlns="http://schemas.openxmlformats.org/spreadsheetml/2006/main" count="542" uniqueCount="219">
  <si>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</si>
  <si>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</si>
  <si>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</si>
  <si>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</si>
  <si>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</si>
  <si>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</si>
  <si>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</si>
  <si>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</si>
  <si>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</si>
  <si>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</si>
  <si>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</si>
  <si>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</si>
  <si>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</si>
  <si>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</si>
  <si>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</si>
  <si>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</si>
  <si>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</si>
  <si>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</si>
  <si>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</si>
  <si>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</si>
  <si>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</si>
  <si>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</si>
  <si>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</si>
  <si>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</si>
  <si>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</si>
  <si>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</si>
  <si>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</si>
  <si>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</si>
  <si>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</si>
  <si>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</si>
  <si>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</si>
  <si>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</si>
  <si>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</si>
  <si>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</si>
  <si>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</si>
  <si>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</si>
  <si>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</si>
  <si>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</si>
  <si>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</si>
  <si>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</si>
  <si>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</si>
  <si>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</si>
  <si>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</si>
  <si>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</si>
  <si>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</si>
  <si>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</si>
  <si>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</si>
  <si>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</si>
  <si>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</si>
  <si>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</si>
  <si>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</si>
  <si>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</si>
  <si>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Notes:</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</si>
  <si>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</si>
  <si>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</si>
  <si>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</si>
  <si>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</si>
  <si>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</si>
  <si>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</si>
  <si>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</si>
  <si>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</si>
  <si>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</si>
  <si>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</si>
  <si>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</si>
  <si>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</si>
  <si>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</si>
  <si>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</si>
  <si>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</si>
  <si>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</si>
  <si>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</si>
  <si>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</si>
  <si>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</si>
  <si>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</si>
  <si>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</si>
  <si>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</si>
  <si>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</si>
  <si>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</si>
  <si>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</si>
  <si>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</si>
  <si>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</si>
  <si>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</si>
  <si>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</si>
  <si>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</si>
  <si>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</si>
  <si>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</si>
  <si>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</si>
  <si>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</si>
  <si>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N</t>
  </si>
  <si>
    <t>0800-0005-2</t>
  </si>
  <si>
    <t>0800-0009-4</t>
  </si>
  <si>
    <t>http://www.cctd.com/</t>
  </si>
  <si>
    <t>http://www.laticrete.com/</t>
  </si>
  <si>
    <t xml:space="preserve"> </t>
  </si>
  <si>
    <r>
      <t xml:space="preserve">PRICING LISTED IS </t>
    </r>
    <r>
      <rPr>
        <b/>
        <u/>
        <sz val="8"/>
        <rFont val="Arial"/>
        <family val="2"/>
      </rPr>
      <t>NET</t>
    </r>
    <r>
      <rPr>
        <b/>
        <sz val="8"/>
        <rFont val="Arial"/>
        <family val="2"/>
      </rPr>
      <t xml:space="preserve"> PRICING. TRADE DISCOUNTS DO NOT APPLY.</t>
    </r>
  </si>
  <si>
    <t>Renaming "Floor Heat"</t>
  </si>
  <si>
    <t>LATICRETE Floor HEAT Kit 120 VAC</t>
  </si>
  <si>
    <t>15mA Thermostat, 120 VAC</t>
  </si>
  <si>
    <t>15mA Thermostat, 240 VAC</t>
  </si>
  <si>
    <t>L</t>
  </si>
  <si>
    <t>Net Price</t>
  </si>
  <si>
    <t>Floor Heat</t>
  </si>
  <si>
    <t>Linear Feet per Spool</t>
  </si>
  <si>
    <t>Floor HEAT Wire 240 VAC</t>
  </si>
  <si>
    <t>Floor HEAT Wire 120 VAC</t>
  </si>
  <si>
    <t>Floor HEAT Wire</t>
  </si>
  <si>
    <t>Floor HEAT 120 VAC Standard Mat</t>
  </si>
  <si>
    <t>Floor HEAT 240 VAC Standard Mat</t>
  </si>
  <si>
    <t>Item # Lookup:</t>
  </si>
  <si>
    <t>Roll</t>
  </si>
  <si>
    <t>Sheet</t>
  </si>
  <si>
    <t>Floor Heating uncoupling mat.</t>
  </si>
  <si>
    <t>STRATA HEAT Wire 120 V</t>
  </si>
  <si>
    <t>STRATA HEAT Wire 240 V</t>
  </si>
  <si>
    <t>Uncoupling Systems</t>
  </si>
  <si>
    <t>All 120 VAC Floor Heat Kits.</t>
  </si>
  <si>
    <t>All 120 VAC Standard Mats, 0800-0002-2S Wire Eye, 0800-0001-2 Floor Warming Temperature Sensor &amp; 0800-0003-2 120V/240V Dual Voltage Programmable Thermostat.</t>
  </si>
  <si>
    <t>All 240 VAC Standard Mats, 0800-0002-2S Wire Eye, 0800-0001-2 Floor Warming Temperature Sensor &amp; 0800-0003-2 120V/240V Dual Voltage Programmable Thermostat.</t>
  </si>
  <si>
    <t>All sizes.</t>
  </si>
  <si>
    <t>Spacing Strips</t>
  </si>
  <si>
    <t>STRATA HEAT THERMAL PACKS</t>
  </si>
  <si>
    <t>0802-0003-2</t>
  </si>
  <si>
    <t>The world’s first patent pending additive designed exclusively for use in LATICRETE 253 Gold, 254 Platinum &amp; 4-XLT adhesives.</t>
  </si>
  <si>
    <t>Floor Heating wire.</t>
  </si>
  <si>
    <t>Specifically designed thermostats to work with floor heating systems.</t>
  </si>
  <si>
    <t>Distributes heat throughout the adhesive.</t>
  </si>
  <si>
    <t>Laticrete Strata Heat</t>
  </si>
  <si>
    <t>Changes</t>
  </si>
  <si>
    <t>Strata Heat Mat</t>
  </si>
  <si>
    <t>Strata Heat Wire 120 V &amp; 240 V</t>
  </si>
  <si>
    <t>Plastic strip to hold the Strata Heat Wire.</t>
  </si>
  <si>
    <t>Strata Heat Thermostats</t>
  </si>
  <si>
    <t>Renamed Strata Heat.</t>
  </si>
  <si>
    <t>Strata Heat</t>
  </si>
  <si>
    <t>https://laticrete.com/en/our-products/tile-and-stone-installation/strata_heat</t>
  </si>
  <si>
    <t>LTSH</t>
  </si>
  <si>
    <t>STRATA HEAT THERMOSTATS</t>
  </si>
  <si>
    <t>Strata Heat Wire Spacing Strips</t>
  </si>
  <si>
    <t>Strata Heat Thermal Packs</t>
  </si>
  <si>
    <t>providing faster floor heat-up and a more comfortable and energy efficient installation.</t>
  </si>
  <si>
    <t xml:space="preserve">  a) Mix 2 PACKS per each 50 lb. of Thinset.</t>
  </si>
  <si>
    <t>Total SF           3 Pegs 13 Watts /SF</t>
  </si>
  <si>
    <t>Total SF           4 Pegs 10 Watts /SF</t>
  </si>
  <si>
    <t>Total SF          3" Spacing 16 Watts /SF</t>
  </si>
  <si>
    <t>Total SF          4" Spacing 12 Watts /SF</t>
  </si>
  <si>
    <t xml:space="preserve">  This is a "NET" price list.  0% is the discount for this spreadsheet</t>
  </si>
  <si>
    <t>This price list is available electronically on an Excel spreadsheet at www.conestogatile.com/pricelists.</t>
  </si>
  <si>
    <t>0179-0161-H</t>
  </si>
  <si>
    <t>0179-1082-H</t>
  </si>
  <si>
    <t>161 SF/Roll</t>
  </si>
  <si>
    <t>8.60 SF/Sheet</t>
  </si>
  <si>
    <t>0804-0050-2</t>
  </si>
  <si>
    <t>0804-0067-2</t>
  </si>
  <si>
    <t>0804-0084-2</t>
  </si>
  <si>
    <t>0804-0100-2</t>
  </si>
  <si>
    <t>0804-0133-2</t>
  </si>
  <si>
    <t>0804-0166-2</t>
  </si>
  <si>
    <t>0804-0200-2</t>
  </si>
  <si>
    <t>0804-0233-2</t>
  </si>
  <si>
    <t>0804-0266-2</t>
  </si>
  <si>
    <t>0804-0299-2</t>
  </si>
  <si>
    <t>0804-0332-2</t>
  </si>
  <si>
    <t>0804-0365-2</t>
  </si>
  <si>
    <t>0804-0398-2</t>
  </si>
  <si>
    <t>0804-0083-4</t>
  </si>
  <si>
    <t>0804-0100-4</t>
  </si>
  <si>
    <t>0804-0133-4</t>
  </si>
  <si>
    <t>0804-0166-4</t>
  </si>
  <si>
    <t>0804-0200-4</t>
  </si>
  <si>
    <t>0804-0233-4</t>
  </si>
  <si>
    <t>0804-0266-4</t>
  </si>
  <si>
    <t>0804-0299-4</t>
  </si>
  <si>
    <t>0804-0332-4</t>
  </si>
  <si>
    <t>0804-0415-4</t>
  </si>
  <si>
    <t>0804-0498-4</t>
  </si>
  <si>
    <t>0804-0581-4</t>
  </si>
  <si>
    <t>0804-0664-4</t>
  </si>
  <si>
    <t>0804-0747-4</t>
  </si>
  <si>
    <t>0804-0830-4</t>
  </si>
  <si>
    <t>STRATA HEAT MAT</t>
  </si>
  <si>
    <t>#0802-0017-2, 17 Linear Foot Wire and #0802-0034-2, 34 Linear Foot Wire.</t>
  </si>
  <si>
    <t>STRATA HEAT  WIRE 120 V &amp; 240 V</t>
  </si>
  <si>
    <t>with both modified and unmodified mortars, you can use the appropriate mortar for the installation.</t>
  </si>
  <si>
    <t>burry splices between the cold lead and the heating portion of the wire or the heated wire termination.  These splice-less junctions have</t>
  </si>
  <si>
    <t>a) STRATA HEAT Mat combines the comfort of floor heating wire with the advantages associated with an uncoupling membrane.</t>
  </si>
  <si>
    <t>STRATA HEAT Mat will provide faster drying of the mortar while allowing for shorter time to grout.  At the same time it will easily</t>
  </si>
  <si>
    <t>hold the STRATA HEAT Wire in 2, 3 or 4 peg positions for floor heating or warming installations.  It is specifically designed for use</t>
  </si>
  <si>
    <t>HEAT WIRE can be used with the STRATA HEAT Mat or STRATA HEAT Spacing Strips to meet all of your floor heating needs.</t>
  </si>
  <si>
    <t>System allows for combination of 2 and 3 peg spacing if desired.  With STRATA HEAT Wire there isn't any need to dig out the mat to</t>
  </si>
  <si>
    <t>STRATA HEAT Thermal Pack Additive</t>
  </si>
  <si>
    <t>Utilizing Thermal Diffusion Technology™ heat from the STRATA HEAT Wire, is uniformly distributed throughout the adhesive</t>
  </si>
  <si>
    <t>STRATA HEAT WIRE is a versatile floor heating wire designed for use under tile and stone to provide luxury and comfort.  STRATA</t>
  </si>
  <si>
    <t>a uniform diameter and easily fit into the STRATA HEAT Mat castellations.</t>
  </si>
  <si>
    <t>LTSH0M150, #0177-0150-H 150 SF/Roll (3' 3" x 46' 2") and LTSH0M008, #0177-1084-H 8.20 SF/Sheet ( 3' 3" x 2' 5").  They will be replaced with the improved versions; see above New Product section.</t>
  </si>
  <si>
    <t>Newly improved versions of the old Mat added.  New pattern with same hydration vents, larger rolls &amp; sheets:  LTSH0M161, #0179-0161-H 161 SF/Roll (3' 3" x 49' 6") and LTSH0M009, #0179-1082-H 8.60 SF/Sheet (3' 3" x 2' 6.3").</t>
  </si>
  <si>
    <t>The newly improved wires now have a spliceless design and single diameter throughout the length of the wire which allows for an easier installation process.  No need to cut out the mat and/or the sub-floor to bury the cold lead.</t>
  </si>
  <si>
    <t>0804-0404-TW</t>
  </si>
  <si>
    <t>0804-0403-TW</t>
  </si>
  <si>
    <t>120V/240V Dual Voltage</t>
  </si>
  <si>
    <t>Wi-Fi Thermostat w/Touch Panel LCD Display</t>
  </si>
  <si>
    <t>Smart LCD WiFi Thermostat w/LCD Touch Screen</t>
  </si>
  <si>
    <t>0802-0403-T Programmable Thermostat and 0802-0404-T  Wi-Fi Compatible Thermostat.</t>
  </si>
  <si>
    <t>0804-0404-TW Smart LCD WiFi Thermostat w/LCD Touch Screen and 0804-0403-TW Wi-Fi Thermostat w/Touch Panel LCD Display.  Both are 120V/240V Dual Voltage.</t>
  </si>
  <si>
    <t>LTSH0T0003</t>
  </si>
  <si>
    <t>LTSH0M</t>
  </si>
  <si>
    <t xml:space="preserve">  </t>
  </si>
  <si>
    <t>0179-5082-H</t>
  </si>
  <si>
    <t>50 Sheets/CTN</t>
  </si>
  <si>
    <t>0179-5082-H added that contains 50 Sheets/CTN.  Each sheet is 8.60 SF/Sheet (3' 3" x 2' 6.3").</t>
  </si>
  <si>
    <t>0804-0402-TW</t>
  </si>
  <si>
    <t>Programmable LCD Thermostat w/Touch Screen</t>
  </si>
  <si>
    <t>0804-0402-TW Programmable LCD Thermostat w/Touch Screen, 120V/240V Dual Voltage.</t>
  </si>
  <si>
    <t>6 PACKS/CTN</t>
  </si>
  <si>
    <t>BAG</t>
  </si>
  <si>
    <t>0802-4012-1 STRATA HEAT Wire Spacing Strip.</t>
  </si>
  <si>
    <t>7/1/26</t>
  </si>
  <si>
    <t>39" x 49' 6" x 1/4"</t>
  </si>
  <si>
    <t>39" x 31" x 1/4"</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</si>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</sst>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34"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sz val="10"/>
      <name val="Arial"/>
      <family val="2"/>
    </font>
    <font>
      <sz val="10"/>
      <name val="Arial"/>
      <family val="2"/>
    </font>
    <font>
      <sz val="7"/>
      <name val="Arial Narrow"/>
      <family val="2"/>
    </font>
    <font>
      <sz val="10"/>
      <name val="Arial Narrow"/>
      <family val="2"/>
    </font>
    <font>
      <b/>
      <sz val="7"/>
      <name val="Arial Narrow"/>
      <family val="2"/>
    </font>
    <font>
      <sz val="7"/>
      <name val="Arial"/>
      <family val="2"/>
    </font>
    <font>
      <b/>
      <u/>
      <sz val="8"/>
      <name val="Arial Narrow"/>
      <family val="2"/>
    </font>
    <font>
      <b/>
      <u/>
      <sz val="10"/>
      <name val="Arial"/>
      <family val="2"/>
    </font>
    <font>
      <sz val="10"/>
      <color rgb="FF0000FF"/>
      <name val="Arial"/>
      <family val="2"/>
    </font>
    <font>
      <sz val="8"/>
      <color rgb="FF0000FF"/>
      <name val="Arial Narrow"/>
      <family val="2"/>
    </font>
    <font>
      <b/>
      <u/>
      <sz val="8"/>
      <color rgb="FF0000FF"/>
      <name val="Arial Narrow"/>
      <family val="2"/>
    </font>
    <font>
      <sz val="10"/>
      <color rgb="FF000000"/>
      <name val="Arial"/>
      <family val="2"/>
    </font>
    <font>
      <sz val="8"/>
      <color theme="1"/>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2" fillId="0" borderId="0" applyFont="0" applyFill="0" applyBorder="0" applyAlignment="0" applyProtection="0"/>
    <xf numFmtId="0" fontId="11" fillId="0" borderId="0" applyNumberFormat="0" applyFill="0" applyBorder="0" applyAlignment="0" applyProtection="0">
      <alignment vertical="top"/>
      <protection locked="0"/>
    </xf>
    <xf numFmtId="0" fontId="22" fillId="0" borderId="0"/>
    <xf numFmtId="9" fontId="1" fillId="0" borderId="0" applyFont="0" applyFill="0" applyBorder="0" applyAlignment="0" applyProtection="0"/>
  </cellStyleXfs>
  <cellXfs count="251">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9" fillId="0" borderId="0" xfId="0" applyFont="1" applyAlignment="1">
      <alignmen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9" fillId="0" borderId="0" xfId="0" applyFont="1" applyAlignment="1">
      <alignment vertical="center"/>
    </xf>
    <xf numFmtId="0" fontId="20" fillId="0" borderId="0" xfId="0" applyFont="1"/>
    <xf numFmtId="0" fontId="3" fillId="0" borderId="0" xfId="0" applyFont="1"/>
    <xf numFmtId="14" fontId="3" fillId="10" borderId="4" xfId="0" applyNumberFormat="1" applyFont="1" applyFill="1" applyBorder="1" applyAlignment="1">
      <alignment horizontal="left"/>
    </xf>
    <xf numFmtId="0" fontId="0" fillId="0" borderId="0" xfId="0" quotePrefix="1" applyAlignment="1">
      <alignment horizontal="left"/>
    </xf>
    <xf numFmtId="0" fontId="21" fillId="0" borderId="0" xfId="0" applyFont="1"/>
    <xf numFmtId="14" fontId="2" fillId="0" borderId="0" xfId="0" applyNumberFormat="1"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14" fontId="2" fillId="0" borderId="0" xfId="0" quotePrefix="1" applyNumberFormat="1" applyFont="1" applyAlignment="1">
      <alignment horizontal="left"/>
    </xf>
    <xf numFmtId="0" fontId="2" fillId="0" borderId="0" xfId="0" applyFont="1"/>
    <xf numFmtId="0" fontId="2" fillId="0" borderId="0" xfId="0" applyFont="1" applyAlignment="1">
      <alignment horizontal="left"/>
    </xf>
    <xf numFmtId="3" fontId="4" fillId="0" borderId="0" xfId="1" applyNumberFormat="1" applyFont="1" applyFill="1" applyAlignment="1">
      <alignment horizontal="center" vertical="center"/>
    </xf>
    <xf numFmtId="167" fontId="2" fillId="0" borderId="0" xfId="0" applyNumberFormat="1" applyFont="1" applyAlignment="1">
      <alignment horizontal="left"/>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0" fillId="0" borderId="0" xfId="0" applyAlignment="1">
      <alignment horizontal="center" vertical="center"/>
    </xf>
    <xf numFmtId="0" fontId="23" fillId="0" borderId="0" xfId="0" applyFont="1" applyAlignment="1">
      <alignment horizontal="left" vertical="center"/>
    </xf>
    <xf numFmtId="0" fontId="6" fillId="0" borderId="0" xfId="4" applyFont="1" applyAlignment="1">
      <alignment vertical="center"/>
    </xf>
    <xf numFmtId="0" fontId="29" fillId="0" borderId="0" xfId="0" applyFont="1" applyAlignment="1">
      <alignment vertical="top" wrapText="1"/>
    </xf>
    <xf numFmtId="0" fontId="4" fillId="0" borderId="0" xfId="0" applyFont="1" applyAlignment="1">
      <alignment horizontal="center" vertical="top"/>
    </xf>
    <xf numFmtId="49" fontId="4" fillId="0" borderId="0" xfId="4" applyNumberFormat="1" applyFont="1" applyAlignment="1">
      <alignment horizontal="right" vertical="top"/>
    </xf>
    <xf numFmtId="4" fontId="6" fillId="0" borderId="0" xfId="2" applyNumberFormat="1" applyFont="1" applyFill="1" applyBorder="1" applyAlignment="1">
      <alignment vertical="top"/>
    </xf>
    <xf numFmtId="0" fontId="26" fillId="0" borderId="0" xfId="0" applyFont="1" applyAlignment="1">
      <alignment vertical="top"/>
    </xf>
    <xf numFmtId="0" fontId="25" fillId="0" borderId="0" xfId="0" applyFont="1" applyAlignment="1">
      <alignment horizontal="center" vertical="top" wrapText="1"/>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 fillId="0" borderId="1" xfId="0" applyFont="1" applyBorder="1"/>
    <xf numFmtId="0" fontId="8" fillId="0" borderId="0" xfId="0" applyFont="1" applyAlignment="1">
      <alignment horizontal="right" vertical="center"/>
    </xf>
    <xf numFmtId="14" fontId="3" fillId="0" borderId="0" xfId="0" quotePrefix="1" applyNumberFormat="1" applyFont="1" applyAlignment="1">
      <alignment horizontal="right"/>
    </xf>
    <xf numFmtId="0" fontId="3" fillId="0" borderId="0" xfId="0" applyFont="1" applyAlignment="1">
      <alignment horizontal="left"/>
    </xf>
    <xf numFmtId="14" fontId="3" fillId="0" borderId="0" xfId="0" applyNumberFormat="1" applyFont="1" applyAlignment="1">
      <alignment horizontal="left" vertical="top"/>
    </xf>
    <xf numFmtId="14"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vertical="top"/>
    </xf>
    <xf numFmtId="0" fontId="30" fillId="0" borderId="0" xfId="0" applyFont="1" applyAlignment="1">
      <alignment horizontal="right" vertical="center"/>
    </xf>
    <xf numFmtId="0" fontId="30" fillId="0" borderId="0" xfId="0" applyFont="1" applyAlignment="1">
      <alignment vertical="center"/>
    </xf>
    <xf numFmtId="14" fontId="28" fillId="0" borderId="0" xfId="0" applyNumberFormat="1" applyFont="1" applyAlignment="1">
      <alignment horizontal="left"/>
    </xf>
    <xf numFmtId="0" fontId="2" fillId="0" borderId="0" xfId="0" applyFont="1" applyAlignment="1">
      <alignment horizontal="center" vertical="center"/>
    </xf>
    <xf numFmtId="0" fontId="7" fillId="0" borderId="0" xfId="0" applyFont="1" applyAlignment="1">
      <alignment horizontal="left" vertical="center"/>
    </xf>
    <xf numFmtId="14" fontId="2" fillId="0" borderId="0" xfId="0" applyNumberFormat="1" applyFont="1" applyAlignment="1">
      <alignment horizontal="left" vertical="top"/>
    </xf>
    <xf numFmtId="14" fontId="2" fillId="0" borderId="0" xfId="0" applyNumberFormat="1"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vertical="top"/>
    </xf>
    <xf numFmtId="14" fontId="1" fillId="0" borderId="0" xfId="0" applyNumberFormat="1" applyFont="1" applyAlignment="1">
      <alignment horizontal="left" vertical="top"/>
    </xf>
    <xf numFmtId="14" fontId="1" fillId="0" borderId="0" xfId="0" applyNumberFormat="1"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vertical="top"/>
    </xf>
    <xf numFmtId="0" fontId="33" fillId="0" borderId="0" xfId="0" applyFont="1" applyAlignment="1">
      <alignment vertical="center"/>
    </xf>
    <xf numFmtId="0" fontId="33" fillId="0" borderId="0" xfId="0" applyFont="1" applyAlignment="1">
      <alignment horizontal="right" vertical="center"/>
    </xf>
    <xf numFmtId="2" fontId="7" fillId="0" borderId="0" xfId="0" applyNumberFormat="1" applyFont="1" applyAlignment="1">
      <alignment horizontal="center" vertical="center" wrapText="1"/>
    </xf>
    <xf numFmtId="0" fontId="6" fillId="0" borderId="0" xfId="0" applyFont="1" applyAlignment="1">
      <alignment horizontal="center" vertical="center"/>
    </xf>
    <xf numFmtId="0" fontId="0" fillId="0" borderId="0" xfId="0" applyAlignment="1">
      <alignment vertical="center"/>
    </xf>
    <xf numFmtId="0" fontId="27" fillId="0" borderId="0" xfId="0" applyFont="1" applyAlignment="1">
      <alignment horizontal="center" vertical="top" wrapText="1"/>
    </xf>
    <xf numFmtId="0" fontId="24" fillId="0" borderId="0" xfId="0" applyFont="1" applyAlignment="1">
      <alignment horizontal="center" vertical="top" wrapText="1"/>
    </xf>
    <xf numFmtId="0" fontId="31" fillId="0" borderId="0" xfId="0" applyFont="1" applyAlignment="1">
      <alignment horizontal="left" vertical="top" wrapText="1"/>
    </xf>
    <xf numFmtId="0" fontId="24" fillId="0" borderId="0" xfId="0" applyFont="1" applyAlignment="1">
      <alignment horizontal="left" vertical="top" wrapText="1"/>
    </xf>
    <xf numFmtId="0" fontId="9" fillId="0" borderId="0" xfId="0" applyFont="1" applyAlignment="1">
      <alignment horizontal="center" vertical="center"/>
    </xf>
    <xf numFmtId="0" fontId="0" fillId="0" borderId="0" xfId="0" applyAlignment="1">
      <alignment horizontal="center" vertical="center"/>
    </xf>
    <xf numFmtId="0" fontId="25" fillId="0" borderId="0" xfId="0" applyFont="1" applyAlignment="1">
      <alignment horizontal="center" vertical="top" wrapText="1"/>
    </xf>
    <xf numFmtId="0" fontId="0" fillId="0" borderId="0" xfId="0" applyAlignment="1">
      <alignment horizontal="center" vertical="top" wrapText="1"/>
    </xf>
    <xf numFmtId="0" fontId="7" fillId="0" borderId="0" xfId="0" applyFont="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14" fontId="6" fillId="0" borderId="0" xfId="0" applyNumberFormat="1" applyFont="1" applyAlignment="1">
      <alignment horizontal="right" vertical="center"/>
    </xf>
    <xf numFmtId="0" fontId="15" fillId="0" borderId="0" xfId="0" applyFont="1" applyAlignment="1">
      <alignment horizontal="right"/>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0" fontId="0" fillId="0" borderId="0" xfId="0"/>
    <xf numFmtId="0" fontId="8" fillId="0" borderId="0" xfId="0" applyFont="1" applyAlignment="1">
      <alignment horizontal="right" vertical="center"/>
    </xf>
    <xf numFmtId="0" fontId="9"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6176" name="Line 2">
          <a:extLst>
            <a:ext uri="{FF2B5EF4-FFF2-40B4-BE49-F238E27FC236}">
              <a16:creationId xmlns:a16="http://schemas.microsoft.com/office/drawing/2014/main" id="{00000000-0008-0000-0100-00002018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6177" name="Picture 335">
          <a:extLst>
            <a:ext uri="{FF2B5EF4-FFF2-40B4-BE49-F238E27FC236}">
              <a16:creationId xmlns:a16="http://schemas.microsoft.com/office/drawing/2014/main" id="{00000000-0008-0000-0100-000021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723900</xdr:colOff>
      <xdr:row>1</xdr:row>
      <xdr:rowOff>152400</xdr:rowOff>
    </xdr:from>
    <xdr:to>
      <xdr:col>7</xdr:col>
      <xdr:colOff>38100</xdr:colOff>
      <xdr:row>4</xdr:row>
      <xdr:rowOff>152400</xdr:rowOff>
    </xdr:to>
    <xdr:pic>
      <xdr:nvPicPr>
        <xdr:cNvPr id="6178" name="Picture 331" descr="laticrete">
          <a:extLst>
            <a:ext uri="{FF2B5EF4-FFF2-40B4-BE49-F238E27FC236}">
              <a16:creationId xmlns:a16="http://schemas.microsoft.com/office/drawing/2014/main" id="{00000000-0008-0000-0100-0000221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57475" y="314325"/>
          <a:ext cx="9620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228600</xdr:colOff>
      <xdr:row>12</xdr:row>
      <xdr:rowOff>0</xdr:rowOff>
    </xdr:from>
    <xdr:to>
      <xdr:col>17</xdr:col>
      <xdr:colOff>180975</xdr:colOff>
      <xdr:row>12</xdr:row>
      <xdr:rowOff>0</xdr:rowOff>
    </xdr:to>
    <xdr:sp macro="" textlink="">
      <xdr:nvSpPr>
        <xdr:cNvPr id="5829" name="Line 118">
          <a:extLst>
            <a:ext uri="{FF2B5EF4-FFF2-40B4-BE49-F238E27FC236}">
              <a16:creationId xmlns:a16="http://schemas.microsoft.com/office/drawing/2014/main" id="{00000000-0008-0000-0200-0000C5160000}"/>
            </a:ext>
          </a:extLst>
        </xdr:cNvPr>
        <xdr:cNvSpPr>
          <a:spLocks noChangeShapeType="1"/>
        </xdr:cNvSpPr>
      </xdr:nvSpPr>
      <xdr:spPr bwMode="auto">
        <a:xfrm>
          <a:off x="41338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228600</xdr:colOff>
      <xdr:row>12</xdr:row>
      <xdr:rowOff>0</xdr:rowOff>
    </xdr:from>
    <xdr:to>
      <xdr:col>17</xdr:col>
      <xdr:colOff>180975</xdr:colOff>
      <xdr:row>12</xdr:row>
      <xdr:rowOff>0</xdr:rowOff>
    </xdr:to>
    <xdr:sp macro="" textlink="">
      <xdr:nvSpPr>
        <xdr:cNvPr id="5830" name="Line 192">
          <a:extLst>
            <a:ext uri="{FF2B5EF4-FFF2-40B4-BE49-F238E27FC236}">
              <a16:creationId xmlns:a16="http://schemas.microsoft.com/office/drawing/2014/main" id="{00000000-0008-0000-0200-0000C6160000}"/>
            </a:ext>
          </a:extLst>
        </xdr:cNvPr>
        <xdr:cNvSpPr>
          <a:spLocks noChangeShapeType="1"/>
        </xdr:cNvSpPr>
      </xdr:nvSpPr>
      <xdr:spPr bwMode="auto">
        <a:xfrm>
          <a:off x="41338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180975</xdr:colOff>
      <xdr:row>12</xdr:row>
      <xdr:rowOff>7327</xdr:rowOff>
    </xdr:from>
    <xdr:to>
      <xdr:col>17</xdr:col>
      <xdr:colOff>38100</xdr:colOff>
      <xdr:row>15</xdr:row>
      <xdr:rowOff>45426</xdr:rowOff>
    </xdr:to>
    <xdr:pic>
      <xdr:nvPicPr>
        <xdr:cNvPr id="5831" name="Picture 331" descr="laticrete">
          <a:extLst>
            <a:ext uri="{FF2B5EF4-FFF2-40B4-BE49-F238E27FC236}">
              <a16:creationId xmlns:a16="http://schemas.microsoft.com/office/drawing/2014/main" id="{00000000-0008-0000-0200-0000C7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0456" y="1538654"/>
          <a:ext cx="956163" cy="558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12</xdr:row>
      <xdr:rowOff>9525</xdr:rowOff>
    </xdr:from>
    <xdr:to>
      <xdr:col>7</xdr:col>
      <xdr:colOff>19050</xdr:colOff>
      <xdr:row>13</xdr:row>
      <xdr:rowOff>9525</xdr:rowOff>
    </xdr:to>
    <xdr:pic>
      <xdr:nvPicPr>
        <xdr:cNvPr id="5832" name="Picture 335">
          <a:extLst>
            <a:ext uri="{FF2B5EF4-FFF2-40B4-BE49-F238E27FC236}">
              <a16:creationId xmlns:a16="http://schemas.microsoft.com/office/drawing/2014/main" id="{00000000-0008-0000-0200-0000C816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laticrete.com/en/our-products/tile-and-stone-installation/strata_heat" TargetMode="External"/><Relationship Id="rId2" Type="http://schemas.openxmlformats.org/officeDocument/2006/relationships/hyperlink" Target="http://www.laticrete.com/" TargetMode="External"/><Relationship Id="rId1" Type="http://schemas.openxmlformats.org/officeDocument/2006/relationships/hyperlink" Target="http://www.cctd.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10" t="s">
        <v>125</v>
      </c>
    </row>
    <row r="2" spans="1:13" x14ac:dyDescent="0.2">
      <c r="A2" s="7" t="s">
        <v>84</v>
      </c>
      <c r="B2" s="108" t="s">
        <v>98</v>
      </c>
    </row>
    <row r="3" spans="1:13" x14ac:dyDescent="0.2">
      <c r="A3" s="7" t="s">
        <v>73</v>
      </c>
      <c r="B3" s="108" t="s">
        <v>87</v>
      </c>
      <c r="E3" s="167"/>
      <c r="F3" s="167"/>
      <c r="G3" s="167"/>
    </row>
    <row r="4" spans="1:13" x14ac:dyDescent="0.2">
      <c r="A4" s="7" t="s">
        <v>26</v>
      </c>
      <c r="B4" s="109" t="s">
        <v>214</v>
      </c>
      <c r="C4" s="109"/>
      <c r="D4" s="109"/>
    </row>
    <row r="6" spans="1:13" x14ac:dyDescent="0.2">
      <c r="A6" s="89"/>
      <c r="B6" s="89"/>
      <c r="C6" s="89"/>
      <c r="D6" s="89"/>
      <c r="E6" s="89"/>
      <c r="F6" s="89"/>
      <c r="G6" s="89"/>
      <c r="H6" s="89"/>
    </row>
    <row r="8" spans="1:13" x14ac:dyDescent="0.2">
      <c r="A8" s="50" t="s">
        <v>40</v>
      </c>
      <c r="B8" s="51"/>
      <c r="C8" s="245"/>
      <c r="D8" s="245"/>
      <c r="E8" s="245"/>
      <c r="F8" s="245"/>
      <c r="G8" s="245"/>
      <c r="H8" s="246"/>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14</v>
      </c>
      <c r="C21" s="49" t="s">
        <v>34</v>
      </c>
      <c r="D21" s="3"/>
      <c r="E21" s="3"/>
      <c r="F21" s="3"/>
      <c r="G21" s="3"/>
      <c r="H21" s="3"/>
      <c r="I21" s="3"/>
      <c r="J21" s="3"/>
      <c r="K21" s="3"/>
      <c r="L21" s="3"/>
      <c r="M21" s="3"/>
    </row>
    <row r="22" spans="1:13" x14ac:dyDescent="0.2">
      <c r="B22" s="47" t="str">
        <f>+B3</f>
        <v>N</v>
      </c>
      <c r="C22" s="63">
        <v>0</v>
      </c>
      <c r="D22" s="3" t="s">
        <v>144</v>
      </c>
      <c r="E22" s="3"/>
      <c r="F22" s="3"/>
      <c r="G22" s="3"/>
      <c r="H22" s="3"/>
      <c r="I22" s="3"/>
      <c r="J22" s="3"/>
      <c r="K22" s="3"/>
      <c r="L22" s="3"/>
      <c r="M22" s="3"/>
    </row>
    <row r="23" spans="1:13" x14ac:dyDescent="0.2">
      <c r="B23" s="6"/>
      <c r="C23" s="111"/>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64</v>
      </c>
      <c r="B28" s="3" t="s">
        <v>36</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65</v>
      </c>
      <c r="B31" s="3" t="s">
        <v>66</v>
      </c>
      <c r="C31" s="3"/>
      <c r="D31" s="3"/>
      <c r="E31" s="3"/>
      <c r="F31" s="3"/>
      <c r="G31" s="3"/>
      <c r="H31" s="3"/>
      <c r="I31" s="3"/>
      <c r="J31" s="3"/>
      <c r="K31" s="3"/>
      <c r="L31" s="3"/>
      <c r="M31" s="3"/>
    </row>
    <row r="32" spans="1:13" x14ac:dyDescent="0.2">
      <c r="A32" s="79"/>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67</v>
      </c>
      <c r="B34" s="3" t="s">
        <v>41</v>
      </c>
      <c r="C34" s="3"/>
      <c r="D34" s="3"/>
      <c r="E34" s="3"/>
      <c r="F34" s="3"/>
      <c r="G34" s="3"/>
      <c r="H34" s="3"/>
      <c r="I34" s="3"/>
      <c r="J34" s="3"/>
      <c r="K34" s="3"/>
      <c r="L34" s="3"/>
      <c r="M34" s="3"/>
    </row>
    <row r="35" spans="1:13" x14ac:dyDescent="0.2">
      <c r="A35" s="79"/>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53</v>
      </c>
      <c r="C37" s="105" t="s">
        <v>68</v>
      </c>
      <c r="D37" s="247" t="s">
        <v>54</v>
      </c>
      <c r="E37" s="248"/>
      <c r="F37" s="105" t="s">
        <v>69</v>
      </c>
      <c r="G37" s="105" t="s">
        <v>70</v>
      </c>
      <c r="H37" s="105" t="s">
        <v>71</v>
      </c>
      <c r="I37" s="3"/>
      <c r="J37" s="3"/>
      <c r="K37" s="3"/>
      <c r="L37" s="3"/>
      <c r="M37" s="3"/>
    </row>
    <row r="38" spans="1:13" x14ac:dyDescent="0.2">
      <c r="B38" s="106">
        <v>1</v>
      </c>
      <c r="C38" s="126"/>
      <c r="D38" s="107" t="s">
        <v>55</v>
      </c>
      <c r="E38" s="104"/>
      <c r="F38" s="127" t="s">
        <v>72</v>
      </c>
      <c r="G38" s="127">
        <v>0</v>
      </c>
      <c r="H38" s="127"/>
      <c r="I38" s="3"/>
      <c r="J38" s="3"/>
      <c r="K38" s="3"/>
      <c r="L38" s="3"/>
      <c r="M38" s="3"/>
    </row>
    <row r="39" spans="1:13" x14ac:dyDescent="0.2">
      <c r="B39" s="106">
        <v>2</v>
      </c>
      <c r="C39" s="126"/>
      <c r="D39" s="107" t="s">
        <v>44</v>
      </c>
      <c r="E39" s="104"/>
      <c r="F39" s="127" t="s">
        <v>72</v>
      </c>
      <c r="G39" s="127">
        <v>0</v>
      </c>
      <c r="H39" s="127"/>
      <c r="I39" s="3"/>
      <c r="J39" s="3"/>
      <c r="K39" s="3"/>
      <c r="L39" s="3"/>
      <c r="M39" s="3"/>
    </row>
    <row r="40" spans="1:13" x14ac:dyDescent="0.2">
      <c r="B40" s="106">
        <v>3</v>
      </c>
      <c r="C40" s="126"/>
      <c r="D40" s="107" t="s">
        <v>8</v>
      </c>
      <c r="E40" s="104"/>
      <c r="F40" s="127" t="s">
        <v>72</v>
      </c>
      <c r="G40" s="127">
        <v>0</v>
      </c>
      <c r="H40" s="127"/>
      <c r="I40" s="3"/>
      <c r="J40" s="3"/>
      <c r="K40" s="3"/>
      <c r="L40" s="3"/>
      <c r="M40" s="3"/>
    </row>
    <row r="41" spans="1:13" x14ac:dyDescent="0.2">
      <c r="B41" s="106">
        <v>4</v>
      </c>
      <c r="C41" s="126"/>
      <c r="D41" s="107">
        <v>0</v>
      </c>
      <c r="E41" s="104"/>
      <c r="F41" s="127" t="s">
        <v>72</v>
      </c>
      <c r="G41" s="127">
        <v>0</v>
      </c>
      <c r="H41" s="127"/>
      <c r="I41" s="3"/>
      <c r="J41" s="3"/>
      <c r="K41" s="3" t="s">
        <v>204</v>
      </c>
      <c r="L41" s="3"/>
      <c r="M41" s="3"/>
    </row>
    <row r="42" spans="1:13" x14ac:dyDescent="0.2">
      <c r="B42" s="106">
        <v>5</v>
      </c>
      <c r="C42" s="126"/>
      <c r="D42" s="107">
        <v>0</v>
      </c>
      <c r="E42" s="104"/>
      <c r="F42" s="127" t="s">
        <v>72</v>
      </c>
      <c r="G42" s="127">
        <v>0</v>
      </c>
      <c r="H42" s="127"/>
      <c r="I42" s="3"/>
      <c r="J42" s="3"/>
      <c r="K42" s="3"/>
      <c r="L42" s="3"/>
      <c r="M42" s="3"/>
    </row>
    <row r="43" spans="1:13" x14ac:dyDescent="0.2">
      <c r="B43" s="106">
        <v>6</v>
      </c>
      <c r="C43" s="126"/>
      <c r="D43" s="107">
        <v>0</v>
      </c>
      <c r="E43" s="104"/>
      <c r="F43" s="127" t="s">
        <v>72</v>
      </c>
      <c r="G43" s="127">
        <v>0</v>
      </c>
      <c r="H43" s="127"/>
      <c r="I43" s="3"/>
      <c r="J43" s="3"/>
      <c r="K43" s="3"/>
      <c r="L43" s="3"/>
      <c r="M43" s="3"/>
    </row>
    <row r="44" spans="1:13" x14ac:dyDescent="0.2">
      <c r="B44" s="106">
        <v>7</v>
      </c>
      <c r="C44" s="126"/>
      <c r="D44" s="107">
        <v>0</v>
      </c>
      <c r="E44" s="104"/>
      <c r="F44" s="127" t="s">
        <v>72</v>
      </c>
      <c r="G44" s="127">
        <v>0</v>
      </c>
      <c r="H44" s="127"/>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7" t="s">
        <v>85</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41" t="str">
        <f>"File '"&amp;Instructions!B2&amp;"' - "&amp;Instructions!B1</f>
        <v>File 'L' - Laticrete Strata Heat</v>
      </c>
      <c r="G3" s="241"/>
      <c r="H3" s="241"/>
      <c r="I3" s="241"/>
      <c r="J3" s="241"/>
      <c r="K3" s="241"/>
      <c r="Q3" s="11"/>
      <c r="R3" s="6"/>
      <c r="S3" s="36"/>
    </row>
    <row r="4" spans="1:19" ht="15.75" x14ac:dyDescent="0.25">
      <c r="A4" s="84"/>
      <c r="B4" s="84"/>
      <c r="C4" s="84"/>
      <c r="D4" s="84"/>
      <c r="E4" s="158"/>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49" t="str">
        <f>"Price List Index - "&amp;Instructions!B4</f>
        <v>Price List Index - 7/1/26</v>
      </c>
      <c r="B6" s="249"/>
      <c r="C6" s="249"/>
      <c r="D6" s="249"/>
      <c r="E6" s="249"/>
      <c r="F6" s="249"/>
      <c r="G6" s="249"/>
      <c r="H6" s="249"/>
      <c r="I6" s="249"/>
      <c r="J6" s="249"/>
      <c r="K6" s="249"/>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48</v>
      </c>
      <c r="D11" s="81"/>
      <c r="E11" s="82" t="s">
        <v>49</v>
      </c>
      <c r="G11" s="82" t="s">
        <v>9</v>
      </c>
      <c r="H11" s="81"/>
      <c r="I11" s="82" t="s">
        <v>48</v>
      </c>
      <c r="J11" s="81"/>
      <c r="K11" s="82" t="s">
        <v>49</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50" t="s">
        <v>145</v>
      </c>
      <c r="B49" s="250"/>
      <c r="C49" s="250"/>
      <c r="D49" s="250"/>
      <c r="E49" s="250"/>
      <c r="F49" s="250"/>
      <c r="G49" s="250"/>
      <c r="H49" s="250"/>
      <c r="I49" s="250"/>
      <c r="J49" s="250"/>
      <c r="K49" s="250"/>
    </row>
    <row r="50" spans="1:11" s="83" customFormat="1" ht="3.95" customHeight="1" x14ac:dyDescent="0.2">
      <c r="A50" s="79"/>
      <c r="B50" s="79"/>
      <c r="C50" s="3"/>
      <c r="D50" s="3"/>
      <c r="E50" s="3"/>
    </row>
    <row r="51" spans="1:11" s="83" customFormat="1" ht="36.75" customHeight="1" x14ac:dyDescent="0.2">
      <c r="A51" s="250" t="s">
        <v>27</v>
      </c>
      <c r="B51" s="250"/>
      <c r="C51" s="250"/>
      <c r="D51" s="250"/>
      <c r="E51" s="250"/>
      <c r="F51" s="250"/>
      <c r="G51" s="250"/>
      <c r="H51" s="250"/>
      <c r="I51" s="250"/>
      <c r="J51" s="250"/>
      <c r="K51" s="250"/>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42"/>
  <sheetViews>
    <sheetView tabSelected="1" zoomScale="130" zoomScaleNormal="130" workbookViewId="0">
      <pane xSplit="20" ySplit="19" topLeftCell="U20" activePane="bottomRight" state="frozen"/>
      <selection pane="topRight" activeCell="U1" sqref="U1"/>
      <selection pane="bottomLeft" activeCell="A20" sqref="A20"/>
      <selection pane="bottomRight" activeCell="U20" sqref="U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9" width="1.140625" style="2" customWidth="1"/>
    <col min="10" max="21" width="2.7109375" style="2" customWidth="1"/>
    <col min="22" max="22" width="5.28515625" style="8" customWidth="1"/>
    <col min="23" max="23" width="4.5703125" style="1" customWidth="1"/>
    <col min="24" max="24" width="3" style="2" customWidth="1"/>
    <col min="25" max="25" width="6.7109375" style="22" customWidth="1"/>
    <col min="26" max="26" width="4.42578125" style="2" customWidth="1"/>
    <col min="27" max="27" width="4" style="9" customWidth="1"/>
    <col min="28" max="28" width="3.28515625" style="91" customWidth="1"/>
    <col min="29" max="29" width="3.85546875" style="57" customWidth="1"/>
    <col min="30" max="30" width="6.7109375" style="16" customWidth="1"/>
    <col min="31" max="31" width="1" style="91" customWidth="1"/>
    <col min="32" max="32" width="3.7109375" style="42" customWidth="1"/>
    <col min="33" max="33" width="6.7109375" style="42" customWidth="1"/>
    <col min="34" max="34" width="5.140625" style="61" customWidth="1"/>
    <col min="35" max="35" width="6.7109375" style="18" customWidth="1"/>
    <col min="36" max="36" width="5.140625" style="16" customWidth="1"/>
    <col min="37" max="37" width="4.5703125" style="67" customWidth="1"/>
    <col min="38" max="38" width="4.140625" style="67" customWidth="1"/>
    <col min="39" max="39" width="6.7109375" style="18" customWidth="1"/>
    <col min="40" max="40" width="1" style="91" customWidth="1"/>
    <col min="41" max="41" width="4.28515625" style="131" customWidth="1"/>
    <col min="42" max="45" width="6.7109375" style="18" customWidth="1"/>
    <col min="46" max="46" width="1" style="2" customWidth="1"/>
    <col min="47" max="47" width="2" style="2" customWidth="1"/>
    <col min="48" max="16384" width="9.140625" style="2"/>
  </cols>
  <sheetData>
    <row r="1" spans="2:47" s="3" customFormat="1" ht="9.9499999999999993" hidden="1" customHeight="1" x14ac:dyDescent="0.2">
      <c r="B1" s="117" t="s">
        <v>55</v>
      </c>
      <c r="D1" s="40"/>
      <c r="E1" s="74" t="s">
        <v>22</v>
      </c>
      <c r="F1" s="74"/>
      <c r="G1" s="30" t="s">
        <v>47</v>
      </c>
      <c r="H1" s="30"/>
      <c r="I1" s="30"/>
      <c r="J1" s="30"/>
      <c r="K1" s="30"/>
      <c r="L1" s="30"/>
      <c r="M1" s="30"/>
      <c r="N1" s="30"/>
      <c r="O1" s="30"/>
      <c r="P1" s="30"/>
      <c r="Q1" s="30"/>
      <c r="R1" s="30"/>
      <c r="S1" s="30"/>
      <c r="T1" s="30"/>
      <c r="V1" s="74" t="s">
        <v>23</v>
      </c>
      <c r="W1" s="90"/>
      <c r="X1" s="29"/>
      <c r="Y1" s="39">
        <f>IF(Suggested="Yes",'Price List'!AG1,'Price List'!AM1)</f>
        <v>0</v>
      </c>
      <c r="Z1" s="37" t="s">
        <v>46</v>
      </c>
      <c r="AA1" s="5" t="str">
        <f>+Instructions!$B$3</f>
        <v>N</v>
      </c>
      <c r="AB1" s="52"/>
      <c r="AC1" s="56">
        <f>+Instructions!$C$22</f>
        <v>0</v>
      </c>
      <c r="AD1" s="17">
        <f t="shared" ref="AD1:AD7" si="0">ROUND($AG1*(1-AC1)+0.004999,2)</f>
        <v>0</v>
      </c>
      <c r="AE1" s="52"/>
      <c r="AF1" s="6" t="s">
        <v>217</v>
      </c>
      <c r="AG1" s="39">
        <v>0</v>
      </c>
      <c r="AH1" s="60">
        <f t="shared" ref="AH1:AI7" si="1">+AC1</f>
        <v>0</v>
      </c>
      <c r="AI1" s="17">
        <f t="shared" si="1"/>
        <v>0</v>
      </c>
      <c r="AJ1" s="12" t="e">
        <f t="shared" ref="AJ1:AJ7" si="2">(AM1-AI1)/AM1</f>
        <v>#DIV/0!</v>
      </c>
      <c r="AK1" s="125"/>
      <c r="AL1" s="132">
        <v>1</v>
      </c>
      <c r="AM1" s="38">
        <f t="shared" ref="AM1:AM7" si="3">SUM(AP1:AR1)+AK1</f>
        <v>0</v>
      </c>
      <c r="AN1" s="52"/>
      <c r="AP1" s="17">
        <f t="shared" ref="AP1:AP7" si="4">ROUND(AI1/(1-VLOOKUP(AL1,Group,2,FALSE)),2)</f>
        <v>0</v>
      </c>
      <c r="AQ1" s="17">
        <f t="shared" ref="AQ1:AQ7" si="5">IF(VLOOKUP(AL1,Group,5,FALSE)="YES",VLOOKUP(ROUND(ROUND(AP1,1)-AP1,2),Round,2,FALSE)+VLOOKUP(AL1,Group,6,FALSE),0)</f>
        <v>0</v>
      </c>
      <c r="AR1" s="17">
        <f t="shared" ref="AR1:AR7" si="6">IF(VLOOKUP(AL1,Group,7,FALSE)="",0,ROUND(AP1-0.04999,1)-AP1+AS1)</f>
        <v>0</v>
      </c>
      <c r="AS1" s="17" t="str">
        <f t="shared" ref="AS1:AS7" si="7">IF(VLOOKUP(AL1,Group,7,FALSE)="","",VLOOKUP(AL1,Group,7,FALSE))</f>
        <v/>
      </c>
      <c r="AU1" s="102" t="s">
        <v>59</v>
      </c>
    </row>
    <row r="2" spans="2:47" s="3" customFormat="1" ht="9.9499999999999993" hidden="1" customHeight="1" x14ac:dyDescent="0.2">
      <c r="B2" s="118" t="s">
        <v>44</v>
      </c>
      <c r="D2" s="40"/>
      <c r="E2" s="74" t="s">
        <v>22</v>
      </c>
      <c r="F2" s="74"/>
      <c r="G2" s="30" t="s">
        <v>24</v>
      </c>
      <c r="H2" s="30"/>
      <c r="I2" s="30"/>
      <c r="J2" s="30" t="s">
        <v>25</v>
      </c>
      <c r="K2" s="30"/>
      <c r="L2" s="30"/>
      <c r="M2" s="30"/>
      <c r="N2" s="30"/>
      <c r="O2" s="30"/>
      <c r="P2" s="30"/>
      <c r="Q2" s="30"/>
      <c r="R2" s="30"/>
      <c r="S2" s="30"/>
      <c r="T2" s="30"/>
      <c r="V2" s="74"/>
      <c r="W2" s="90"/>
      <c r="X2" s="29"/>
      <c r="Y2" s="39">
        <f>IF(Suggested="Yes",'Price List'!AG2,'Price List'!AM2)</f>
        <v>0.05</v>
      </c>
      <c r="Z2" s="37" t="s">
        <v>45</v>
      </c>
      <c r="AA2" s="5" t="str">
        <f>+Instructions!$B$3</f>
        <v>N</v>
      </c>
      <c r="AB2" s="52"/>
      <c r="AC2" s="56">
        <f>+Instructions!$C$22</f>
        <v>0</v>
      </c>
      <c r="AD2" s="39">
        <f t="shared" si="0"/>
        <v>0.05</v>
      </c>
      <c r="AE2" s="52"/>
      <c r="AF2" s="6" t="s">
        <v>217</v>
      </c>
      <c r="AG2" s="39">
        <v>0.05</v>
      </c>
      <c r="AH2" s="60">
        <f t="shared" si="1"/>
        <v>0</v>
      </c>
      <c r="AI2" s="39">
        <f t="shared" si="1"/>
        <v>0.05</v>
      </c>
      <c r="AJ2" s="60">
        <f t="shared" si="2"/>
        <v>0</v>
      </c>
      <c r="AK2" s="125"/>
      <c r="AL2" s="134">
        <v>2</v>
      </c>
      <c r="AM2" s="44">
        <f t="shared" si="3"/>
        <v>0.05</v>
      </c>
      <c r="AN2" s="52"/>
      <c r="AP2" s="17">
        <f t="shared" si="4"/>
        <v>0.05</v>
      </c>
      <c r="AQ2" s="17">
        <f t="shared" si="5"/>
        <v>0</v>
      </c>
      <c r="AR2" s="17">
        <f t="shared" si="6"/>
        <v>0</v>
      </c>
      <c r="AS2" s="17" t="str">
        <f t="shared" si="7"/>
        <v/>
      </c>
      <c r="AU2" s="102" t="s">
        <v>59</v>
      </c>
    </row>
    <row r="3" spans="2:47" s="3" customFormat="1" ht="9.9499999999999993" hidden="1" customHeight="1" x14ac:dyDescent="0.2">
      <c r="B3" s="116" t="s">
        <v>8</v>
      </c>
      <c r="D3" s="40"/>
      <c r="E3" s="74" t="s">
        <v>22</v>
      </c>
      <c r="F3" s="74"/>
      <c r="G3" s="30" t="s">
        <v>24</v>
      </c>
      <c r="H3" s="30"/>
      <c r="I3" s="30"/>
      <c r="J3" s="30" t="s">
        <v>25</v>
      </c>
      <c r="K3" s="30"/>
      <c r="L3" s="30"/>
      <c r="M3" s="30"/>
      <c r="N3" s="30"/>
      <c r="O3" s="30"/>
      <c r="P3" s="30"/>
      <c r="Q3" s="30"/>
      <c r="R3" s="30"/>
      <c r="S3" s="30"/>
      <c r="T3" s="30"/>
      <c r="V3" s="74"/>
      <c r="W3" s="90"/>
      <c r="X3" s="29"/>
      <c r="Y3" s="39">
        <f>IF(Suggested="Yes",'Price List'!AG3,'Price List'!AM3)</f>
        <v>0</v>
      </c>
      <c r="Z3" s="37" t="s">
        <v>45</v>
      </c>
      <c r="AA3" s="5" t="str">
        <f>+Instructions!$B$3</f>
        <v>N</v>
      </c>
      <c r="AB3" s="52"/>
      <c r="AC3" s="56">
        <f>+Instructions!$C$22</f>
        <v>0</v>
      </c>
      <c r="AD3" s="17">
        <f t="shared" si="0"/>
        <v>0</v>
      </c>
      <c r="AE3" s="52"/>
      <c r="AF3" s="6" t="s">
        <v>217</v>
      </c>
      <c r="AG3" s="39">
        <v>0</v>
      </c>
      <c r="AH3" s="60">
        <f t="shared" si="1"/>
        <v>0</v>
      </c>
      <c r="AI3" s="17">
        <f t="shared" si="1"/>
        <v>0</v>
      </c>
      <c r="AJ3" s="12" t="e">
        <f t="shared" si="2"/>
        <v>#DIV/0!</v>
      </c>
      <c r="AK3" s="125"/>
      <c r="AL3" s="133">
        <v>3</v>
      </c>
      <c r="AM3" s="53">
        <f t="shared" si="3"/>
        <v>0</v>
      </c>
      <c r="AN3" s="52"/>
      <c r="AP3" s="17">
        <f t="shared" si="4"/>
        <v>0</v>
      </c>
      <c r="AQ3" s="17">
        <f t="shared" si="5"/>
        <v>0</v>
      </c>
      <c r="AR3" s="17">
        <f t="shared" si="6"/>
        <v>0</v>
      </c>
      <c r="AS3" s="17" t="str">
        <f t="shared" si="7"/>
        <v/>
      </c>
      <c r="AU3" s="102" t="s">
        <v>59</v>
      </c>
    </row>
    <row r="4" spans="2:47" s="3" customFormat="1" ht="9.9499999999999993" hidden="1" customHeight="1" x14ac:dyDescent="0.2">
      <c r="B4" s="119">
        <v>0</v>
      </c>
      <c r="D4" s="40"/>
      <c r="E4" s="74" t="s">
        <v>22</v>
      </c>
      <c r="F4" s="74"/>
      <c r="G4" s="30" t="s">
        <v>24</v>
      </c>
      <c r="H4" s="30"/>
      <c r="I4" s="30"/>
      <c r="J4" s="30" t="s">
        <v>25</v>
      </c>
      <c r="K4" s="30"/>
      <c r="L4" s="30"/>
      <c r="M4" s="30"/>
      <c r="N4" s="30"/>
      <c r="O4" s="30"/>
      <c r="P4" s="30"/>
      <c r="Q4" s="30"/>
      <c r="R4" s="30"/>
      <c r="S4" s="30"/>
      <c r="T4" s="30"/>
      <c r="V4" s="74"/>
      <c r="W4" s="90"/>
      <c r="X4" s="29"/>
      <c r="Y4" s="39">
        <f>IF(Suggested="Yes",'Price List'!AG4,'Price List'!AM4)</f>
        <v>0</v>
      </c>
      <c r="Z4" s="37" t="s">
        <v>45</v>
      </c>
      <c r="AA4" s="5" t="str">
        <f>+Instructions!$B$3</f>
        <v>N</v>
      </c>
      <c r="AB4" s="52"/>
      <c r="AC4" s="56">
        <f>+Instructions!$C$22</f>
        <v>0</v>
      </c>
      <c r="AD4" s="17">
        <f t="shared" si="0"/>
        <v>0</v>
      </c>
      <c r="AE4" s="52"/>
      <c r="AF4" s="6" t="s">
        <v>217</v>
      </c>
      <c r="AG4" s="39">
        <v>0</v>
      </c>
      <c r="AH4" s="60">
        <f t="shared" si="1"/>
        <v>0</v>
      </c>
      <c r="AI4" s="17">
        <f t="shared" si="1"/>
        <v>0</v>
      </c>
      <c r="AJ4" s="12" t="e">
        <f t="shared" si="2"/>
        <v>#DIV/0!</v>
      </c>
      <c r="AK4" s="125"/>
      <c r="AL4" s="135">
        <v>4</v>
      </c>
      <c r="AM4" s="112">
        <f t="shared" si="3"/>
        <v>0</v>
      </c>
      <c r="AN4" s="52"/>
      <c r="AP4" s="17">
        <f t="shared" si="4"/>
        <v>0</v>
      </c>
      <c r="AQ4" s="17">
        <f t="shared" si="5"/>
        <v>0</v>
      </c>
      <c r="AR4" s="17">
        <f t="shared" si="6"/>
        <v>0</v>
      </c>
      <c r="AS4" s="17" t="str">
        <f t="shared" si="7"/>
        <v/>
      </c>
      <c r="AU4" s="102" t="s">
        <v>59</v>
      </c>
    </row>
    <row r="5" spans="2:47" s="3" customFormat="1" ht="9.9499999999999993" hidden="1" customHeight="1" x14ac:dyDescent="0.2">
      <c r="B5" s="120">
        <v>0</v>
      </c>
      <c r="D5" s="40"/>
      <c r="E5" s="74" t="s">
        <v>22</v>
      </c>
      <c r="F5" s="74"/>
      <c r="G5" s="30" t="s">
        <v>24</v>
      </c>
      <c r="H5" s="30"/>
      <c r="I5" s="30"/>
      <c r="J5" s="30" t="s">
        <v>25</v>
      </c>
      <c r="K5" s="30"/>
      <c r="L5" s="30"/>
      <c r="M5" s="30"/>
      <c r="N5" s="30"/>
      <c r="O5" s="30"/>
      <c r="P5" s="30"/>
      <c r="Q5" s="30"/>
      <c r="R5" s="30"/>
      <c r="S5" s="30"/>
      <c r="T5" s="30"/>
      <c r="V5" s="74"/>
      <c r="W5" s="90"/>
      <c r="X5" s="29"/>
      <c r="Y5" s="39">
        <f>IF(Suggested="Yes",'Price List'!AG5,'Price List'!AM5)</f>
        <v>0</v>
      </c>
      <c r="Z5" s="37" t="s">
        <v>45</v>
      </c>
      <c r="AA5" s="5" t="str">
        <f>+Instructions!$B$3</f>
        <v>N</v>
      </c>
      <c r="AB5" s="52"/>
      <c r="AC5" s="56">
        <f>+Instructions!$C$22</f>
        <v>0</v>
      </c>
      <c r="AD5" s="17">
        <f t="shared" si="0"/>
        <v>0</v>
      </c>
      <c r="AE5" s="52"/>
      <c r="AF5" s="6" t="s">
        <v>217</v>
      </c>
      <c r="AG5" s="39">
        <v>0</v>
      </c>
      <c r="AH5" s="60">
        <f t="shared" si="1"/>
        <v>0</v>
      </c>
      <c r="AI5" s="17">
        <f t="shared" si="1"/>
        <v>0</v>
      </c>
      <c r="AJ5" s="12" t="e">
        <f t="shared" si="2"/>
        <v>#DIV/0!</v>
      </c>
      <c r="AK5" s="125"/>
      <c r="AL5" s="136">
        <v>5</v>
      </c>
      <c r="AM5" s="113">
        <f t="shared" si="3"/>
        <v>0</v>
      </c>
      <c r="AN5" s="52"/>
      <c r="AP5" s="17">
        <f t="shared" si="4"/>
        <v>0</v>
      </c>
      <c r="AQ5" s="17">
        <f t="shared" si="5"/>
        <v>0</v>
      </c>
      <c r="AR5" s="17">
        <f t="shared" si="6"/>
        <v>0</v>
      </c>
      <c r="AS5" s="17" t="str">
        <f t="shared" si="7"/>
        <v/>
      </c>
      <c r="AU5" s="102" t="s">
        <v>59</v>
      </c>
    </row>
    <row r="6" spans="2:47" s="3" customFormat="1" ht="9.9499999999999993" hidden="1" customHeight="1" x14ac:dyDescent="0.2">
      <c r="B6" s="121">
        <v>0</v>
      </c>
      <c r="D6" s="40"/>
      <c r="E6" s="74" t="s">
        <v>22</v>
      </c>
      <c r="F6" s="74"/>
      <c r="G6" s="30" t="s">
        <v>24</v>
      </c>
      <c r="H6" s="30"/>
      <c r="I6" s="30"/>
      <c r="J6" s="30" t="s">
        <v>25</v>
      </c>
      <c r="K6" s="30"/>
      <c r="L6" s="30"/>
      <c r="M6" s="30"/>
      <c r="N6" s="30"/>
      <c r="O6" s="30"/>
      <c r="P6" s="30"/>
      <c r="Q6" s="30"/>
      <c r="R6" s="30"/>
      <c r="S6" s="30"/>
      <c r="T6" s="30"/>
      <c r="V6" s="74"/>
      <c r="W6" s="90"/>
      <c r="X6" s="29"/>
      <c r="Y6" s="39">
        <f>IF(Suggested="Yes",'Price List'!AG6,'Price List'!AM6)</f>
        <v>0</v>
      </c>
      <c r="Z6" s="37" t="s">
        <v>45</v>
      </c>
      <c r="AA6" s="5" t="str">
        <f>+Instructions!$B$3</f>
        <v>N</v>
      </c>
      <c r="AB6" s="52"/>
      <c r="AC6" s="56">
        <f>+Instructions!$C$22</f>
        <v>0</v>
      </c>
      <c r="AD6" s="17">
        <f t="shared" si="0"/>
        <v>0</v>
      </c>
      <c r="AE6" s="52"/>
      <c r="AF6" s="6" t="s">
        <v>217</v>
      </c>
      <c r="AG6" s="39">
        <v>0</v>
      </c>
      <c r="AH6" s="60">
        <f t="shared" si="1"/>
        <v>0</v>
      </c>
      <c r="AI6" s="17">
        <f t="shared" si="1"/>
        <v>0</v>
      </c>
      <c r="AJ6" s="12" t="e">
        <f t="shared" si="2"/>
        <v>#DIV/0!</v>
      </c>
      <c r="AK6" s="125"/>
      <c r="AL6" s="137">
        <v>6</v>
      </c>
      <c r="AM6" s="114">
        <f t="shared" si="3"/>
        <v>0</v>
      </c>
      <c r="AN6" s="52"/>
      <c r="AP6" s="17">
        <f t="shared" si="4"/>
        <v>0</v>
      </c>
      <c r="AQ6" s="17">
        <f t="shared" si="5"/>
        <v>0</v>
      </c>
      <c r="AR6" s="17">
        <f t="shared" si="6"/>
        <v>0</v>
      </c>
      <c r="AS6" s="17" t="str">
        <f t="shared" si="7"/>
        <v/>
      </c>
      <c r="AU6" s="102" t="s">
        <v>59</v>
      </c>
    </row>
    <row r="7" spans="2:47" s="3" customFormat="1" ht="9.9499999999999993" hidden="1" customHeight="1" x14ac:dyDescent="0.2">
      <c r="B7" s="122">
        <v>0</v>
      </c>
      <c r="D7" s="40"/>
      <c r="E7" s="74" t="s">
        <v>22</v>
      </c>
      <c r="F7" s="74"/>
      <c r="G7" s="30" t="s">
        <v>24</v>
      </c>
      <c r="H7" s="30"/>
      <c r="I7" s="30"/>
      <c r="J7" s="30" t="s">
        <v>25</v>
      </c>
      <c r="K7" s="30"/>
      <c r="L7" s="30"/>
      <c r="M7" s="30"/>
      <c r="N7" s="30"/>
      <c r="O7" s="30"/>
      <c r="P7" s="30"/>
      <c r="Q7" s="30"/>
      <c r="R7" s="30"/>
      <c r="S7" s="30"/>
      <c r="T7" s="30"/>
      <c r="V7" s="74"/>
      <c r="W7" s="90"/>
      <c r="X7" s="29"/>
      <c r="Y7" s="39">
        <f>IF(Suggested="Yes",'Price List'!AG7,'Price List'!AM7)</f>
        <v>0</v>
      </c>
      <c r="Z7" s="37" t="s">
        <v>45</v>
      </c>
      <c r="AA7" s="5" t="str">
        <f>+Instructions!$B$3</f>
        <v>N</v>
      </c>
      <c r="AB7" s="52"/>
      <c r="AC7" s="56">
        <f>+Instructions!$C$22</f>
        <v>0</v>
      </c>
      <c r="AD7" s="17">
        <f t="shared" si="0"/>
        <v>0</v>
      </c>
      <c r="AE7" s="52"/>
      <c r="AF7" s="6" t="s">
        <v>217</v>
      </c>
      <c r="AG7" s="39">
        <v>0</v>
      </c>
      <c r="AH7" s="60">
        <f t="shared" si="1"/>
        <v>0</v>
      </c>
      <c r="AI7" s="17">
        <f t="shared" si="1"/>
        <v>0</v>
      </c>
      <c r="AJ7" s="12" t="e">
        <f t="shared" si="2"/>
        <v>#DIV/0!</v>
      </c>
      <c r="AK7" s="125"/>
      <c r="AL7" s="138">
        <v>7</v>
      </c>
      <c r="AM7" s="115">
        <f t="shared" si="3"/>
        <v>0</v>
      </c>
      <c r="AN7" s="52"/>
      <c r="AP7" s="17">
        <f t="shared" si="4"/>
        <v>0</v>
      </c>
      <c r="AQ7" s="17">
        <f t="shared" si="5"/>
        <v>0</v>
      </c>
      <c r="AR7" s="17">
        <f t="shared" si="6"/>
        <v>0</v>
      </c>
      <c r="AS7" s="17" t="str">
        <f t="shared" si="7"/>
        <v/>
      </c>
      <c r="AU7" s="102" t="s">
        <v>59</v>
      </c>
    </row>
    <row r="8" spans="2:47" s="3" customFormat="1" ht="9.9499999999999993" hidden="1" customHeight="1" x14ac:dyDescent="0.2">
      <c r="B8" s="123" t="s">
        <v>57</v>
      </c>
      <c r="D8" s="40"/>
      <c r="E8" s="74"/>
      <c r="F8" s="74"/>
      <c r="G8" s="30"/>
      <c r="H8" s="30"/>
      <c r="I8" s="30"/>
      <c r="J8" s="30"/>
      <c r="K8" s="30"/>
      <c r="L8" s="30"/>
      <c r="M8" s="30"/>
      <c r="N8" s="30"/>
      <c r="O8" s="30"/>
      <c r="P8" s="30"/>
      <c r="Q8" s="30"/>
      <c r="R8" s="30"/>
      <c r="S8" s="30"/>
      <c r="T8" s="30"/>
      <c r="V8" s="74"/>
      <c r="W8" s="90" t="s">
        <v>12</v>
      </c>
      <c r="X8" s="29" t="s">
        <v>51</v>
      </c>
      <c r="Y8" s="39">
        <v>1000</v>
      </c>
      <c r="Z8" s="37" t="s">
        <v>58</v>
      </c>
      <c r="AA8" s="37"/>
      <c r="AB8" s="52"/>
      <c r="AC8" s="56">
        <v>0.1</v>
      </c>
      <c r="AD8" s="39">
        <v>1000</v>
      </c>
      <c r="AE8" s="52"/>
      <c r="AF8" s="39" t="s">
        <v>58</v>
      </c>
      <c r="AG8" s="39">
        <v>1000</v>
      </c>
      <c r="AH8" s="60">
        <v>0.1</v>
      </c>
      <c r="AI8" s="39">
        <v>1000</v>
      </c>
      <c r="AJ8" s="60">
        <v>0.1</v>
      </c>
      <c r="AK8" s="75">
        <v>10</v>
      </c>
      <c r="AL8" s="75"/>
      <c r="AM8" s="39">
        <v>1000</v>
      </c>
      <c r="AN8" s="52"/>
      <c r="AO8" s="129"/>
      <c r="AP8" s="39"/>
      <c r="AQ8" s="39"/>
      <c r="AR8" s="39"/>
      <c r="AS8" s="39"/>
      <c r="AU8" s="102" t="s">
        <v>59</v>
      </c>
    </row>
    <row r="9" spans="2:47" s="3" customFormat="1" ht="12.75" hidden="1" x14ac:dyDescent="0.2">
      <c r="C9" s="32"/>
      <c r="D9" s="32"/>
      <c r="E9" s="32"/>
      <c r="F9" s="32"/>
      <c r="G9" s="32"/>
      <c r="H9" s="32"/>
      <c r="I9" s="32"/>
      <c r="J9" s="32"/>
      <c r="K9" s="32"/>
      <c r="L9" s="32"/>
      <c r="M9" s="32"/>
      <c r="N9" s="32"/>
      <c r="O9" s="32"/>
      <c r="P9" s="32"/>
      <c r="Q9" s="32"/>
      <c r="R9" s="32"/>
      <c r="S9" s="32"/>
      <c r="T9" s="32"/>
      <c r="U9" s="32"/>
      <c r="V9" s="13"/>
      <c r="W9" s="33"/>
      <c r="X9" s="32"/>
      <c r="Y9" s="34"/>
      <c r="Z9" s="32"/>
      <c r="AA9" s="43"/>
      <c r="AB9" s="52"/>
      <c r="AC9" s="92"/>
      <c r="AD9" s="46"/>
      <c r="AE9" s="52"/>
      <c r="AF9" s="44"/>
      <c r="AG9" s="44"/>
      <c r="AH9" s="45"/>
      <c r="AI9" s="44"/>
      <c r="AJ9" s="46"/>
      <c r="AK9" s="62"/>
      <c r="AL9" s="62"/>
      <c r="AM9" s="44"/>
      <c r="AN9" s="52"/>
      <c r="AO9" s="130"/>
      <c r="AP9" s="44"/>
      <c r="AQ9" s="44"/>
      <c r="AR9" s="44"/>
      <c r="AS9" s="44"/>
      <c r="AT9" s="32"/>
      <c r="AU9" s="102" t="s">
        <v>59</v>
      </c>
    </row>
    <row r="10" spans="2:47" s="3" customFormat="1" ht="9.9499999999999993" hidden="1" customHeight="1" x14ac:dyDescent="0.2">
      <c r="J10" s="6"/>
      <c r="K10" s="6"/>
      <c r="L10" s="6"/>
      <c r="M10" s="6"/>
      <c r="N10" s="6"/>
      <c r="O10" s="6"/>
      <c r="P10" s="6"/>
      <c r="Q10" s="6"/>
      <c r="R10" s="6"/>
      <c r="S10" s="6"/>
      <c r="T10" s="6"/>
      <c r="U10" s="230" t="s">
        <v>21</v>
      </c>
      <c r="V10" s="231"/>
      <c r="W10" s="231"/>
      <c r="X10" s="231"/>
      <c r="Y10" s="231"/>
      <c r="Z10" s="232"/>
      <c r="AA10" s="19"/>
      <c r="AB10" s="52"/>
      <c r="AC10" s="239" t="s">
        <v>42</v>
      </c>
      <c r="AD10" s="239"/>
      <c r="AE10" s="52"/>
      <c r="AF10" s="237" t="s">
        <v>43</v>
      </c>
      <c r="AG10" s="237"/>
      <c r="AH10" s="237"/>
      <c r="AI10" s="237"/>
      <c r="AJ10" s="237"/>
      <c r="AK10" s="237"/>
      <c r="AL10" s="237"/>
      <c r="AM10" s="237"/>
      <c r="AN10" s="52"/>
      <c r="AO10" s="94"/>
      <c r="AU10" s="102" t="s">
        <v>59</v>
      </c>
    </row>
    <row r="11" spans="2:47" s="30" customFormat="1" ht="9.9499999999999993" hidden="1" customHeight="1" x14ac:dyDescent="0.2">
      <c r="D11" s="23" t="s">
        <v>10</v>
      </c>
      <c r="E11" s="24"/>
      <c r="F11" s="24"/>
      <c r="G11" s="24"/>
      <c r="H11" s="24"/>
      <c r="I11" s="24"/>
      <c r="J11" s="25"/>
      <c r="K11" s="25"/>
      <c r="L11" s="25"/>
      <c r="M11" s="25"/>
      <c r="N11" s="25"/>
      <c r="O11" s="25"/>
      <c r="P11" s="25"/>
      <c r="Q11" s="25"/>
      <c r="R11" s="25"/>
      <c r="S11" s="25"/>
      <c r="T11" s="25"/>
      <c r="U11" s="235" t="s">
        <v>50</v>
      </c>
      <c r="V11" s="236"/>
      <c r="W11" s="26" t="s">
        <v>12</v>
      </c>
      <c r="X11" s="26" t="s">
        <v>16</v>
      </c>
      <c r="Y11" s="27" t="str">
        <f>IF(Suggested="Yes",AG11,AM11)</f>
        <v>Net Price</v>
      </c>
      <c r="Z11" s="26" t="s">
        <v>15</v>
      </c>
      <c r="AA11" s="28" t="s">
        <v>14</v>
      </c>
      <c r="AB11" s="52"/>
      <c r="AC11" s="54" t="s">
        <v>17</v>
      </c>
      <c r="AD11" s="14" t="s">
        <v>13</v>
      </c>
      <c r="AE11" s="52"/>
      <c r="AF11" s="69" t="s">
        <v>61</v>
      </c>
      <c r="AG11" s="69" t="s">
        <v>99</v>
      </c>
      <c r="AH11" s="41" t="s">
        <v>18</v>
      </c>
      <c r="AI11" s="28" t="s">
        <v>19</v>
      </c>
      <c r="AJ11" s="28" t="s">
        <v>28</v>
      </c>
      <c r="AK11" s="64" t="s">
        <v>62</v>
      </c>
      <c r="AL11" s="95" t="s">
        <v>53</v>
      </c>
      <c r="AM11" s="64" t="s">
        <v>4</v>
      </c>
      <c r="AN11" s="52"/>
      <c r="AP11" s="28" t="s">
        <v>74</v>
      </c>
      <c r="AQ11" s="139" t="s">
        <v>75</v>
      </c>
      <c r="AR11" s="28" t="s">
        <v>76</v>
      </c>
      <c r="AS11" s="28" t="s">
        <v>77</v>
      </c>
      <c r="AT11" s="3"/>
      <c r="AU11" s="102" t="s">
        <v>59</v>
      </c>
    </row>
    <row r="12" spans="2:47" s="3" customFormat="1" ht="9.9499999999999993" hidden="1" customHeight="1" x14ac:dyDescent="0.2">
      <c r="C12" s="32"/>
      <c r="D12" s="32"/>
      <c r="E12" s="32"/>
      <c r="F12" s="32"/>
      <c r="G12" s="32"/>
      <c r="H12" s="32"/>
      <c r="I12" s="32"/>
      <c r="J12" s="32"/>
      <c r="K12" s="32"/>
      <c r="L12" s="32"/>
      <c r="M12" s="32"/>
      <c r="N12" s="32"/>
      <c r="O12" s="32"/>
      <c r="P12" s="32"/>
      <c r="Q12" s="32"/>
      <c r="R12" s="32"/>
      <c r="S12" s="32"/>
      <c r="T12" s="32"/>
      <c r="U12" s="32"/>
      <c r="V12" s="13"/>
      <c r="W12" s="33"/>
      <c r="X12" s="32"/>
      <c r="Y12" s="34"/>
      <c r="Z12" s="32"/>
      <c r="AA12" s="43"/>
      <c r="AB12" s="52"/>
      <c r="AC12" s="92"/>
      <c r="AD12" s="46"/>
      <c r="AE12" s="52"/>
      <c r="AF12" s="44"/>
      <c r="AG12" s="44"/>
      <c r="AH12" s="45"/>
      <c r="AI12" s="44"/>
      <c r="AJ12" s="46"/>
      <c r="AK12" s="62"/>
      <c r="AL12" s="62"/>
      <c r="AM12" s="44"/>
      <c r="AN12" s="52"/>
      <c r="AO12" s="130"/>
      <c r="AP12" s="44"/>
      <c r="AQ12" s="44"/>
      <c r="AR12" s="44"/>
      <c r="AS12" s="44"/>
      <c r="AT12" s="32"/>
      <c r="AU12" s="102" t="s">
        <v>59</v>
      </c>
    </row>
    <row r="13" spans="2:47" s="11" customFormat="1" ht="15.95" customHeight="1" x14ac:dyDescent="0.2">
      <c r="J13" s="35"/>
      <c r="K13" s="35"/>
      <c r="S13" s="241" t="str">
        <f>"File '"&amp;Instructions!B2&amp;"' - "&amp;Instructions!B1</f>
        <v>File 'L' - Laticrete Strata Heat</v>
      </c>
      <c r="T13" s="217"/>
      <c r="U13" s="217"/>
      <c r="V13" s="217"/>
      <c r="W13" s="217"/>
      <c r="X13" s="217"/>
      <c r="Y13" s="217"/>
      <c r="Z13" s="217"/>
      <c r="AA13" s="72"/>
      <c r="AB13" s="52"/>
      <c r="AC13" s="238" t="s">
        <v>11</v>
      </c>
      <c r="AD13" s="238"/>
      <c r="AE13" s="52"/>
      <c r="AF13" s="20"/>
      <c r="AG13" s="20"/>
      <c r="AH13" s="59"/>
      <c r="AJ13" s="20"/>
      <c r="AK13" s="66"/>
      <c r="AL13" s="66"/>
      <c r="AM13" s="20" t="s">
        <v>20</v>
      </c>
      <c r="AN13" s="52"/>
      <c r="AO13" s="96"/>
      <c r="AT13" s="3"/>
      <c r="AU13" s="102" t="s">
        <v>59</v>
      </c>
    </row>
    <row r="14" spans="2:47" s="11" customFormat="1" ht="15.95" customHeight="1" x14ac:dyDescent="0.2">
      <c r="G14" s="35"/>
      <c r="U14" s="193"/>
      <c r="V14" s="193"/>
      <c r="W14" s="193"/>
      <c r="X14" s="193"/>
      <c r="Y14" s="21"/>
      <c r="Z14" s="194" t="str">
        <f>+Instructions!B4</f>
        <v>7/1/26</v>
      </c>
      <c r="AA14" s="72"/>
      <c r="AB14" s="52"/>
      <c r="AC14" s="71"/>
      <c r="AD14" s="71"/>
      <c r="AE14" s="52"/>
      <c r="AF14" s="58"/>
      <c r="AG14" s="58"/>
      <c r="AH14" s="59"/>
      <c r="AJ14" s="20"/>
      <c r="AK14" s="233">
        <f ca="1">TODAY()</f>
        <v>46178</v>
      </c>
      <c r="AL14" s="233"/>
      <c r="AM14" s="233"/>
      <c r="AN14" s="52"/>
      <c r="AO14" s="96"/>
      <c r="AT14" s="3"/>
      <c r="AU14" s="102" t="s">
        <v>59</v>
      </c>
    </row>
    <row r="15" spans="2:47" s="11" customFormat="1" ht="9.9499999999999993" customHeight="1" x14ac:dyDescent="0.2">
      <c r="T15" s="234" t="str">
        <f>IF(Instructions!C8="","",+Instructions!C8)</f>
        <v/>
      </c>
      <c r="U15" s="234"/>
      <c r="V15" s="234"/>
      <c r="W15" s="234"/>
      <c r="X15" s="234"/>
      <c r="Y15" s="234"/>
      <c r="Z15" s="234"/>
      <c r="AA15" s="72"/>
      <c r="AB15" s="52"/>
      <c r="AC15" s="71"/>
      <c r="AD15" s="71"/>
      <c r="AE15" s="52"/>
      <c r="AF15" s="58"/>
      <c r="AG15" s="58"/>
      <c r="AH15" s="59"/>
      <c r="AJ15" s="20"/>
      <c r="AK15" s="66"/>
      <c r="AL15" s="66"/>
      <c r="AN15" s="52"/>
      <c r="AO15" s="96"/>
      <c r="AT15" s="3"/>
      <c r="AU15" s="102" t="s">
        <v>59</v>
      </c>
    </row>
    <row r="16" spans="2:47" s="3" customFormat="1" ht="12" customHeight="1" x14ac:dyDescent="0.2">
      <c r="B16" s="3" t="s">
        <v>92</v>
      </c>
      <c r="C16" s="35" t="str">
        <f>"Product Code '"&amp;Instructions!B3&amp;"'"</f>
        <v>Product Code 'N'</v>
      </c>
      <c r="T16" s="234"/>
      <c r="U16" s="234"/>
      <c r="V16" s="234"/>
      <c r="W16" s="234"/>
      <c r="X16" s="234"/>
      <c r="Y16" s="234"/>
      <c r="Z16" s="234"/>
      <c r="AA16" s="5"/>
      <c r="AB16" s="52"/>
      <c r="AC16" s="70"/>
      <c r="AD16" s="70"/>
      <c r="AE16" s="52"/>
      <c r="AF16" s="39"/>
      <c r="AG16" s="39"/>
      <c r="AH16" s="55"/>
      <c r="AI16" s="17"/>
      <c r="AJ16" s="15"/>
      <c r="AK16" s="65"/>
      <c r="AL16" s="65"/>
      <c r="AM16" s="88" t="str">
        <f>IF(Instructions!$C$8="","",Instructions!$C$8)</f>
        <v/>
      </c>
      <c r="AN16" s="52"/>
      <c r="AO16" s="128"/>
      <c r="AP16" s="17"/>
      <c r="AQ16" s="17"/>
      <c r="AR16" s="17"/>
      <c r="AS16" s="17"/>
      <c r="AU16" s="102" t="s">
        <v>59</v>
      </c>
    </row>
    <row r="17" spans="2:47" s="3" customFormat="1" ht="3.95" customHeight="1" x14ac:dyDescent="0.2">
      <c r="C17" s="35"/>
      <c r="V17" s="4"/>
      <c r="W17" s="6"/>
      <c r="Y17" s="21"/>
      <c r="Z17" s="68"/>
      <c r="AA17" s="5"/>
      <c r="AB17" s="52"/>
      <c r="AC17" s="70"/>
      <c r="AD17" s="70"/>
      <c r="AE17" s="52"/>
      <c r="AF17" s="39"/>
      <c r="AG17" s="39"/>
      <c r="AH17" s="55"/>
      <c r="AI17" s="17"/>
      <c r="AJ17" s="15"/>
      <c r="AK17" s="65"/>
      <c r="AL17" s="65"/>
      <c r="AM17" s="17"/>
      <c r="AN17" s="52"/>
      <c r="AO17" s="128"/>
      <c r="AP17" s="17"/>
      <c r="AQ17" s="17"/>
      <c r="AR17" s="17"/>
      <c r="AS17" s="17"/>
      <c r="AU17" s="102" t="s">
        <v>59</v>
      </c>
    </row>
    <row r="18" spans="2:47" s="30" customFormat="1" ht="9.9499999999999993" customHeight="1" x14ac:dyDescent="0.2">
      <c r="C18" s="77" t="s">
        <v>10</v>
      </c>
      <c r="D18" s="78"/>
      <c r="E18" s="78"/>
      <c r="F18" s="78"/>
      <c r="G18" s="25"/>
      <c r="H18" s="25"/>
      <c r="I18" s="25"/>
      <c r="J18" s="25"/>
      <c r="K18" s="25"/>
      <c r="L18" s="25"/>
      <c r="M18" s="25"/>
      <c r="N18" s="25"/>
      <c r="O18" s="25"/>
      <c r="P18" s="25"/>
      <c r="Q18" s="25"/>
      <c r="R18" s="25"/>
      <c r="S18" s="25"/>
      <c r="T18" s="25"/>
      <c r="U18" s="235" t="s">
        <v>50</v>
      </c>
      <c r="V18" s="236"/>
      <c r="W18" s="26" t="s">
        <v>12</v>
      </c>
      <c r="X18" s="26" t="s">
        <v>16</v>
      </c>
      <c r="Y18" s="27" t="str">
        <f>+Y$11</f>
        <v>Net Price</v>
      </c>
      <c r="Z18" s="26" t="s">
        <v>15</v>
      </c>
      <c r="AA18" s="26" t="str">
        <f>+AA$11</f>
        <v>Code</v>
      </c>
      <c r="AB18" s="52"/>
      <c r="AC18" s="76" t="s">
        <v>17</v>
      </c>
      <c r="AD18" s="27" t="s">
        <v>13</v>
      </c>
      <c r="AE18" s="52"/>
      <c r="AF18" s="41" t="s">
        <v>61</v>
      </c>
      <c r="AG18" s="41" t="s">
        <v>99</v>
      </c>
      <c r="AH18" s="41" t="str">
        <f t="shared" ref="AH18:AS18" si="8">+AH$11</f>
        <v>Disc</v>
      </c>
      <c r="AI18" s="28" t="str">
        <f t="shared" si="8"/>
        <v>Act. Cost</v>
      </c>
      <c r="AJ18" s="28" t="str">
        <f t="shared" si="8"/>
        <v>GP%</v>
      </c>
      <c r="AK18" s="64" t="str">
        <f t="shared" si="8"/>
        <v>Adj.</v>
      </c>
      <c r="AL18" s="95" t="str">
        <f>+AL$11</f>
        <v>Group</v>
      </c>
      <c r="AM18" s="28" t="str">
        <f t="shared" si="8"/>
        <v>Price</v>
      </c>
      <c r="AN18" s="52"/>
      <c r="AP18" s="28" t="str">
        <f t="shared" si="8"/>
        <v>Calc Price</v>
      </c>
      <c r="AQ18" s="28" t="str">
        <f t="shared" si="8"/>
        <v>.05 Round</v>
      </c>
      <c r="AR18" s="28" t="str">
        <f t="shared" si="8"/>
        <v>Cents</v>
      </c>
      <c r="AS18" s="28" t="str">
        <f t="shared" si="8"/>
        <v>Round to</v>
      </c>
      <c r="AT18" s="3"/>
      <c r="AU18" s="102" t="s">
        <v>59</v>
      </c>
    </row>
    <row r="19" spans="2:47" s="183" customFormat="1" ht="9.6" customHeight="1" x14ac:dyDescent="0.2">
      <c r="C19" s="229" t="s">
        <v>63</v>
      </c>
      <c r="D19" s="229"/>
      <c r="E19" s="229"/>
      <c r="F19" s="229"/>
      <c r="G19" s="229"/>
      <c r="H19" s="229"/>
      <c r="I19" s="229"/>
      <c r="J19" s="229"/>
      <c r="K19" s="229"/>
      <c r="L19" s="229"/>
      <c r="M19" s="229"/>
      <c r="N19" s="229"/>
      <c r="O19" s="229"/>
      <c r="P19" s="229"/>
      <c r="Q19" s="229"/>
      <c r="R19" s="229"/>
      <c r="S19" s="229"/>
      <c r="T19" s="229"/>
      <c r="U19" s="229"/>
      <c r="V19" s="229"/>
      <c r="W19" s="229"/>
      <c r="X19" s="229"/>
      <c r="Y19" s="229"/>
      <c r="Z19" s="229"/>
      <c r="AA19" s="184"/>
      <c r="AB19" s="52"/>
      <c r="AC19" s="187"/>
      <c r="AD19" s="187"/>
      <c r="AE19" s="52"/>
      <c r="AF19" s="188"/>
      <c r="AG19" s="188"/>
      <c r="AH19" s="189"/>
      <c r="AI19" s="185"/>
      <c r="AJ19" s="186"/>
      <c r="AK19" s="190"/>
      <c r="AL19" s="191"/>
      <c r="AM19" s="185"/>
      <c r="AN19" s="52"/>
      <c r="AP19" s="185"/>
      <c r="AQ19" s="185"/>
      <c r="AR19" s="185"/>
      <c r="AS19" s="185"/>
      <c r="AT19" s="3"/>
      <c r="AU19" s="31" t="s">
        <v>59</v>
      </c>
    </row>
    <row r="20" spans="2:47" s="3" customFormat="1" ht="3" customHeight="1" x14ac:dyDescent="0.2">
      <c r="V20" s="74"/>
      <c r="W20" s="90"/>
      <c r="X20" s="6"/>
      <c r="Y20" s="39"/>
      <c r="Z20" s="6"/>
      <c r="AA20" s="5"/>
      <c r="AB20" s="52"/>
      <c r="AC20" s="56"/>
      <c r="AD20" s="15"/>
      <c r="AE20" s="52"/>
      <c r="AF20" s="39"/>
      <c r="AG20" s="39"/>
      <c r="AH20" s="55"/>
      <c r="AI20" s="17"/>
      <c r="AJ20" s="15"/>
      <c r="AK20" s="65"/>
      <c r="AL20" s="128"/>
      <c r="AM20" s="39"/>
      <c r="AN20" s="52"/>
      <c r="AP20" s="17"/>
      <c r="AQ20" s="17"/>
      <c r="AR20" s="17"/>
      <c r="AS20" s="17"/>
      <c r="AU20" s="102" t="s">
        <v>59</v>
      </c>
    </row>
    <row r="21" spans="2:47" s="3" customFormat="1" ht="9.9499999999999993" customHeight="1" x14ac:dyDescent="0.2">
      <c r="C21" s="216" t="s">
        <v>93</v>
      </c>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5"/>
      <c r="AB21" s="52"/>
      <c r="AC21" s="56"/>
      <c r="AD21" s="15"/>
      <c r="AE21" s="52"/>
      <c r="AF21" s="39"/>
      <c r="AG21" s="39"/>
      <c r="AH21" s="55"/>
      <c r="AI21" s="17"/>
      <c r="AJ21" s="15"/>
      <c r="AK21" s="65"/>
      <c r="AL21" s="128"/>
      <c r="AM21" s="39"/>
      <c r="AN21" s="52"/>
      <c r="AP21" s="17"/>
      <c r="AQ21" s="17"/>
      <c r="AR21" s="17"/>
      <c r="AS21" s="17"/>
      <c r="AU21" s="102"/>
    </row>
    <row r="22" spans="2:47" s="3" customFormat="1" ht="3" customHeight="1" x14ac:dyDescent="0.2">
      <c r="V22" s="74"/>
      <c r="W22" s="90"/>
      <c r="X22" s="6"/>
      <c r="Y22" s="39"/>
      <c r="Z22" s="6"/>
      <c r="AA22" s="5"/>
      <c r="AB22" s="52"/>
      <c r="AC22" s="56"/>
      <c r="AD22" s="15"/>
      <c r="AE22" s="52"/>
      <c r="AF22" s="39"/>
      <c r="AG22" s="39"/>
      <c r="AH22" s="55"/>
      <c r="AI22" s="17"/>
      <c r="AJ22" s="15"/>
      <c r="AK22" s="65"/>
      <c r="AL22" s="128"/>
      <c r="AM22" s="39"/>
      <c r="AN22" s="52"/>
      <c r="AP22" s="17"/>
      <c r="AQ22" s="17"/>
      <c r="AR22" s="17"/>
      <c r="AS22" s="17"/>
      <c r="AU22" s="102"/>
    </row>
    <row r="23" spans="2:47" s="3" customFormat="1" ht="9.9499999999999993" customHeight="1" x14ac:dyDescent="0.2">
      <c r="C23" s="73" t="s">
        <v>178</v>
      </c>
      <c r="D23" s="157"/>
      <c r="E23" s="157"/>
      <c r="L23" s="90"/>
      <c r="M23" s="90"/>
      <c r="N23" s="203"/>
      <c r="O23" s="203"/>
      <c r="P23" s="3" t="s">
        <v>92</v>
      </c>
      <c r="R23" s="3" t="s">
        <v>92</v>
      </c>
      <c r="V23" s="4"/>
      <c r="W23" s="6"/>
      <c r="X23" s="171" t="s">
        <v>107</v>
      </c>
      <c r="Y23" s="172" t="s">
        <v>203</v>
      </c>
      <c r="Z23" s="173"/>
      <c r="AA23" s="5"/>
      <c r="AB23" s="52"/>
      <c r="AC23" s="70"/>
      <c r="AD23" s="70"/>
      <c r="AE23" s="52"/>
      <c r="AF23" s="39"/>
      <c r="AG23" s="39"/>
      <c r="AH23" s="55"/>
      <c r="AI23" s="17"/>
      <c r="AJ23" s="15"/>
      <c r="AK23" s="65"/>
      <c r="AL23" s="128"/>
      <c r="AM23" s="17"/>
      <c r="AN23" s="52"/>
      <c r="AP23" s="17"/>
      <c r="AQ23" s="17"/>
      <c r="AR23" s="17"/>
      <c r="AS23" s="17"/>
      <c r="AU23" s="102" t="s">
        <v>59</v>
      </c>
    </row>
    <row r="24" spans="2:47" s="3" customFormat="1" ht="3" customHeight="1" x14ac:dyDescent="0.2">
      <c r="V24" s="74"/>
      <c r="W24" s="90"/>
      <c r="X24" s="6"/>
      <c r="Y24" s="39"/>
      <c r="Z24" s="6"/>
      <c r="AA24" s="5"/>
      <c r="AB24" s="52"/>
      <c r="AC24" s="56"/>
      <c r="AD24" s="15"/>
      <c r="AE24" s="52"/>
      <c r="AF24" s="39"/>
      <c r="AG24" s="39"/>
      <c r="AH24" s="55"/>
      <c r="AI24" s="17"/>
      <c r="AJ24" s="15"/>
      <c r="AK24" s="65"/>
      <c r="AL24" s="128"/>
      <c r="AM24" s="39"/>
      <c r="AN24" s="52"/>
      <c r="AP24" s="17"/>
      <c r="AQ24" s="17"/>
      <c r="AR24" s="17"/>
      <c r="AS24" s="17"/>
      <c r="AU24" s="102" t="s">
        <v>59</v>
      </c>
    </row>
    <row r="25" spans="2:47" s="3" customFormat="1" ht="9.9499999999999993" customHeight="1" x14ac:dyDescent="0.2">
      <c r="B25" s="118" t="s">
        <v>44</v>
      </c>
      <c r="D25" s="40"/>
      <c r="E25" s="74" t="s">
        <v>215</v>
      </c>
      <c r="F25" s="74"/>
      <c r="G25" s="30" t="s">
        <v>146</v>
      </c>
      <c r="H25" s="30"/>
      <c r="I25" s="30"/>
      <c r="J25" s="30"/>
      <c r="K25" s="30"/>
      <c r="L25" s="30"/>
      <c r="M25" s="30"/>
      <c r="N25" s="30" t="s">
        <v>148</v>
      </c>
      <c r="O25" s="30"/>
      <c r="P25" s="30"/>
      <c r="Q25" s="30"/>
      <c r="R25" s="30"/>
      <c r="S25" s="30"/>
      <c r="T25" s="30"/>
      <c r="V25" s="74"/>
      <c r="W25" s="90" t="s">
        <v>12</v>
      </c>
      <c r="X25" s="29"/>
      <c r="Y25" s="39">
        <f>IF(Suggested="Yes",'Price List'!AG25,'Price List'!AM25)</f>
        <v>453</v>
      </c>
      <c r="Z25" s="37" t="s">
        <v>108</v>
      </c>
      <c r="AA25" s="5" t="str">
        <f>+Instructions!$B$3</f>
        <v>N</v>
      </c>
      <c r="AB25" s="52"/>
      <c r="AC25" s="56">
        <f>+Instructions!$C$22</f>
        <v>0</v>
      </c>
      <c r="AD25" s="39">
        <f>ROUND($AG25*(1-AC25)+0.004999,2)</f>
        <v>453</v>
      </c>
      <c r="AE25" s="52"/>
      <c r="AF25" s="6" t="s">
        <v>218</v>
      </c>
      <c r="AG25" s="39">
        <v>453</v>
      </c>
      <c r="AH25" s="60">
        <f>+AC25</f>
        <v>0</v>
      </c>
      <c r="AI25" s="39">
        <f>+AD25</f>
        <v>453</v>
      </c>
      <c r="AJ25" s="60">
        <f>(AM25-AI25)/AM25</f>
        <v>0</v>
      </c>
      <c r="AK25" s="125"/>
      <c r="AL25" s="134">
        <v>2</v>
      </c>
      <c r="AM25" s="44">
        <f>SUM(AP25:AR25)+AK25</f>
        <v>453</v>
      </c>
      <c r="AN25" s="52"/>
      <c r="AP25" s="17">
        <f>ROUND(AI25/(1-VLOOKUP(AL25,Group,2,FALSE)),2)</f>
        <v>453</v>
      </c>
      <c r="AQ25" s="17">
        <f>IF(VLOOKUP(AL25,Group,5,FALSE)="YES",VLOOKUP(ROUND(ROUND(AP25,1)-AP25,2),Round,2,FALSE)+VLOOKUP(AL25,Group,6,FALSE),0)</f>
        <v>0</v>
      </c>
      <c r="AR25" s="17">
        <f>IF(VLOOKUP(AL25,Group,7,FALSE)="",0,ROUND(AP25-0.04999,1)-AP25+AS25)</f>
        <v>0</v>
      </c>
      <c r="AS25" s="17" t="str">
        <f>IF(VLOOKUP(AL25,Group,7,FALSE)="","",VLOOKUP(AL25,Group,7,FALSE))</f>
        <v/>
      </c>
      <c r="AU25" s="102" t="s">
        <v>59</v>
      </c>
    </row>
    <row r="26" spans="2:47" s="3" customFormat="1" ht="9.9499999999999993" customHeight="1" x14ac:dyDescent="0.2">
      <c r="B26" s="118" t="s">
        <v>44</v>
      </c>
      <c r="D26" s="40"/>
      <c r="E26" s="74" t="s">
        <v>216</v>
      </c>
      <c r="F26" s="74"/>
      <c r="G26" s="30" t="s">
        <v>147</v>
      </c>
      <c r="H26" s="30"/>
      <c r="I26" s="30"/>
      <c r="J26" s="30"/>
      <c r="K26" s="30"/>
      <c r="L26" s="30"/>
      <c r="M26" s="30"/>
      <c r="N26" s="30" t="s">
        <v>149</v>
      </c>
      <c r="O26" s="30"/>
      <c r="P26" s="30"/>
      <c r="Q26" s="30"/>
      <c r="R26" s="30"/>
      <c r="S26" s="30"/>
      <c r="T26" s="30"/>
      <c r="V26" s="74"/>
      <c r="W26" s="90" t="s">
        <v>12</v>
      </c>
      <c r="X26" s="29"/>
      <c r="Y26" s="39">
        <f>IF(Suggested="Yes",'Price List'!AG26,'Price List'!AM26)</f>
        <v>29.1</v>
      </c>
      <c r="Z26" s="37" t="s">
        <v>109</v>
      </c>
      <c r="AA26" s="5" t="str">
        <f>+Instructions!$B$3</f>
        <v>N</v>
      </c>
      <c r="AB26" s="52"/>
      <c r="AC26" s="56">
        <f>+Instructions!$C$22</f>
        <v>0</v>
      </c>
      <c r="AD26" s="39">
        <f>ROUND($AG26*(1-AC26)+0.004999,2)</f>
        <v>29.1</v>
      </c>
      <c r="AE26" s="52"/>
      <c r="AF26" s="6" t="s">
        <v>218</v>
      </c>
      <c r="AG26" s="39">
        <v>29.1</v>
      </c>
      <c r="AH26" s="60">
        <f>+AC26</f>
        <v>0</v>
      </c>
      <c r="AI26" s="39">
        <f>+AD26</f>
        <v>29.1</v>
      </c>
      <c r="AJ26" s="60">
        <f>(AM26-AI26)/AM26</f>
        <v>0</v>
      </c>
      <c r="AK26" s="125"/>
      <c r="AL26" s="134">
        <v>2</v>
      </c>
      <c r="AM26" s="44">
        <f>SUM(AP26:AR26)+AK26</f>
        <v>29.1</v>
      </c>
      <c r="AN26" s="52"/>
      <c r="AP26" s="17">
        <f>ROUND(AI26/(1-VLOOKUP(AL26,Group,2,FALSE)),2)</f>
        <v>29.1</v>
      </c>
      <c r="AQ26" s="17">
        <f>IF(VLOOKUP(AL26,Group,5,FALSE)="YES",VLOOKUP(ROUND(ROUND(AP26,1)-AP26,2),Round,2,FALSE)+VLOOKUP(AL26,Group,6,FALSE),0)</f>
        <v>0</v>
      </c>
      <c r="AR26" s="17">
        <f>IF(VLOOKUP(AL26,Group,7,FALSE)="",0,ROUND(AP26-0.04999,1)-AP26+AS26)</f>
        <v>0</v>
      </c>
      <c r="AS26" s="17" t="str">
        <f>IF(VLOOKUP(AL26,Group,7,FALSE)="","",VLOOKUP(AL26,Group,7,FALSE))</f>
        <v/>
      </c>
      <c r="AU26" s="102" t="s">
        <v>59</v>
      </c>
    </row>
    <row r="27" spans="2:47" s="3" customFormat="1" ht="9.9499999999999993" customHeight="1" x14ac:dyDescent="0.2">
      <c r="B27" s="118" t="s">
        <v>44</v>
      </c>
      <c r="D27" s="40"/>
      <c r="E27" s="74" t="s">
        <v>216</v>
      </c>
      <c r="F27" s="74"/>
      <c r="G27" s="30" t="s">
        <v>205</v>
      </c>
      <c r="H27" s="30"/>
      <c r="I27" s="30"/>
      <c r="J27" s="30"/>
      <c r="K27" s="30"/>
      <c r="L27" s="30"/>
      <c r="M27" s="30"/>
      <c r="N27" s="30" t="s">
        <v>149</v>
      </c>
      <c r="O27" s="30"/>
      <c r="P27" s="30"/>
      <c r="Q27" s="30"/>
      <c r="R27" s="30"/>
      <c r="S27" s="30"/>
      <c r="T27" s="30"/>
      <c r="V27" s="74" t="s">
        <v>206</v>
      </c>
      <c r="W27" s="90"/>
      <c r="X27" s="29"/>
      <c r="Y27" s="39">
        <f>IF(Suggested="Yes",'Price List'!AG27,'Price List'!AM27)</f>
        <v>27.5</v>
      </c>
      <c r="Z27" s="37" t="s">
        <v>109</v>
      </c>
      <c r="AA27" s="5" t="str">
        <f>+Instructions!$B$3</f>
        <v>N</v>
      </c>
      <c r="AB27" s="52"/>
      <c r="AC27" s="56">
        <f>+Instructions!$C$22</f>
        <v>0</v>
      </c>
      <c r="AD27" s="39">
        <f t="shared" ref="AD27" si="9">ROUND($AG27*(1-AC27)+0.004999,2)</f>
        <v>27.5</v>
      </c>
      <c r="AE27" s="52"/>
      <c r="AF27" s="6" t="s">
        <v>218</v>
      </c>
      <c r="AG27" s="39">
        <v>27.5</v>
      </c>
      <c r="AH27" s="60">
        <f t="shared" ref="AH27" si="10">+AC27</f>
        <v>0</v>
      </c>
      <c r="AI27" s="39">
        <f t="shared" ref="AI27" si="11">+AD27</f>
        <v>27.5</v>
      </c>
      <c r="AJ27" s="60">
        <f t="shared" ref="AJ27" si="12">(AM27-AI27)/AM27</f>
        <v>0</v>
      </c>
      <c r="AK27" s="125"/>
      <c r="AL27" s="134">
        <v>2</v>
      </c>
      <c r="AM27" s="44">
        <f t="shared" ref="AM27" si="13">SUM(AP27:AR27)+AK27</f>
        <v>27.5</v>
      </c>
      <c r="AN27" s="52"/>
      <c r="AP27" s="17">
        <f t="shared" ref="AP27" si="14">ROUND(AI27/(1-VLOOKUP(AL27,Group,2,FALSE)),2)</f>
        <v>27.5</v>
      </c>
      <c r="AQ27" s="17">
        <f t="shared" ref="AQ27" si="15">IF(VLOOKUP(AL27,Group,5,FALSE)="YES",VLOOKUP(ROUND(ROUND(AP27,1)-AP27,2),Round,2,FALSE)+VLOOKUP(AL27,Group,6,FALSE),0)</f>
        <v>0</v>
      </c>
      <c r="AR27" s="17">
        <f t="shared" ref="AR27" si="16">IF(VLOOKUP(AL27,Group,7,FALSE)="",0,ROUND(AP27-0.04999,1)-AP27+AS27)</f>
        <v>0</v>
      </c>
      <c r="AS27" s="17" t="str">
        <f t="shared" ref="AS27" si="17">IF(VLOOKUP(AL27,Group,7,FALSE)="","",VLOOKUP(AL27,Group,7,FALSE))</f>
        <v/>
      </c>
      <c r="AU27" s="102" t="s">
        <v>59</v>
      </c>
    </row>
    <row r="28" spans="2:47" s="3" customFormat="1" ht="2.1" customHeight="1" x14ac:dyDescent="0.2">
      <c r="V28" s="74"/>
      <c r="W28" s="90"/>
      <c r="X28" s="6"/>
      <c r="Y28" s="39"/>
      <c r="Z28" s="6"/>
      <c r="AA28" s="5"/>
      <c r="AB28" s="52"/>
      <c r="AC28" s="56"/>
      <c r="AD28" s="15"/>
      <c r="AE28" s="52"/>
      <c r="AF28" s="39"/>
      <c r="AG28" s="39"/>
      <c r="AH28" s="55"/>
      <c r="AI28" s="17"/>
      <c r="AJ28" s="15"/>
      <c r="AK28" s="65"/>
      <c r="AL28" s="128"/>
      <c r="AM28" s="39"/>
      <c r="AN28" s="52"/>
      <c r="AP28" s="17"/>
      <c r="AQ28" s="17"/>
      <c r="AR28" s="17"/>
      <c r="AS28" s="17"/>
      <c r="AU28" s="102"/>
    </row>
    <row r="29" spans="2:47" s="3" customFormat="1" ht="9.6" customHeight="1" x14ac:dyDescent="0.2">
      <c r="B29" s="123"/>
      <c r="D29" s="103" t="s">
        <v>52</v>
      </c>
      <c r="E29" s="175" t="s">
        <v>183</v>
      </c>
      <c r="F29" s="74"/>
      <c r="G29" s="30"/>
      <c r="H29" s="30"/>
      <c r="I29" s="30"/>
      <c r="J29" s="30"/>
      <c r="K29" s="30"/>
      <c r="L29" s="30"/>
      <c r="M29" s="30"/>
      <c r="N29" s="30"/>
      <c r="O29" s="30"/>
      <c r="P29" s="30"/>
      <c r="Q29" s="30"/>
      <c r="R29" s="30"/>
      <c r="S29" s="30"/>
      <c r="T29" s="30"/>
      <c r="V29" s="74"/>
      <c r="W29" s="90"/>
      <c r="X29" s="29"/>
      <c r="Y29" s="39"/>
      <c r="Z29" s="37"/>
      <c r="AA29" s="5"/>
      <c r="AB29" s="52"/>
      <c r="AC29" s="56"/>
      <c r="AD29" s="39"/>
      <c r="AE29" s="52"/>
      <c r="AF29" s="6"/>
      <c r="AG29" s="39"/>
      <c r="AH29" s="60"/>
      <c r="AI29" s="39"/>
      <c r="AJ29" s="60"/>
      <c r="AK29" s="75"/>
      <c r="AL29" s="169"/>
      <c r="AM29" s="39"/>
      <c r="AN29" s="52"/>
      <c r="AP29" s="17"/>
      <c r="AQ29" s="17"/>
      <c r="AR29" s="17"/>
      <c r="AS29" s="17"/>
      <c r="AU29" s="102"/>
    </row>
    <row r="30" spans="2:47" s="3" customFormat="1" ht="9.6" customHeight="1" x14ac:dyDescent="0.2">
      <c r="B30" s="123"/>
      <c r="D30" s="103"/>
      <c r="E30" s="175" t="s">
        <v>184</v>
      </c>
      <c r="F30" s="74"/>
      <c r="G30" s="30"/>
      <c r="H30" s="30"/>
      <c r="I30" s="30"/>
      <c r="J30" s="30"/>
      <c r="K30" s="30"/>
      <c r="L30" s="30"/>
      <c r="M30" s="30"/>
      <c r="N30" s="30"/>
      <c r="O30" s="30"/>
      <c r="P30" s="30"/>
      <c r="Q30" s="30"/>
      <c r="R30" s="30"/>
      <c r="S30" s="30"/>
      <c r="T30" s="30"/>
      <c r="V30" s="74"/>
      <c r="W30" s="90"/>
      <c r="X30" s="29"/>
      <c r="Y30" s="39"/>
      <c r="Z30" s="37"/>
      <c r="AA30" s="5"/>
      <c r="AB30" s="52"/>
      <c r="AC30" s="56"/>
      <c r="AD30" s="39"/>
      <c r="AE30" s="52"/>
      <c r="AF30" s="6"/>
      <c r="AG30" s="39"/>
      <c r="AH30" s="60"/>
      <c r="AI30" s="39"/>
      <c r="AJ30" s="60"/>
      <c r="AK30" s="75"/>
      <c r="AL30" s="169"/>
      <c r="AM30" s="39"/>
      <c r="AN30" s="52"/>
      <c r="AP30" s="17"/>
      <c r="AQ30" s="17"/>
      <c r="AR30" s="17"/>
      <c r="AS30" s="17"/>
      <c r="AU30" s="102"/>
    </row>
    <row r="31" spans="2:47" s="3" customFormat="1" ht="9.6" customHeight="1" x14ac:dyDescent="0.2">
      <c r="B31" s="123"/>
      <c r="D31" s="103"/>
      <c r="E31" s="175" t="s">
        <v>185</v>
      </c>
      <c r="F31" s="74"/>
      <c r="G31" s="30"/>
      <c r="H31" s="30"/>
      <c r="I31" s="30"/>
      <c r="J31" s="30"/>
      <c r="K31" s="30"/>
      <c r="L31" s="30"/>
      <c r="M31" s="30"/>
      <c r="N31" s="30"/>
      <c r="O31" s="30"/>
      <c r="P31" s="30"/>
      <c r="Q31" s="30"/>
      <c r="R31" s="30"/>
      <c r="S31" s="30"/>
      <c r="T31" s="30"/>
      <c r="V31" s="74"/>
      <c r="W31" s="90"/>
      <c r="X31" s="29"/>
      <c r="Y31" s="39"/>
      <c r="Z31" s="37"/>
      <c r="AA31" s="5"/>
      <c r="AB31" s="52"/>
      <c r="AC31" s="56"/>
      <c r="AD31" s="39"/>
      <c r="AE31" s="52"/>
      <c r="AF31" s="6"/>
      <c r="AG31" s="39"/>
      <c r="AH31" s="60"/>
      <c r="AI31" s="39"/>
      <c r="AJ31" s="60"/>
      <c r="AK31" s="75"/>
      <c r="AL31" s="169"/>
      <c r="AM31" s="39"/>
      <c r="AN31" s="52"/>
      <c r="AP31" s="17"/>
      <c r="AQ31" s="17"/>
      <c r="AR31" s="17"/>
      <c r="AS31" s="17"/>
      <c r="AU31" s="102"/>
    </row>
    <row r="32" spans="2:47" s="3" customFormat="1" ht="9.6" customHeight="1" x14ac:dyDescent="0.2">
      <c r="B32" s="123"/>
      <c r="D32" s="103"/>
      <c r="E32" s="175" t="s">
        <v>181</v>
      </c>
      <c r="F32" s="74"/>
      <c r="G32" s="30"/>
      <c r="H32" s="30"/>
      <c r="I32" s="30"/>
      <c r="J32" s="30"/>
      <c r="K32" s="30"/>
      <c r="L32" s="30"/>
      <c r="M32" s="30"/>
      <c r="N32" s="30"/>
      <c r="O32" s="30"/>
      <c r="P32" s="30"/>
      <c r="Q32" s="30"/>
      <c r="R32" s="30"/>
      <c r="S32" s="30"/>
      <c r="T32" s="30"/>
      <c r="V32" s="74"/>
      <c r="W32" s="90"/>
      <c r="X32" s="29"/>
      <c r="Y32" s="39"/>
      <c r="Z32" s="37"/>
      <c r="AA32" s="5"/>
      <c r="AB32" s="52"/>
      <c r="AC32" s="56"/>
      <c r="AD32" s="39"/>
      <c r="AE32" s="52"/>
      <c r="AF32" s="6"/>
      <c r="AG32" s="39"/>
      <c r="AH32" s="60"/>
      <c r="AI32" s="39"/>
      <c r="AJ32" s="60"/>
      <c r="AK32" s="75"/>
      <c r="AL32" s="169"/>
      <c r="AM32" s="39"/>
      <c r="AN32" s="52"/>
      <c r="AP32" s="17"/>
      <c r="AQ32" s="17"/>
      <c r="AR32" s="17"/>
      <c r="AS32" s="17"/>
      <c r="AU32" s="102"/>
    </row>
    <row r="33" spans="2:47" s="3" customFormat="1" ht="3.95" customHeight="1" x14ac:dyDescent="0.2">
      <c r="V33" s="74"/>
      <c r="W33" s="90"/>
      <c r="X33" s="6"/>
      <c r="Y33" s="39"/>
      <c r="Z33" s="6"/>
      <c r="AA33" s="5"/>
      <c r="AB33" s="52"/>
      <c r="AC33" s="56"/>
      <c r="AD33" s="15"/>
      <c r="AE33" s="52"/>
      <c r="AF33" s="39"/>
      <c r="AG33" s="39"/>
      <c r="AH33" s="55"/>
      <c r="AI33" s="17"/>
      <c r="AJ33" s="15"/>
      <c r="AK33" s="65"/>
      <c r="AL33" s="128"/>
      <c r="AM33" s="39"/>
      <c r="AN33" s="52"/>
      <c r="AP33" s="17"/>
      <c r="AQ33" s="17"/>
      <c r="AR33" s="17"/>
      <c r="AS33" s="17"/>
      <c r="AU33" s="102"/>
    </row>
    <row r="34" spans="2:47" s="3" customFormat="1" ht="9.9499999999999993" customHeight="1" x14ac:dyDescent="0.2">
      <c r="C34" s="73" t="s">
        <v>180</v>
      </c>
      <c r="D34" s="157"/>
      <c r="E34" s="157"/>
      <c r="L34" s="90"/>
      <c r="M34" s="90"/>
      <c r="N34" s="174"/>
      <c r="O34" s="174"/>
      <c r="P34" s="3" t="s">
        <v>92</v>
      </c>
      <c r="V34" s="4"/>
      <c r="W34" s="6"/>
      <c r="X34" s="171" t="s">
        <v>107</v>
      </c>
      <c r="Y34" s="172" t="s">
        <v>134</v>
      </c>
      <c r="Z34" s="173"/>
      <c r="AA34" s="5"/>
      <c r="AB34" s="52"/>
      <c r="AC34" s="70"/>
      <c r="AD34" s="70"/>
      <c r="AE34" s="52"/>
      <c r="AF34" s="39"/>
      <c r="AG34" s="39"/>
      <c r="AH34" s="55"/>
      <c r="AI34" s="17"/>
      <c r="AJ34" s="15"/>
      <c r="AK34" s="65"/>
      <c r="AL34" s="128"/>
      <c r="AM34" s="17"/>
      <c r="AN34" s="52"/>
      <c r="AP34" s="17"/>
      <c r="AQ34" s="17"/>
      <c r="AR34" s="17"/>
      <c r="AS34" s="17"/>
      <c r="AU34" s="102" t="s">
        <v>59</v>
      </c>
    </row>
    <row r="35" spans="2:47" s="3" customFormat="1" ht="3" customHeight="1" x14ac:dyDescent="0.2">
      <c r="V35" s="74"/>
      <c r="W35" s="90"/>
      <c r="X35" s="6"/>
      <c r="Y35" s="39"/>
      <c r="Z35" s="6"/>
      <c r="AA35" s="5"/>
      <c r="AB35" s="52"/>
      <c r="AC35" s="56"/>
      <c r="AD35" s="15"/>
      <c r="AE35" s="52"/>
      <c r="AF35" s="39"/>
      <c r="AG35" s="39"/>
      <c r="AH35" s="55"/>
      <c r="AI35" s="17"/>
      <c r="AJ35" s="15"/>
      <c r="AK35" s="65"/>
      <c r="AL35" s="128"/>
      <c r="AM35" s="39"/>
      <c r="AN35" s="52"/>
      <c r="AP35" s="17"/>
      <c r="AQ35" s="17"/>
      <c r="AR35" s="17"/>
      <c r="AS35" s="17"/>
      <c r="AU35" s="102" t="s">
        <v>59</v>
      </c>
    </row>
    <row r="36" spans="2:47" s="3" customFormat="1" ht="30" customHeight="1" x14ac:dyDescent="0.2">
      <c r="C36" s="220"/>
      <c r="D36" s="221"/>
      <c r="E36" s="221"/>
      <c r="F36" s="83"/>
      <c r="G36" s="182" t="s">
        <v>101</v>
      </c>
      <c r="H36" s="181"/>
      <c r="I36" s="181"/>
      <c r="J36" s="224" t="s">
        <v>140</v>
      </c>
      <c r="K36" s="225"/>
      <c r="L36" s="225"/>
      <c r="M36" s="224" t="s">
        <v>141</v>
      </c>
      <c r="N36" s="240"/>
      <c r="O36" s="240"/>
      <c r="P36" s="224" t="s">
        <v>142</v>
      </c>
      <c r="Q36" s="240"/>
      <c r="R36" s="240"/>
      <c r="S36" s="224" t="s">
        <v>143</v>
      </c>
      <c r="T36" s="240"/>
      <c r="U36" s="240"/>
      <c r="V36" s="177"/>
      <c r="W36" s="178"/>
      <c r="X36" s="179"/>
      <c r="Y36" s="180"/>
      <c r="Z36" s="176"/>
      <c r="AA36" s="5"/>
      <c r="AB36" s="52"/>
      <c r="AC36" s="70"/>
      <c r="AD36" s="70"/>
      <c r="AE36" s="52"/>
      <c r="AF36" s="39"/>
      <c r="AG36" s="39"/>
      <c r="AH36" s="55"/>
      <c r="AI36" s="17"/>
      <c r="AJ36" s="15"/>
      <c r="AK36" s="65"/>
      <c r="AL36" s="128"/>
      <c r="AM36" s="17"/>
      <c r="AN36" s="52"/>
      <c r="AP36" s="17"/>
      <c r="AQ36" s="17"/>
      <c r="AR36" s="17"/>
      <c r="AS36" s="17"/>
      <c r="AU36" s="31" t="s">
        <v>59</v>
      </c>
    </row>
    <row r="37" spans="2:47" s="3" customFormat="1" ht="9.9499999999999993" customHeight="1" x14ac:dyDescent="0.2">
      <c r="C37" s="218" t="s">
        <v>111</v>
      </c>
      <c r="D37" s="219"/>
      <c r="E37" s="219"/>
      <c r="J37" s="222" t="s">
        <v>113</v>
      </c>
      <c r="K37" s="222"/>
      <c r="L37" s="223"/>
      <c r="M37" s="223"/>
      <c r="N37" s="223"/>
      <c r="O37" s="223"/>
      <c r="P37" s="242" t="s">
        <v>118</v>
      </c>
      <c r="Q37" s="242"/>
      <c r="R37" s="243"/>
      <c r="S37" s="243"/>
      <c r="T37" s="243"/>
      <c r="U37" s="243"/>
      <c r="V37" s="83"/>
      <c r="W37" s="90"/>
      <c r="X37" s="6"/>
      <c r="Y37" s="39"/>
      <c r="Z37" s="6"/>
      <c r="AA37" s="5"/>
      <c r="AB37" s="52"/>
      <c r="AC37" s="56"/>
      <c r="AD37" s="15"/>
      <c r="AE37" s="52"/>
      <c r="AF37" s="39"/>
      <c r="AG37" s="39"/>
      <c r="AH37" s="55"/>
      <c r="AI37" s="17"/>
      <c r="AJ37" s="15"/>
      <c r="AK37" s="65"/>
      <c r="AL37" s="128"/>
      <c r="AM37" s="39"/>
      <c r="AN37" s="52"/>
      <c r="AP37" s="17"/>
      <c r="AQ37" s="17"/>
      <c r="AR37" s="17"/>
      <c r="AS37" s="17"/>
      <c r="AU37" s="31" t="s">
        <v>59</v>
      </c>
    </row>
    <row r="38" spans="2:47" s="3" customFormat="1" ht="3" customHeight="1" x14ac:dyDescent="0.2">
      <c r="P38" s="83"/>
      <c r="Q38" s="83"/>
      <c r="R38" s="6"/>
      <c r="S38" s="6"/>
      <c r="T38" s="83"/>
      <c r="V38" s="83"/>
      <c r="W38" s="90"/>
      <c r="X38" s="6"/>
      <c r="Y38" s="39"/>
      <c r="Z38" s="6"/>
      <c r="AA38" s="5"/>
      <c r="AB38" s="52"/>
      <c r="AC38" s="56"/>
      <c r="AD38" s="15"/>
      <c r="AE38" s="52"/>
      <c r="AF38" s="39"/>
      <c r="AG38" s="39"/>
      <c r="AH38" s="55"/>
      <c r="AI38" s="17"/>
      <c r="AJ38" s="15"/>
      <c r="AK38" s="65"/>
      <c r="AL38" s="128"/>
      <c r="AM38" s="39"/>
      <c r="AN38" s="52"/>
      <c r="AP38" s="17"/>
      <c r="AQ38" s="17"/>
      <c r="AR38" s="17"/>
      <c r="AS38" s="17"/>
      <c r="AU38" s="31" t="s">
        <v>59</v>
      </c>
    </row>
    <row r="39" spans="2:47" s="3" customFormat="1" ht="9.9499999999999993" customHeight="1" x14ac:dyDescent="0.2">
      <c r="B39" s="118" t="s">
        <v>44</v>
      </c>
      <c r="D39" s="40"/>
      <c r="E39" s="204" t="s">
        <v>150</v>
      </c>
      <c r="F39" s="74"/>
      <c r="G39" s="29">
        <v>50</v>
      </c>
      <c r="H39" s="30"/>
      <c r="I39" s="30"/>
      <c r="J39" s="226">
        <v>15</v>
      </c>
      <c r="K39" s="217"/>
      <c r="L39" s="217"/>
      <c r="M39" s="226">
        <v>20</v>
      </c>
      <c r="N39" s="217"/>
      <c r="O39" s="217"/>
      <c r="P39" s="226">
        <v>12</v>
      </c>
      <c r="Q39" s="217"/>
      <c r="R39" s="217"/>
      <c r="S39" s="226">
        <v>17</v>
      </c>
      <c r="T39" s="217"/>
      <c r="U39" s="217"/>
      <c r="V39" s="174"/>
      <c r="W39" s="90" t="s">
        <v>12</v>
      </c>
      <c r="X39" s="29"/>
      <c r="Y39" s="39">
        <f>IF(Suggested="Yes",'Price List'!AG39,'Price List'!AM39)</f>
        <v>216</v>
      </c>
      <c r="Z39" s="37" t="s">
        <v>45</v>
      </c>
      <c r="AA39" s="5" t="str">
        <f>+Instructions!$B$3</f>
        <v>N</v>
      </c>
      <c r="AB39" s="52"/>
      <c r="AC39" s="56">
        <f>+Instructions!$C$22</f>
        <v>0</v>
      </c>
      <c r="AD39" s="39">
        <f t="shared" ref="AD39:AD51" si="18">ROUND($AG39*(1-AC39)+0.004999,2)</f>
        <v>216</v>
      </c>
      <c r="AE39" s="52"/>
      <c r="AF39" s="6" t="s">
        <v>218</v>
      </c>
      <c r="AG39" s="39">
        <v>216</v>
      </c>
      <c r="AH39" s="60">
        <f t="shared" ref="AH39:AH51" si="19">+AC39</f>
        <v>0</v>
      </c>
      <c r="AI39" s="39">
        <f t="shared" ref="AI39:AI51" si="20">+AD39</f>
        <v>216</v>
      </c>
      <c r="AJ39" s="60">
        <f t="shared" ref="AJ39:AJ51" si="21">(AM39-AI39)/AM39</f>
        <v>0</v>
      </c>
      <c r="AK39" s="125"/>
      <c r="AL39" s="134">
        <v>2</v>
      </c>
      <c r="AM39" s="44">
        <f t="shared" ref="AM39:AM51" si="22">SUM(AP39:AR39)+AK39</f>
        <v>216</v>
      </c>
      <c r="AN39" s="52"/>
      <c r="AP39" s="17">
        <f t="shared" ref="AP39:AP51" si="23">ROUND(AI39/(1-VLOOKUP(AL39,Group,2,FALSE)),2)</f>
        <v>216</v>
      </c>
      <c r="AQ39" s="17">
        <f t="shared" ref="AQ39:AQ51" si="24">IF(VLOOKUP(AL39,Group,5,FALSE)="YES",VLOOKUP(ROUND(ROUND(AP39,1)-AP39,2),Round,2,FALSE)+VLOOKUP(AL39,Group,6,FALSE),0)</f>
        <v>0</v>
      </c>
      <c r="AR39" s="17">
        <f t="shared" ref="AR39:AR51" si="25">IF(VLOOKUP(AL39,Group,7,FALSE)="",0,ROUND(AP39-0.04999,1)-AP39+AS39)</f>
        <v>0</v>
      </c>
      <c r="AS39" s="17" t="str">
        <f t="shared" ref="AS39:AS51" si="26">IF(VLOOKUP(AL39,Group,7,FALSE)="","",VLOOKUP(AL39,Group,7,FALSE))</f>
        <v/>
      </c>
      <c r="AU39" s="102" t="s">
        <v>59</v>
      </c>
    </row>
    <row r="40" spans="2:47" s="3" customFormat="1" ht="9.9499999999999993" customHeight="1" x14ac:dyDescent="0.2">
      <c r="B40" s="118" t="s">
        <v>44</v>
      </c>
      <c r="D40" s="40"/>
      <c r="E40" s="204" t="s">
        <v>151</v>
      </c>
      <c r="F40" s="74"/>
      <c r="G40" s="29">
        <v>67</v>
      </c>
      <c r="H40" s="30"/>
      <c r="I40" s="30"/>
      <c r="J40" s="226">
        <v>20</v>
      </c>
      <c r="K40" s="217"/>
      <c r="L40" s="217"/>
      <c r="M40" s="226">
        <v>27</v>
      </c>
      <c r="N40" s="217"/>
      <c r="O40" s="217"/>
      <c r="P40" s="226">
        <v>17</v>
      </c>
      <c r="Q40" s="217"/>
      <c r="R40" s="217"/>
      <c r="S40" s="226">
        <v>22</v>
      </c>
      <c r="T40" s="217"/>
      <c r="U40" s="217"/>
      <c r="V40" s="174"/>
      <c r="W40" s="90" t="s">
        <v>12</v>
      </c>
      <c r="X40" s="29"/>
      <c r="Y40" s="39">
        <f>IF(Suggested="Yes",'Price List'!AG40,'Price List'!AM40)</f>
        <v>244.6</v>
      </c>
      <c r="Z40" s="37" t="s">
        <v>45</v>
      </c>
      <c r="AA40" s="5" t="str">
        <f>+Instructions!$B$3</f>
        <v>N</v>
      </c>
      <c r="AB40" s="52"/>
      <c r="AC40" s="56">
        <f>+Instructions!$C$22</f>
        <v>0</v>
      </c>
      <c r="AD40" s="39">
        <f t="shared" si="18"/>
        <v>244.6</v>
      </c>
      <c r="AE40" s="52"/>
      <c r="AF40" s="6" t="s">
        <v>218</v>
      </c>
      <c r="AG40" s="39">
        <v>244.6</v>
      </c>
      <c r="AH40" s="60">
        <f t="shared" si="19"/>
        <v>0</v>
      </c>
      <c r="AI40" s="39">
        <f t="shared" si="20"/>
        <v>244.6</v>
      </c>
      <c r="AJ40" s="60">
        <f t="shared" si="21"/>
        <v>0</v>
      </c>
      <c r="AK40" s="125"/>
      <c r="AL40" s="134">
        <v>2</v>
      </c>
      <c r="AM40" s="44">
        <f t="shared" si="22"/>
        <v>244.6</v>
      </c>
      <c r="AN40" s="52"/>
      <c r="AP40" s="17">
        <f t="shared" si="23"/>
        <v>244.6</v>
      </c>
      <c r="AQ40" s="17">
        <f t="shared" si="24"/>
        <v>0</v>
      </c>
      <c r="AR40" s="17">
        <f t="shared" si="25"/>
        <v>0</v>
      </c>
      <c r="AS40" s="17" t="str">
        <f t="shared" si="26"/>
        <v/>
      </c>
      <c r="AU40" s="102" t="s">
        <v>59</v>
      </c>
    </row>
    <row r="41" spans="2:47" s="3" customFormat="1" ht="9.9499999999999993" customHeight="1" x14ac:dyDescent="0.2">
      <c r="B41" s="118" t="s">
        <v>44</v>
      </c>
      <c r="D41" s="40"/>
      <c r="E41" s="204" t="s">
        <v>152</v>
      </c>
      <c r="F41" s="74"/>
      <c r="G41" s="29">
        <v>84</v>
      </c>
      <c r="H41" s="30"/>
      <c r="I41" s="30"/>
      <c r="J41" s="226">
        <v>25</v>
      </c>
      <c r="K41" s="217"/>
      <c r="L41" s="217"/>
      <c r="M41" s="226">
        <v>33</v>
      </c>
      <c r="N41" s="217"/>
      <c r="O41" s="217"/>
      <c r="P41" s="226">
        <v>21</v>
      </c>
      <c r="Q41" s="217"/>
      <c r="R41" s="217"/>
      <c r="S41" s="226">
        <v>28</v>
      </c>
      <c r="T41" s="217"/>
      <c r="U41" s="217"/>
      <c r="V41" s="174"/>
      <c r="W41" s="90" t="s">
        <v>12</v>
      </c>
      <c r="X41" s="29"/>
      <c r="Y41" s="39">
        <f>IF(Suggested="Yes",'Price List'!AG41,'Price List'!AM41)</f>
        <v>268.95</v>
      </c>
      <c r="Z41" s="37" t="s">
        <v>45</v>
      </c>
      <c r="AA41" s="5" t="str">
        <f>+Instructions!$B$3</f>
        <v>N</v>
      </c>
      <c r="AB41" s="52"/>
      <c r="AC41" s="56">
        <f>+Instructions!$C$22</f>
        <v>0</v>
      </c>
      <c r="AD41" s="39">
        <f t="shared" si="18"/>
        <v>268.95</v>
      </c>
      <c r="AE41" s="52"/>
      <c r="AF41" s="6" t="s">
        <v>218</v>
      </c>
      <c r="AG41" s="39">
        <v>268.95</v>
      </c>
      <c r="AH41" s="60">
        <f t="shared" si="19"/>
        <v>0</v>
      </c>
      <c r="AI41" s="39">
        <f t="shared" si="20"/>
        <v>268.95</v>
      </c>
      <c r="AJ41" s="60">
        <f t="shared" si="21"/>
        <v>0</v>
      </c>
      <c r="AK41" s="125"/>
      <c r="AL41" s="134">
        <v>2</v>
      </c>
      <c r="AM41" s="44">
        <f t="shared" si="22"/>
        <v>268.95</v>
      </c>
      <c r="AN41" s="52"/>
      <c r="AP41" s="17">
        <f t="shared" si="23"/>
        <v>268.95</v>
      </c>
      <c r="AQ41" s="17">
        <f t="shared" si="24"/>
        <v>0</v>
      </c>
      <c r="AR41" s="17">
        <f t="shared" si="25"/>
        <v>0</v>
      </c>
      <c r="AS41" s="17" t="str">
        <f t="shared" si="26"/>
        <v/>
      </c>
      <c r="AU41" s="102" t="s">
        <v>59</v>
      </c>
    </row>
    <row r="42" spans="2:47" s="3" customFormat="1" ht="9.9499999999999993" customHeight="1" x14ac:dyDescent="0.2">
      <c r="B42" s="118" t="s">
        <v>44</v>
      </c>
      <c r="D42" s="40"/>
      <c r="E42" s="204" t="s">
        <v>153</v>
      </c>
      <c r="F42" s="74"/>
      <c r="G42" s="29">
        <v>100</v>
      </c>
      <c r="H42" s="30"/>
      <c r="I42" s="30"/>
      <c r="J42" s="226">
        <v>30</v>
      </c>
      <c r="K42" s="217"/>
      <c r="L42" s="217"/>
      <c r="M42" s="226">
        <v>40</v>
      </c>
      <c r="N42" s="217"/>
      <c r="O42" s="217"/>
      <c r="P42" s="226">
        <v>25</v>
      </c>
      <c r="Q42" s="217"/>
      <c r="R42" s="217"/>
      <c r="S42" s="226">
        <v>33</v>
      </c>
      <c r="T42" s="217"/>
      <c r="U42" s="217"/>
      <c r="V42" s="174"/>
      <c r="W42" s="90" t="s">
        <v>12</v>
      </c>
      <c r="X42" s="29"/>
      <c r="Y42" s="39">
        <f>IF(Suggested="Yes",'Price List'!AG42,'Price List'!AM42)</f>
        <v>278.5</v>
      </c>
      <c r="Z42" s="37" t="s">
        <v>45</v>
      </c>
      <c r="AA42" s="5" t="str">
        <f>+Instructions!$B$3</f>
        <v>N</v>
      </c>
      <c r="AB42" s="52"/>
      <c r="AC42" s="56">
        <f>+Instructions!$C$22</f>
        <v>0</v>
      </c>
      <c r="AD42" s="39">
        <f t="shared" si="18"/>
        <v>278.5</v>
      </c>
      <c r="AE42" s="52"/>
      <c r="AF42" s="6" t="s">
        <v>218</v>
      </c>
      <c r="AG42" s="39">
        <v>278.5</v>
      </c>
      <c r="AH42" s="60">
        <f t="shared" si="19"/>
        <v>0</v>
      </c>
      <c r="AI42" s="39">
        <f t="shared" si="20"/>
        <v>278.5</v>
      </c>
      <c r="AJ42" s="60">
        <f t="shared" si="21"/>
        <v>0</v>
      </c>
      <c r="AK42" s="125"/>
      <c r="AL42" s="134">
        <v>2</v>
      </c>
      <c r="AM42" s="44">
        <f t="shared" si="22"/>
        <v>278.5</v>
      </c>
      <c r="AN42" s="52"/>
      <c r="AP42" s="17">
        <f t="shared" si="23"/>
        <v>278.5</v>
      </c>
      <c r="AQ42" s="17">
        <f t="shared" si="24"/>
        <v>0</v>
      </c>
      <c r="AR42" s="17">
        <f t="shared" si="25"/>
        <v>0</v>
      </c>
      <c r="AS42" s="17" t="str">
        <f t="shared" si="26"/>
        <v/>
      </c>
      <c r="AU42" s="102" t="s">
        <v>59</v>
      </c>
    </row>
    <row r="43" spans="2:47" s="3" customFormat="1" ht="9.9499999999999993" customHeight="1" x14ac:dyDescent="0.2">
      <c r="B43" s="118" t="s">
        <v>44</v>
      </c>
      <c r="D43" s="40"/>
      <c r="E43" s="204" t="s">
        <v>154</v>
      </c>
      <c r="F43" s="74"/>
      <c r="G43" s="29">
        <v>133</v>
      </c>
      <c r="H43" s="30"/>
      <c r="I43" s="30"/>
      <c r="J43" s="226">
        <v>40</v>
      </c>
      <c r="K43" s="217"/>
      <c r="L43" s="217"/>
      <c r="M43" s="226">
        <v>53</v>
      </c>
      <c r="N43" s="217"/>
      <c r="O43" s="217"/>
      <c r="P43" s="226">
        <v>33</v>
      </c>
      <c r="Q43" s="217"/>
      <c r="R43" s="217"/>
      <c r="S43" s="226">
        <v>44</v>
      </c>
      <c r="T43" s="217"/>
      <c r="U43" s="217"/>
      <c r="V43" s="174"/>
      <c r="W43" s="90" t="s">
        <v>12</v>
      </c>
      <c r="X43" s="29"/>
      <c r="Y43" s="39">
        <f>IF(Suggested="Yes",'Price List'!AG43,'Price List'!AM43)</f>
        <v>327.2</v>
      </c>
      <c r="Z43" s="37" t="s">
        <v>45</v>
      </c>
      <c r="AA43" s="5" t="str">
        <f>+Instructions!$B$3</f>
        <v>N</v>
      </c>
      <c r="AB43" s="52"/>
      <c r="AC43" s="56">
        <f>+Instructions!$C$22</f>
        <v>0</v>
      </c>
      <c r="AD43" s="39">
        <f t="shared" si="18"/>
        <v>327.2</v>
      </c>
      <c r="AE43" s="52"/>
      <c r="AF43" s="6" t="s">
        <v>218</v>
      </c>
      <c r="AG43" s="39">
        <v>327.2</v>
      </c>
      <c r="AH43" s="60">
        <f t="shared" si="19"/>
        <v>0</v>
      </c>
      <c r="AI43" s="39">
        <f t="shared" si="20"/>
        <v>327.2</v>
      </c>
      <c r="AJ43" s="60">
        <f t="shared" si="21"/>
        <v>0</v>
      </c>
      <c r="AK43" s="125"/>
      <c r="AL43" s="134">
        <v>2</v>
      </c>
      <c r="AM43" s="44">
        <f t="shared" si="22"/>
        <v>327.2</v>
      </c>
      <c r="AN43" s="52"/>
      <c r="AP43" s="17">
        <f t="shared" si="23"/>
        <v>327.2</v>
      </c>
      <c r="AQ43" s="17">
        <f t="shared" si="24"/>
        <v>0</v>
      </c>
      <c r="AR43" s="17">
        <f t="shared" si="25"/>
        <v>0</v>
      </c>
      <c r="AS43" s="17" t="str">
        <f t="shared" si="26"/>
        <v/>
      </c>
      <c r="AU43" s="102" t="s">
        <v>59</v>
      </c>
    </row>
    <row r="44" spans="2:47" s="3" customFormat="1" ht="9.9499999999999993" customHeight="1" x14ac:dyDescent="0.2">
      <c r="B44" s="118" t="s">
        <v>44</v>
      </c>
      <c r="D44" s="40"/>
      <c r="E44" s="204" t="s">
        <v>155</v>
      </c>
      <c r="F44" s="74"/>
      <c r="G44" s="29">
        <v>166</v>
      </c>
      <c r="H44" s="30"/>
      <c r="I44" s="30"/>
      <c r="J44" s="226">
        <v>50</v>
      </c>
      <c r="K44" s="217"/>
      <c r="L44" s="217"/>
      <c r="M44" s="226">
        <v>67</v>
      </c>
      <c r="N44" s="217"/>
      <c r="O44" s="217"/>
      <c r="P44" s="226">
        <v>42</v>
      </c>
      <c r="Q44" s="217"/>
      <c r="R44" s="217"/>
      <c r="S44" s="226">
        <v>55</v>
      </c>
      <c r="T44" s="217"/>
      <c r="U44" s="217"/>
      <c r="V44" s="174"/>
      <c r="W44" s="90" t="s">
        <v>12</v>
      </c>
      <c r="X44" s="29"/>
      <c r="Y44" s="39">
        <f>IF(Suggested="Yes",'Price List'!AG44,'Price List'!AM44)</f>
        <v>376</v>
      </c>
      <c r="Z44" s="37" t="s">
        <v>45</v>
      </c>
      <c r="AA44" s="5" t="str">
        <f>+Instructions!$B$3</f>
        <v>N</v>
      </c>
      <c r="AB44" s="52"/>
      <c r="AC44" s="56">
        <f>+Instructions!$C$22</f>
        <v>0</v>
      </c>
      <c r="AD44" s="39">
        <f t="shared" si="18"/>
        <v>376</v>
      </c>
      <c r="AE44" s="52"/>
      <c r="AF44" s="6" t="s">
        <v>218</v>
      </c>
      <c r="AG44" s="39">
        <v>376</v>
      </c>
      <c r="AH44" s="60">
        <f t="shared" si="19"/>
        <v>0</v>
      </c>
      <c r="AI44" s="39">
        <f t="shared" si="20"/>
        <v>376</v>
      </c>
      <c r="AJ44" s="60">
        <f t="shared" si="21"/>
        <v>0</v>
      </c>
      <c r="AK44" s="125"/>
      <c r="AL44" s="134">
        <v>2</v>
      </c>
      <c r="AM44" s="44">
        <f t="shared" si="22"/>
        <v>376</v>
      </c>
      <c r="AN44" s="52"/>
      <c r="AP44" s="17">
        <f t="shared" si="23"/>
        <v>376</v>
      </c>
      <c r="AQ44" s="17">
        <f t="shared" si="24"/>
        <v>0</v>
      </c>
      <c r="AR44" s="17">
        <f t="shared" si="25"/>
        <v>0</v>
      </c>
      <c r="AS44" s="17" t="str">
        <f t="shared" si="26"/>
        <v/>
      </c>
      <c r="AU44" s="102" t="s">
        <v>59</v>
      </c>
    </row>
    <row r="45" spans="2:47" s="3" customFormat="1" ht="9.9499999999999993" customHeight="1" x14ac:dyDescent="0.2">
      <c r="B45" s="118" t="s">
        <v>44</v>
      </c>
      <c r="D45" s="40"/>
      <c r="E45" s="204" t="s">
        <v>156</v>
      </c>
      <c r="F45" s="74"/>
      <c r="G45" s="29">
        <v>200</v>
      </c>
      <c r="H45" s="30"/>
      <c r="I45" s="30"/>
      <c r="J45" s="226">
        <v>60</v>
      </c>
      <c r="K45" s="217"/>
      <c r="L45" s="217"/>
      <c r="M45" s="226">
        <v>80</v>
      </c>
      <c r="N45" s="217"/>
      <c r="O45" s="217"/>
      <c r="P45" s="226">
        <v>50</v>
      </c>
      <c r="Q45" s="217"/>
      <c r="R45" s="217"/>
      <c r="S45" s="226">
        <v>66</v>
      </c>
      <c r="T45" s="217"/>
      <c r="U45" s="217"/>
      <c r="V45" s="174"/>
      <c r="W45" s="90" t="s">
        <v>12</v>
      </c>
      <c r="X45" s="29"/>
      <c r="Y45" s="39">
        <f>IF(Suggested="Yes",'Price List'!AG45,'Price List'!AM45)</f>
        <v>422.6</v>
      </c>
      <c r="Z45" s="37" t="s">
        <v>45</v>
      </c>
      <c r="AA45" s="5" t="str">
        <f>+Instructions!$B$3</f>
        <v>N</v>
      </c>
      <c r="AB45" s="52"/>
      <c r="AC45" s="56">
        <f>+Instructions!$C$22</f>
        <v>0</v>
      </c>
      <c r="AD45" s="39">
        <f t="shared" si="18"/>
        <v>422.6</v>
      </c>
      <c r="AE45" s="52"/>
      <c r="AF45" s="6" t="s">
        <v>218</v>
      </c>
      <c r="AG45" s="39">
        <v>422.6</v>
      </c>
      <c r="AH45" s="60">
        <f t="shared" si="19"/>
        <v>0</v>
      </c>
      <c r="AI45" s="39">
        <f t="shared" si="20"/>
        <v>422.6</v>
      </c>
      <c r="AJ45" s="60">
        <f t="shared" si="21"/>
        <v>0</v>
      </c>
      <c r="AK45" s="125"/>
      <c r="AL45" s="134">
        <v>2</v>
      </c>
      <c r="AM45" s="44">
        <f t="shared" si="22"/>
        <v>422.6</v>
      </c>
      <c r="AN45" s="52"/>
      <c r="AP45" s="17">
        <f t="shared" si="23"/>
        <v>422.6</v>
      </c>
      <c r="AQ45" s="17">
        <f t="shared" si="24"/>
        <v>0</v>
      </c>
      <c r="AR45" s="17">
        <f t="shared" si="25"/>
        <v>0</v>
      </c>
      <c r="AS45" s="17" t="str">
        <f t="shared" si="26"/>
        <v/>
      </c>
      <c r="AU45" s="102" t="s">
        <v>59</v>
      </c>
    </row>
    <row r="46" spans="2:47" s="3" customFormat="1" ht="9.9499999999999993" customHeight="1" x14ac:dyDescent="0.2">
      <c r="B46" s="118" t="s">
        <v>44</v>
      </c>
      <c r="D46" s="40"/>
      <c r="E46" s="204" t="s">
        <v>157</v>
      </c>
      <c r="F46" s="74"/>
      <c r="G46" s="29">
        <v>233</v>
      </c>
      <c r="H46" s="30"/>
      <c r="I46" s="30"/>
      <c r="J46" s="226">
        <v>70</v>
      </c>
      <c r="K46" s="217"/>
      <c r="L46" s="217"/>
      <c r="M46" s="226">
        <v>93</v>
      </c>
      <c r="N46" s="217"/>
      <c r="O46" s="217"/>
      <c r="P46" s="226">
        <v>58</v>
      </c>
      <c r="Q46" s="217"/>
      <c r="R46" s="217"/>
      <c r="S46" s="226">
        <v>77</v>
      </c>
      <c r="T46" s="217"/>
      <c r="U46" s="217"/>
      <c r="V46" s="174"/>
      <c r="W46" s="90" t="s">
        <v>12</v>
      </c>
      <c r="X46" s="29"/>
      <c r="Y46" s="39">
        <f>IF(Suggested="Yes",'Price List'!AG46,'Price List'!AM46)</f>
        <v>470.25</v>
      </c>
      <c r="Z46" s="37" t="s">
        <v>45</v>
      </c>
      <c r="AA46" s="5" t="str">
        <f>+Instructions!$B$3</f>
        <v>N</v>
      </c>
      <c r="AB46" s="52"/>
      <c r="AC46" s="56">
        <f>+Instructions!$C$22</f>
        <v>0</v>
      </c>
      <c r="AD46" s="39">
        <f t="shared" si="18"/>
        <v>470.25</v>
      </c>
      <c r="AE46" s="52"/>
      <c r="AF46" s="6" t="s">
        <v>218</v>
      </c>
      <c r="AG46" s="39">
        <v>470.25</v>
      </c>
      <c r="AH46" s="60">
        <f t="shared" si="19"/>
        <v>0</v>
      </c>
      <c r="AI46" s="39">
        <f t="shared" si="20"/>
        <v>470.25</v>
      </c>
      <c r="AJ46" s="60">
        <f t="shared" si="21"/>
        <v>0</v>
      </c>
      <c r="AK46" s="125"/>
      <c r="AL46" s="134">
        <v>2</v>
      </c>
      <c r="AM46" s="44">
        <f t="shared" si="22"/>
        <v>470.25</v>
      </c>
      <c r="AN46" s="52"/>
      <c r="AP46" s="17">
        <f t="shared" si="23"/>
        <v>470.25</v>
      </c>
      <c r="AQ46" s="17">
        <f t="shared" si="24"/>
        <v>0</v>
      </c>
      <c r="AR46" s="17">
        <f t="shared" si="25"/>
        <v>0</v>
      </c>
      <c r="AS46" s="17" t="str">
        <f t="shared" si="26"/>
        <v/>
      </c>
      <c r="AU46" s="102" t="s">
        <v>59</v>
      </c>
    </row>
    <row r="47" spans="2:47" s="3" customFormat="1" ht="9.9499999999999993" customHeight="1" x14ac:dyDescent="0.2">
      <c r="B47" s="118" t="s">
        <v>44</v>
      </c>
      <c r="D47" s="40"/>
      <c r="E47" s="204" t="s">
        <v>158</v>
      </c>
      <c r="F47" s="74"/>
      <c r="G47" s="29">
        <v>266</v>
      </c>
      <c r="H47" s="30"/>
      <c r="I47" s="30"/>
      <c r="J47" s="226">
        <v>80</v>
      </c>
      <c r="K47" s="217"/>
      <c r="L47" s="217"/>
      <c r="M47" s="226">
        <v>107</v>
      </c>
      <c r="N47" s="217"/>
      <c r="O47" s="217"/>
      <c r="P47" s="226">
        <v>66</v>
      </c>
      <c r="Q47" s="217"/>
      <c r="R47" s="217"/>
      <c r="S47" s="226">
        <v>88</v>
      </c>
      <c r="T47" s="217"/>
      <c r="U47" s="217"/>
      <c r="V47" s="174"/>
      <c r="W47" s="90" t="s">
        <v>12</v>
      </c>
      <c r="X47" s="29"/>
      <c r="Y47" s="39">
        <f>IF(Suggested="Yes",'Price List'!AG47,'Price List'!AM47)</f>
        <v>520</v>
      </c>
      <c r="Z47" s="37" t="s">
        <v>45</v>
      </c>
      <c r="AA47" s="5" t="str">
        <f>+Instructions!$B$3</f>
        <v>N</v>
      </c>
      <c r="AB47" s="52"/>
      <c r="AC47" s="56">
        <f>+Instructions!$C$22</f>
        <v>0</v>
      </c>
      <c r="AD47" s="39">
        <f t="shared" si="18"/>
        <v>520</v>
      </c>
      <c r="AE47" s="52"/>
      <c r="AF47" s="6" t="s">
        <v>218</v>
      </c>
      <c r="AG47" s="39">
        <v>520</v>
      </c>
      <c r="AH47" s="60">
        <f t="shared" si="19"/>
        <v>0</v>
      </c>
      <c r="AI47" s="39">
        <f t="shared" si="20"/>
        <v>520</v>
      </c>
      <c r="AJ47" s="60">
        <f t="shared" si="21"/>
        <v>0</v>
      </c>
      <c r="AK47" s="125"/>
      <c r="AL47" s="134">
        <v>2</v>
      </c>
      <c r="AM47" s="44">
        <f t="shared" si="22"/>
        <v>520</v>
      </c>
      <c r="AN47" s="52"/>
      <c r="AP47" s="17">
        <f t="shared" si="23"/>
        <v>520</v>
      </c>
      <c r="AQ47" s="17">
        <f t="shared" si="24"/>
        <v>0</v>
      </c>
      <c r="AR47" s="17">
        <f t="shared" si="25"/>
        <v>0</v>
      </c>
      <c r="AS47" s="17" t="str">
        <f t="shared" si="26"/>
        <v/>
      </c>
      <c r="AU47" s="102" t="s">
        <v>59</v>
      </c>
    </row>
    <row r="48" spans="2:47" s="3" customFormat="1" ht="9.9499999999999993" customHeight="1" x14ac:dyDescent="0.2">
      <c r="B48" s="118" t="s">
        <v>44</v>
      </c>
      <c r="D48" s="40"/>
      <c r="E48" s="204" t="s">
        <v>159</v>
      </c>
      <c r="F48" s="74"/>
      <c r="G48" s="29">
        <v>299</v>
      </c>
      <c r="H48" s="30"/>
      <c r="I48" s="30"/>
      <c r="J48" s="226">
        <v>90</v>
      </c>
      <c r="K48" s="217"/>
      <c r="L48" s="217"/>
      <c r="M48" s="226">
        <v>120</v>
      </c>
      <c r="N48" s="217"/>
      <c r="O48" s="217"/>
      <c r="P48" s="226">
        <v>75</v>
      </c>
      <c r="Q48" s="217"/>
      <c r="R48" s="217"/>
      <c r="S48" s="226">
        <v>100</v>
      </c>
      <c r="T48" s="217"/>
      <c r="U48" s="217"/>
      <c r="V48" s="174"/>
      <c r="W48" s="90" t="s">
        <v>12</v>
      </c>
      <c r="X48" s="29"/>
      <c r="Y48" s="39">
        <f>IF(Suggested="Yes",'Price List'!AG48,'Price List'!AM48)</f>
        <v>569.85</v>
      </c>
      <c r="Z48" s="37" t="s">
        <v>45</v>
      </c>
      <c r="AA48" s="5" t="str">
        <f>+Instructions!$B$3</f>
        <v>N</v>
      </c>
      <c r="AB48" s="52"/>
      <c r="AC48" s="56">
        <f>+Instructions!$C$22</f>
        <v>0</v>
      </c>
      <c r="AD48" s="39">
        <f t="shared" si="18"/>
        <v>569.85</v>
      </c>
      <c r="AE48" s="52"/>
      <c r="AF48" s="6" t="s">
        <v>218</v>
      </c>
      <c r="AG48" s="39">
        <v>569.85</v>
      </c>
      <c r="AH48" s="60">
        <f t="shared" si="19"/>
        <v>0</v>
      </c>
      <c r="AI48" s="39">
        <f t="shared" si="20"/>
        <v>569.85</v>
      </c>
      <c r="AJ48" s="60">
        <f t="shared" si="21"/>
        <v>0</v>
      </c>
      <c r="AK48" s="125"/>
      <c r="AL48" s="134">
        <v>2</v>
      </c>
      <c r="AM48" s="44">
        <f t="shared" si="22"/>
        <v>569.85</v>
      </c>
      <c r="AN48" s="52"/>
      <c r="AP48" s="17">
        <f t="shared" si="23"/>
        <v>569.85</v>
      </c>
      <c r="AQ48" s="17">
        <f t="shared" si="24"/>
        <v>0</v>
      </c>
      <c r="AR48" s="17">
        <f t="shared" si="25"/>
        <v>0</v>
      </c>
      <c r="AS48" s="17" t="str">
        <f t="shared" si="26"/>
        <v/>
      </c>
      <c r="AU48" s="102" t="s">
        <v>59</v>
      </c>
    </row>
    <row r="49" spans="2:47" s="3" customFormat="1" ht="9.9499999999999993" customHeight="1" x14ac:dyDescent="0.2">
      <c r="B49" s="118" t="s">
        <v>44</v>
      </c>
      <c r="D49" s="40"/>
      <c r="E49" s="204" t="s">
        <v>160</v>
      </c>
      <c r="F49" s="74"/>
      <c r="G49" s="29">
        <v>332</v>
      </c>
      <c r="H49" s="30"/>
      <c r="I49" s="30"/>
      <c r="J49" s="226">
        <v>100</v>
      </c>
      <c r="K49" s="217"/>
      <c r="L49" s="217"/>
      <c r="M49" s="226">
        <v>133</v>
      </c>
      <c r="N49" s="217"/>
      <c r="O49" s="217"/>
      <c r="P49" s="226">
        <v>83</v>
      </c>
      <c r="Q49" s="217"/>
      <c r="R49" s="217"/>
      <c r="S49" s="226">
        <v>111</v>
      </c>
      <c r="T49" s="217"/>
      <c r="U49" s="217"/>
      <c r="V49" s="174"/>
      <c r="W49" s="90" t="s">
        <v>12</v>
      </c>
      <c r="X49" s="29"/>
      <c r="Y49" s="39">
        <f>IF(Suggested="Yes",'Price List'!AG49,'Price List'!AM49)</f>
        <v>616.45000000000005</v>
      </c>
      <c r="Z49" s="37" t="s">
        <v>45</v>
      </c>
      <c r="AA49" s="5" t="str">
        <f>+Instructions!$B$3</f>
        <v>N</v>
      </c>
      <c r="AB49" s="52"/>
      <c r="AC49" s="56">
        <f>+Instructions!$C$22</f>
        <v>0</v>
      </c>
      <c r="AD49" s="39">
        <f t="shared" si="18"/>
        <v>616.45000000000005</v>
      </c>
      <c r="AE49" s="52"/>
      <c r="AF49" s="6" t="s">
        <v>218</v>
      </c>
      <c r="AG49" s="39">
        <v>616.45000000000005</v>
      </c>
      <c r="AH49" s="60">
        <f t="shared" si="19"/>
        <v>0</v>
      </c>
      <c r="AI49" s="39">
        <f t="shared" si="20"/>
        <v>616.45000000000005</v>
      </c>
      <c r="AJ49" s="60">
        <f t="shared" si="21"/>
        <v>0</v>
      </c>
      <c r="AK49" s="125"/>
      <c r="AL49" s="134">
        <v>2</v>
      </c>
      <c r="AM49" s="44">
        <f t="shared" si="22"/>
        <v>616.45000000000005</v>
      </c>
      <c r="AN49" s="52"/>
      <c r="AP49" s="17">
        <f t="shared" si="23"/>
        <v>616.45000000000005</v>
      </c>
      <c r="AQ49" s="17">
        <f t="shared" si="24"/>
        <v>0</v>
      </c>
      <c r="AR49" s="17">
        <f t="shared" si="25"/>
        <v>0</v>
      </c>
      <c r="AS49" s="17" t="str">
        <f t="shared" si="26"/>
        <v/>
      </c>
      <c r="AU49" s="102" t="s">
        <v>59</v>
      </c>
    </row>
    <row r="50" spans="2:47" s="3" customFormat="1" ht="9.9499999999999993" customHeight="1" x14ac:dyDescent="0.2">
      <c r="B50" s="118" t="s">
        <v>44</v>
      </c>
      <c r="D50" s="40"/>
      <c r="E50" s="204" t="s">
        <v>161</v>
      </c>
      <c r="F50" s="74"/>
      <c r="G50" s="29">
        <v>365</v>
      </c>
      <c r="H50" s="30"/>
      <c r="I50" s="30"/>
      <c r="J50" s="226">
        <v>110</v>
      </c>
      <c r="K50" s="217"/>
      <c r="L50" s="217"/>
      <c r="M50" s="226">
        <v>147</v>
      </c>
      <c r="N50" s="217"/>
      <c r="O50" s="217"/>
      <c r="P50" s="226">
        <v>91</v>
      </c>
      <c r="Q50" s="217"/>
      <c r="R50" s="217"/>
      <c r="S50" s="226">
        <v>122</v>
      </c>
      <c r="T50" s="217"/>
      <c r="U50" s="217"/>
      <c r="V50" s="174"/>
      <c r="W50" s="90" t="s">
        <v>12</v>
      </c>
      <c r="X50" s="29"/>
      <c r="Y50" s="39">
        <f>IF(Suggested="Yes",'Price List'!AG50,'Price List'!AM50)</f>
        <v>665.2</v>
      </c>
      <c r="Z50" s="37" t="s">
        <v>45</v>
      </c>
      <c r="AA50" s="5" t="str">
        <f>+Instructions!$B$3</f>
        <v>N</v>
      </c>
      <c r="AB50" s="52"/>
      <c r="AC50" s="56">
        <f>+Instructions!$C$22</f>
        <v>0</v>
      </c>
      <c r="AD50" s="39">
        <f t="shared" si="18"/>
        <v>665.2</v>
      </c>
      <c r="AE50" s="52"/>
      <c r="AF50" s="6" t="s">
        <v>218</v>
      </c>
      <c r="AG50" s="39">
        <v>665.2</v>
      </c>
      <c r="AH50" s="60">
        <f t="shared" si="19"/>
        <v>0</v>
      </c>
      <c r="AI50" s="39">
        <f t="shared" si="20"/>
        <v>665.2</v>
      </c>
      <c r="AJ50" s="60">
        <f t="shared" si="21"/>
        <v>0</v>
      </c>
      <c r="AK50" s="125"/>
      <c r="AL50" s="134">
        <v>2</v>
      </c>
      <c r="AM50" s="44">
        <f t="shared" si="22"/>
        <v>665.2</v>
      </c>
      <c r="AN50" s="52"/>
      <c r="AP50" s="17">
        <f t="shared" si="23"/>
        <v>665.2</v>
      </c>
      <c r="AQ50" s="17">
        <f t="shared" si="24"/>
        <v>0</v>
      </c>
      <c r="AR50" s="17">
        <f t="shared" si="25"/>
        <v>0</v>
      </c>
      <c r="AS50" s="17" t="str">
        <f t="shared" si="26"/>
        <v/>
      </c>
      <c r="AU50" s="102" t="s">
        <v>59</v>
      </c>
    </row>
    <row r="51" spans="2:47" s="3" customFormat="1" ht="9.9499999999999993" customHeight="1" x14ac:dyDescent="0.2">
      <c r="B51" s="118" t="s">
        <v>44</v>
      </c>
      <c r="D51" s="40"/>
      <c r="E51" s="204" t="s">
        <v>162</v>
      </c>
      <c r="F51" s="74"/>
      <c r="G51" s="29">
        <v>398</v>
      </c>
      <c r="H51" s="30"/>
      <c r="I51" s="30"/>
      <c r="J51" s="226">
        <v>120</v>
      </c>
      <c r="K51" s="217"/>
      <c r="L51" s="217"/>
      <c r="M51" s="226">
        <v>160</v>
      </c>
      <c r="N51" s="217"/>
      <c r="O51" s="217"/>
      <c r="P51" s="226">
        <v>99</v>
      </c>
      <c r="Q51" s="217"/>
      <c r="R51" s="217"/>
      <c r="S51" s="226">
        <v>133</v>
      </c>
      <c r="T51" s="217"/>
      <c r="U51" s="217"/>
      <c r="V51" s="174"/>
      <c r="W51" s="90" t="s">
        <v>12</v>
      </c>
      <c r="X51" s="29"/>
      <c r="Y51" s="39">
        <f>IF(Suggested="Yes",'Price List'!AG51,'Price List'!AM51)</f>
        <v>715.1</v>
      </c>
      <c r="Z51" s="37" t="s">
        <v>45</v>
      </c>
      <c r="AA51" s="5" t="str">
        <f>+Instructions!$B$3</f>
        <v>N</v>
      </c>
      <c r="AB51" s="52"/>
      <c r="AC51" s="56">
        <f>+Instructions!$C$22</f>
        <v>0</v>
      </c>
      <c r="AD51" s="39">
        <f t="shared" si="18"/>
        <v>715.1</v>
      </c>
      <c r="AE51" s="52"/>
      <c r="AF51" s="6" t="s">
        <v>218</v>
      </c>
      <c r="AG51" s="39">
        <v>715.1</v>
      </c>
      <c r="AH51" s="60">
        <f t="shared" si="19"/>
        <v>0</v>
      </c>
      <c r="AI51" s="39">
        <f t="shared" si="20"/>
        <v>715.1</v>
      </c>
      <c r="AJ51" s="60">
        <f t="shared" si="21"/>
        <v>0</v>
      </c>
      <c r="AK51" s="125"/>
      <c r="AL51" s="134">
        <v>2</v>
      </c>
      <c r="AM51" s="44">
        <f t="shared" si="22"/>
        <v>715.1</v>
      </c>
      <c r="AN51" s="52"/>
      <c r="AP51" s="17">
        <f t="shared" si="23"/>
        <v>715.1</v>
      </c>
      <c r="AQ51" s="17">
        <f t="shared" si="24"/>
        <v>0</v>
      </c>
      <c r="AR51" s="17">
        <f t="shared" si="25"/>
        <v>0</v>
      </c>
      <c r="AS51" s="17" t="str">
        <f t="shared" si="26"/>
        <v/>
      </c>
      <c r="AU51" s="102" t="s">
        <v>59</v>
      </c>
    </row>
    <row r="52" spans="2:47" s="3" customFormat="1" ht="3" customHeight="1" x14ac:dyDescent="0.2">
      <c r="V52" s="74"/>
      <c r="W52" s="90"/>
      <c r="X52" s="6"/>
      <c r="Y52" s="39"/>
      <c r="Z52" s="6"/>
      <c r="AA52" s="5"/>
      <c r="AB52" s="52"/>
      <c r="AC52" s="56"/>
      <c r="AD52" s="15"/>
      <c r="AE52" s="52"/>
      <c r="AF52" s="39"/>
      <c r="AG52" s="39"/>
      <c r="AH52" s="55"/>
      <c r="AI52" s="17"/>
      <c r="AJ52" s="15"/>
      <c r="AK52" s="65"/>
      <c r="AL52" s="128"/>
      <c r="AM52" s="39"/>
      <c r="AN52" s="52"/>
      <c r="AP52" s="17"/>
      <c r="AQ52" s="17"/>
      <c r="AR52" s="17"/>
      <c r="AS52" s="17"/>
      <c r="AU52" s="102" t="s">
        <v>59</v>
      </c>
    </row>
    <row r="53" spans="2:47" s="3" customFormat="1" ht="9.9499999999999993" customHeight="1" x14ac:dyDescent="0.2">
      <c r="C53" s="218" t="s">
        <v>112</v>
      </c>
      <c r="D53" s="219"/>
      <c r="E53" s="219"/>
      <c r="J53" s="222"/>
      <c r="K53" s="222"/>
      <c r="L53" s="223"/>
      <c r="M53" s="223"/>
      <c r="N53" s="223"/>
      <c r="O53" s="223"/>
      <c r="P53" s="242"/>
      <c r="Q53" s="242"/>
      <c r="R53" s="243"/>
      <c r="S53" s="243"/>
      <c r="T53" s="243"/>
      <c r="U53" s="243"/>
      <c r="V53" s="83"/>
      <c r="W53" s="90"/>
      <c r="X53" s="6"/>
      <c r="Y53" s="39"/>
      <c r="Z53" s="6"/>
      <c r="AA53" s="5"/>
      <c r="AB53" s="52"/>
      <c r="AC53" s="56"/>
      <c r="AD53" s="15"/>
      <c r="AE53" s="52"/>
      <c r="AF53" s="39"/>
      <c r="AG53" s="39"/>
      <c r="AH53" s="55"/>
      <c r="AI53" s="17"/>
      <c r="AJ53" s="15"/>
      <c r="AK53" s="65"/>
      <c r="AL53" s="128"/>
      <c r="AM53" s="39"/>
      <c r="AN53" s="52"/>
      <c r="AP53" s="17"/>
      <c r="AQ53" s="17"/>
      <c r="AR53" s="17"/>
      <c r="AS53" s="17"/>
      <c r="AU53" s="31" t="s">
        <v>59</v>
      </c>
    </row>
    <row r="54" spans="2:47" s="3" customFormat="1" ht="3" customHeight="1" x14ac:dyDescent="0.2">
      <c r="N54" s="244"/>
      <c r="O54" s="244"/>
      <c r="P54" s="217"/>
      <c r="Q54" s="83"/>
      <c r="R54" s="6"/>
      <c r="S54" s="6"/>
      <c r="T54" s="83"/>
      <c r="V54" s="83"/>
      <c r="W54" s="90"/>
      <c r="X54" s="6"/>
      <c r="Y54" s="39"/>
      <c r="Z54" s="6"/>
      <c r="AA54" s="5"/>
      <c r="AB54" s="52"/>
      <c r="AC54" s="56"/>
      <c r="AD54" s="15"/>
      <c r="AE54" s="52"/>
      <c r="AF54" s="39"/>
      <c r="AG54" s="39"/>
      <c r="AH54" s="55"/>
      <c r="AI54" s="17"/>
      <c r="AJ54" s="15"/>
      <c r="AK54" s="65"/>
      <c r="AL54" s="128"/>
      <c r="AM54" s="39"/>
      <c r="AN54" s="52"/>
      <c r="AP54" s="17"/>
      <c r="AQ54" s="17"/>
      <c r="AR54" s="17"/>
      <c r="AS54" s="17"/>
      <c r="AU54" s="31" t="s">
        <v>59</v>
      </c>
    </row>
    <row r="55" spans="2:47" s="3" customFormat="1" ht="9.9499999999999993" customHeight="1" x14ac:dyDescent="0.2">
      <c r="B55" s="118" t="s">
        <v>44</v>
      </c>
      <c r="D55" s="40"/>
      <c r="E55" s="204" t="s">
        <v>163</v>
      </c>
      <c r="F55" s="74"/>
      <c r="G55" s="29">
        <v>83</v>
      </c>
      <c r="H55" s="30"/>
      <c r="I55" s="30"/>
      <c r="J55" s="226">
        <v>25</v>
      </c>
      <c r="K55" s="217"/>
      <c r="L55" s="217"/>
      <c r="M55" s="226">
        <v>33</v>
      </c>
      <c r="N55" s="217"/>
      <c r="O55" s="217"/>
      <c r="P55" s="226">
        <v>21</v>
      </c>
      <c r="Q55" s="217"/>
      <c r="R55" s="217"/>
      <c r="S55" s="226">
        <v>28</v>
      </c>
      <c r="T55" s="217"/>
      <c r="U55" s="217"/>
      <c r="V55" s="174"/>
      <c r="W55" s="90"/>
      <c r="X55" s="29"/>
      <c r="Y55" s="39">
        <f>IF(Suggested="Yes",'Price List'!AG55,'Price List'!AM55)</f>
        <v>268.95</v>
      </c>
      <c r="Z55" s="37" t="s">
        <v>45</v>
      </c>
      <c r="AA55" s="5" t="str">
        <f>+Instructions!$B$3</f>
        <v>N</v>
      </c>
      <c r="AB55" s="52"/>
      <c r="AC55" s="56">
        <f>+Instructions!$C$22</f>
        <v>0</v>
      </c>
      <c r="AD55" s="39">
        <f>ROUND($AG55*(1-AC55)+0.004999,2)</f>
        <v>268.95</v>
      </c>
      <c r="AE55" s="52"/>
      <c r="AF55" s="6" t="s">
        <v>218</v>
      </c>
      <c r="AG55" s="39">
        <v>268.95</v>
      </c>
      <c r="AH55" s="60">
        <f>+AC55</f>
        <v>0</v>
      </c>
      <c r="AI55" s="39">
        <f>+AD55</f>
        <v>268.95</v>
      </c>
      <c r="AJ55" s="60">
        <f>(AM55-AI55)/AM55</f>
        <v>0</v>
      </c>
      <c r="AK55" s="125"/>
      <c r="AL55" s="134">
        <v>2</v>
      </c>
      <c r="AM55" s="44">
        <f>SUM(AP55:AR55)+AK55</f>
        <v>268.95</v>
      </c>
      <c r="AN55" s="52"/>
      <c r="AP55" s="17">
        <f>ROUND(AI55/(1-VLOOKUP(AL55,Group,2,FALSE)),2)</f>
        <v>268.95</v>
      </c>
      <c r="AQ55" s="17">
        <f>IF(VLOOKUP(AL55,Group,5,FALSE)="YES",VLOOKUP(ROUND(ROUND(AP55,1)-AP55,2),Round,2,FALSE)+VLOOKUP(AL55,Group,6,FALSE),0)</f>
        <v>0</v>
      </c>
      <c r="AR55" s="17">
        <f>IF(VLOOKUP(AL55,Group,7,FALSE)="",0,ROUND(AP55-0.04999,1)-AP55+AS55)</f>
        <v>0</v>
      </c>
      <c r="AS55" s="17" t="str">
        <f>IF(VLOOKUP(AL55,Group,7,FALSE)="","",VLOOKUP(AL55,Group,7,FALSE))</f>
        <v/>
      </c>
      <c r="AU55" s="102" t="s">
        <v>59</v>
      </c>
    </row>
    <row r="56" spans="2:47" s="3" customFormat="1" ht="9.9499999999999993" customHeight="1" x14ac:dyDescent="0.2">
      <c r="B56" s="118" t="s">
        <v>44</v>
      </c>
      <c r="D56" s="40"/>
      <c r="E56" s="204" t="s">
        <v>164</v>
      </c>
      <c r="F56" s="74"/>
      <c r="G56" s="29">
        <v>100</v>
      </c>
      <c r="H56" s="30"/>
      <c r="I56" s="30"/>
      <c r="J56" s="226">
        <v>30</v>
      </c>
      <c r="K56" s="217"/>
      <c r="L56" s="217"/>
      <c r="M56" s="226">
        <v>40</v>
      </c>
      <c r="N56" s="217"/>
      <c r="O56" s="217"/>
      <c r="P56" s="226">
        <v>25</v>
      </c>
      <c r="Q56" s="217"/>
      <c r="R56" s="217"/>
      <c r="S56" s="226">
        <v>33</v>
      </c>
      <c r="T56" s="217"/>
      <c r="U56" s="217"/>
      <c r="V56" s="174"/>
      <c r="W56" s="90"/>
      <c r="X56" s="29"/>
      <c r="Y56" s="39">
        <f>IF(Suggested="Yes",'Price List'!AG56,'Price List'!AM56)</f>
        <v>278.5</v>
      </c>
      <c r="Z56" s="37" t="s">
        <v>45</v>
      </c>
      <c r="AA56" s="5" t="str">
        <f>+Instructions!$B$3</f>
        <v>N</v>
      </c>
      <c r="AB56" s="52"/>
      <c r="AC56" s="56">
        <f>+Instructions!$C$22</f>
        <v>0</v>
      </c>
      <c r="AD56" s="39">
        <f t="shared" ref="AD56:AD63" si="27">ROUND($AG56*(1-AC56)+0.004999,2)</f>
        <v>278.5</v>
      </c>
      <c r="AE56" s="52"/>
      <c r="AF56" s="6" t="s">
        <v>218</v>
      </c>
      <c r="AG56" s="39">
        <v>278.5</v>
      </c>
      <c r="AH56" s="60">
        <f t="shared" ref="AH56:AH63" si="28">+AC56</f>
        <v>0</v>
      </c>
      <c r="AI56" s="39">
        <f t="shared" ref="AI56:AI63" si="29">+AD56</f>
        <v>278.5</v>
      </c>
      <c r="AJ56" s="60">
        <f t="shared" ref="AJ56:AJ63" si="30">(AM56-AI56)/AM56</f>
        <v>0</v>
      </c>
      <c r="AK56" s="125"/>
      <c r="AL56" s="134">
        <v>2</v>
      </c>
      <c r="AM56" s="44">
        <f t="shared" ref="AM56:AM63" si="31">SUM(AP56:AR56)+AK56</f>
        <v>278.5</v>
      </c>
      <c r="AN56" s="52"/>
      <c r="AP56" s="17">
        <f t="shared" ref="AP56:AP63" si="32">ROUND(AI56/(1-VLOOKUP(AL56,Group,2,FALSE)),2)</f>
        <v>278.5</v>
      </c>
      <c r="AQ56" s="17">
        <f t="shared" ref="AQ56:AQ63" si="33">IF(VLOOKUP(AL56,Group,5,FALSE)="YES",VLOOKUP(ROUND(ROUND(AP56,1)-AP56,2),Round,2,FALSE)+VLOOKUP(AL56,Group,6,FALSE),0)</f>
        <v>0</v>
      </c>
      <c r="AR56" s="17">
        <f t="shared" ref="AR56:AR63" si="34">IF(VLOOKUP(AL56,Group,7,FALSE)="",0,ROUND(AP56-0.04999,1)-AP56+AS56)</f>
        <v>0</v>
      </c>
      <c r="AS56" s="17" t="str">
        <f t="shared" ref="AS56:AS63" si="35">IF(VLOOKUP(AL56,Group,7,FALSE)="","",VLOOKUP(AL56,Group,7,FALSE))</f>
        <v/>
      </c>
      <c r="AU56" s="102" t="s">
        <v>59</v>
      </c>
    </row>
    <row r="57" spans="2:47" s="3" customFormat="1" ht="9.9499999999999993" customHeight="1" x14ac:dyDescent="0.2">
      <c r="B57" s="118" t="s">
        <v>44</v>
      </c>
      <c r="D57" s="40"/>
      <c r="E57" s="204" t="s">
        <v>165</v>
      </c>
      <c r="F57" s="74"/>
      <c r="G57" s="29">
        <v>133</v>
      </c>
      <c r="H57" s="30"/>
      <c r="I57" s="30"/>
      <c r="J57" s="226">
        <v>40</v>
      </c>
      <c r="K57" s="217"/>
      <c r="L57" s="217"/>
      <c r="M57" s="226">
        <v>53</v>
      </c>
      <c r="N57" s="217"/>
      <c r="O57" s="217"/>
      <c r="P57" s="226">
        <v>33</v>
      </c>
      <c r="Q57" s="217"/>
      <c r="R57" s="217"/>
      <c r="S57" s="226">
        <v>44</v>
      </c>
      <c r="T57" s="217"/>
      <c r="U57" s="217"/>
      <c r="V57" s="174"/>
      <c r="W57" s="90"/>
      <c r="X57" s="29"/>
      <c r="Y57" s="39">
        <f>IF(Suggested="Yes",'Price List'!AG57,'Price List'!AM57)</f>
        <v>327.2</v>
      </c>
      <c r="Z57" s="37" t="s">
        <v>45</v>
      </c>
      <c r="AA57" s="5" t="str">
        <f>+Instructions!$B$3</f>
        <v>N</v>
      </c>
      <c r="AB57" s="52"/>
      <c r="AC57" s="56">
        <f>+Instructions!$C$22</f>
        <v>0</v>
      </c>
      <c r="AD57" s="39">
        <f t="shared" si="27"/>
        <v>327.2</v>
      </c>
      <c r="AE57" s="52"/>
      <c r="AF57" s="6" t="s">
        <v>218</v>
      </c>
      <c r="AG57" s="39">
        <v>327.2</v>
      </c>
      <c r="AH57" s="60">
        <f t="shared" si="28"/>
        <v>0</v>
      </c>
      <c r="AI57" s="39">
        <f t="shared" si="29"/>
        <v>327.2</v>
      </c>
      <c r="AJ57" s="60">
        <f t="shared" si="30"/>
        <v>0</v>
      </c>
      <c r="AK57" s="125"/>
      <c r="AL57" s="134">
        <v>2</v>
      </c>
      <c r="AM57" s="44">
        <f t="shared" si="31"/>
        <v>327.2</v>
      </c>
      <c r="AN57" s="52"/>
      <c r="AP57" s="17">
        <f t="shared" si="32"/>
        <v>327.2</v>
      </c>
      <c r="AQ57" s="17">
        <f t="shared" si="33"/>
        <v>0</v>
      </c>
      <c r="AR57" s="17">
        <f t="shared" si="34"/>
        <v>0</v>
      </c>
      <c r="AS57" s="17" t="str">
        <f t="shared" si="35"/>
        <v/>
      </c>
      <c r="AU57" s="102" t="s">
        <v>59</v>
      </c>
    </row>
    <row r="58" spans="2:47" s="3" customFormat="1" ht="9.9499999999999993" customHeight="1" x14ac:dyDescent="0.2">
      <c r="B58" s="118" t="s">
        <v>44</v>
      </c>
      <c r="D58" s="40"/>
      <c r="E58" s="204" t="s">
        <v>166</v>
      </c>
      <c r="F58" s="74"/>
      <c r="G58" s="29">
        <v>166</v>
      </c>
      <c r="H58" s="30"/>
      <c r="I58" s="30"/>
      <c r="J58" s="226">
        <v>50</v>
      </c>
      <c r="K58" s="217"/>
      <c r="L58" s="217"/>
      <c r="M58" s="226">
        <v>67</v>
      </c>
      <c r="N58" s="217"/>
      <c r="O58" s="217"/>
      <c r="P58" s="226">
        <v>42</v>
      </c>
      <c r="Q58" s="217"/>
      <c r="R58" s="217"/>
      <c r="S58" s="226">
        <v>55</v>
      </c>
      <c r="T58" s="217"/>
      <c r="U58" s="217"/>
      <c r="V58" s="174"/>
      <c r="W58" s="90"/>
      <c r="X58" s="29"/>
      <c r="Y58" s="39">
        <f>IF(Suggested="Yes",'Price List'!AG58,'Price List'!AM58)</f>
        <v>376</v>
      </c>
      <c r="Z58" s="37" t="s">
        <v>45</v>
      </c>
      <c r="AA58" s="5" t="str">
        <f>+Instructions!$B$3</f>
        <v>N</v>
      </c>
      <c r="AB58" s="52"/>
      <c r="AC58" s="56">
        <f>+Instructions!$C$22</f>
        <v>0</v>
      </c>
      <c r="AD58" s="39">
        <f t="shared" si="27"/>
        <v>376</v>
      </c>
      <c r="AE58" s="52"/>
      <c r="AF58" s="6" t="s">
        <v>218</v>
      </c>
      <c r="AG58" s="39">
        <v>376</v>
      </c>
      <c r="AH58" s="60">
        <f t="shared" si="28"/>
        <v>0</v>
      </c>
      <c r="AI58" s="39">
        <f t="shared" si="29"/>
        <v>376</v>
      </c>
      <c r="AJ58" s="60">
        <f t="shared" si="30"/>
        <v>0</v>
      </c>
      <c r="AK58" s="125"/>
      <c r="AL58" s="134">
        <v>2</v>
      </c>
      <c r="AM58" s="44">
        <f t="shared" si="31"/>
        <v>376</v>
      </c>
      <c r="AN58" s="52"/>
      <c r="AP58" s="17">
        <f t="shared" si="32"/>
        <v>376</v>
      </c>
      <c r="AQ58" s="17">
        <f t="shared" si="33"/>
        <v>0</v>
      </c>
      <c r="AR58" s="17">
        <f t="shared" si="34"/>
        <v>0</v>
      </c>
      <c r="AS58" s="17" t="str">
        <f t="shared" si="35"/>
        <v/>
      </c>
      <c r="AU58" s="102" t="s">
        <v>59</v>
      </c>
    </row>
    <row r="59" spans="2:47" s="3" customFormat="1" ht="9.9499999999999993" customHeight="1" x14ac:dyDescent="0.2">
      <c r="B59" s="118" t="s">
        <v>44</v>
      </c>
      <c r="D59" s="40" t="s">
        <v>92</v>
      </c>
      <c r="E59" s="204" t="s">
        <v>167</v>
      </c>
      <c r="F59" s="74"/>
      <c r="G59" s="29">
        <v>200</v>
      </c>
      <c r="H59" s="30"/>
      <c r="I59" s="30"/>
      <c r="J59" s="226">
        <v>60</v>
      </c>
      <c r="K59" s="217"/>
      <c r="L59" s="217"/>
      <c r="M59" s="226">
        <v>80</v>
      </c>
      <c r="N59" s="217"/>
      <c r="O59" s="217"/>
      <c r="P59" s="226">
        <v>50</v>
      </c>
      <c r="Q59" s="217"/>
      <c r="R59" s="217"/>
      <c r="S59" s="226">
        <v>66</v>
      </c>
      <c r="T59" s="217"/>
      <c r="U59" s="217"/>
      <c r="V59" s="174"/>
      <c r="W59" s="90"/>
      <c r="X59" s="29"/>
      <c r="Y59" s="39">
        <f>IF(Suggested="Yes",'Price List'!AG59,'Price List'!AM59)</f>
        <v>422.6</v>
      </c>
      <c r="Z59" s="37" t="s">
        <v>45</v>
      </c>
      <c r="AA59" s="5" t="str">
        <f>+Instructions!$B$3</f>
        <v>N</v>
      </c>
      <c r="AB59" s="52"/>
      <c r="AC59" s="56">
        <f>+Instructions!$C$22</f>
        <v>0</v>
      </c>
      <c r="AD59" s="39">
        <f t="shared" si="27"/>
        <v>422.6</v>
      </c>
      <c r="AE59" s="52"/>
      <c r="AF59" s="6" t="s">
        <v>218</v>
      </c>
      <c r="AG59" s="39">
        <v>422.6</v>
      </c>
      <c r="AH59" s="60">
        <f t="shared" si="28"/>
        <v>0</v>
      </c>
      <c r="AI59" s="39">
        <f t="shared" si="29"/>
        <v>422.6</v>
      </c>
      <c r="AJ59" s="60">
        <f t="shared" si="30"/>
        <v>0</v>
      </c>
      <c r="AK59" s="125"/>
      <c r="AL59" s="134">
        <v>2</v>
      </c>
      <c r="AM59" s="44">
        <f t="shared" si="31"/>
        <v>422.6</v>
      </c>
      <c r="AN59" s="52"/>
      <c r="AP59" s="17">
        <f t="shared" si="32"/>
        <v>422.6</v>
      </c>
      <c r="AQ59" s="17">
        <f t="shared" si="33"/>
        <v>0</v>
      </c>
      <c r="AR59" s="17">
        <f t="shared" si="34"/>
        <v>0</v>
      </c>
      <c r="AS59" s="17" t="str">
        <f t="shared" si="35"/>
        <v/>
      </c>
      <c r="AU59" s="102" t="s">
        <v>59</v>
      </c>
    </row>
    <row r="60" spans="2:47" s="3" customFormat="1" ht="9.9499999999999993" customHeight="1" x14ac:dyDescent="0.2">
      <c r="B60" s="118" t="s">
        <v>44</v>
      </c>
      <c r="D60" s="40"/>
      <c r="E60" s="204" t="s">
        <v>168</v>
      </c>
      <c r="F60" s="74"/>
      <c r="G60" s="29">
        <v>233</v>
      </c>
      <c r="H60" s="30"/>
      <c r="I60" s="30"/>
      <c r="J60" s="226">
        <v>70</v>
      </c>
      <c r="K60" s="217"/>
      <c r="L60" s="217"/>
      <c r="M60" s="226">
        <v>93</v>
      </c>
      <c r="N60" s="217"/>
      <c r="O60" s="217"/>
      <c r="P60" s="226">
        <v>58</v>
      </c>
      <c r="Q60" s="217"/>
      <c r="R60" s="217"/>
      <c r="S60" s="226">
        <v>77</v>
      </c>
      <c r="T60" s="217"/>
      <c r="U60" s="217"/>
      <c r="V60" s="174"/>
      <c r="W60" s="90"/>
      <c r="X60" s="29"/>
      <c r="Y60" s="39">
        <f>IF(Suggested="Yes",'Price List'!AG60,'Price List'!AM60)</f>
        <v>470.25</v>
      </c>
      <c r="Z60" s="37" t="s">
        <v>45</v>
      </c>
      <c r="AA60" s="5" t="str">
        <f>+Instructions!$B$3</f>
        <v>N</v>
      </c>
      <c r="AB60" s="52"/>
      <c r="AC60" s="56">
        <f>+Instructions!$C$22</f>
        <v>0</v>
      </c>
      <c r="AD60" s="39">
        <f t="shared" si="27"/>
        <v>470.25</v>
      </c>
      <c r="AE60" s="52"/>
      <c r="AF60" s="6" t="s">
        <v>218</v>
      </c>
      <c r="AG60" s="39">
        <v>470.25</v>
      </c>
      <c r="AH60" s="60">
        <f t="shared" si="28"/>
        <v>0</v>
      </c>
      <c r="AI60" s="39">
        <f t="shared" si="29"/>
        <v>470.25</v>
      </c>
      <c r="AJ60" s="60">
        <f t="shared" si="30"/>
        <v>0</v>
      </c>
      <c r="AK60" s="125"/>
      <c r="AL60" s="134">
        <v>2</v>
      </c>
      <c r="AM60" s="44">
        <f t="shared" si="31"/>
        <v>470.25</v>
      </c>
      <c r="AN60" s="52"/>
      <c r="AP60" s="17">
        <f t="shared" si="32"/>
        <v>470.25</v>
      </c>
      <c r="AQ60" s="17">
        <f t="shared" si="33"/>
        <v>0</v>
      </c>
      <c r="AR60" s="17">
        <f t="shared" si="34"/>
        <v>0</v>
      </c>
      <c r="AS60" s="17" t="str">
        <f t="shared" si="35"/>
        <v/>
      </c>
      <c r="AU60" s="102" t="s">
        <v>59</v>
      </c>
    </row>
    <row r="61" spans="2:47" s="3" customFormat="1" ht="9.9499999999999993" customHeight="1" x14ac:dyDescent="0.2">
      <c r="B61" s="118" t="s">
        <v>44</v>
      </c>
      <c r="D61" s="40"/>
      <c r="E61" s="204" t="s">
        <v>169</v>
      </c>
      <c r="F61" s="74"/>
      <c r="G61" s="29">
        <v>266</v>
      </c>
      <c r="H61" s="30"/>
      <c r="I61" s="30"/>
      <c r="J61" s="226">
        <v>80</v>
      </c>
      <c r="K61" s="217"/>
      <c r="L61" s="217"/>
      <c r="M61" s="226">
        <v>107</v>
      </c>
      <c r="N61" s="217"/>
      <c r="O61" s="217"/>
      <c r="P61" s="226">
        <v>66</v>
      </c>
      <c r="Q61" s="217"/>
      <c r="R61" s="217"/>
      <c r="S61" s="226">
        <v>88</v>
      </c>
      <c r="T61" s="217"/>
      <c r="U61" s="217"/>
      <c r="V61" s="174"/>
      <c r="W61" s="90"/>
      <c r="X61" s="29"/>
      <c r="Y61" s="39">
        <f>IF(Suggested="Yes",'Price List'!AG61,'Price List'!AM61)</f>
        <v>520</v>
      </c>
      <c r="Z61" s="37" t="s">
        <v>45</v>
      </c>
      <c r="AA61" s="5" t="str">
        <f>+Instructions!$B$3</f>
        <v>N</v>
      </c>
      <c r="AB61" s="52"/>
      <c r="AC61" s="56">
        <f>+Instructions!$C$22</f>
        <v>0</v>
      </c>
      <c r="AD61" s="39">
        <f t="shared" si="27"/>
        <v>520</v>
      </c>
      <c r="AE61" s="52"/>
      <c r="AF61" s="6" t="s">
        <v>218</v>
      </c>
      <c r="AG61" s="39">
        <v>520</v>
      </c>
      <c r="AH61" s="60">
        <f t="shared" si="28"/>
        <v>0</v>
      </c>
      <c r="AI61" s="39">
        <f t="shared" si="29"/>
        <v>520</v>
      </c>
      <c r="AJ61" s="60">
        <f t="shared" si="30"/>
        <v>0</v>
      </c>
      <c r="AK61" s="125"/>
      <c r="AL61" s="134">
        <v>2</v>
      </c>
      <c r="AM61" s="44">
        <f t="shared" si="31"/>
        <v>520</v>
      </c>
      <c r="AN61" s="52"/>
      <c r="AP61" s="17">
        <f t="shared" si="32"/>
        <v>520</v>
      </c>
      <c r="AQ61" s="17">
        <f t="shared" si="33"/>
        <v>0</v>
      </c>
      <c r="AR61" s="17">
        <f t="shared" si="34"/>
        <v>0</v>
      </c>
      <c r="AS61" s="17" t="str">
        <f t="shared" si="35"/>
        <v/>
      </c>
      <c r="AU61" s="102" t="s">
        <v>59</v>
      </c>
    </row>
    <row r="62" spans="2:47" s="3" customFormat="1" ht="9.9499999999999993" customHeight="1" x14ac:dyDescent="0.2">
      <c r="B62" s="118" t="s">
        <v>44</v>
      </c>
      <c r="D62" s="40"/>
      <c r="E62" s="204" t="s">
        <v>170</v>
      </c>
      <c r="F62" s="74"/>
      <c r="G62" s="29">
        <v>299</v>
      </c>
      <c r="H62" s="30"/>
      <c r="I62" s="30"/>
      <c r="J62" s="226">
        <v>90</v>
      </c>
      <c r="K62" s="217"/>
      <c r="L62" s="217"/>
      <c r="M62" s="226">
        <v>120</v>
      </c>
      <c r="N62" s="217"/>
      <c r="O62" s="217"/>
      <c r="P62" s="226">
        <v>75</v>
      </c>
      <c r="Q62" s="217"/>
      <c r="R62" s="217"/>
      <c r="S62" s="226">
        <v>100</v>
      </c>
      <c r="T62" s="217"/>
      <c r="U62" s="217"/>
      <c r="V62" s="174"/>
      <c r="W62" s="90"/>
      <c r="X62" s="29"/>
      <c r="Y62" s="39">
        <f>IF(Suggested="Yes",'Price List'!AG62,'Price List'!AM62)</f>
        <v>569.79999999999995</v>
      </c>
      <c r="Z62" s="37" t="s">
        <v>45</v>
      </c>
      <c r="AA62" s="5" t="str">
        <f>+Instructions!$B$3</f>
        <v>N</v>
      </c>
      <c r="AB62" s="52"/>
      <c r="AC62" s="56">
        <f>+Instructions!$C$22</f>
        <v>0</v>
      </c>
      <c r="AD62" s="39">
        <f t="shared" si="27"/>
        <v>569.79999999999995</v>
      </c>
      <c r="AE62" s="52"/>
      <c r="AF62" s="6" t="s">
        <v>218</v>
      </c>
      <c r="AG62" s="39">
        <v>569.79999999999995</v>
      </c>
      <c r="AH62" s="60">
        <f t="shared" si="28"/>
        <v>0</v>
      </c>
      <c r="AI62" s="39">
        <f t="shared" si="29"/>
        <v>569.79999999999995</v>
      </c>
      <c r="AJ62" s="60">
        <f t="shared" si="30"/>
        <v>0</v>
      </c>
      <c r="AK62" s="125"/>
      <c r="AL62" s="134">
        <v>2</v>
      </c>
      <c r="AM62" s="44">
        <f t="shared" si="31"/>
        <v>569.79999999999995</v>
      </c>
      <c r="AN62" s="52"/>
      <c r="AP62" s="17">
        <f t="shared" si="32"/>
        <v>569.79999999999995</v>
      </c>
      <c r="AQ62" s="17">
        <f t="shared" si="33"/>
        <v>0</v>
      </c>
      <c r="AR62" s="17">
        <f t="shared" si="34"/>
        <v>0</v>
      </c>
      <c r="AS62" s="17" t="str">
        <f t="shared" si="35"/>
        <v/>
      </c>
      <c r="AU62" s="102" t="s">
        <v>59</v>
      </c>
    </row>
    <row r="63" spans="2:47" s="3" customFormat="1" ht="9.9499999999999993" customHeight="1" x14ac:dyDescent="0.2">
      <c r="B63" s="118" t="s">
        <v>44</v>
      </c>
      <c r="D63" s="40"/>
      <c r="E63" s="204" t="s">
        <v>171</v>
      </c>
      <c r="F63" s="74"/>
      <c r="G63" s="29">
        <v>332</v>
      </c>
      <c r="H63" s="30"/>
      <c r="I63" s="30"/>
      <c r="J63" s="226">
        <v>100</v>
      </c>
      <c r="K63" s="217"/>
      <c r="L63" s="217"/>
      <c r="M63" s="226">
        <v>133</v>
      </c>
      <c r="N63" s="217"/>
      <c r="O63" s="217"/>
      <c r="P63" s="226">
        <v>83</v>
      </c>
      <c r="Q63" s="217"/>
      <c r="R63" s="217"/>
      <c r="S63" s="226">
        <v>111</v>
      </c>
      <c r="T63" s="217"/>
      <c r="U63" s="217"/>
      <c r="V63" s="174"/>
      <c r="W63" s="90"/>
      <c r="X63" s="29"/>
      <c r="Y63" s="39">
        <f>IF(Suggested="Yes",'Price List'!AG63,'Price List'!AM63)</f>
        <v>616.4</v>
      </c>
      <c r="Z63" s="37" t="s">
        <v>45</v>
      </c>
      <c r="AA63" s="5" t="str">
        <f>+Instructions!$B$3</f>
        <v>N</v>
      </c>
      <c r="AB63" s="52"/>
      <c r="AC63" s="56">
        <f>+Instructions!$C$22</f>
        <v>0</v>
      </c>
      <c r="AD63" s="39">
        <f t="shared" si="27"/>
        <v>616.4</v>
      </c>
      <c r="AE63" s="52"/>
      <c r="AF63" s="6" t="s">
        <v>218</v>
      </c>
      <c r="AG63" s="39">
        <v>616.4</v>
      </c>
      <c r="AH63" s="60">
        <f t="shared" si="28"/>
        <v>0</v>
      </c>
      <c r="AI63" s="39">
        <f t="shared" si="29"/>
        <v>616.4</v>
      </c>
      <c r="AJ63" s="60">
        <f t="shared" si="30"/>
        <v>0</v>
      </c>
      <c r="AK63" s="125"/>
      <c r="AL63" s="134">
        <v>2</v>
      </c>
      <c r="AM63" s="44">
        <f t="shared" si="31"/>
        <v>616.4</v>
      </c>
      <c r="AN63" s="52"/>
      <c r="AP63" s="17">
        <f t="shared" si="32"/>
        <v>616.4</v>
      </c>
      <c r="AQ63" s="17">
        <f t="shared" si="33"/>
        <v>0</v>
      </c>
      <c r="AR63" s="17">
        <f t="shared" si="34"/>
        <v>0</v>
      </c>
      <c r="AS63" s="17" t="str">
        <f t="shared" si="35"/>
        <v/>
      </c>
      <c r="AU63" s="102" t="s">
        <v>59</v>
      </c>
    </row>
    <row r="64" spans="2:47" s="3" customFormat="1" ht="9.9499999999999993" customHeight="1" x14ac:dyDescent="0.2">
      <c r="B64" s="118" t="s">
        <v>44</v>
      </c>
      <c r="D64" s="40"/>
      <c r="E64" s="204" t="s">
        <v>172</v>
      </c>
      <c r="F64" s="74"/>
      <c r="G64" s="29">
        <v>415</v>
      </c>
      <c r="H64" s="30"/>
      <c r="I64" s="30"/>
      <c r="J64" s="226">
        <v>125</v>
      </c>
      <c r="K64" s="217"/>
      <c r="L64" s="217"/>
      <c r="M64" s="226">
        <v>167</v>
      </c>
      <c r="N64" s="217"/>
      <c r="O64" s="217"/>
      <c r="P64" s="226">
        <v>104</v>
      </c>
      <c r="Q64" s="217"/>
      <c r="R64" s="217"/>
      <c r="S64" s="226">
        <v>138</v>
      </c>
      <c r="T64" s="217"/>
      <c r="U64" s="217"/>
      <c r="V64" s="174"/>
      <c r="W64" s="90"/>
      <c r="X64" s="29"/>
      <c r="Y64" s="39">
        <f>IF(Suggested="Yes",'Price List'!AG64,'Price List'!AM64)</f>
        <v>736.05</v>
      </c>
      <c r="Z64" s="37" t="s">
        <v>45</v>
      </c>
      <c r="AA64" s="5" t="str">
        <f>+Instructions!$B$3</f>
        <v>N</v>
      </c>
      <c r="AB64" s="52"/>
      <c r="AC64" s="56">
        <f>+Instructions!$C$22</f>
        <v>0</v>
      </c>
      <c r="AD64" s="39">
        <f t="shared" ref="AD64:AD69" si="36">ROUND($AG64*(1-AC64)+0.004999,2)</f>
        <v>736.05</v>
      </c>
      <c r="AE64" s="52"/>
      <c r="AF64" s="6" t="s">
        <v>218</v>
      </c>
      <c r="AG64" s="39">
        <v>736.05</v>
      </c>
      <c r="AH64" s="60">
        <f t="shared" ref="AH64:AI69" si="37">+AC64</f>
        <v>0</v>
      </c>
      <c r="AI64" s="39">
        <f t="shared" si="37"/>
        <v>736.05</v>
      </c>
      <c r="AJ64" s="60">
        <f t="shared" ref="AJ64:AJ69" si="38">(AM64-AI64)/AM64</f>
        <v>0</v>
      </c>
      <c r="AK64" s="125"/>
      <c r="AL64" s="134">
        <v>2</v>
      </c>
      <c r="AM64" s="44">
        <f t="shared" ref="AM64:AM69" si="39">SUM(AP64:AR64)+AK64</f>
        <v>736.05</v>
      </c>
      <c r="AN64" s="52"/>
      <c r="AP64" s="17">
        <f t="shared" ref="AP64:AP69" si="40">ROUND(AI64/(1-VLOOKUP(AL64,Group,2,FALSE)),2)</f>
        <v>736.05</v>
      </c>
      <c r="AQ64" s="17">
        <f t="shared" ref="AQ64:AQ69" si="41">IF(VLOOKUP(AL64,Group,5,FALSE)="YES",VLOOKUP(ROUND(ROUND(AP64,1)-AP64,2),Round,2,FALSE)+VLOOKUP(AL64,Group,6,FALSE),0)</f>
        <v>0</v>
      </c>
      <c r="AR64" s="17">
        <f t="shared" ref="AR64:AR69" si="42">IF(VLOOKUP(AL64,Group,7,FALSE)="",0,ROUND(AP64-0.04999,1)-AP64+AS64)</f>
        <v>0</v>
      </c>
      <c r="AS64" s="17" t="str">
        <f t="shared" ref="AS64:AS69" si="43">IF(VLOOKUP(AL64,Group,7,FALSE)="","",VLOOKUP(AL64,Group,7,FALSE))</f>
        <v/>
      </c>
      <c r="AU64" s="102" t="s">
        <v>59</v>
      </c>
    </row>
    <row r="65" spans="2:47" s="3" customFormat="1" ht="9.9499999999999993" customHeight="1" x14ac:dyDescent="0.2">
      <c r="B65" s="118" t="s">
        <v>44</v>
      </c>
      <c r="D65" s="40"/>
      <c r="E65" s="204" t="s">
        <v>173</v>
      </c>
      <c r="F65" s="74"/>
      <c r="G65" s="29">
        <v>498</v>
      </c>
      <c r="H65" s="30"/>
      <c r="I65" s="30"/>
      <c r="J65" s="226">
        <v>150</v>
      </c>
      <c r="K65" s="217"/>
      <c r="L65" s="217"/>
      <c r="M65" s="226">
        <v>200</v>
      </c>
      <c r="N65" s="217"/>
      <c r="O65" s="217"/>
      <c r="P65" s="226">
        <v>124</v>
      </c>
      <c r="Q65" s="217"/>
      <c r="R65" s="217"/>
      <c r="S65" s="226">
        <v>166</v>
      </c>
      <c r="T65" s="217"/>
      <c r="U65" s="217"/>
      <c r="V65" s="174"/>
      <c r="W65" s="90"/>
      <c r="X65" s="29"/>
      <c r="Y65" s="39">
        <f>IF(Suggested="Yes",'Price List'!AG65,'Price List'!AM65)</f>
        <v>922.4</v>
      </c>
      <c r="Z65" s="37" t="s">
        <v>45</v>
      </c>
      <c r="AA65" s="5" t="str">
        <f>+Instructions!$B$3</f>
        <v>N</v>
      </c>
      <c r="AB65" s="52"/>
      <c r="AC65" s="56">
        <f>+Instructions!$C$22</f>
        <v>0</v>
      </c>
      <c r="AD65" s="39">
        <f t="shared" si="36"/>
        <v>922.4</v>
      </c>
      <c r="AE65" s="52"/>
      <c r="AF65" s="6" t="s">
        <v>218</v>
      </c>
      <c r="AG65" s="39">
        <v>922.4</v>
      </c>
      <c r="AH65" s="60">
        <f t="shared" si="37"/>
        <v>0</v>
      </c>
      <c r="AI65" s="39">
        <f t="shared" si="37"/>
        <v>922.4</v>
      </c>
      <c r="AJ65" s="60">
        <f t="shared" si="38"/>
        <v>0</v>
      </c>
      <c r="AK65" s="125"/>
      <c r="AL65" s="134">
        <v>2</v>
      </c>
      <c r="AM65" s="44">
        <f t="shared" si="39"/>
        <v>922.4</v>
      </c>
      <c r="AN65" s="52"/>
      <c r="AP65" s="17">
        <f t="shared" si="40"/>
        <v>922.4</v>
      </c>
      <c r="AQ65" s="17">
        <f t="shared" si="41"/>
        <v>0</v>
      </c>
      <c r="AR65" s="17">
        <f t="shared" si="42"/>
        <v>0</v>
      </c>
      <c r="AS65" s="17" t="str">
        <f t="shared" si="43"/>
        <v/>
      </c>
      <c r="AU65" s="102" t="s">
        <v>59</v>
      </c>
    </row>
    <row r="66" spans="2:47" s="3" customFormat="1" ht="9.9499999999999993" customHeight="1" x14ac:dyDescent="0.2">
      <c r="B66" s="118" t="s">
        <v>44</v>
      </c>
      <c r="D66" s="40"/>
      <c r="E66" s="204" t="s">
        <v>174</v>
      </c>
      <c r="F66" s="74"/>
      <c r="G66" s="29">
        <v>581</v>
      </c>
      <c r="H66" s="30"/>
      <c r="I66" s="30"/>
      <c r="J66" s="226">
        <v>175</v>
      </c>
      <c r="K66" s="217"/>
      <c r="L66" s="217"/>
      <c r="M66" s="226">
        <v>233</v>
      </c>
      <c r="N66" s="217"/>
      <c r="O66" s="217"/>
      <c r="P66" s="226">
        <v>145</v>
      </c>
      <c r="Q66" s="217"/>
      <c r="R66" s="217"/>
      <c r="S66" s="226">
        <v>194</v>
      </c>
      <c r="T66" s="217"/>
      <c r="U66" s="217"/>
      <c r="V66" s="174"/>
      <c r="W66" s="90"/>
      <c r="X66" s="29"/>
      <c r="Y66" s="39">
        <f>IF(Suggested="Yes",'Price List'!AG66,'Price List'!AM66)</f>
        <v>1014.8</v>
      </c>
      <c r="Z66" s="37" t="s">
        <v>45</v>
      </c>
      <c r="AA66" s="5" t="str">
        <f>+Instructions!$B$3</f>
        <v>N</v>
      </c>
      <c r="AB66" s="52"/>
      <c r="AC66" s="56">
        <f>+Instructions!$C$22</f>
        <v>0</v>
      </c>
      <c r="AD66" s="39">
        <f t="shared" si="36"/>
        <v>1014.8</v>
      </c>
      <c r="AE66" s="52"/>
      <c r="AF66" s="6" t="s">
        <v>218</v>
      </c>
      <c r="AG66" s="39">
        <v>1014.8</v>
      </c>
      <c r="AH66" s="60">
        <f t="shared" si="37"/>
        <v>0</v>
      </c>
      <c r="AI66" s="39">
        <f t="shared" si="37"/>
        <v>1014.8</v>
      </c>
      <c r="AJ66" s="60">
        <f t="shared" si="38"/>
        <v>0</v>
      </c>
      <c r="AK66" s="125"/>
      <c r="AL66" s="134">
        <v>2</v>
      </c>
      <c r="AM66" s="44">
        <f t="shared" si="39"/>
        <v>1014.8</v>
      </c>
      <c r="AN66" s="52"/>
      <c r="AP66" s="17">
        <f t="shared" si="40"/>
        <v>1014.8</v>
      </c>
      <c r="AQ66" s="17">
        <f t="shared" si="41"/>
        <v>0</v>
      </c>
      <c r="AR66" s="17">
        <f t="shared" si="42"/>
        <v>0</v>
      </c>
      <c r="AS66" s="17" t="str">
        <f t="shared" si="43"/>
        <v/>
      </c>
      <c r="AU66" s="102" t="s">
        <v>59</v>
      </c>
    </row>
    <row r="67" spans="2:47" s="3" customFormat="1" ht="9.9499999999999993" customHeight="1" x14ac:dyDescent="0.2">
      <c r="B67" s="118" t="s">
        <v>44</v>
      </c>
      <c r="D67" s="40"/>
      <c r="E67" s="204" t="s">
        <v>175</v>
      </c>
      <c r="F67" s="74"/>
      <c r="G67" s="29">
        <v>664</v>
      </c>
      <c r="H67" s="30"/>
      <c r="I67" s="30"/>
      <c r="J67" s="226">
        <v>200</v>
      </c>
      <c r="K67" s="217"/>
      <c r="L67" s="217"/>
      <c r="M67" s="226">
        <v>266</v>
      </c>
      <c r="N67" s="217"/>
      <c r="O67" s="217"/>
      <c r="P67" s="226">
        <v>166</v>
      </c>
      <c r="Q67" s="217"/>
      <c r="R67" s="217"/>
      <c r="S67" s="226">
        <v>221</v>
      </c>
      <c r="T67" s="217"/>
      <c r="U67" s="217"/>
      <c r="V67" s="174"/>
      <c r="W67" s="90"/>
      <c r="X67" s="29"/>
      <c r="Y67" s="39">
        <f>IF(Suggested="Yes",'Price List'!AG67,'Price List'!AM67)</f>
        <v>1052.95</v>
      </c>
      <c r="Z67" s="37" t="s">
        <v>45</v>
      </c>
      <c r="AA67" s="5" t="str">
        <f>+Instructions!$B$3</f>
        <v>N</v>
      </c>
      <c r="AB67" s="52"/>
      <c r="AC67" s="56">
        <f>+Instructions!$C$22</f>
        <v>0</v>
      </c>
      <c r="AD67" s="39">
        <f t="shared" si="36"/>
        <v>1052.95</v>
      </c>
      <c r="AE67" s="52"/>
      <c r="AF67" s="6" t="s">
        <v>218</v>
      </c>
      <c r="AG67" s="39">
        <v>1052.95</v>
      </c>
      <c r="AH67" s="60">
        <f t="shared" si="37"/>
        <v>0</v>
      </c>
      <c r="AI67" s="39">
        <f t="shared" si="37"/>
        <v>1052.95</v>
      </c>
      <c r="AJ67" s="60">
        <f t="shared" si="38"/>
        <v>0</v>
      </c>
      <c r="AK67" s="125"/>
      <c r="AL67" s="134">
        <v>2</v>
      </c>
      <c r="AM67" s="44">
        <f t="shared" si="39"/>
        <v>1052.95</v>
      </c>
      <c r="AN67" s="52"/>
      <c r="AP67" s="17">
        <f t="shared" si="40"/>
        <v>1052.95</v>
      </c>
      <c r="AQ67" s="17">
        <f t="shared" si="41"/>
        <v>0</v>
      </c>
      <c r="AR67" s="17">
        <f t="shared" si="42"/>
        <v>0</v>
      </c>
      <c r="AS67" s="17" t="str">
        <f t="shared" si="43"/>
        <v/>
      </c>
      <c r="AU67" s="102" t="s">
        <v>59</v>
      </c>
    </row>
    <row r="68" spans="2:47" s="3" customFormat="1" ht="9.9499999999999993" customHeight="1" x14ac:dyDescent="0.2">
      <c r="B68" s="118" t="s">
        <v>44</v>
      </c>
      <c r="D68" s="40"/>
      <c r="E68" s="204" t="s">
        <v>176</v>
      </c>
      <c r="F68" s="74"/>
      <c r="G68" s="29">
        <v>747</v>
      </c>
      <c r="H68" s="30"/>
      <c r="I68" s="30"/>
      <c r="J68" s="226">
        <v>225</v>
      </c>
      <c r="K68" s="217"/>
      <c r="L68" s="217"/>
      <c r="M68" s="226">
        <v>300</v>
      </c>
      <c r="N68" s="217"/>
      <c r="O68" s="217"/>
      <c r="P68" s="226">
        <v>187</v>
      </c>
      <c r="Q68" s="217"/>
      <c r="R68" s="217"/>
      <c r="S68" s="226">
        <v>249</v>
      </c>
      <c r="T68" s="217"/>
      <c r="U68" s="217"/>
      <c r="V68" s="174"/>
      <c r="W68" s="90"/>
      <c r="X68" s="29"/>
      <c r="Y68" s="39">
        <f>IF(Suggested="Yes",'Price List'!AG68,'Price List'!AM68)</f>
        <v>1127.1500000000001</v>
      </c>
      <c r="Z68" s="37" t="s">
        <v>45</v>
      </c>
      <c r="AA68" s="5" t="str">
        <f>+Instructions!$B$3</f>
        <v>N</v>
      </c>
      <c r="AB68" s="52"/>
      <c r="AC68" s="56">
        <f>+Instructions!$C$22</f>
        <v>0</v>
      </c>
      <c r="AD68" s="39">
        <f t="shared" si="36"/>
        <v>1127.1500000000001</v>
      </c>
      <c r="AE68" s="52"/>
      <c r="AF68" s="6" t="s">
        <v>218</v>
      </c>
      <c r="AG68" s="39">
        <v>1127.1500000000001</v>
      </c>
      <c r="AH68" s="60">
        <f t="shared" si="37"/>
        <v>0</v>
      </c>
      <c r="AI68" s="39">
        <f t="shared" si="37"/>
        <v>1127.1500000000001</v>
      </c>
      <c r="AJ68" s="60">
        <f t="shared" si="38"/>
        <v>0</v>
      </c>
      <c r="AK68" s="125"/>
      <c r="AL68" s="134">
        <v>2</v>
      </c>
      <c r="AM68" s="44">
        <f t="shared" si="39"/>
        <v>1127.1500000000001</v>
      </c>
      <c r="AN68" s="52"/>
      <c r="AP68" s="17">
        <f t="shared" si="40"/>
        <v>1127.1500000000001</v>
      </c>
      <c r="AQ68" s="17">
        <f t="shared" si="41"/>
        <v>0</v>
      </c>
      <c r="AR68" s="17">
        <f t="shared" si="42"/>
        <v>0</v>
      </c>
      <c r="AS68" s="17" t="str">
        <f t="shared" si="43"/>
        <v/>
      </c>
      <c r="AU68" s="102" t="s">
        <v>59</v>
      </c>
    </row>
    <row r="69" spans="2:47" s="3" customFormat="1" ht="9.9499999999999993" customHeight="1" x14ac:dyDescent="0.2">
      <c r="B69" s="118" t="s">
        <v>44</v>
      </c>
      <c r="D69" s="40"/>
      <c r="E69" s="204" t="s">
        <v>177</v>
      </c>
      <c r="F69" s="74"/>
      <c r="G69" s="29">
        <v>830</v>
      </c>
      <c r="H69" s="30"/>
      <c r="I69" s="30"/>
      <c r="J69" s="226">
        <v>250</v>
      </c>
      <c r="K69" s="217"/>
      <c r="L69" s="217"/>
      <c r="M69" s="226">
        <v>333</v>
      </c>
      <c r="N69" s="217"/>
      <c r="O69" s="217"/>
      <c r="P69" s="226">
        <v>207</v>
      </c>
      <c r="Q69" s="217"/>
      <c r="R69" s="217"/>
      <c r="S69" s="226">
        <v>276</v>
      </c>
      <c r="T69" s="217"/>
      <c r="U69" s="217"/>
      <c r="V69" s="174"/>
      <c r="W69" s="90"/>
      <c r="X69" s="29"/>
      <c r="Y69" s="39">
        <f>IF(Suggested="Yes",'Price List'!AG69,'Price List'!AM69)</f>
        <v>1239.45</v>
      </c>
      <c r="Z69" s="37" t="s">
        <v>45</v>
      </c>
      <c r="AA69" s="5" t="str">
        <f>+Instructions!$B$3</f>
        <v>N</v>
      </c>
      <c r="AB69" s="52"/>
      <c r="AC69" s="56">
        <f>+Instructions!$C$22</f>
        <v>0</v>
      </c>
      <c r="AD69" s="39">
        <f t="shared" si="36"/>
        <v>1239.45</v>
      </c>
      <c r="AE69" s="52"/>
      <c r="AF69" s="6" t="s">
        <v>218</v>
      </c>
      <c r="AG69" s="39">
        <v>1239.45</v>
      </c>
      <c r="AH69" s="60">
        <f t="shared" si="37"/>
        <v>0</v>
      </c>
      <c r="AI69" s="39">
        <f t="shared" si="37"/>
        <v>1239.45</v>
      </c>
      <c r="AJ69" s="60">
        <f t="shared" si="38"/>
        <v>0</v>
      </c>
      <c r="AK69" s="125"/>
      <c r="AL69" s="134">
        <v>2</v>
      </c>
      <c r="AM69" s="44">
        <f t="shared" si="39"/>
        <v>1239.45</v>
      </c>
      <c r="AN69" s="52"/>
      <c r="AP69" s="17">
        <f t="shared" si="40"/>
        <v>1239.45</v>
      </c>
      <c r="AQ69" s="17">
        <f t="shared" si="41"/>
        <v>0</v>
      </c>
      <c r="AR69" s="17">
        <f t="shared" si="42"/>
        <v>0</v>
      </c>
      <c r="AS69" s="17" t="str">
        <f t="shared" si="43"/>
        <v/>
      </c>
      <c r="AU69" s="102" t="s">
        <v>59</v>
      </c>
    </row>
    <row r="70" spans="2:47" s="3" customFormat="1" ht="2.1" customHeight="1" x14ac:dyDescent="0.2">
      <c r="V70" s="74"/>
      <c r="W70" s="90"/>
      <c r="X70" s="6"/>
      <c r="Y70" s="39"/>
      <c r="Z70" s="6"/>
      <c r="AA70" s="5"/>
      <c r="AB70" s="52"/>
      <c r="AC70" s="56"/>
      <c r="AD70" s="15"/>
      <c r="AE70" s="52"/>
      <c r="AF70" s="39"/>
      <c r="AG70" s="39"/>
      <c r="AH70" s="55"/>
      <c r="AI70" s="17"/>
      <c r="AJ70" s="15"/>
      <c r="AK70" s="65"/>
      <c r="AL70" s="128"/>
      <c r="AM70" s="39"/>
      <c r="AN70" s="52"/>
      <c r="AP70" s="17"/>
      <c r="AQ70" s="17"/>
      <c r="AR70" s="17"/>
      <c r="AS70" s="17"/>
      <c r="AU70" s="102"/>
    </row>
    <row r="71" spans="2:47" s="3" customFormat="1" ht="9.6" customHeight="1" x14ac:dyDescent="0.2">
      <c r="B71" s="123"/>
      <c r="D71" s="103" t="s">
        <v>52</v>
      </c>
      <c r="E71" s="175" t="s">
        <v>190</v>
      </c>
      <c r="F71" s="74"/>
      <c r="G71" s="30"/>
      <c r="H71" s="30"/>
      <c r="I71" s="30"/>
      <c r="J71" s="30"/>
      <c r="K71" s="30"/>
      <c r="L71" s="30"/>
      <c r="M71" s="30"/>
      <c r="N71" s="30"/>
      <c r="O71" s="30"/>
      <c r="P71" s="30"/>
      <c r="Q71" s="30"/>
      <c r="R71" s="30"/>
      <c r="S71" s="30"/>
      <c r="T71" s="30"/>
      <c r="V71" s="74"/>
      <c r="W71" s="90"/>
      <c r="X71" s="29"/>
      <c r="Y71" s="39"/>
      <c r="Z71" s="37"/>
      <c r="AA71" s="5"/>
      <c r="AB71" s="52"/>
      <c r="AC71" s="56"/>
      <c r="AD71" s="39"/>
      <c r="AE71" s="52"/>
      <c r="AF71" s="6"/>
      <c r="AG71" s="39"/>
      <c r="AH71" s="60"/>
      <c r="AI71" s="39"/>
      <c r="AJ71" s="60"/>
      <c r="AK71" s="75"/>
      <c r="AL71" s="169"/>
      <c r="AM71" s="39"/>
      <c r="AN71" s="52"/>
      <c r="AP71" s="17"/>
      <c r="AQ71" s="17"/>
      <c r="AR71" s="17"/>
      <c r="AS71" s="17"/>
      <c r="AU71" s="102"/>
    </row>
    <row r="72" spans="2:47" s="3" customFormat="1" ht="9.6" customHeight="1" x14ac:dyDescent="0.2">
      <c r="B72" s="123"/>
      <c r="D72" s="103"/>
      <c r="E72" s="175" t="s">
        <v>186</v>
      </c>
      <c r="F72" s="74"/>
      <c r="G72" s="30"/>
      <c r="H72" s="30"/>
      <c r="I72" s="30"/>
      <c r="J72" s="30"/>
      <c r="K72" s="30"/>
      <c r="L72" s="30"/>
      <c r="M72" s="30"/>
      <c r="N72" s="30"/>
      <c r="O72" s="30"/>
      <c r="P72" s="30"/>
      <c r="Q72" s="30"/>
      <c r="R72" s="30"/>
      <c r="S72" s="30"/>
      <c r="T72" s="30"/>
      <c r="V72" s="74"/>
      <c r="W72" s="90"/>
      <c r="X72" s="29"/>
      <c r="Y72" s="39"/>
      <c r="Z72" s="37"/>
      <c r="AA72" s="5"/>
      <c r="AB72" s="52"/>
      <c r="AC72" s="56"/>
      <c r="AD72" s="39"/>
      <c r="AE72" s="52"/>
      <c r="AF72" s="6"/>
      <c r="AG72" s="39"/>
      <c r="AH72" s="60"/>
      <c r="AI72" s="39"/>
      <c r="AJ72" s="60"/>
      <c r="AK72" s="75"/>
      <c r="AL72" s="169"/>
      <c r="AM72" s="39"/>
      <c r="AN72" s="52"/>
      <c r="AP72" s="17"/>
      <c r="AQ72" s="17"/>
      <c r="AR72" s="17"/>
      <c r="AS72" s="17"/>
      <c r="AU72" s="102"/>
    </row>
    <row r="73" spans="2:47" s="3" customFormat="1" ht="9.6" customHeight="1" x14ac:dyDescent="0.2">
      <c r="B73" s="123"/>
      <c r="D73" s="103"/>
      <c r="E73" s="175" t="s">
        <v>187</v>
      </c>
      <c r="F73" s="74"/>
      <c r="G73" s="30"/>
      <c r="H73" s="30"/>
      <c r="I73" s="30"/>
      <c r="J73" s="30"/>
      <c r="K73" s="30"/>
      <c r="L73" s="30"/>
      <c r="M73" s="30"/>
      <c r="N73" s="30"/>
      <c r="O73" s="30"/>
      <c r="P73" s="30"/>
      <c r="Q73" s="30"/>
      <c r="R73" s="30"/>
      <c r="S73" s="30"/>
      <c r="T73" s="30"/>
      <c r="V73" s="74"/>
      <c r="W73" s="90"/>
      <c r="X73" s="29"/>
      <c r="Y73" s="39"/>
      <c r="Z73" s="37"/>
      <c r="AA73" s="5"/>
      <c r="AB73" s="52"/>
      <c r="AC73" s="56"/>
      <c r="AD73" s="39"/>
      <c r="AE73" s="52"/>
      <c r="AF73" s="6"/>
      <c r="AG73" s="39"/>
      <c r="AH73" s="60"/>
      <c r="AI73" s="39"/>
      <c r="AJ73" s="60"/>
      <c r="AK73" s="75"/>
      <c r="AL73" s="169"/>
      <c r="AM73" s="39"/>
      <c r="AN73" s="52"/>
      <c r="AP73" s="17"/>
      <c r="AQ73" s="17"/>
      <c r="AR73" s="17"/>
      <c r="AS73" s="17"/>
      <c r="AU73" s="102"/>
    </row>
    <row r="74" spans="2:47" s="3" customFormat="1" ht="9.6" customHeight="1" x14ac:dyDescent="0.2">
      <c r="B74" s="123"/>
      <c r="D74" s="103"/>
      <c r="E74" s="175" t="s">
        <v>182</v>
      </c>
      <c r="F74" s="74"/>
      <c r="G74" s="30"/>
      <c r="H74" s="30"/>
      <c r="I74" s="30"/>
      <c r="J74" s="30"/>
      <c r="K74" s="30"/>
      <c r="L74" s="30"/>
      <c r="M74" s="30"/>
      <c r="N74" s="30"/>
      <c r="O74" s="30"/>
      <c r="P74" s="30"/>
      <c r="Q74" s="30"/>
      <c r="R74" s="30"/>
      <c r="S74" s="30"/>
      <c r="T74" s="30"/>
      <c r="V74" s="74"/>
      <c r="W74" s="90"/>
      <c r="X74" s="29"/>
      <c r="Y74" s="39"/>
      <c r="Z74" s="37"/>
      <c r="AA74" s="5"/>
      <c r="AB74" s="52"/>
      <c r="AC74" s="56"/>
      <c r="AD74" s="39"/>
      <c r="AE74" s="52"/>
      <c r="AF74" s="6"/>
      <c r="AG74" s="39"/>
      <c r="AH74" s="60"/>
      <c r="AI74" s="39"/>
      <c r="AJ74" s="60"/>
      <c r="AK74" s="75"/>
      <c r="AL74" s="169"/>
      <c r="AM74" s="39"/>
      <c r="AN74" s="52"/>
      <c r="AP74" s="17"/>
      <c r="AQ74" s="17"/>
      <c r="AR74" s="17"/>
      <c r="AS74" s="17"/>
      <c r="AU74" s="102"/>
    </row>
    <row r="75" spans="2:47" s="3" customFormat="1" ht="9.6" customHeight="1" x14ac:dyDescent="0.2">
      <c r="B75" s="123"/>
      <c r="D75" s="103"/>
      <c r="E75" s="175" t="s">
        <v>191</v>
      </c>
      <c r="F75" s="74"/>
      <c r="G75" s="30"/>
      <c r="H75" s="30"/>
      <c r="I75" s="30"/>
      <c r="J75" s="30"/>
      <c r="K75" s="30"/>
      <c r="L75" s="30"/>
      <c r="M75" s="30"/>
      <c r="N75" s="30"/>
      <c r="O75" s="30"/>
      <c r="P75" s="30"/>
      <c r="Q75" s="30"/>
      <c r="R75" s="30"/>
      <c r="S75" s="30"/>
      <c r="T75" s="30"/>
      <c r="V75" s="74"/>
      <c r="W75" s="90"/>
      <c r="X75" s="29"/>
      <c r="Y75" s="39"/>
      <c r="Z75" s="37"/>
      <c r="AA75" s="5"/>
      <c r="AB75" s="52"/>
      <c r="AC75" s="56"/>
      <c r="AD75" s="39"/>
      <c r="AE75" s="52"/>
      <c r="AF75" s="6"/>
      <c r="AG75" s="39"/>
      <c r="AH75" s="60"/>
      <c r="AI75" s="39"/>
      <c r="AJ75" s="60"/>
      <c r="AK75" s="75"/>
      <c r="AL75" s="169"/>
      <c r="AM75" s="39"/>
      <c r="AN75" s="52"/>
      <c r="AP75" s="17"/>
      <c r="AQ75" s="17"/>
      <c r="AR75" s="17"/>
      <c r="AS75" s="17"/>
      <c r="AU75" s="102"/>
    </row>
    <row r="76" spans="2:47" s="3" customFormat="1" ht="3.95" customHeight="1" x14ac:dyDescent="0.2">
      <c r="R76" s="6"/>
      <c r="S76" s="6"/>
      <c r="V76" s="74"/>
      <c r="W76" s="90"/>
      <c r="X76" s="6"/>
      <c r="Y76" s="39"/>
      <c r="Z76" s="6"/>
      <c r="AA76" s="5"/>
      <c r="AB76" s="52"/>
      <c r="AC76" s="56"/>
      <c r="AD76" s="15"/>
      <c r="AE76" s="52"/>
      <c r="AF76" s="39"/>
      <c r="AG76" s="39"/>
      <c r="AH76" s="55"/>
      <c r="AI76" s="17"/>
      <c r="AJ76" s="15"/>
      <c r="AK76" s="65"/>
      <c r="AL76" s="128"/>
      <c r="AM76" s="39"/>
      <c r="AN76" s="52"/>
      <c r="AP76" s="17"/>
      <c r="AQ76" s="17"/>
      <c r="AR76" s="17"/>
      <c r="AS76" s="17"/>
      <c r="AU76" s="102" t="s">
        <v>59</v>
      </c>
    </row>
    <row r="77" spans="2:47" s="3" customFormat="1" ht="9.9499999999999993" customHeight="1" x14ac:dyDescent="0.2">
      <c r="C77" s="73" t="s">
        <v>135</v>
      </c>
      <c r="D77" s="157"/>
      <c r="E77" s="157"/>
      <c r="L77" s="90"/>
      <c r="M77" s="90"/>
      <c r="N77" s="174"/>
      <c r="O77" s="174"/>
      <c r="P77" s="3" t="s">
        <v>92</v>
      </c>
      <c r="V77" s="4"/>
      <c r="W77" s="6"/>
      <c r="X77" s="171" t="s">
        <v>107</v>
      </c>
      <c r="Y77" s="172" t="s">
        <v>134</v>
      </c>
      <c r="Z77" s="173"/>
      <c r="AA77" s="5"/>
      <c r="AB77" s="52"/>
      <c r="AC77" s="70"/>
      <c r="AD77" s="70"/>
      <c r="AE77" s="52"/>
      <c r="AF77" s="39"/>
      <c r="AG77" s="39"/>
      <c r="AH77" s="55"/>
      <c r="AI77" s="17"/>
      <c r="AJ77" s="15"/>
      <c r="AK77" s="65"/>
      <c r="AL77" s="128"/>
      <c r="AM77" s="17"/>
      <c r="AN77" s="52"/>
      <c r="AP77" s="17"/>
      <c r="AQ77" s="17"/>
      <c r="AR77" s="17"/>
      <c r="AS77" s="17"/>
      <c r="AU77" s="102" t="s">
        <v>59</v>
      </c>
    </row>
    <row r="78" spans="2:47" s="3" customFormat="1" ht="3" customHeight="1" x14ac:dyDescent="0.2">
      <c r="V78" s="74"/>
      <c r="W78" s="90"/>
      <c r="X78" s="6"/>
      <c r="Y78" s="39"/>
      <c r="Z78" s="6"/>
      <c r="AA78" s="5"/>
      <c r="AB78" s="52"/>
      <c r="AC78" s="56"/>
      <c r="AD78" s="15"/>
      <c r="AE78" s="52"/>
      <c r="AF78" s="39"/>
      <c r="AG78" s="39"/>
      <c r="AH78" s="55"/>
      <c r="AI78" s="17"/>
      <c r="AJ78" s="15"/>
      <c r="AK78" s="65"/>
      <c r="AL78" s="128"/>
      <c r="AM78" s="39"/>
      <c r="AN78" s="52"/>
      <c r="AP78" s="17"/>
      <c r="AQ78" s="17"/>
      <c r="AR78" s="17"/>
      <c r="AS78" s="17"/>
      <c r="AU78" s="102" t="s">
        <v>59</v>
      </c>
    </row>
    <row r="79" spans="2:47" s="3" customFormat="1" ht="9.9499999999999993" customHeight="1" x14ac:dyDescent="0.2">
      <c r="B79" s="118" t="s">
        <v>44</v>
      </c>
      <c r="D79" s="40"/>
      <c r="E79" s="204" t="s">
        <v>195</v>
      </c>
      <c r="F79" s="74"/>
      <c r="G79" s="30" t="s">
        <v>199</v>
      </c>
      <c r="H79" s="30"/>
      <c r="I79" s="30"/>
      <c r="J79" s="30"/>
      <c r="K79" s="30"/>
      <c r="L79" s="30"/>
      <c r="M79" s="30"/>
      <c r="O79" s="30"/>
      <c r="R79" s="30" t="s">
        <v>197</v>
      </c>
      <c r="S79" s="30"/>
      <c r="T79" s="30"/>
      <c r="V79" s="74"/>
      <c r="W79" s="90" t="s">
        <v>12</v>
      </c>
      <c r="X79" s="29"/>
      <c r="Y79" s="39">
        <f>IF(Suggested="Yes",'Price List'!AG79,'Price List'!AM79)</f>
        <v>389.35</v>
      </c>
      <c r="Z79" s="37" t="s">
        <v>45</v>
      </c>
      <c r="AA79" s="5" t="str">
        <f>+Instructions!$B$3</f>
        <v>N</v>
      </c>
      <c r="AB79" s="52"/>
      <c r="AC79" s="56">
        <f>+Instructions!$C$22</f>
        <v>0</v>
      </c>
      <c r="AD79" s="39">
        <f>ROUND($AG79*(1-AC79)+0.004999,2)</f>
        <v>389.35</v>
      </c>
      <c r="AE79" s="52"/>
      <c r="AF79" s="6" t="s">
        <v>218</v>
      </c>
      <c r="AG79" s="39">
        <v>389.35</v>
      </c>
      <c r="AH79" s="60">
        <f>+AC79</f>
        <v>0</v>
      </c>
      <c r="AI79" s="39">
        <f>+AD79</f>
        <v>389.35</v>
      </c>
      <c r="AJ79" s="60">
        <f>(AM79-AI79)/AM79</f>
        <v>0</v>
      </c>
      <c r="AK79" s="125"/>
      <c r="AL79" s="134">
        <v>2</v>
      </c>
      <c r="AM79" s="44">
        <f>SUM(AP79:AR79)+AK79</f>
        <v>389.35</v>
      </c>
      <c r="AN79" s="52"/>
      <c r="AP79" s="17">
        <f>ROUND(AI79/(1-VLOOKUP(AL79,Group,2,FALSE)),2)</f>
        <v>389.35</v>
      </c>
      <c r="AQ79" s="17">
        <f>IF(VLOOKUP(AL79,Group,5,FALSE)="YES",VLOOKUP(ROUND(ROUND(AP79,1)-AP79,2),Round,2,FALSE)+VLOOKUP(AL79,Group,6,FALSE),0)</f>
        <v>0</v>
      </c>
      <c r="AR79" s="17">
        <f>IF(VLOOKUP(AL79,Group,7,FALSE)="",0,ROUND(AP79-0.04999,1)-AP79+AS79)</f>
        <v>0</v>
      </c>
      <c r="AS79" s="17" t="str">
        <f>IF(VLOOKUP(AL79,Group,7,FALSE)="","",VLOOKUP(AL79,Group,7,FALSE))</f>
        <v/>
      </c>
      <c r="AU79" s="102" t="s">
        <v>59</v>
      </c>
    </row>
    <row r="80" spans="2:47" s="3" customFormat="1" ht="9.9499999999999993" customHeight="1" x14ac:dyDescent="0.2">
      <c r="B80" s="118" t="s">
        <v>44</v>
      </c>
      <c r="D80" s="40"/>
      <c r="E80" s="204" t="s">
        <v>196</v>
      </c>
      <c r="F80" s="74"/>
      <c r="G80" s="30" t="s">
        <v>198</v>
      </c>
      <c r="H80" s="30"/>
      <c r="I80" s="30"/>
      <c r="J80" s="30"/>
      <c r="K80" s="30"/>
      <c r="L80" s="30"/>
      <c r="M80" s="30"/>
      <c r="O80" s="30"/>
      <c r="P80" s="30"/>
      <c r="Q80" s="30"/>
      <c r="R80" s="30" t="s">
        <v>197</v>
      </c>
      <c r="S80" s="30"/>
      <c r="T80" s="30"/>
      <c r="V80" s="74"/>
      <c r="W80" s="90" t="s">
        <v>12</v>
      </c>
      <c r="X80" s="29"/>
      <c r="Y80" s="39">
        <f>IF(Suggested="Yes",'Price List'!AG80,'Price List'!AM80)</f>
        <v>300.45</v>
      </c>
      <c r="Z80" s="37" t="s">
        <v>45</v>
      </c>
      <c r="AA80" s="5" t="str">
        <f>+Instructions!$B$3</f>
        <v>N</v>
      </c>
      <c r="AB80" s="52"/>
      <c r="AC80" s="56">
        <f>+Instructions!$C$22</f>
        <v>0</v>
      </c>
      <c r="AD80" s="39">
        <f>ROUND($AG80*(1-AC80)+0.004999,2)</f>
        <v>300.45</v>
      </c>
      <c r="AE80" s="52"/>
      <c r="AF80" s="6" t="s">
        <v>218</v>
      </c>
      <c r="AG80" s="39">
        <v>300.45</v>
      </c>
      <c r="AH80" s="60">
        <f>+AC80</f>
        <v>0</v>
      </c>
      <c r="AI80" s="39">
        <f>+AD80</f>
        <v>300.45</v>
      </c>
      <c r="AJ80" s="60">
        <f>(AM80-AI80)/AM80</f>
        <v>0</v>
      </c>
      <c r="AK80" s="125"/>
      <c r="AL80" s="134">
        <v>2</v>
      </c>
      <c r="AM80" s="44">
        <f>SUM(AP80:AR80)+AK80</f>
        <v>300.45</v>
      </c>
      <c r="AN80" s="52"/>
      <c r="AP80" s="17">
        <f>ROUND(AI80/(1-VLOOKUP(AL80,Group,2,FALSE)),2)</f>
        <v>300.45</v>
      </c>
      <c r="AQ80" s="17">
        <f>IF(VLOOKUP(AL80,Group,5,FALSE)="YES",VLOOKUP(ROUND(ROUND(AP80,1)-AP80,2),Round,2,FALSE)+VLOOKUP(AL80,Group,6,FALSE),0)</f>
        <v>0</v>
      </c>
      <c r="AR80" s="17">
        <f>IF(VLOOKUP(AL80,Group,7,FALSE)="",0,ROUND(AP80-0.04999,1)-AP80+AS80)</f>
        <v>0</v>
      </c>
      <c r="AS80" s="17" t="str">
        <f>IF(VLOOKUP(AL80,Group,7,FALSE)="","",VLOOKUP(AL80,Group,7,FALSE))</f>
        <v/>
      </c>
      <c r="AU80" s="102" t="s">
        <v>59</v>
      </c>
    </row>
    <row r="81" spans="2:47" s="3" customFormat="1" ht="9.9499999999999993" customHeight="1" x14ac:dyDescent="0.2">
      <c r="B81" s="118" t="s">
        <v>44</v>
      </c>
      <c r="D81" s="40"/>
      <c r="E81" s="204" t="s">
        <v>208</v>
      </c>
      <c r="F81" s="74"/>
      <c r="G81" s="30" t="s">
        <v>209</v>
      </c>
      <c r="H81" s="30"/>
      <c r="I81" s="30"/>
      <c r="J81" s="30"/>
      <c r="K81" s="30"/>
      <c r="L81" s="30"/>
      <c r="M81" s="30"/>
      <c r="N81" s="30"/>
      <c r="O81" s="30"/>
      <c r="P81" s="30"/>
      <c r="Q81" s="30"/>
      <c r="R81" s="30" t="s">
        <v>197</v>
      </c>
      <c r="S81" s="30"/>
      <c r="T81" s="30"/>
      <c r="V81" s="74"/>
      <c r="W81" s="90"/>
      <c r="X81" s="29"/>
      <c r="Y81" s="39">
        <f>IF(Suggested="Yes",'Price List'!AG81,'Price List'!AM81)</f>
        <v>217.35</v>
      </c>
      <c r="Z81" s="37" t="s">
        <v>45</v>
      </c>
      <c r="AA81" s="5" t="str">
        <f>+Instructions!$B$3</f>
        <v>N</v>
      </c>
      <c r="AB81" s="52"/>
      <c r="AC81" s="56">
        <f>+Instructions!$C$22</f>
        <v>0</v>
      </c>
      <c r="AD81" s="39">
        <f t="shared" ref="AD81" si="44">ROUND($AG81*(1-AC81)+0.004999,2)</f>
        <v>217.35</v>
      </c>
      <c r="AE81" s="52"/>
      <c r="AF81" s="6" t="s">
        <v>218</v>
      </c>
      <c r="AG81" s="39">
        <v>217.35</v>
      </c>
      <c r="AH81" s="60">
        <f t="shared" ref="AH81" si="45">+AC81</f>
        <v>0</v>
      </c>
      <c r="AI81" s="39">
        <f t="shared" ref="AI81" si="46">+AD81</f>
        <v>217.35</v>
      </c>
      <c r="AJ81" s="60">
        <f t="shared" ref="AJ81" si="47">(AM81-AI81)/AM81</f>
        <v>0</v>
      </c>
      <c r="AK81" s="125"/>
      <c r="AL81" s="134">
        <v>2</v>
      </c>
      <c r="AM81" s="44">
        <f t="shared" ref="AM81" si="48">SUM(AP81:AR81)+AK81</f>
        <v>217.35</v>
      </c>
      <c r="AN81" s="52"/>
      <c r="AP81" s="17">
        <f t="shared" ref="AP81" si="49">ROUND(AI81/(1-VLOOKUP(AL81,Group,2,FALSE)),2)</f>
        <v>217.35</v>
      </c>
      <c r="AQ81" s="17">
        <f t="shared" ref="AQ81" si="50">IF(VLOOKUP(AL81,Group,5,FALSE)="YES",VLOOKUP(ROUND(ROUND(AP81,1)-AP81,2),Round,2,FALSE)+VLOOKUP(AL81,Group,6,FALSE),0)</f>
        <v>0</v>
      </c>
      <c r="AR81" s="17">
        <f t="shared" ref="AR81" si="51">IF(VLOOKUP(AL81,Group,7,FALSE)="",0,ROUND(AP81-0.04999,1)-AP81+AS81)</f>
        <v>0</v>
      </c>
      <c r="AS81" s="17" t="str">
        <f t="shared" ref="AS81" si="52">IF(VLOOKUP(AL81,Group,7,FALSE)="","",VLOOKUP(AL81,Group,7,FALSE))</f>
        <v/>
      </c>
      <c r="AU81" s="102" t="s">
        <v>59</v>
      </c>
    </row>
    <row r="82" spans="2:47" s="3" customFormat="1" ht="3.95" customHeight="1" x14ac:dyDescent="0.2">
      <c r="R82" s="6"/>
      <c r="S82" s="6"/>
      <c r="V82" s="74"/>
      <c r="W82" s="90"/>
      <c r="X82" s="6"/>
      <c r="Y82" s="39"/>
      <c r="Z82" s="6"/>
      <c r="AA82" s="5"/>
      <c r="AB82" s="52"/>
      <c r="AC82" s="56"/>
      <c r="AD82" s="15"/>
      <c r="AE82" s="52"/>
      <c r="AF82" s="39"/>
      <c r="AG82" s="39"/>
      <c r="AH82" s="55"/>
      <c r="AI82" s="17"/>
      <c r="AJ82" s="15"/>
      <c r="AK82" s="65"/>
      <c r="AL82" s="128"/>
      <c r="AM82" s="39"/>
      <c r="AN82" s="52"/>
      <c r="AP82" s="17"/>
      <c r="AQ82" s="17"/>
      <c r="AR82" s="17"/>
      <c r="AS82" s="17"/>
      <c r="AU82" s="102" t="s">
        <v>59</v>
      </c>
    </row>
    <row r="83" spans="2:47" s="3" customFormat="1" ht="9.9499999999999993" customHeight="1" x14ac:dyDescent="0.2">
      <c r="C83" s="73" t="s">
        <v>119</v>
      </c>
      <c r="D83" s="157"/>
      <c r="E83" s="157"/>
      <c r="L83" s="90"/>
      <c r="M83" s="90"/>
      <c r="N83" s="174"/>
      <c r="O83" s="174"/>
      <c r="P83" s="3" t="s">
        <v>92</v>
      </c>
      <c r="V83" s="4"/>
      <c r="W83" s="6"/>
      <c r="X83" s="171" t="s">
        <v>107</v>
      </c>
      <c r="Y83" s="172" t="s">
        <v>202</v>
      </c>
      <c r="Z83" s="173"/>
      <c r="AA83" s="5"/>
      <c r="AB83" s="52"/>
      <c r="AC83" s="70"/>
      <c r="AD83" s="70"/>
      <c r="AE83" s="52"/>
      <c r="AF83" s="39"/>
      <c r="AG83" s="39"/>
      <c r="AH83" s="55"/>
      <c r="AI83" s="17"/>
      <c r="AJ83" s="15"/>
      <c r="AK83" s="65"/>
      <c r="AL83" s="128"/>
      <c r="AM83" s="17"/>
      <c r="AN83" s="52"/>
      <c r="AP83" s="17"/>
      <c r="AQ83" s="17"/>
      <c r="AR83" s="17"/>
      <c r="AS83" s="17"/>
      <c r="AU83" s="102" t="s">
        <v>59</v>
      </c>
    </row>
    <row r="84" spans="2:47" s="3" customFormat="1" ht="3" customHeight="1" x14ac:dyDescent="0.2">
      <c r="V84" s="74"/>
      <c r="W84" s="90"/>
      <c r="X84" s="6"/>
      <c r="Y84" s="39"/>
      <c r="Z84" s="6"/>
      <c r="AA84" s="5"/>
      <c r="AB84" s="52"/>
      <c r="AC84" s="56"/>
      <c r="AD84" s="15"/>
      <c r="AE84" s="52"/>
      <c r="AF84" s="39"/>
      <c r="AG84" s="39"/>
      <c r="AH84" s="55"/>
      <c r="AI84" s="17"/>
      <c r="AJ84" s="15"/>
      <c r="AK84" s="65"/>
      <c r="AL84" s="128"/>
      <c r="AM84" s="39"/>
      <c r="AN84" s="52"/>
      <c r="AP84" s="17"/>
      <c r="AQ84" s="17"/>
      <c r="AR84" s="17"/>
      <c r="AS84" s="17"/>
      <c r="AU84" s="102" t="s">
        <v>59</v>
      </c>
    </row>
    <row r="85" spans="2:47" s="3" customFormat="1" ht="9.9499999999999993" customHeight="1" x14ac:dyDescent="0.2">
      <c r="B85" s="118" t="s">
        <v>44</v>
      </c>
      <c r="D85" s="40"/>
      <c r="E85" s="30" t="s">
        <v>120</v>
      </c>
      <c r="F85" s="74"/>
      <c r="G85" s="30" t="s">
        <v>188</v>
      </c>
      <c r="H85" s="30"/>
      <c r="I85" s="30"/>
      <c r="N85" s="30"/>
      <c r="O85" s="30"/>
      <c r="P85" s="30"/>
      <c r="Q85" s="30"/>
      <c r="R85" s="30"/>
      <c r="S85" s="30"/>
      <c r="T85" s="30"/>
      <c r="V85" s="74" t="s">
        <v>211</v>
      </c>
      <c r="W85" s="90"/>
      <c r="X85" s="29" t="s">
        <v>51</v>
      </c>
      <c r="Y85" s="39">
        <f>IF(Suggested="Yes",'Price List'!AG85,'Price List'!AM85)</f>
        <v>38</v>
      </c>
      <c r="Z85" s="37" t="s">
        <v>212</v>
      </c>
      <c r="AA85" s="5" t="str">
        <f>+Instructions!$B$3</f>
        <v>N</v>
      </c>
      <c r="AB85" s="52"/>
      <c r="AC85" s="56">
        <f>+Instructions!$C$22</f>
        <v>0</v>
      </c>
      <c r="AD85" s="39">
        <f>ROUND($AG85*(1-AC85)+0.004999,2)</f>
        <v>38</v>
      </c>
      <c r="AE85" s="52"/>
      <c r="AF85" s="6" t="s">
        <v>218</v>
      </c>
      <c r="AG85" s="39">
        <v>38</v>
      </c>
      <c r="AH85" s="60">
        <f>+AC85</f>
        <v>0</v>
      </c>
      <c r="AI85" s="39">
        <f>+AD85</f>
        <v>38</v>
      </c>
      <c r="AJ85" s="60">
        <f>(AM85-AI85)/AM85</f>
        <v>0</v>
      </c>
      <c r="AK85" s="125"/>
      <c r="AL85" s="134">
        <v>2</v>
      </c>
      <c r="AM85" s="44">
        <f>SUM(AP85:AR85)+AK85</f>
        <v>38</v>
      </c>
      <c r="AN85" s="52"/>
      <c r="AP85" s="17">
        <f>ROUND(AI85/(1-VLOOKUP(AL85,Group,2,FALSE)),2)</f>
        <v>38</v>
      </c>
      <c r="AQ85" s="17">
        <f>IF(VLOOKUP(AL85,Group,5,FALSE)="YES",VLOOKUP(ROUND(ROUND(AP85,1)-AP85,2),Round,2,FALSE)+VLOOKUP(AL85,Group,6,FALSE),0)</f>
        <v>0</v>
      </c>
      <c r="AR85" s="17">
        <f>IF(VLOOKUP(AL85,Group,7,FALSE)="",0,ROUND(AP85-0.04999,1)-AP85+AS85)</f>
        <v>0</v>
      </c>
      <c r="AS85" s="17" t="str">
        <f>IF(VLOOKUP(AL85,Group,7,FALSE)="","",VLOOKUP(AL85,Group,7,FALSE))</f>
        <v/>
      </c>
      <c r="AU85" s="102" t="s">
        <v>59</v>
      </c>
    </row>
    <row r="86" spans="2:47" s="3" customFormat="1" ht="2.1" customHeight="1" x14ac:dyDescent="0.2">
      <c r="V86" s="74"/>
      <c r="W86" s="90"/>
      <c r="X86" s="6"/>
      <c r="Y86" s="39"/>
      <c r="Z86" s="6"/>
      <c r="AA86" s="5"/>
      <c r="AB86" s="52"/>
      <c r="AC86" s="56"/>
      <c r="AD86" s="15"/>
      <c r="AE86" s="52"/>
      <c r="AF86" s="39"/>
      <c r="AG86" s="39"/>
      <c r="AH86" s="55"/>
      <c r="AI86" s="17"/>
      <c r="AJ86" s="15"/>
      <c r="AK86" s="65"/>
      <c r="AL86" s="128"/>
      <c r="AM86" s="39"/>
      <c r="AN86" s="52"/>
      <c r="AP86" s="17"/>
      <c r="AQ86" s="17"/>
      <c r="AR86" s="17"/>
      <c r="AS86" s="17"/>
      <c r="AU86" s="102"/>
    </row>
    <row r="87" spans="2:47" s="3" customFormat="1" ht="9.6" customHeight="1" x14ac:dyDescent="0.2">
      <c r="B87" s="123"/>
      <c r="D87" s="103" t="s">
        <v>52</v>
      </c>
      <c r="E87" s="175" t="s">
        <v>121</v>
      </c>
      <c r="F87" s="74"/>
      <c r="G87" s="30"/>
      <c r="H87" s="30"/>
      <c r="I87" s="30"/>
      <c r="J87" s="30"/>
      <c r="K87" s="30"/>
      <c r="L87" s="30"/>
      <c r="M87" s="30"/>
      <c r="N87" s="30"/>
      <c r="O87" s="30"/>
      <c r="P87" s="30"/>
      <c r="Q87" s="30"/>
      <c r="R87" s="30"/>
      <c r="S87" s="30"/>
      <c r="T87" s="30"/>
      <c r="V87" s="74"/>
      <c r="W87" s="90"/>
      <c r="X87" s="29"/>
      <c r="Y87" s="39"/>
      <c r="Z87" s="37"/>
      <c r="AA87" s="5"/>
      <c r="AB87" s="52"/>
      <c r="AC87" s="56"/>
      <c r="AD87" s="39"/>
      <c r="AE87" s="52"/>
      <c r="AF87" s="6"/>
      <c r="AG87" s="39"/>
      <c r="AH87" s="60"/>
      <c r="AI87" s="39"/>
      <c r="AJ87" s="60"/>
      <c r="AK87" s="75"/>
      <c r="AL87" s="169"/>
      <c r="AM87" s="39"/>
      <c r="AN87" s="52"/>
      <c r="AP87" s="17"/>
      <c r="AQ87" s="17"/>
      <c r="AR87" s="17"/>
      <c r="AS87" s="17"/>
      <c r="AU87" s="102"/>
    </row>
    <row r="88" spans="2:47" s="3" customFormat="1" ht="9.6" customHeight="1" x14ac:dyDescent="0.2">
      <c r="B88" s="123"/>
      <c r="D88" s="103"/>
      <c r="E88" s="175" t="s">
        <v>189</v>
      </c>
      <c r="F88" s="74"/>
      <c r="G88" s="30"/>
      <c r="H88" s="30"/>
      <c r="I88" s="30"/>
      <c r="J88" s="30"/>
      <c r="K88" s="30"/>
      <c r="L88" s="30"/>
      <c r="M88" s="30"/>
      <c r="N88" s="30"/>
      <c r="O88" s="30"/>
      <c r="P88" s="30"/>
      <c r="Q88" s="30"/>
      <c r="R88" s="30"/>
      <c r="S88" s="30"/>
      <c r="T88" s="30"/>
      <c r="V88" s="74"/>
      <c r="W88" s="90"/>
      <c r="X88" s="29"/>
      <c r="Y88" s="39"/>
      <c r="Z88" s="37"/>
      <c r="AA88" s="5"/>
      <c r="AB88" s="52"/>
      <c r="AC88" s="56"/>
      <c r="AD88" s="39"/>
      <c r="AE88" s="52"/>
      <c r="AF88" s="6"/>
      <c r="AG88" s="39"/>
      <c r="AH88" s="60"/>
      <c r="AI88" s="39"/>
      <c r="AJ88" s="60"/>
      <c r="AK88" s="75"/>
      <c r="AL88" s="169"/>
      <c r="AM88" s="39"/>
      <c r="AN88" s="52"/>
      <c r="AP88" s="17"/>
      <c r="AQ88" s="17"/>
      <c r="AR88" s="17"/>
      <c r="AS88" s="17"/>
      <c r="AU88" s="102"/>
    </row>
    <row r="89" spans="2:47" s="3" customFormat="1" ht="9.6" customHeight="1" x14ac:dyDescent="0.2">
      <c r="B89" s="123"/>
      <c r="D89" s="103"/>
      <c r="E89" s="175" t="s">
        <v>138</v>
      </c>
      <c r="F89" s="74"/>
      <c r="G89" s="30"/>
      <c r="H89" s="30"/>
      <c r="I89" s="30"/>
      <c r="J89" s="30"/>
      <c r="K89" s="30"/>
      <c r="L89" s="30"/>
      <c r="M89" s="30"/>
      <c r="N89" s="30"/>
      <c r="O89" s="30"/>
      <c r="P89" s="30"/>
      <c r="Q89" s="30"/>
      <c r="R89" s="175" t="s">
        <v>139</v>
      </c>
      <c r="S89" s="30"/>
      <c r="T89" s="30"/>
      <c r="V89" s="74"/>
      <c r="W89" s="90"/>
      <c r="X89" s="29"/>
      <c r="Y89" s="39"/>
      <c r="Z89" s="37"/>
      <c r="AA89" s="5"/>
      <c r="AB89" s="52"/>
      <c r="AC89" s="56"/>
      <c r="AD89" s="39"/>
      <c r="AE89" s="52"/>
      <c r="AF89" s="6"/>
      <c r="AG89" s="39"/>
      <c r="AH89" s="60"/>
      <c r="AI89" s="39"/>
      <c r="AJ89" s="60"/>
      <c r="AK89" s="75"/>
      <c r="AL89" s="169"/>
      <c r="AM89" s="39"/>
      <c r="AN89" s="52"/>
      <c r="AP89" s="17"/>
      <c r="AQ89" s="17"/>
      <c r="AR89" s="17"/>
      <c r="AS89" s="17"/>
      <c r="AU89" s="102"/>
    </row>
    <row r="90" spans="2:47" s="3" customFormat="1" ht="3.95" customHeight="1" x14ac:dyDescent="0.2">
      <c r="R90" s="6"/>
      <c r="S90" s="6"/>
      <c r="V90" s="74"/>
      <c r="W90" s="90"/>
      <c r="X90" s="6"/>
      <c r="Y90" s="39"/>
      <c r="Z90" s="6"/>
      <c r="AA90" s="5"/>
      <c r="AB90" s="52"/>
      <c r="AC90" s="56"/>
      <c r="AD90" s="15"/>
      <c r="AE90" s="52"/>
      <c r="AF90" s="39"/>
      <c r="AG90" s="39"/>
      <c r="AH90" s="55"/>
      <c r="AI90" s="17"/>
      <c r="AJ90" s="15"/>
      <c r="AK90" s="65"/>
      <c r="AL90" s="128"/>
      <c r="AM90" s="39"/>
      <c r="AN90" s="52"/>
      <c r="AP90" s="17"/>
      <c r="AQ90" s="17"/>
      <c r="AR90" s="17"/>
      <c r="AS90" s="17"/>
      <c r="AU90" s="102" t="s">
        <v>59</v>
      </c>
    </row>
    <row r="91" spans="2:47" s="3" customFormat="1" ht="9.9499999999999993" customHeight="1" x14ac:dyDescent="0.2">
      <c r="R91" s="6"/>
      <c r="S91" s="6"/>
      <c r="V91" s="74"/>
      <c r="W91" s="90"/>
      <c r="X91" s="6"/>
      <c r="Y91" s="39"/>
      <c r="Z91" s="6"/>
      <c r="AA91" s="5"/>
      <c r="AB91" s="52"/>
      <c r="AC91" s="56"/>
      <c r="AD91" s="15"/>
      <c r="AE91" s="52"/>
      <c r="AF91" s="39"/>
      <c r="AG91" s="39"/>
      <c r="AH91" s="55"/>
      <c r="AI91" s="17"/>
      <c r="AJ91" s="15"/>
      <c r="AK91" s="65"/>
      <c r="AL91" s="128"/>
      <c r="AM91" s="39"/>
      <c r="AN91" s="52"/>
      <c r="AP91" s="17"/>
      <c r="AQ91" s="17"/>
      <c r="AR91" s="17"/>
      <c r="AS91" s="17"/>
      <c r="AU91" s="102" t="s">
        <v>59</v>
      </c>
    </row>
    <row r="92" spans="2:47" s="3" customFormat="1" ht="9.9499999999999993" customHeight="1" x14ac:dyDescent="0.2">
      <c r="R92" s="6"/>
      <c r="S92" s="6"/>
      <c r="V92" s="74"/>
      <c r="W92" s="90"/>
      <c r="X92" s="6"/>
      <c r="Y92" s="39"/>
      <c r="Z92" s="6"/>
      <c r="AA92" s="5"/>
      <c r="AB92" s="52"/>
      <c r="AC92" s="56"/>
      <c r="AD92" s="15"/>
      <c r="AE92" s="52"/>
      <c r="AF92" s="39"/>
      <c r="AG92" s="39"/>
      <c r="AH92" s="55"/>
      <c r="AI92" s="17"/>
      <c r="AJ92" s="15"/>
      <c r="AK92" s="65"/>
      <c r="AL92" s="128"/>
      <c r="AM92" s="39"/>
      <c r="AN92" s="52"/>
      <c r="AP92" s="17"/>
      <c r="AQ92" s="17"/>
      <c r="AR92" s="17"/>
      <c r="AS92" s="17"/>
      <c r="AU92" s="102" t="s">
        <v>59</v>
      </c>
    </row>
    <row r="93" spans="2:47" s="3" customFormat="1" ht="3.95" customHeight="1" x14ac:dyDescent="0.2">
      <c r="R93" s="6"/>
      <c r="S93" s="6"/>
      <c r="V93" s="74"/>
      <c r="W93" s="90"/>
      <c r="X93" s="6"/>
      <c r="Y93" s="39"/>
      <c r="Z93" s="6"/>
      <c r="AA93" s="5"/>
      <c r="AB93" s="52"/>
      <c r="AC93" s="56"/>
      <c r="AD93" s="15"/>
      <c r="AE93" s="52"/>
      <c r="AF93" s="39"/>
      <c r="AG93" s="39"/>
      <c r="AH93" s="55"/>
      <c r="AI93" s="17"/>
      <c r="AJ93" s="15"/>
      <c r="AK93" s="65"/>
      <c r="AL93" s="128"/>
      <c r="AM93" s="39"/>
      <c r="AN93" s="52"/>
      <c r="AP93" s="17"/>
      <c r="AQ93" s="17"/>
      <c r="AR93" s="17"/>
      <c r="AS93" s="17"/>
      <c r="AU93" s="102" t="s">
        <v>59</v>
      </c>
    </row>
    <row r="94" spans="2:47" s="148" customFormat="1" ht="9.9499999999999993" customHeight="1" x14ac:dyDescent="0.2">
      <c r="C94" s="215" t="s">
        <v>145</v>
      </c>
      <c r="D94" s="215"/>
      <c r="E94" s="215"/>
      <c r="F94" s="215"/>
      <c r="G94" s="215"/>
      <c r="H94" s="215"/>
      <c r="I94" s="215"/>
      <c r="J94" s="215"/>
      <c r="K94" s="215"/>
      <c r="L94" s="215"/>
      <c r="M94" s="215"/>
      <c r="N94" s="215"/>
      <c r="O94" s="215"/>
      <c r="P94" s="215"/>
      <c r="Q94" s="215"/>
      <c r="R94" s="215"/>
      <c r="S94" s="215"/>
      <c r="T94" s="215"/>
      <c r="U94" s="215"/>
      <c r="V94" s="215"/>
      <c r="W94" s="215"/>
      <c r="X94" s="215"/>
      <c r="Y94" s="215"/>
      <c r="Z94" s="215"/>
      <c r="AA94" s="149"/>
      <c r="AB94" s="150"/>
      <c r="AC94" s="153"/>
      <c r="AD94" s="151"/>
      <c r="AE94" s="150"/>
      <c r="AF94" s="151"/>
      <c r="AG94" s="151"/>
      <c r="AH94" s="152"/>
      <c r="AI94" s="151"/>
      <c r="AJ94" s="152"/>
      <c r="AK94" s="154"/>
      <c r="AL94" s="154"/>
      <c r="AM94" s="151"/>
      <c r="AN94" s="150"/>
      <c r="AO94" s="151"/>
      <c r="AP94" s="151"/>
      <c r="AQ94" s="151"/>
      <c r="AR94" s="151"/>
      <c r="AS94" s="151"/>
      <c r="AU94" s="155"/>
    </row>
    <row r="95" spans="2:47" s="3" customFormat="1" ht="2.1" customHeight="1" x14ac:dyDescent="0.2">
      <c r="C95" s="145"/>
      <c r="D95" s="103"/>
      <c r="E95" s="30"/>
      <c r="F95" s="74"/>
      <c r="G95" s="30"/>
      <c r="H95" s="30"/>
      <c r="I95" s="30"/>
      <c r="J95" s="30"/>
      <c r="K95" s="30"/>
      <c r="L95" s="30"/>
      <c r="M95" s="30"/>
      <c r="N95" s="30"/>
      <c r="O95" s="30"/>
      <c r="P95" s="30"/>
      <c r="Q95" s="30"/>
      <c r="R95" s="30"/>
      <c r="S95" s="30"/>
      <c r="T95" s="30"/>
      <c r="U95" s="30"/>
      <c r="V95" s="74"/>
      <c r="W95" s="90"/>
      <c r="X95" s="29"/>
      <c r="Y95" s="146"/>
      <c r="Z95" s="147"/>
      <c r="AA95" s="37"/>
      <c r="AB95" s="52"/>
      <c r="AC95" s="56"/>
      <c r="AD95" s="39"/>
      <c r="AE95" s="52"/>
      <c r="AF95" s="39"/>
      <c r="AG95" s="39"/>
      <c r="AH95" s="60"/>
      <c r="AI95" s="39"/>
      <c r="AJ95" s="60"/>
      <c r="AK95" s="75"/>
      <c r="AL95" s="75"/>
      <c r="AM95" s="39"/>
      <c r="AN95" s="52"/>
      <c r="AO95" s="39"/>
      <c r="AP95" s="39"/>
      <c r="AQ95" s="39"/>
      <c r="AR95" s="39"/>
      <c r="AS95" s="39"/>
      <c r="AU95" s="156"/>
    </row>
    <row r="96" spans="2:47" s="3" customFormat="1" ht="30" customHeight="1" x14ac:dyDescent="0.2">
      <c r="C96" s="215" t="s">
        <v>27</v>
      </c>
      <c r="D96" s="215"/>
      <c r="E96" s="215"/>
      <c r="F96" s="215"/>
      <c r="G96" s="215"/>
      <c r="H96" s="215"/>
      <c r="I96" s="215"/>
      <c r="J96" s="215"/>
      <c r="K96" s="215"/>
      <c r="L96" s="215"/>
      <c r="M96" s="215"/>
      <c r="N96" s="215"/>
      <c r="O96" s="215"/>
      <c r="P96" s="215"/>
      <c r="Q96" s="215"/>
      <c r="R96" s="215"/>
      <c r="S96" s="215"/>
      <c r="T96" s="215"/>
      <c r="U96" s="215"/>
      <c r="V96" s="215"/>
      <c r="W96" s="215"/>
      <c r="X96" s="215"/>
      <c r="Y96" s="215"/>
      <c r="Z96" s="215"/>
      <c r="AA96" s="37"/>
      <c r="AB96" s="52"/>
      <c r="AC96" s="56"/>
      <c r="AD96" s="39"/>
      <c r="AE96" s="52"/>
      <c r="AF96" s="39"/>
      <c r="AG96" s="39"/>
      <c r="AH96" s="60"/>
      <c r="AI96" s="39"/>
      <c r="AJ96" s="60"/>
      <c r="AK96" s="75"/>
      <c r="AL96" s="75"/>
      <c r="AM96" s="39"/>
      <c r="AN96" s="52"/>
      <c r="AO96" s="39"/>
      <c r="AP96" s="39"/>
      <c r="AQ96" s="39"/>
      <c r="AR96" s="39"/>
      <c r="AS96" s="39"/>
      <c r="AU96" s="156"/>
    </row>
    <row r="97" spans="1:48" ht="2.1" customHeight="1" x14ac:dyDescent="0.2">
      <c r="AB97" s="52"/>
      <c r="AE97" s="52"/>
      <c r="AL97" s="131"/>
      <c r="AN97" s="52"/>
      <c r="AU97" s="102" t="s">
        <v>59</v>
      </c>
      <c r="AV97" s="3"/>
    </row>
    <row r="98" spans="1:48" x14ac:dyDescent="0.2">
      <c r="A98" s="102" t="s">
        <v>59</v>
      </c>
      <c r="B98" s="102" t="s">
        <v>59</v>
      </c>
      <c r="C98" s="102" t="s">
        <v>59</v>
      </c>
      <c r="D98" s="102" t="s">
        <v>59</v>
      </c>
      <c r="E98" s="102" t="s">
        <v>59</v>
      </c>
      <c r="F98" s="102" t="s">
        <v>59</v>
      </c>
      <c r="G98" s="102" t="s">
        <v>59</v>
      </c>
      <c r="H98" s="102" t="s">
        <v>59</v>
      </c>
      <c r="I98" s="102"/>
      <c r="J98" s="102" t="s">
        <v>59</v>
      </c>
      <c r="K98" s="102"/>
      <c r="L98" s="102" t="s">
        <v>59</v>
      </c>
      <c r="M98" s="102"/>
      <c r="N98" s="102" t="s">
        <v>59</v>
      </c>
      <c r="O98" s="102"/>
      <c r="P98" s="102" t="s">
        <v>59</v>
      </c>
      <c r="Q98" s="102"/>
      <c r="R98" s="102" t="s">
        <v>59</v>
      </c>
      <c r="S98" s="102"/>
      <c r="T98" s="102" t="s">
        <v>59</v>
      </c>
      <c r="U98" s="102" t="s">
        <v>59</v>
      </c>
      <c r="V98" s="102" t="s">
        <v>59</v>
      </c>
      <c r="W98" s="102" t="s">
        <v>59</v>
      </c>
      <c r="X98" s="102" t="s">
        <v>59</v>
      </c>
      <c r="Y98" s="102" t="s">
        <v>59</v>
      </c>
      <c r="Z98" s="102" t="s">
        <v>59</v>
      </c>
      <c r="AA98" s="102" t="s">
        <v>59</v>
      </c>
      <c r="AB98" s="102" t="s">
        <v>59</v>
      </c>
      <c r="AC98" s="102" t="s">
        <v>59</v>
      </c>
      <c r="AD98" s="102" t="s">
        <v>59</v>
      </c>
      <c r="AE98" s="102" t="s">
        <v>59</v>
      </c>
      <c r="AF98" s="102" t="s">
        <v>59</v>
      </c>
      <c r="AG98" s="102" t="s">
        <v>59</v>
      </c>
      <c r="AH98" s="102" t="s">
        <v>59</v>
      </c>
      <c r="AI98" s="102" t="s">
        <v>59</v>
      </c>
      <c r="AJ98" s="102" t="s">
        <v>59</v>
      </c>
      <c r="AK98" s="102" t="s">
        <v>59</v>
      </c>
      <c r="AL98" s="102" t="s">
        <v>59</v>
      </c>
      <c r="AM98" s="102" t="s">
        <v>59</v>
      </c>
      <c r="AN98" s="102" t="s">
        <v>59</v>
      </c>
      <c r="AO98" s="102" t="s">
        <v>59</v>
      </c>
      <c r="AP98" s="102" t="s">
        <v>59</v>
      </c>
      <c r="AQ98" s="102" t="s">
        <v>59</v>
      </c>
      <c r="AR98" s="102" t="s">
        <v>59</v>
      </c>
      <c r="AS98" s="102" t="s">
        <v>59</v>
      </c>
      <c r="AT98" s="102" t="s">
        <v>59</v>
      </c>
      <c r="AU98" s="102" t="s">
        <v>59</v>
      </c>
      <c r="AV98" s="3"/>
    </row>
    <row r="99" spans="1:48" x14ac:dyDescent="0.2">
      <c r="AV99" s="3"/>
    </row>
    <row r="100" spans="1:48" x14ac:dyDescent="0.2">
      <c r="D100" s="227" t="s">
        <v>60</v>
      </c>
      <c r="E100" s="228"/>
      <c r="AV100" s="3"/>
    </row>
    <row r="101" spans="1:48" x14ac:dyDescent="0.2">
      <c r="D101" s="124">
        <v>-0.04</v>
      </c>
      <c r="E101" s="124">
        <v>0.01</v>
      </c>
      <c r="AV101" s="3"/>
    </row>
    <row r="102" spans="1:48" x14ac:dyDescent="0.2">
      <c r="D102" s="124">
        <v>-0.03</v>
      </c>
      <c r="E102" s="124">
        <v>0.02</v>
      </c>
      <c r="AV102" s="3"/>
    </row>
    <row r="103" spans="1:48" x14ac:dyDescent="0.2">
      <c r="D103" s="124">
        <v>-0.02</v>
      </c>
      <c r="E103" s="124">
        <v>0.03</v>
      </c>
      <c r="AV103" s="3"/>
    </row>
    <row r="104" spans="1:48" x14ac:dyDescent="0.2">
      <c r="D104" s="124">
        <v>-0.01</v>
      </c>
      <c r="E104" s="124">
        <v>-0.01</v>
      </c>
      <c r="AV104" s="3"/>
    </row>
    <row r="105" spans="1:48" x14ac:dyDescent="0.2">
      <c r="D105" s="124">
        <v>0</v>
      </c>
      <c r="E105" s="124">
        <v>0</v>
      </c>
      <c r="AV105" s="3"/>
    </row>
    <row r="106" spans="1:48" x14ac:dyDescent="0.2">
      <c r="D106" s="124">
        <v>0.01</v>
      </c>
      <c r="E106" s="124">
        <v>1.0000000000005116E-2</v>
      </c>
      <c r="AV106" s="3"/>
    </row>
    <row r="107" spans="1:48" x14ac:dyDescent="0.2">
      <c r="D107" s="124">
        <v>0.02</v>
      </c>
      <c r="E107" s="124">
        <v>2.0000000000003126E-2</v>
      </c>
      <c r="AV107" s="3"/>
    </row>
    <row r="108" spans="1:48" x14ac:dyDescent="0.2">
      <c r="D108" s="124">
        <v>0.03</v>
      </c>
      <c r="E108" s="124">
        <v>3.0000000000001137E-2</v>
      </c>
      <c r="AV108" s="3"/>
    </row>
    <row r="109" spans="1:48" x14ac:dyDescent="0.2">
      <c r="D109" s="124">
        <v>0.04</v>
      </c>
      <c r="E109" s="124">
        <v>-0.01</v>
      </c>
      <c r="AV109" s="3"/>
    </row>
    <row r="110" spans="1:48" x14ac:dyDescent="0.2">
      <c r="D110" s="124">
        <v>0.05</v>
      </c>
      <c r="E110" s="124">
        <v>0</v>
      </c>
      <c r="AV110" s="3"/>
    </row>
    <row r="111" spans="1:48" x14ac:dyDescent="0.2">
      <c r="AV111" s="3"/>
    </row>
    <row r="112" spans="1:48" x14ac:dyDescent="0.2">
      <c r="AV112" s="3"/>
    </row>
    <row r="113" spans="48:48" x14ac:dyDescent="0.2">
      <c r="AV113" s="3"/>
    </row>
    <row r="114" spans="48:48" x14ac:dyDescent="0.2">
      <c r="AV114" s="3"/>
    </row>
    <row r="115" spans="48:48" x14ac:dyDescent="0.2">
      <c r="AV115" s="3"/>
    </row>
    <row r="116" spans="48:48" x14ac:dyDescent="0.2">
      <c r="AV116" s="3"/>
    </row>
    <row r="117" spans="48:48" x14ac:dyDescent="0.2">
      <c r="AV117" s="3"/>
    </row>
    <row r="118" spans="48:48" x14ac:dyDescent="0.2">
      <c r="AV118" s="3"/>
    </row>
    <row r="119" spans="48:48" x14ac:dyDescent="0.2">
      <c r="AV119" s="3"/>
    </row>
    <row r="120" spans="48:48" x14ac:dyDescent="0.2">
      <c r="AV120" s="3"/>
    </row>
    <row r="121" spans="48:48" x14ac:dyDescent="0.2">
      <c r="AV121" s="3"/>
    </row>
    <row r="122" spans="48:48" x14ac:dyDescent="0.2">
      <c r="AV122" s="3"/>
    </row>
    <row r="123" spans="48:48" x14ac:dyDescent="0.2">
      <c r="AV123" s="3"/>
    </row>
    <row r="124" spans="48:48" x14ac:dyDescent="0.2">
      <c r="AV124" s="3"/>
    </row>
    <row r="125" spans="48:48" x14ac:dyDescent="0.2">
      <c r="AV125" s="3"/>
    </row>
    <row r="126" spans="48:48" x14ac:dyDescent="0.2">
      <c r="AV126" s="3"/>
    </row>
    <row r="127" spans="48:48" x14ac:dyDescent="0.2">
      <c r="AV127" s="3"/>
    </row>
    <row r="128" spans="48:48" x14ac:dyDescent="0.2">
      <c r="AV128" s="3"/>
    </row>
    <row r="129" spans="48:48" x14ac:dyDescent="0.2">
      <c r="AV129" s="3"/>
    </row>
    <row r="130" spans="48:48" x14ac:dyDescent="0.2">
      <c r="AV130" s="3"/>
    </row>
    <row r="131" spans="48:48" x14ac:dyDescent="0.2">
      <c r="AV131" s="3"/>
    </row>
    <row r="132" spans="48:48" x14ac:dyDescent="0.2">
      <c r="AV132" s="3"/>
    </row>
    <row r="133" spans="48:48" x14ac:dyDescent="0.2">
      <c r="AV133" s="3"/>
    </row>
    <row r="134" spans="48:48" x14ac:dyDescent="0.2">
      <c r="AV134" s="3"/>
    </row>
    <row r="135" spans="48:48" x14ac:dyDescent="0.2">
      <c r="AV135" s="3"/>
    </row>
    <row r="136" spans="48:48" x14ac:dyDescent="0.2">
      <c r="AV136" s="3"/>
    </row>
    <row r="137" spans="48:48" x14ac:dyDescent="0.2">
      <c r="AV137" s="3"/>
    </row>
    <row r="138" spans="48:48" x14ac:dyDescent="0.2">
      <c r="AV138" s="3"/>
    </row>
    <row r="139" spans="48:48" x14ac:dyDescent="0.2">
      <c r="AV139" s="3"/>
    </row>
    <row r="140" spans="48:48" x14ac:dyDescent="0.2">
      <c r="AV140" s="3"/>
    </row>
    <row r="141" spans="48:48" x14ac:dyDescent="0.2">
      <c r="AV141" s="3"/>
    </row>
    <row r="142" spans="48:48" x14ac:dyDescent="0.2">
      <c r="AV142" s="3"/>
    </row>
  </sheetData>
  <mergeCells count="138">
    <mergeCell ref="M65:O65"/>
    <mergeCell ref="S68:U68"/>
    <mergeCell ref="S69:U69"/>
    <mergeCell ref="S59:U59"/>
    <mergeCell ref="S60:U60"/>
    <mergeCell ref="S61:U61"/>
    <mergeCell ref="S62:U62"/>
    <mergeCell ref="S63:U63"/>
    <mergeCell ref="S64:U64"/>
    <mergeCell ref="S65:U65"/>
    <mergeCell ref="S66:U66"/>
    <mergeCell ref="S67:U67"/>
    <mergeCell ref="J67:L67"/>
    <mergeCell ref="M68:O68"/>
    <mergeCell ref="M69:O69"/>
    <mergeCell ref="P55:R55"/>
    <mergeCell ref="P56:R56"/>
    <mergeCell ref="P57:R57"/>
    <mergeCell ref="P58:R58"/>
    <mergeCell ref="P59:R59"/>
    <mergeCell ref="P60:R60"/>
    <mergeCell ref="P61:R61"/>
    <mergeCell ref="P62:R62"/>
    <mergeCell ref="P63:R63"/>
    <mergeCell ref="P64:R64"/>
    <mergeCell ref="P65:R65"/>
    <mergeCell ref="P66:R66"/>
    <mergeCell ref="P67:R67"/>
    <mergeCell ref="P68:R68"/>
    <mergeCell ref="P69:R69"/>
    <mergeCell ref="M59:O59"/>
    <mergeCell ref="M60:O60"/>
    <mergeCell ref="M61:O61"/>
    <mergeCell ref="M62:O62"/>
    <mergeCell ref="M63:O63"/>
    <mergeCell ref="M64:O64"/>
    <mergeCell ref="P51:R51"/>
    <mergeCell ref="P48:R48"/>
    <mergeCell ref="J48:L48"/>
    <mergeCell ref="J56:L56"/>
    <mergeCell ref="J57:L57"/>
    <mergeCell ref="J58:L58"/>
    <mergeCell ref="P53:U53"/>
    <mergeCell ref="M51:O51"/>
    <mergeCell ref="J51:L51"/>
    <mergeCell ref="M55:O55"/>
    <mergeCell ref="M56:O56"/>
    <mergeCell ref="M57:O57"/>
    <mergeCell ref="M58:O58"/>
    <mergeCell ref="S55:U55"/>
    <mergeCell ref="S56:U56"/>
    <mergeCell ref="S57:U57"/>
    <mergeCell ref="S58:U58"/>
    <mergeCell ref="N54:P54"/>
    <mergeCell ref="P50:R50"/>
    <mergeCell ref="AF10:AM10"/>
    <mergeCell ref="AC13:AD13"/>
    <mergeCell ref="AC10:AD10"/>
    <mergeCell ref="AK14:AM14"/>
    <mergeCell ref="P36:R36"/>
    <mergeCell ref="S36:U36"/>
    <mergeCell ref="J39:L39"/>
    <mergeCell ref="M36:O36"/>
    <mergeCell ref="M39:O39"/>
    <mergeCell ref="P39:R39"/>
    <mergeCell ref="S39:U39"/>
    <mergeCell ref="S13:Z13"/>
    <mergeCell ref="U18:V18"/>
    <mergeCell ref="P37:U37"/>
    <mergeCell ref="J37:O37"/>
    <mergeCell ref="M43:O43"/>
    <mergeCell ref="M44:O44"/>
    <mergeCell ref="M48:O48"/>
    <mergeCell ref="M49:O49"/>
    <mergeCell ref="J68:L68"/>
    <mergeCell ref="J69:L69"/>
    <mergeCell ref="J55:L55"/>
    <mergeCell ref="J40:L40"/>
    <mergeCell ref="J41:L41"/>
    <mergeCell ref="M40:O40"/>
    <mergeCell ref="M41:O41"/>
    <mergeCell ref="J42:L42"/>
    <mergeCell ref="J43:L43"/>
    <mergeCell ref="J44:L44"/>
    <mergeCell ref="J45:L45"/>
    <mergeCell ref="J46:L46"/>
    <mergeCell ref="M66:O66"/>
    <mergeCell ref="M67:O67"/>
    <mergeCell ref="J61:L61"/>
    <mergeCell ref="J62:L62"/>
    <mergeCell ref="J63:L63"/>
    <mergeCell ref="J64:L64"/>
    <mergeCell ref="J65:L65"/>
    <mergeCell ref="J66:L66"/>
    <mergeCell ref="D100:E100"/>
    <mergeCell ref="C19:Z19"/>
    <mergeCell ref="U10:Z10"/>
    <mergeCell ref="C94:Z94"/>
    <mergeCell ref="T15:Z16"/>
    <mergeCell ref="U11:V11"/>
    <mergeCell ref="M50:O50"/>
    <mergeCell ref="J49:L49"/>
    <mergeCell ref="J50:L50"/>
    <mergeCell ref="P45:R45"/>
    <mergeCell ref="P46:R46"/>
    <mergeCell ref="P47:R47"/>
    <mergeCell ref="M45:O45"/>
    <mergeCell ref="M46:O46"/>
    <mergeCell ref="M47:O47"/>
    <mergeCell ref="P49:R49"/>
    <mergeCell ref="S45:U45"/>
    <mergeCell ref="S46:U46"/>
    <mergeCell ref="P40:R40"/>
    <mergeCell ref="P41:R41"/>
    <mergeCell ref="P42:R42"/>
    <mergeCell ref="C96:Z96"/>
    <mergeCell ref="C21:Z21"/>
    <mergeCell ref="C37:E37"/>
    <mergeCell ref="C53:E53"/>
    <mergeCell ref="C36:E36"/>
    <mergeCell ref="J53:O53"/>
    <mergeCell ref="J36:L36"/>
    <mergeCell ref="J59:L59"/>
    <mergeCell ref="J60:L60"/>
    <mergeCell ref="P43:R43"/>
    <mergeCell ref="P44:R44"/>
    <mergeCell ref="S40:U40"/>
    <mergeCell ref="S41:U41"/>
    <mergeCell ref="S42:U42"/>
    <mergeCell ref="S43:U43"/>
    <mergeCell ref="S44:U44"/>
    <mergeCell ref="S47:U47"/>
    <mergeCell ref="S48:U48"/>
    <mergeCell ref="S49:U49"/>
    <mergeCell ref="S50:U50"/>
    <mergeCell ref="S51:U51"/>
    <mergeCell ref="J47:L47"/>
    <mergeCell ref="M42:O42"/>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1"/>
  <sheetViews>
    <sheetView zoomScaleNormal="100" workbookViewId="0">
      <selection activeCell="B1" sqref="B1"/>
    </sheetView>
  </sheetViews>
  <sheetFormatPr defaultRowHeight="12.75" x14ac:dyDescent="0.2"/>
  <cols>
    <col min="1" max="1" width="26.5703125" customWidth="1"/>
    <col min="2" max="2" width="68.7109375" customWidth="1"/>
  </cols>
  <sheetData>
    <row r="1" spans="1:2" x14ac:dyDescent="0.2">
      <c r="A1" t="s">
        <v>80</v>
      </c>
    </row>
    <row r="3" spans="1:2" x14ac:dyDescent="0.2">
      <c r="A3" s="140" t="s">
        <v>81</v>
      </c>
      <c r="B3" s="141" t="s">
        <v>90</v>
      </c>
    </row>
    <row r="5" spans="1:2" x14ac:dyDescent="0.2">
      <c r="A5" s="142" t="s">
        <v>82</v>
      </c>
      <c r="B5" s="141" t="s">
        <v>91</v>
      </c>
    </row>
    <row r="8" spans="1:2" x14ac:dyDescent="0.2">
      <c r="A8" s="143" t="s">
        <v>33</v>
      </c>
      <c r="B8" s="143" t="s">
        <v>83</v>
      </c>
    </row>
    <row r="9" spans="1:2" x14ac:dyDescent="0.2">
      <c r="A9" s="192" t="s">
        <v>132</v>
      </c>
      <c r="B9" s="141" t="s">
        <v>133</v>
      </c>
    </row>
    <row r="10" spans="1:2" x14ac:dyDescent="0.2">
      <c r="A10" s="144"/>
      <c r="B10" s="141"/>
    </row>
    <row r="11" spans="1:2" x14ac:dyDescent="0.2">
      <c r="A11" s="144"/>
      <c r="B11" s="144"/>
    </row>
    <row r="12" spans="1:2" x14ac:dyDescent="0.2">
      <c r="A12" s="144"/>
      <c r="B12" s="144"/>
    </row>
    <row r="13" spans="1:2" x14ac:dyDescent="0.2">
      <c r="A13" s="144"/>
      <c r="B13" s="144"/>
    </row>
    <row r="14" spans="1:2" x14ac:dyDescent="0.2">
      <c r="A14" s="144"/>
      <c r="B14" s="144"/>
    </row>
    <row r="15" spans="1:2" x14ac:dyDescent="0.2">
      <c r="A15" s="144"/>
      <c r="B15" s="144"/>
    </row>
    <row r="16" spans="1:2" x14ac:dyDescent="0.2">
      <c r="A16" s="144"/>
      <c r="B16" s="144"/>
    </row>
    <row r="17" spans="1:2" x14ac:dyDescent="0.2">
      <c r="A17" s="144"/>
      <c r="B17" s="144"/>
    </row>
    <row r="18" spans="1:2" x14ac:dyDescent="0.2">
      <c r="A18" s="144"/>
      <c r="B18" s="144"/>
    </row>
    <row r="19" spans="1:2" x14ac:dyDescent="0.2">
      <c r="A19" s="144"/>
      <c r="B19" s="144"/>
    </row>
    <row r="20" spans="1:2" x14ac:dyDescent="0.2">
      <c r="A20" s="144"/>
      <c r="B20" s="144"/>
    </row>
    <row r="21" spans="1:2" x14ac:dyDescent="0.2">
      <c r="A21" s="144"/>
      <c r="B21" s="144"/>
    </row>
    <row r="22" spans="1:2" x14ac:dyDescent="0.2">
      <c r="A22" s="144"/>
      <c r="B22" s="144"/>
    </row>
    <row r="23" spans="1:2" x14ac:dyDescent="0.2">
      <c r="A23" s="144"/>
      <c r="B23" s="144"/>
    </row>
    <row r="24" spans="1:2" x14ac:dyDescent="0.2">
      <c r="A24" s="144"/>
      <c r="B24" s="144"/>
    </row>
    <row r="25" spans="1:2" x14ac:dyDescent="0.2">
      <c r="A25" s="144"/>
      <c r="B25" s="144"/>
    </row>
    <row r="26" spans="1:2" x14ac:dyDescent="0.2">
      <c r="A26" s="144"/>
      <c r="B26" s="144"/>
    </row>
    <row r="27" spans="1:2" x14ac:dyDescent="0.2">
      <c r="A27" s="144"/>
      <c r="B27" s="144"/>
    </row>
    <row r="28" spans="1:2" x14ac:dyDescent="0.2">
      <c r="A28" s="144"/>
      <c r="B28" s="144"/>
    </row>
    <row r="29" spans="1:2" x14ac:dyDescent="0.2">
      <c r="A29" s="144"/>
      <c r="B29" s="144"/>
    </row>
    <row r="30" spans="1:2" x14ac:dyDescent="0.2">
      <c r="A30" s="144"/>
      <c r="B30" s="144"/>
    </row>
    <row r="31" spans="1:2" x14ac:dyDescent="0.2">
      <c r="A31" s="144"/>
      <c r="B31" s="144"/>
    </row>
    <row r="32" spans="1:2" x14ac:dyDescent="0.2">
      <c r="A32" s="144"/>
      <c r="B32" s="144"/>
    </row>
    <row r="33" spans="1:2" x14ac:dyDescent="0.2">
      <c r="A33" s="144"/>
      <c r="B33" s="144"/>
    </row>
    <row r="34" spans="1:2" x14ac:dyDescent="0.2">
      <c r="A34" s="144"/>
      <c r="B34" s="144"/>
    </row>
    <row r="35" spans="1:2" x14ac:dyDescent="0.2">
      <c r="A35" s="144"/>
      <c r="B35" s="144"/>
    </row>
    <row r="36" spans="1:2" x14ac:dyDescent="0.2">
      <c r="A36" s="144"/>
      <c r="B36" s="144"/>
    </row>
    <row r="37" spans="1:2" x14ac:dyDescent="0.2">
      <c r="A37" s="144"/>
      <c r="B37" s="144"/>
    </row>
    <row r="38" spans="1:2" x14ac:dyDescent="0.2">
      <c r="A38" s="144"/>
      <c r="B38" s="144"/>
    </row>
    <row r="39" spans="1:2" x14ac:dyDescent="0.2">
      <c r="A39" s="144"/>
      <c r="B39" s="144"/>
    </row>
    <row r="40" spans="1:2" x14ac:dyDescent="0.2">
      <c r="A40" s="144"/>
      <c r="B40" s="144"/>
    </row>
    <row r="41" spans="1:2" x14ac:dyDescent="0.2">
      <c r="A41" s="144"/>
      <c r="B41" s="144"/>
    </row>
  </sheetData>
  <phoneticPr fontId="0" type="noConversion"/>
  <hyperlinks>
    <hyperlink ref="B3" r:id="rId1" xr:uid="{00000000-0004-0000-0300-000000000000}"/>
    <hyperlink ref="B5" r:id="rId2" xr:uid="{00000000-0004-0000-0300-000001000000}"/>
    <hyperlink ref="B9" r:id="rId3" xr:uid="{00000000-0004-0000-0300-000002000000}"/>
  </hyperlinks>
  <pageMargins left="0.75" right="0.75" top="1" bottom="1" header="0.5" footer="0.5"/>
  <pageSetup scale="92" orientation="portrait" horizontalDpi="300" verticalDpi="300"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O45"/>
  <sheetViews>
    <sheetView zoomScaleNormal="100" workbookViewId="0">
      <selection activeCell="D2" sqref="D2"/>
    </sheetView>
  </sheetViews>
  <sheetFormatPr defaultRowHeight="12.75" x14ac:dyDescent="0.2"/>
  <cols>
    <col min="1" max="1" width="14.5703125" style="99" customWidth="1"/>
    <col min="2" max="2" width="25.140625" customWidth="1"/>
    <col min="3" max="3" width="50" style="108" customWidth="1"/>
  </cols>
  <sheetData>
    <row r="1" spans="1:3" x14ac:dyDescent="0.2">
      <c r="A1" s="97" t="s">
        <v>0</v>
      </c>
      <c r="B1" s="97"/>
      <c r="C1" s="160"/>
    </row>
    <row r="2" spans="1:3" x14ac:dyDescent="0.2">
      <c r="A2" s="98" t="s">
        <v>1</v>
      </c>
      <c r="B2" s="98" t="s">
        <v>48</v>
      </c>
      <c r="C2" s="98" t="s">
        <v>25</v>
      </c>
    </row>
    <row r="3" spans="1:3" x14ac:dyDescent="0.2">
      <c r="C3" s="168" t="s">
        <v>92</v>
      </c>
    </row>
    <row r="4" spans="1:3" x14ac:dyDescent="0.2">
      <c r="A4" s="202" t="s">
        <v>2</v>
      </c>
    </row>
    <row r="5" spans="1:3" x14ac:dyDescent="0.2">
      <c r="A5" s="99">
        <v>39448</v>
      </c>
      <c r="B5" s="99" t="s">
        <v>94</v>
      </c>
    </row>
    <row r="6" spans="1:3" s="167" customFormat="1" x14ac:dyDescent="0.2">
      <c r="A6" s="170">
        <v>41750</v>
      </c>
      <c r="B6" s="167" t="s">
        <v>104</v>
      </c>
      <c r="C6" s="168"/>
    </row>
    <row r="7" spans="1:3" s="159" customFormat="1" x14ac:dyDescent="0.2">
      <c r="A7" s="99">
        <v>43161</v>
      </c>
      <c r="B7" s="99" t="s">
        <v>127</v>
      </c>
      <c r="C7" s="195" t="s">
        <v>110</v>
      </c>
    </row>
    <row r="8" spans="1:3" s="199" customFormat="1" ht="25.5" x14ac:dyDescent="0.2">
      <c r="A8" s="196">
        <v>43161</v>
      </c>
      <c r="B8" s="197" t="s">
        <v>128</v>
      </c>
      <c r="C8" s="198" t="s">
        <v>122</v>
      </c>
    </row>
    <row r="9" spans="1:3" s="199" customFormat="1" ht="25.5" x14ac:dyDescent="0.2">
      <c r="A9" s="99">
        <v>43161</v>
      </c>
      <c r="B9" s="197" t="s">
        <v>136</v>
      </c>
      <c r="C9" s="198" t="s">
        <v>129</v>
      </c>
    </row>
    <row r="10" spans="1:3" s="199" customFormat="1" ht="25.5" x14ac:dyDescent="0.2">
      <c r="A10" s="99">
        <v>43161</v>
      </c>
      <c r="B10" s="197" t="s">
        <v>130</v>
      </c>
      <c r="C10" s="198" t="s">
        <v>123</v>
      </c>
    </row>
    <row r="11" spans="1:3" s="199" customFormat="1" ht="25.5" x14ac:dyDescent="0.2">
      <c r="A11" s="99">
        <v>43161</v>
      </c>
      <c r="B11" s="197" t="s">
        <v>137</v>
      </c>
      <c r="C11" s="198" t="s">
        <v>124</v>
      </c>
    </row>
    <row r="12" spans="1:3" s="208" customFormat="1" ht="63.75" x14ac:dyDescent="0.2">
      <c r="A12" s="205">
        <v>44258</v>
      </c>
      <c r="B12" s="206" t="s">
        <v>178</v>
      </c>
      <c r="C12" s="207" t="s">
        <v>193</v>
      </c>
    </row>
    <row r="13" spans="1:3" s="208" customFormat="1" ht="63.75" x14ac:dyDescent="0.2">
      <c r="A13" s="205">
        <v>44258</v>
      </c>
      <c r="B13" s="206" t="s">
        <v>180</v>
      </c>
      <c r="C13" s="207" t="s">
        <v>194</v>
      </c>
    </row>
    <row r="14" spans="1:3" s="199" customFormat="1" ht="51" x14ac:dyDescent="0.2">
      <c r="A14" s="196">
        <v>44566</v>
      </c>
      <c r="B14" s="197" t="s">
        <v>130</v>
      </c>
      <c r="C14" s="198" t="s">
        <v>201</v>
      </c>
    </row>
    <row r="15" spans="1:3" s="212" customFormat="1" ht="25.5" x14ac:dyDescent="0.2">
      <c r="A15" s="209">
        <v>45329</v>
      </c>
      <c r="B15" s="210" t="s">
        <v>127</v>
      </c>
      <c r="C15" s="211" t="s">
        <v>207</v>
      </c>
    </row>
    <row r="16" spans="1:3" s="199" customFormat="1" ht="25.5" x14ac:dyDescent="0.2">
      <c r="A16" s="196">
        <v>45796</v>
      </c>
      <c r="B16" s="197" t="s">
        <v>130</v>
      </c>
      <c r="C16" s="198" t="s">
        <v>210</v>
      </c>
    </row>
    <row r="17" spans="1:15" x14ac:dyDescent="0.2">
      <c r="A17" s="100"/>
    </row>
    <row r="18" spans="1:15" x14ac:dyDescent="0.2">
      <c r="A18" s="101"/>
    </row>
    <row r="20" spans="1:15" x14ac:dyDescent="0.2">
      <c r="A20" s="202" t="s">
        <v>3</v>
      </c>
    </row>
    <row r="21" spans="1:15" s="162" customFormat="1" x14ac:dyDescent="0.2">
      <c r="A21" s="163">
        <v>39814</v>
      </c>
      <c r="B21" s="164" t="s">
        <v>88</v>
      </c>
      <c r="C21" s="165" t="s">
        <v>96</v>
      </c>
    </row>
    <row r="22" spans="1:15" x14ac:dyDescent="0.2">
      <c r="A22" s="166">
        <v>39814</v>
      </c>
      <c r="B22" s="167" t="s">
        <v>89</v>
      </c>
      <c r="C22" s="165" t="s">
        <v>97</v>
      </c>
    </row>
    <row r="23" spans="1:15" s="199" customFormat="1" ht="51" x14ac:dyDescent="0.2">
      <c r="A23" s="196">
        <v>43161</v>
      </c>
      <c r="B23" s="197" t="s">
        <v>105</v>
      </c>
      <c r="C23" s="198" t="s">
        <v>115</v>
      </c>
      <c r="F23" s="200"/>
      <c r="G23" s="200"/>
      <c r="H23" s="201"/>
      <c r="I23" s="201"/>
      <c r="J23" s="201"/>
      <c r="K23" s="201"/>
      <c r="L23" s="201"/>
      <c r="M23" s="201"/>
      <c r="N23" s="201"/>
      <c r="O23" s="201"/>
    </row>
    <row r="24" spans="1:15" s="199" customFormat="1" ht="51" x14ac:dyDescent="0.2">
      <c r="A24" s="196">
        <v>43161</v>
      </c>
      <c r="B24" s="197" t="s">
        <v>106</v>
      </c>
      <c r="C24" s="198" t="s">
        <v>116</v>
      </c>
      <c r="F24" s="200"/>
      <c r="G24" s="200"/>
      <c r="H24" s="201"/>
      <c r="I24" s="201"/>
      <c r="J24" s="201"/>
      <c r="K24" s="201"/>
      <c r="L24" s="201"/>
      <c r="M24" s="201"/>
      <c r="N24" s="201"/>
      <c r="O24" s="201"/>
    </row>
    <row r="25" spans="1:15" s="199" customFormat="1" ht="25.5" x14ac:dyDescent="0.2">
      <c r="A25" s="196">
        <v>43161</v>
      </c>
      <c r="B25" s="197" t="s">
        <v>95</v>
      </c>
      <c r="C25" s="198" t="s">
        <v>114</v>
      </c>
    </row>
    <row r="26" spans="1:15" s="199" customFormat="1" x14ac:dyDescent="0.2">
      <c r="A26" s="99">
        <v>43161</v>
      </c>
      <c r="B26" s="197" t="s">
        <v>103</v>
      </c>
      <c r="C26" s="198" t="s">
        <v>117</v>
      </c>
    </row>
    <row r="27" spans="1:15" s="199" customFormat="1" x14ac:dyDescent="0.2">
      <c r="A27" s="99">
        <v>43161</v>
      </c>
      <c r="B27" s="197" t="s">
        <v>102</v>
      </c>
      <c r="C27" s="198" t="s">
        <v>117</v>
      </c>
    </row>
    <row r="28" spans="1:15" s="208" customFormat="1" ht="51" customHeight="1" x14ac:dyDescent="0.2">
      <c r="A28" s="205">
        <v>44258</v>
      </c>
      <c r="B28" s="206" t="s">
        <v>178</v>
      </c>
      <c r="C28" s="207" t="s">
        <v>192</v>
      </c>
    </row>
    <row r="29" spans="1:15" s="208" customFormat="1" ht="25.5" customHeight="1" x14ac:dyDescent="0.2">
      <c r="A29" s="205">
        <v>44258</v>
      </c>
      <c r="B29" s="206" t="s">
        <v>111</v>
      </c>
      <c r="C29" s="207" t="s">
        <v>179</v>
      </c>
    </row>
    <row r="30" spans="1:15" s="199" customFormat="1" ht="25.5" x14ac:dyDescent="0.2">
      <c r="A30" s="196">
        <v>44566</v>
      </c>
      <c r="B30" s="197" t="s">
        <v>130</v>
      </c>
      <c r="C30" s="198" t="s">
        <v>200</v>
      </c>
    </row>
    <row r="31" spans="1:15" s="199" customFormat="1" ht="25.5" x14ac:dyDescent="0.2">
      <c r="A31" s="196">
        <v>46177</v>
      </c>
      <c r="B31" s="197" t="s">
        <v>136</v>
      </c>
      <c r="C31" s="198" t="s">
        <v>213</v>
      </c>
    </row>
    <row r="32" spans="1:15" x14ac:dyDescent="0.2">
      <c r="A32" s="166"/>
      <c r="B32" s="167"/>
      <c r="C32" s="168"/>
      <c r="D32" s="213"/>
      <c r="E32" s="214"/>
      <c r="F32" s="213"/>
    </row>
    <row r="33" spans="1:3" x14ac:dyDescent="0.2">
      <c r="A33" s="166"/>
      <c r="B33" s="167"/>
      <c r="C33" s="168"/>
    </row>
    <row r="34" spans="1:3" x14ac:dyDescent="0.2">
      <c r="A34" s="100"/>
    </row>
    <row r="35" spans="1:3" x14ac:dyDescent="0.2">
      <c r="A35" s="202" t="s">
        <v>126</v>
      </c>
    </row>
    <row r="36" spans="1:3" s="159" customFormat="1" x14ac:dyDescent="0.2">
      <c r="A36" s="99">
        <v>43116</v>
      </c>
      <c r="B36" s="99" t="s">
        <v>100</v>
      </c>
      <c r="C36" s="195" t="s">
        <v>131</v>
      </c>
    </row>
    <row r="37" spans="1:3" x14ac:dyDescent="0.2">
      <c r="A37" s="100"/>
    </row>
    <row r="38" spans="1:3" x14ac:dyDescent="0.2">
      <c r="A38" s="100"/>
    </row>
    <row r="39" spans="1:3" x14ac:dyDescent="0.2">
      <c r="A39" s="100"/>
      <c r="C39" s="161"/>
    </row>
    <row r="40" spans="1:3" x14ac:dyDescent="0.2">
      <c r="A40" s="100"/>
    </row>
    <row r="41" spans="1:3" x14ac:dyDescent="0.2">
      <c r="A41" s="100"/>
      <c r="C41" s="161"/>
    </row>
    <row r="42" spans="1:3" x14ac:dyDescent="0.2">
      <c r="A42" s="100"/>
    </row>
    <row r="43" spans="1:3" x14ac:dyDescent="0.2">
      <c r="A43" s="100"/>
    </row>
    <row r="44" spans="1:3" x14ac:dyDescent="0.2">
      <c r="A44" s="100"/>
    </row>
    <row r="45" spans="1:3" x14ac:dyDescent="0.2">
      <c r="A45" s="100"/>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Websites!Print_Area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2026-06-05T14:50:40Z</cp:lastPrinted>
  <dcterms:created xsi:type="dcterms:W3CDTF">1998-06-02T12:05:01Z</dcterms:created>
  <dcterms:modified xsi:type="dcterms:W3CDTF">2026-06-05T14:51:50Z</dcterms:modified>
</cp:coreProperties>
</file>