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13_ncr:1_{F70A12C3-AA9C-4DA3-AAAF-5A0D0D33F87E}"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List'!$X$13:$Y$876</definedName>
    <definedName name="Customer_Cost">'Price List'!$AA$13:$AH$876</definedName>
    <definedName name="Customer_List">'Price List'!$C$13:$T$876</definedName>
    <definedName name="Group">Instructions!$B$37:$H$43</definedName>
    <definedName name="Header">'Price List'!$13:$20</definedName>
    <definedName name="Index">Index!$A$1:$K$52</definedName>
    <definedName name="Price_Calculation">'Price List'!#REF!</definedName>
    <definedName name="Price_Change">'Price List'!#REF!</definedName>
    <definedName name="Price_List">'Price List'!$C$13:$T$876</definedName>
    <definedName name="_xlnm.Print_Area" localSheetId="4">Changes!$A$1:$C$691</definedName>
    <definedName name="_xlnm.Print_Area" localSheetId="1">Index!$A$1:$K$53</definedName>
    <definedName name="_xlnm.Print_Area" localSheetId="2">'Price List'!$C$13:$T$876</definedName>
    <definedName name="_xlnm.Print_Titles" localSheetId="4">Changes!$1:$2</definedName>
    <definedName name="_xlnm.Print_Titles" localSheetId="2">'Price List'!$C:$N,'Price List'!$13:$20</definedName>
    <definedName name="_xlnm.Print_Titles" localSheetId="3">Websites!$8:$8</definedName>
    <definedName name="Purchasing_Cost">'Price List'!#REF!</definedName>
    <definedName name="Round">'Price List'!$D$930:$E$939</definedName>
    <definedName name="Suggested">Instructions!$H$54</definedName>
  </definedNames>
  <calcPr calcId="191029"/>
</workbook>
</file>

<file path=xl/calcChain.xml><?xml version="1.0" encoding="utf-8"?>
<calcChain xmlns="http://schemas.openxmlformats.org/spreadsheetml/2006/main">
  <c r="AM347" i="1" l="1"/>
  <c r="AL347" i="1"/>
  <c r="AK347" i="1"/>
  <c r="X347" i="1"/>
  <c r="AC347" i="1" s="1"/>
  <c r="AM346" i="1"/>
  <c r="AL346" i="1"/>
  <c r="AK346" i="1"/>
  <c r="X346" i="1"/>
  <c r="AC346" i="1" s="1"/>
  <c r="AM345" i="1"/>
  <c r="AL345" i="1"/>
  <c r="AK345" i="1"/>
  <c r="X345" i="1"/>
  <c r="AC345" i="1" s="1"/>
  <c r="AM253" i="1"/>
  <c r="AL253" i="1"/>
  <c r="AK253" i="1"/>
  <c r="X253" i="1"/>
  <c r="AC253" i="1" s="1"/>
  <c r="AM787" i="1"/>
  <c r="AL787" i="1"/>
  <c r="AK787" i="1"/>
  <c r="X787" i="1"/>
  <c r="AC787" i="1" s="1"/>
  <c r="AM786" i="1"/>
  <c r="AL786" i="1"/>
  <c r="AK786" i="1"/>
  <c r="X786" i="1"/>
  <c r="AC786" i="1" s="1"/>
  <c r="AM785" i="1"/>
  <c r="AL785" i="1"/>
  <c r="AK785" i="1"/>
  <c r="X785" i="1"/>
  <c r="AC785" i="1" s="1"/>
  <c r="AM784" i="1"/>
  <c r="AL784" i="1"/>
  <c r="AK784" i="1"/>
  <c r="X784" i="1"/>
  <c r="AC784" i="1" s="1"/>
  <c r="AM796" i="1"/>
  <c r="AL796" i="1"/>
  <c r="AK796" i="1"/>
  <c r="X796" i="1"/>
  <c r="AC796" i="1" s="1"/>
  <c r="AM783" i="1"/>
  <c r="AL783" i="1"/>
  <c r="AK783" i="1"/>
  <c r="X783" i="1"/>
  <c r="AC783" i="1" s="1"/>
  <c r="AM782" i="1"/>
  <c r="AL782" i="1"/>
  <c r="AK782" i="1"/>
  <c r="X782" i="1"/>
  <c r="AC782" i="1" s="1"/>
  <c r="AM792" i="1"/>
  <c r="AL792" i="1"/>
  <c r="AK792" i="1"/>
  <c r="X792" i="1"/>
  <c r="AC792" i="1" s="1"/>
  <c r="AM791" i="1"/>
  <c r="AL791" i="1"/>
  <c r="AK791" i="1"/>
  <c r="X791" i="1"/>
  <c r="AC791" i="1" s="1"/>
  <c r="AM789" i="1"/>
  <c r="AL789" i="1"/>
  <c r="AK789" i="1"/>
  <c r="X789" i="1"/>
  <c r="AC789" i="1" s="1"/>
  <c r="AM778" i="1"/>
  <c r="AL778" i="1"/>
  <c r="AK778" i="1"/>
  <c r="X778" i="1"/>
  <c r="AC778" i="1" s="1"/>
  <c r="AM780" i="1"/>
  <c r="AL780" i="1"/>
  <c r="AK780" i="1"/>
  <c r="X780" i="1"/>
  <c r="AC780" i="1" s="1"/>
  <c r="AM779" i="1"/>
  <c r="AL779" i="1"/>
  <c r="AK779" i="1"/>
  <c r="X779" i="1"/>
  <c r="AC779" i="1" s="1"/>
  <c r="AM251" i="1"/>
  <c r="AL251" i="1"/>
  <c r="AK251" i="1"/>
  <c r="X251" i="1"/>
  <c r="AC251" i="1" s="1"/>
  <c r="AM249" i="1"/>
  <c r="AL249" i="1"/>
  <c r="AK249" i="1"/>
  <c r="X249" i="1"/>
  <c r="AC249" i="1" s="1"/>
  <c r="AM247" i="1"/>
  <c r="AL247" i="1"/>
  <c r="AK247" i="1"/>
  <c r="X247" i="1"/>
  <c r="AC247" i="1" s="1"/>
  <c r="AM246" i="1"/>
  <c r="AL246" i="1"/>
  <c r="AK246" i="1"/>
  <c r="X246" i="1"/>
  <c r="AC246" i="1" s="1"/>
  <c r="AM244" i="1"/>
  <c r="AL244" i="1"/>
  <c r="AK244" i="1"/>
  <c r="X244" i="1"/>
  <c r="AC244" i="1" s="1"/>
  <c r="AM242" i="1"/>
  <c r="AL242" i="1"/>
  <c r="AK242" i="1"/>
  <c r="X242" i="1"/>
  <c r="AC242" i="1" s="1"/>
  <c r="AM241" i="1"/>
  <c r="AL241" i="1"/>
  <c r="AK241" i="1"/>
  <c r="X241" i="1"/>
  <c r="AC241" i="1" s="1"/>
  <c r="AM239" i="1"/>
  <c r="AL239" i="1"/>
  <c r="AK239" i="1"/>
  <c r="X239" i="1"/>
  <c r="AC239" i="1" s="1"/>
  <c r="AM238" i="1"/>
  <c r="AL238" i="1"/>
  <c r="AK238" i="1"/>
  <c r="X238" i="1"/>
  <c r="AC238" i="1" s="1"/>
  <c r="AM462" i="1"/>
  <c r="AL462" i="1"/>
  <c r="AK462" i="1"/>
  <c r="X462" i="1"/>
  <c r="AC462" i="1" s="1"/>
  <c r="AM460" i="1"/>
  <c r="AL460" i="1"/>
  <c r="AK460" i="1"/>
  <c r="X460" i="1"/>
  <c r="AC460" i="1" s="1"/>
  <c r="AM458" i="1"/>
  <c r="AL458" i="1"/>
  <c r="AK458" i="1"/>
  <c r="X458" i="1"/>
  <c r="AC458" i="1" s="1"/>
  <c r="AM637" i="1" l="1"/>
  <c r="AL637" i="1"/>
  <c r="AK637" i="1"/>
  <c r="X637" i="1"/>
  <c r="AC637" i="1" s="1"/>
  <c r="AM509" i="1"/>
  <c r="AL509" i="1"/>
  <c r="AK509" i="1"/>
  <c r="X509" i="1"/>
  <c r="AC509" i="1" s="1"/>
  <c r="AM508" i="1"/>
  <c r="AL508" i="1"/>
  <c r="AK508" i="1"/>
  <c r="X508" i="1"/>
  <c r="AC508" i="1" s="1"/>
  <c r="AM501" i="1"/>
  <c r="AL501" i="1"/>
  <c r="AK501" i="1"/>
  <c r="X501" i="1"/>
  <c r="AC501" i="1" s="1"/>
  <c r="AM500" i="1"/>
  <c r="AL500" i="1"/>
  <c r="AK500" i="1"/>
  <c r="X500" i="1"/>
  <c r="AC500" i="1" s="1"/>
  <c r="AM430" i="1" l="1"/>
  <c r="AL430" i="1"/>
  <c r="AK430" i="1"/>
  <c r="X430" i="1"/>
  <c r="AC430" i="1" s="1"/>
  <c r="AM353" i="1"/>
  <c r="AL353" i="1"/>
  <c r="AK353" i="1"/>
  <c r="X353" i="1"/>
  <c r="AC353" i="1" s="1"/>
  <c r="AM473" i="1"/>
  <c r="AL473" i="1"/>
  <c r="AK473" i="1"/>
  <c r="X473" i="1"/>
  <c r="AC473" i="1" s="1"/>
  <c r="AM511" i="1"/>
  <c r="AL511" i="1"/>
  <c r="AK511" i="1"/>
  <c r="X511" i="1"/>
  <c r="AC511" i="1" s="1"/>
  <c r="AM503" i="1"/>
  <c r="AL503" i="1"/>
  <c r="AK503" i="1"/>
  <c r="X503" i="1"/>
  <c r="AC503" i="1" s="1"/>
  <c r="AM504" i="1"/>
  <c r="AL504" i="1"/>
  <c r="AK504" i="1"/>
  <c r="X504" i="1"/>
  <c r="AC504" i="1" s="1"/>
  <c r="AM512" i="1"/>
  <c r="AL512" i="1"/>
  <c r="AK512" i="1"/>
  <c r="X512" i="1"/>
  <c r="AC512" i="1" s="1"/>
  <c r="AM506" i="1"/>
  <c r="AL506" i="1"/>
  <c r="AK506" i="1"/>
  <c r="X506" i="1"/>
  <c r="AC506" i="1" s="1"/>
  <c r="AM514" i="1"/>
  <c r="AL514" i="1"/>
  <c r="AK514" i="1"/>
  <c r="X514" i="1"/>
  <c r="AC514" i="1" s="1"/>
  <c r="S346" i="1" l="1"/>
  <c r="Y347" i="1"/>
  <c r="AD347" i="1" s="1"/>
  <c r="AJ347" i="1" s="1"/>
  <c r="AH347" i="1" s="1"/>
  <c r="AE347" i="1" s="1"/>
  <c r="Y346" i="1"/>
  <c r="AD346" i="1" s="1"/>
  <c r="AJ346" i="1" s="1"/>
  <c r="AH346" i="1" s="1"/>
  <c r="AE346" i="1" s="1"/>
  <c r="S345" i="1"/>
  <c r="Y345" i="1"/>
  <c r="AD345" i="1" s="1"/>
  <c r="AJ345" i="1" s="1"/>
  <c r="AH345" i="1" s="1"/>
  <c r="AE345" i="1" s="1"/>
  <c r="AM526" i="1"/>
  <c r="AL526" i="1"/>
  <c r="AK526" i="1"/>
  <c r="X526" i="1"/>
  <c r="AC526" i="1" s="1"/>
  <c r="AM208" i="1"/>
  <c r="AL208" i="1"/>
  <c r="AK208" i="1"/>
  <c r="X208" i="1"/>
  <c r="AC208" i="1" s="1"/>
  <c r="AM207" i="1"/>
  <c r="AL207" i="1"/>
  <c r="AK207" i="1"/>
  <c r="X207" i="1"/>
  <c r="AC207" i="1" s="1"/>
  <c r="AM209" i="1"/>
  <c r="AL209" i="1"/>
  <c r="AK209" i="1"/>
  <c r="X209" i="1"/>
  <c r="AC209" i="1" s="1"/>
  <c r="AM210" i="1"/>
  <c r="AL210" i="1"/>
  <c r="AK210" i="1"/>
  <c r="X210" i="1"/>
  <c r="AC210" i="1" s="1"/>
  <c r="AM211" i="1"/>
  <c r="AL211" i="1"/>
  <c r="AK211" i="1"/>
  <c r="X211" i="1"/>
  <c r="AC211" i="1" s="1"/>
  <c r="S347" i="1" l="1"/>
  <c r="AM109" i="1"/>
  <c r="AL109" i="1"/>
  <c r="AK109" i="1"/>
  <c r="X109" i="1"/>
  <c r="AC109" i="1" s="1"/>
  <c r="AM107" i="1"/>
  <c r="AL107" i="1"/>
  <c r="AK107" i="1"/>
  <c r="X107" i="1"/>
  <c r="AC107" i="1" s="1"/>
  <c r="AM105" i="1"/>
  <c r="AL105" i="1"/>
  <c r="AK105" i="1"/>
  <c r="X105" i="1"/>
  <c r="AC105" i="1" s="1"/>
  <c r="AM102" i="1"/>
  <c r="AL102" i="1"/>
  <c r="AK102" i="1"/>
  <c r="X102" i="1"/>
  <c r="AC102" i="1" s="1"/>
  <c r="AM103" i="1"/>
  <c r="AL103" i="1"/>
  <c r="AK103" i="1"/>
  <c r="X103" i="1"/>
  <c r="AC103" i="1" s="1"/>
  <c r="AM48" i="1" l="1"/>
  <c r="AL48" i="1"/>
  <c r="AK48" i="1"/>
  <c r="X48" i="1"/>
  <c r="AC48" i="1" s="1"/>
  <c r="AM219" i="1"/>
  <c r="AL219" i="1"/>
  <c r="AK219" i="1"/>
  <c r="X219" i="1"/>
  <c r="AC219" i="1" s="1"/>
  <c r="AM421" i="1"/>
  <c r="AL421" i="1"/>
  <c r="AK421" i="1"/>
  <c r="X421" i="1"/>
  <c r="AC421" i="1" s="1"/>
  <c r="AM415" i="1"/>
  <c r="AL415" i="1"/>
  <c r="AK415" i="1"/>
  <c r="X415" i="1"/>
  <c r="AC415" i="1" s="1"/>
  <c r="AM417" i="1"/>
  <c r="AL417" i="1"/>
  <c r="AK417" i="1"/>
  <c r="X417" i="1"/>
  <c r="AC417" i="1" s="1"/>
  <c r="AM414" i="1"/>
  <c r="AL414" i="1"/>
  <c r="AK414" i="1"/>
  <c r="X414" i="1"/>
  <c r="AC414" i="1" s="1"/>
  <c r="AM412" i="1"/>
  <c r="AL412" i="1"/>
  <c r="AK412" i="1"/>
  <c r="X412" i="1"/>
  <c r="AC412" i="1" s="1"/>
  <c r="AM411" i="1"/>
  <c r="AL411" i="1"/>
  <c r="AK411" i="1"/>
  <c r="X411" i="1"/>
  <c r="AC411" i="1" s="1"/>
  <c r="AM410" i="1"/>
  <c r="AL410" i="1"/>
  <c r="AK410" i="1"/>
  <c r="X410" i="1"/>
  <c r="AC410" i="1" s="1"/>
  <c r="AM409" i="1"/>
  <c r="AL409" i="1"/>
  <c r="AK409" i="1"/>
  <c r="X409" i="1"/>
  <c r="AC409" i="1" s="1"/>
  <c r="AM404" i="1"/>
  <c r="AL404" i="1"/>
  <c r="AK404" i="1"/>
  <c r="X404" i="1"/>
  <c r="AC404" i="1" s="1"/>
  <c r="AM402" i="1"/>
  <c r="AL402" i="1"/>
  <c r="AK402" i="1"/>
  <c r="X402" i="1"/>
  <c r="AC402" i="1" s="1"/>
  <c r="AM401" i="1"/>
  <c r="AL401" i="1"/>
  <c r="AK401" i="1"/>
  <c r="X401" i="1"/>
  <c r="AC401" i="1" s="1"/>
  <c r="AM399" i="1"/>
  <c r="AL399" i="1"/>
  <c r="AK399" i="1"/>
  <c r="X399" i="1"/>
  <c r="AC399" i="1" s="1"/>
  <c r="AM397" i="1"/>
  <c r="AL397" i="1"/>
  <c r="AK397" i="1"/>
  <c r="X397" i="1"/>
  <c r="AC397" i="1" s="1"/>
  <c r="AM398" i="1"/>
  <c r="AL398" i="1"/>
  <c r="AK398" i="1"/>
  <c r="X398" i="1"/>
  <c r="AC398" i="1" s="1"/>
  <c r="AM396" i="1"/>
  <c r="AL396" i="1"/>
  <c r="AK396" i="1"/>
  <c r="X396" i="1"/>
  <c r="AC396" i="1" s="1"/>
  <c r="AM139" i="1"/>
  <c r="AL139" i="1"/>
  <c r="AK139" i="1"/>
  <c r="X139" i="1"/>
  <c r="AC139" i="1" s="1"/>
  <c r="AM137" i="1"/>
  <c r="AL137" i="1"/>
  <c r="AK137" i="1"/>
  <c r="X137" i="1"/>
  <c r="AC137" i="1" s="1"/>
  <c r="AM339" i="1" l="1"/>
  <c r="AL339" i="1"/>
  <c r="AK339" i="1"/>
  <c r="X339" i="1"/>
  <c r="AC339" i="1" s="1"/>
  <c r="AM338" i="1"/>
  <c r="AL338" i="1"/>
  <c r="AK338" i="1"/>
  <c r="X338" i="1"/>
  <c r="AC338" i="1" s="1"/>
  <c r="AM337" i="1"/>
  <c r="AL337" i="1"/>
  <c r="AK337" i="1"/>
  <c r="X337" i="1"/>
  <c r="AC337" i="1" s="1"/>
  <c r="AM335" i="1"/>
  <c r="AL335" i="1"/>
  <c r="AK335" i="1"/>
  <c r="X335" i="1"/>
  <c r="AC335" i="1" s="1"/>
  <c r="AM334" i="1"/>
  <c r="AL334" i="1"/>
  <c r="AK334" i="1"/>
  <c r="X334" i="1"/>
  <c r="AC334" i="1" s="1"/>
  <c r="AM333" i="1"/>
  <c r="AL333" i="1"/>
  <c r="AK333" i="1"/>
  <c r="X333" i="1"/>
  <c r="AC333" i="1" s="1"/>
  <c r="AM328" i="1"/>
  <c r="AL328" i="1"/>
  <c r="AK328" i="1"/>
  <c r="X328" i="1"/>
  <c r="AC328" i="1" s="1"/>
  <c r="AM327" i="1"/>
  <c r="AL327" i="1"/>
  <c r="AK327" i="1"/>
  <c r="X327" i="1"/>
  <c r="AC327" i="1" s="1"/>
  <c r="AM329" i="1"/>
  <c r="AL329" i="1"/>
  <c r="AK329" i="1"/>
  <c r="X329" i="1"/>
  <c r="AC329" i="1" s="1"/>
  <c r="AM323" i="1"/>
  <c r="AL323" i="1"/>
  <c r="AK323" i="1"/>
  <c r="X323" i="1"/>
  <c r="AC323" i="1" s="1"/>
  <c r="AM324" i="1"/>
  <c r="AL324" i="1"/>
  <c r="AK324" i="1"/>
  <c r="X324" i="1"/>
  <c r="AC324" i="1" s="1"/>
  <c r="AM325" i="1"/>
  <c r="AL325" i="1"/>
  <c r="AK325" i="1"/>
  <c r="X325" i="1"/>
  <c r="AC325" i="1" s="1"/>
  <c r="AM490" i="1" l="1"/>
  <c r="AL490" i="1"/>
  <c r="AK490" i="1"/>
  <c r="X490" i="1"/>
  <c r="AC490" i="1" s="1"/>
  <c r="AM489" i="1"/>
  <c r="AL489" i="1"/>
  <c r="AK489" i="1"/>
  <c r="X489" i="1"/>
  <c r="AC489" i="1" s="1"/>
  <c r="AM488" i="1"/>
  <c r="AL488" i="1"/>
  <c r="AK488" i="1"/>
  <c r="X488" i="1"/>
  <c r="AC488" i="1" s="1"/>
  <c r="AM486" i="1"/>
  <c r="AL486" i="1"/>
  <c r="AK486" i="1"/>
  <c r="X486" i="1"/>
  <c r="AC486" i="1" s="1"/>
  <c r="AM740" i="1" l="1"/>
  <c r="AL740" i="1"/>
  <c r="AK740" i="1"/>
  <c r="X740" i="1"/>
  <c r="AC740" i="1" s="1"/>
  <c r="AM528" i="1" l="1"/>
  <c r="AL528" i="1"/>
  <c r="AK528" i="1"/>
  <c r="X528" i="1"/>
  <c r="AC528" i="1" s="1"/>
  <c r="AM529" i="1"/>
  <c r="AL529" i="1"/>
  <c r="AK529" i="1"/>
  <c r="X529" i="1"/>
  <c r="AC529" i="1" s="1"/>
  <c r="AM540" i="1"/>
  <c r="AL540" i="1"/>
  <c r="AK540" i="1"/>
  <c r="X540" i="1"/>
  <c r="AC540" i="1" s="1"/>
  <c r="AM539" i="1"/>
  <c r="AL539" i="1"/>
  <c r="AK539" i="1"/>
  <c r="X539" i="1"/>
  <c r="AC539" i="1" s="1"/>
  <c r="AM538" i="1"/>
  <c r="AL538" i="1"/>
  <c r="AK538" i="1"/>
  <c r="X538" i="1"/>
  <c r="AC538" i="1" s="1"/>
  <c r="AM536" i="1"/>
  <c r="AL536" i="1"/>
  <c r="AK536" i="1"/>
  <c r="X536" i="1"/>
  <c r="AC536" i="1" s="1"/>
  <c r="AM531" i="1"/>
  <c r="AL531" i="1"/>
  <c r="AK531" i="1"/>
  <c r="X531" i="1"/>
  <c r="AC531" i="1" s="1"/>
  <c r="AM525" i="1"/>
  <c r="AL525" i="1"/>
  <c r="AK525" i="1"/>
  <c r="X525" i="1"/>
  <c r="AC525" i="1" s="1"/>
  <c r="AM524" i="1"/>
  <c r="AL524" i="1"/>
  <c r="AK524" i="1"/>
  <c r="X524" i="1"/>
  <c r="AC524" i="1" s="1"/>
  <c r="AM187" i="1"/>
  <c r="AL187" i="1"/>
  <c r="AK187" i="1"/>
  <c r="X187" i="1"/>
  <c r="AC187" i="1" s="1"/>
  <c r="AM185" i="1"/>
  <c r="AL185" i="1"/>
  <c r="AK185" i="1"/>
  <c r="X185" i="1"/>
  <c r="AC185" i="1" s="1"/>
  <c r="AM179" i="1"/>
  <c r="AL179" i="1"/>
  <c r="AK179" i="1"/>
  <c r="X179" i="1"/>
  <c r="AC179" i="1" s="1"/>
  <c r="AM180" i="1"/>
  <c r="AL180" i="1"/>
  <c r="AK180" i="1"/>
  <c r="X180" i="1"/>
  <c r="AC180" i="1" s="1"/>
  <c r="AM174" i="1"/>
  <c r="AL174" i="1"/>
  <c r="AK174" i="1"/>
  <c r="X174" i="1"/>
  <c r="AC174" i="1" s="1"/>
  <c r="AM173" i="1"/>
  <c r="AL173" i="1"/>
  <c r="AK173" i="1"/>
  <c r="X173" i="1"/>
  <c r="AC173" i="1" s="1"/>
  <c r="AM164" i="1"/>
  <c r="AL164" i="1"/>
  <c r="AK164" i="1"/>
  <c r="X164" i="1"/>
  <c r="AC164" i="1" s="1"/>
  <c r="AM163" i="1"/>
  <c r="AL163" i="1"/>
  <c r="AK163" i="1"/>
  <c r="X163" i="1"/>
  <c r="AC163" i="1" s="1"/>
  <c r="AM162" i="1"/>
  <c r="AL162" i="1"/>
  <c r="AK162" i="1"/>
  <c r="X162" i="1"/>
  <c r="AC162" i="1" s="1"/>
  <c r="AM160" i="1"/>
  <c r="AL160" i="1"/>
  <c r="AK160" i="1"/>
  <c r="X160" i="1"/>
  <c r="AC160" i="1" s="1"/>
  <c r="AM155" i="1" l="1"/>
  <c r="AL155" i="1"/>
  <c r="AK155" i="1"/>
  <c r="X155" i="1"/>
  <c r="AC155" i="1" s="1"/>
  <c r="AM156" i="1"/>
  <c r="AL156" i="1"/>
  <c r="AK156" i="1"/>
  <c r="X156" i="1"/>
  <c r="AC156" i="1" s="1"/>
  <c r="AM387" i="1" l="1"/>
  <c r="AL387" i="1"/>
  <c r="AK387" i="1"/>
  <c r="X387" i="1"/>
  <c r="AC387" i="1" s="1"/>
  <c r="AM386" i="1"/>
  <c r="AL386" i="1"/>
  <c r="AK386" i="1"/>
  <c r="X386" i="1"/>
  <c r="AC386" i="1" s="1"/>
  <c r="AM385" i="1"/>
  <c r="AL385" i="1"/>
  <c r="AK385" i="1"/>
  <c r="X385" i="1"/>
  <c r="AC385" i="1" s="1"/>
  <c r="AM383" i="1"/>
  <c r="AL383" i="1"/>
  <c r="AK383" i="1"/>
  <c r="X383" i="1"/>
  <c r="AC383" i="1" s="1"/>
  <c r="AM863" i="1" l="1"/>
  <c r="AL863" i="1"/>
  <c r="AK863" i="1"/>
  <c r="X863" i="1"/>
  <c r="AC863" i="1" s="1"/>
  <c r="AM861" i="1"/>
  <c r="AL861" i="1"/>
  <c r="AK861" i="1"/>
  <c r="X861" i="1"/>
  <c r="AC861" i="1" s="1"/>
  <c r="AM858" i="1"/>
  <c r="AL858" i="1"/>
  <c r="AK858" i="1"/>
  <c r="X858" i="1"/>
  <c r="AC858" i="1" s="1"/>
  <c r="AM859" i="1"/>
  <c r="AL859" i="1"/>
  <c r="AK859" i="1"/>
  <c r="X859" i="1"/>
  <c r="AC859" i="1" s="1"/>
  <c r="AM767" i="1"/>
  <c r="AL767" i="1"/>
  <c r="AK767" i="1"/>
  <c r="X767" i="1"/>
  <c r="AC767" i="1" s="1"/>
  <c r="AM765" i="1"/>
  <c r="AL765" i="1"/>
  <c r="AK765" i="1"/>
  <c r="X765" i="1"/>
  <c r="AC765" i="1" s="1"/>
  <c r="AM763" i="1"/>
  <c r="AL763" i="1"/>
  <c r="AK763" i="1"/>
  <c r="X763" i="1"/>
  <c r="AC763" i="1" s="1"/>
  <c r="AM762" i="1"/>
  <c r="AL762" i="1"/>
  <c r="AK762" i="1"/>
  <c r="X762" i="1"/>
  <c r="AC762" i="1" s="1"/>
  <c r="AM761" i="1"/>
  <c r="AL761" i="1"/>
  <c r="AK761" i="1"/>
  <c r="X761" i="1"/>
  <c r="AC761" i="1" s="1"/>
  <c r="AM753" i="1"/>
  <c r="AL753" i="1"/>
  <c r="AK753" i="1"/>
  <c r="X753" i="1"/>
  <c r="AC753" i="1" s="1"/>
  <c r="AM751" i="1"/>
  <c r="AL751" i="1"/>
  <c r="AK751" i="1"/>
  <c r="X751" i="1"/>
  <c r="AC751" i="1" s="1"/>
  <c r="AM749" i="1"/>
  <c r="AL749" i="1"/>
  <c r="AK749" i="1"/>
  <c r="X749" i="1"/>
  <c r="AC749" i="1" s="1"/>
  <c r="AM748" i="1"/>
  <c r="AL748" i="1"/>
  <c r="AK748" i="1"/>
  <c r="X748" i="1"/>
  <c r="AC748" i="1" s="1"/>
  <c r="AM747" i="1"/>
  <c r="AL747" i="1"/>
  <c r="AK747" i="1"/>
  <c r="X747" i="1"/>
  <c r="AC747" i="1" s="1"/>
  <c r="AM124" i="1"/>
  <c r="AL124" i="1"/>
  <c r="AK124" i="1"/>
  <c r="X124" i="1"/>
  <c r="AC124" i="1" s="1"/>
  <c r="AM122" i="1"/>
  <c r="AL122" i="1"/>
  <c r="AK122" i="1"/>
  <c r="X122" i="1"/>
  <c r="AC122" i="1" s="1"/>
  <c r="AM118" i="1"/>
  <c r="AL118" i="1"/>
  <c r="AK118" i="1"/>
  <c r="X118" i="1"/>
  <c r="AC118" i="1" s="1"/>
  <c r="AM119" i="1"/>
  <c r="AL119" i="1"/>
  <c r="AK119" i="1"/>
  <c r="X119" i="1"/>
  <c r="AC119" i="1" s="1"/>
  <c r="AM120" i="1"/>
  <c r="AL120" i="1"/>
  <c r="AK120" i="1"/>
  <c r="X120" i="1"/>
  <c r="AC120" i="1" s="1"/>
  <c r="AM714" i="1"/>
  <c r="AL714" i="1"/>
  <c r="AK714" i="1"/>
  <c r="X714" i="1"/>
  <c r="AC714" i="1" s="1"/>
  <c r="AM713" i="1"/>
  <c r="AL713" i="1"/>
  <c r="AK713" i="1"/>
  <c r="X713" i="1"/>
  <c r="AC713" i="1" s="1"/>
  <c r="AM378" i="1"/>
  <c r="AL378" i="1"/>
  <c r="AK378" i="1"/>
  <c r="X378" i="1"/>
  <c r="AC378" i="1" s="1"/>
  <c r="AM376" i="1"/>
  <c r="AL376" i="1"/>
  <c r="AK376" i="1"/>
  <c r="X376" i="1"/>
  <c r="AC376" i="1" s="1"/>
  <c r="AM373" i="1"/>
  <c r="AL373" i="1"/>
  <c r="AK373" i="1"/>
  <c r="X373" i="1"/>
  <c r="AC373" i="1" s="1"/>
  <c r="AM374" i="1"/>
  <c r="AL374" i="1"/>
  <c r="AK374" i="1"/>
  <c r="X374" i="1"/>
  <c r="AC374" i="1" s="1"/>
  <c r="AM364" i="1"/>
  <c r="AL364" i="1"/>
  <c r="AK364" i="1"/>
  <c r="X364" i="1"/>
  <c r="AC364" i="1" s="1"/>
  <c r="AM362" i="1"/>
  <c r="AL362" i="1"/>
  <c r="AK362" i="1"/>
  <c r="X362" i="1"/>
  <c r="AC362" i="1" s="1"/>
  <c r="AM361" i="1"/>
  <c r="AL361" i="1"/>
  <c r="AK361" i="1"/>
  <c r="X361" i="1"/>
  <c r="AC361" i="1" s="1"/>
  <c r="AM359" i="1"/>
  <c r="AL359" i="1"/>
  <c r="AK359" i="1"/>
  <c r="X359" i="1"/>
  <c r="AC359" i="1" s="1"/>
  <c r="AM64" i="1"/>
  <c r="AL64" i="1"/>
  <c r="AK64" i="1"/>
  <c r="X64" i="1"/>
  <c r="AC64" i="1" s="1"/>
  <c r="AM52" i="1"/>
  <c r="AL52" i="1"/>
  <c r="AK52" i="1"/>
  <c r="X52" i="1"/>
  <c r="AC52" i="1" s="1"/>
  <c r="AM697" i="1"/>
  <c r="AL697" i="1"/>
  <c r="AK697" i="1"/>
  <c r="X697" i="1"/>
  <c r="AC697" i="1" s="1"/>
  <c r="AM699" i="1"/>
  <c r="AL699" i="1"/>
  <c r="AK699" i="1"/>
  <c r="X699" i="1"/>
  <c r="AC699" i="1" s="1"/>
  <c r="AM698" i="1"/>
  <c r="AL698" i="1"/>
  <c r="AK698" i="1"/>
  <c r="X698" i="1"/>
  <c r="AC698" i="1" s="1"/>
  <c r="AM701" i="1"/>
  <c r="AL701" i="1"/>
  <c r="AK701" i="1"/>
  <c r="X701" i="1"/>
  <c r="AC701" i="1" s="1"/>
  <c r="AM700" i="1"/>
  <c r="AL700" i="1"/>
  <c r="AK700" i="1"/>
  <c r="X700" i="1"/>
  <c r="AC700" i="1" s="1"/>
  <c r="AM691" i="1"/>
  <c r="AL691" i="1"/>
  <c r="AK691" i="1"/>
  <c r="X691" i="1"/>
  <c r="AC691" i="1" s="1"/>
  <c r="AM690" i="1"/>
  <c r="AL690" i="1"/>
  <c r="AK690" i="1"/>
  <c r="X690" i="1"/>
  <c r="AC690" i="1" s="1"/>
  <c r="AM685" i="1"/>
  <c r="AL685" i="1"/>
  <c r="AK685" i="1"/>
  <c r="X685" i="1"/>
  <c r="AC685" i="1" s="1"/>
  <c r="AM684" i="1"/>
  <c r="AL684" i="1"/>
  <c r="AK684" i="1"/>
  <c r="X684" i="1"/>
  <c r="AC684" i="1" s="1"/>
  <c r="AM683" i="1"/>
  <c r="AL683" i="1"/>
  <c r="AK683" i="1"/>
  <c r="X683" i="1"/>
  <c r="AC683" i="1" s="1"/>
  <c r="AM679" i="1"/>
  <c r="AL679" i="1"/>
  <c r="AK679" i="1"/>
  <c r="X679" i="1"/>
  <c r="AC679" i="1" s="1"/>
  <c r="AM680" i="1"/>
  <c r="AL680" i="1"/>
  <c r="AK680" i="1"/>
  <c r="X680" i="1"/>
  <c r="AC680" i="1" s="1"/>
  <c r="AM681" i="1"/>
  <c r="AL681" i="1"/>
  <c r="AK681" i="1"/>
  <c r="X681" i="1"/>
  <c r="AC681" i="1" s="1"/>
  <c r="AM667" i="1"/>
  <c r="AL667" i="1"/>
  <c r="AK667" i="1"/>
  <c r="X667" i="1"/>
  <c r="AC667" i="1" s="1"/>
  <c r="AM668" i="1"/>
  <c r="AL668" i="1"/>
  <c r="AK668" i="1"/>
  <c r="X668" i="1"/>
  <c r="AC668" i="1" s="1"/>
  <c r="AM661" i="1"/>
  <c r="AL661" i="1"/>
  <c r="AK661" i="1"/>
  <c r="X661" i="1"/>
  <c r="AC661" i="1" s="1"/>
  <c r="AM657" i="1"/>
  <c r="AL657" i="1"/>
  <c r="AK657" i="1"/>
  <c r="X657" i="1"/>
  <c r="AC657" i="1" s="1"/>
  <c r="AM658" i="1"/>
  <c r="AL658" i="1"/>
  <c r="AK658" i="1"/>
  <c r="X658" i="1"/>
  <c r="AC658" i="1" s="1"/>
  <c r="AM659" i="1"/>
  <c r="AL659" i="1"/>
  <c r="AK659" i="1"/>
  <c r="X659" i="1"/>
  <c r="AC659" i="1" s="1"/>
  <c r="AM60" i="1"/>
  <c r="AL60" i="1"/>
  <c r="AK60" i="1"/>
  <c r="X60" i="1"/>
  <c r="AC60" i="1" s="1"/>
  <c r="AM62" i="1"/>
  <c r="AL62" i="1"/>
  <c r="AK62" i="1"/>
  <c r="X62" i="1"/>
  <c r="AC62" i="1" s="1"/>
  <c r="AM61" i="1"/>
  <c r="AL61" i="1"/>
  <c r="AK61" i="1"/>
  <c r="X61" i="1"/>
  <c r="AC61" i="1" s="1"/>
  <c r="AM58" i="1"/>
  <c r="AL58" i="1"/>
  <c r="AK58" i="1"/>
  <c r="X58" i="1"/>
  <c r="AC58" i="1" s="1"/>
  <c r="AM57" i="1"/>
  <c r="AL57" i="1"/>
  <c r="AK57" i="1"/>
  <c r="X57" i="1"/>
  <c r="AC57" i="1" s="1"/>
  <c r="AM49" i="1"/>
  <c r="AL49" i="1"/>
  <c r="AK49" i="1"/>
  <c r="X49" i="1"/>
  <c r="AC49" i="1" s="1"/>
  <c r="AM50" i="1"/>
  <c r="AL50" i="1"/>
  <c r="AK50" i="1"/>
  <c r="X50" i="1"/>
  <c r="AC50" i="1" s="1"/>
  <c r="AM45" i="1"/>
  <c r="AL45" i="1"/>
  <c r="AK45" i="1"/>
  <c r="X45" i="1"/>
  <c r="AC45" i="1" s="1"/>
  <c r="AM46" i="1"/>
  <c r="AL46" i="1"/>
  <c r="AK46" i="1"/>
  <c r="X46" i="1"/>
  <c r="AC46" i="1" s="1"/>
  <c r="AM643" i="1"/>
  <c r="AL643" i="1"/>
  <c r="AK643" i="1"/>
  <c r="X643" i="1"/>
  <c r="AC643" i="1" s="1"/>
  <c r="AM644" i="1"/>
  <c r="AL644" i="1"/>
  <c r="AK644" i="1"/>
  <c r="X644" i="1"/>
  <c r="AC644" i="1" s="1"/>
  <c r="AM641" i="1"/>
  <c r="AL641" i="1"/>
  <c r="AK641" i="1"/>
  <c r="X641" i="1"/>
  <c r="AC641" i="1" s="1"/>
  <c r="AM639" i="1"/>
  <c r="AL639" i="1"/>
  <c r="AK639" i="1"/>
  <c r="X639" i="1"/>
  <c r="AC639" i="1" s="1"/>
  <c r="AM648" i="1"/>
  <c r="AL648" i="1"/>
  <c r="AK648" i="1"/>
  <c r="X648" i="1"/>
  <c r="AC648" i="1" s="1"/>
  <c r="AM636" i="1"/>
  <c r="AL636" i="1"/>
  <c r="AK636" i="1"/>
  <c r="X636" i="1"/>
  <c r="AC636" i="1" s="1"/>
  <c r="AM573" i="1"/>
  <c r="AL573" i="1"/>
  <c r="AK573" i="1"/>
  <c r="X573" i="1"/>
  <c r="AC573" i="1" s="1"/>
  <c r="AM556" i="1"/>
  <c r="AL556" i="1"/>
  <c r="AK556" i="1"/>
  <c r="X556" i="1"/>
  <c r="AC556" i="1" s="1"/>
  <c r="AM552" i="1"/>
  <c r="AL552" i="1"/>
  <c r="AK552" i="1"/>
  <c r="X552" i="1"/>
  <c r="AC552" i="1" s="1"/>
  <c r="AM560" i="1"/>
  <c r="AL560" i="1"/>
  <c r="AK560" i="1"/>
  <c r="X560" i="1"/>
  <c r="AC560" i="1" s="1"/>
  <c r="AM96" i="1"/>
  <c r="AL96" i="1"/>
  <c r="AK96" i="1"/>
  <c r="X96" i="1"/>
  <c r="AC96" i="1" s="1"/>
  <c r="AM277" i="1"/>
  <c r="AL277" i="1"/>
  <c r="AK277" i="1"/>
  <c r="X277" i="1"/>
  <c r="AC277" i="1" s="1"/>
  <c r="AM276" i="1"/>
  <c r="AL276" i="1"/>
  <c r="AK276" i="1"/>
  <c r="X276" i="1"/>
  <c r="AC276" i="1" s="1"/>
  <c r="AM274" i="1"/>
  <c r="AL274" i="1"/>
  <c r="AK274" i="1"/>
  <c r="X274" i="1"/>
  <c r="AC274" i="1" s="1"/>
  <c r="AM273" i="1"/>
  <c r="AL273" i="1"/>
  <c r="AK273" i="1"/>
  <c r="X273" i="1"/>
  <c r="AC273" i="1" s="1"/>
  <c r="AM267" i="1"/>
  <c r="AL267" i="1"/>
  <c r="AK267" i="1"/>
  <c r="X267" i="1"/>
  <c r="AC267" i="1" s="1"/>
  <c r="AM268" i="1"/>
  <c r="AL268" i="1"/>
  <c r="AK268" i="1"/>
  <c r="X268" i="1"/>
  <c r="AC268" i="1" s="1"/>
  <c r="AM265" i="1"/>
  <c r="AL265" i="1"/>
  <c r="AK265" i="1"/>
  <c r="X265" i="1"/>
  <c r="AC265" i="1" s="1"/>
  <c r="AM264" i="1"/>
  <c r="AL264" i="1"/>
  <c r="AK264" i="1"/>
  <c r="X264" i="1"/>
  <c r="AC264" i="1" s="1"/>
  <c r="AM92" i="1"/>
  <c r="AL92" i="1"/>
  <c r="AK92" i="1"/>
  <c r="X92" i="1"/>
  <c r="AC92" i="1" s="1"/>
  <c r="AM91" i="1"/>
  <c r="AL91" i="1"/>
  <c r="AK91" i="1"/>
  <c r="X91" i="1"/>
  <c r="AC91" i="1" s="1"/>
  <c r="AM87" i="1"/>
  <c r="AL87" i="1"/>
  <c r="AK87" i="1"/>
  <c r="X87" i="1"/>
  <c r="AC87" i="1" s="1"/>
  <c r="AM80" i="1"/>
  <c r="AL80" i="1"/>
  <c r="AK80" i="1"/>
  <c r="X80" i="1"/>
  <c r="AC80" i="1" s="1"/>
  <c r="AM79" i="1"/>
  <c r="AL79" i="1"/>
  <c r="AK79" i="1"/>
  <c r="X79" i="1"/>
  <c r="AC79" i="1" s="1"/>
  <c r="AM75" i="1"/>
  <c r="AL75" i="1"/>
  <c r="AK75" i="1"/>
  <c r="X75" i="1"/>
  <c r="AC75" i="1" s="1"/>
  <c r="AM73" i="1"/>
  <c r="AL73" i="1"/>
  <c r="AK73" i="1"/>
  <c r="X73" i="1"/>
  <c r="AC73" i="1" s="1"/>
  <c r="X85" i="1"/>
  <c r="AC85" i="1" s="1"/>
  <c r="AK85" i="1"/>
  <c r="AL85" i="1"/>
  <c r="AM85" i="1"/>
  <c r="AM81" i="1"/>
  <c r="AL81" i="1"/>
  <c r="AK81" i="1"/>
  <c r="X81" i="1"/>
  <c r="AC81" i="1" s="1"/>
  <c r="X1" i="1"/>
  <c r="AC1" i="1" s="1"/>
  <c r="AK1" i="1"/>
  <c r="AL1" i="1"/>
  <c r="AM1" i="1"/>
  <c r="X2" i="1"/>
  <c r="AC2" i="1" s="1"/>
  <c r="AK2" i="1"/>
  <c r="AL2" i="1"/>
  <c r="AM2" i="1"/>
  <c r="X3" i="1"/>
  <c r="AC3" i="1" s="1"/>
  <c r="AK3" i="1"/>
  <c r="AL3" i="1"/>
  <c r="AM3" i="1"/>
  <c r="X4" i="1"/>
  <c r="AC4" i="1" s="1"/>
  <c r="AK4" i="1"/>
  <c r="AL4" i="1"/>
  <c r="AM4" i="1"/>
  <c r="X5" i="1"/>
  <c r="AC5" i="1" s="1"/>
  <c r="AK5" i="1"/>
  <c r="AL5" i="1"/>
  <c r="AM5" i="1"/>
  <c r="X6" i="1"/>
  <c r="AC6" i="1" s="1"/>
  <c r="AK6" i="1"/>
  <c r="AL6" i="1"/>
  <c r="AM6" i="1"/>
  <c r="X7" i="1"/>
  <c r="AC7" i="1" s="1"/>
  <c r="AK7" i="1"/>
  <c r="AL7" i="1"/>
  <c r="AM7" i="1"/>
  <c r="S11" i="1"/>
  <c r="S18" i="1" s="1"/>
  <c r="O13" i="1"/>
  <c r="T14" i="1"/>
  <c r="AF14" i="1"/>
  <c r="N15" i="1"/>
  <c r="C16" i="1"/>
  <c r="AH16" i="1"/>
  <c r="U18" i="1"/>
  <c r="AC18" i="1"/>
  <c r="AD18" i="1"/>
  <c r="AE18" i="1"/>
  <c r="AF18" i="1"/>
  <c r="AG18" i="1"/>
  <c r="AH18" i="1"/>
  <c r="AJ18" i="1"/>
  <c r="AK18" i="1"/>
  <c r="AL18" i="1"/>
  <c r="AM18" i="1"/>
  <c r="X26" i="1"/>
  <c r="AC26" i="1" s="1"/>
  <c r="AK26" i="1"/>
  <c r="AL26" i="1"/>
  <c r="AM26" i="1"/>
  <c r="X27" i="1"/>
  <c r="AC27" i="1" s="1"/>
  <c r="AK27" i="1"/>
  <c r="AL27" i="1"/>
  <c r="AM27" i="1"/>
  <c r="X28" i="1"/>
  <c r="AC28" i="1" s="1"/>
  <c r="AK28" i="1"/>
  <c r="AL28" i="1"/>
  <c r="AM28" i="1"/>
  <c r="X30" i="1"/>
  <c r="AC30" i="1" s="1"/>
  <c r="AK30" i="1"/>
  <c r="AL30" i="1"/>
  <c r="AM30" i="1"/>
  <c r="X31" i="1"/>
  <c r="AC31" i="1" s="1"/>
  <c r="AK31" i="1"/>
  <c r="AL31" i="1"/>
  <c r="AM31" i="1"/>
  <c r="X32" i="1"/>
  <c r="AC32" i="1" s="1"/>
  <c r="AK32" i="1"/>
  <c r="AL32" i="1"/>
  <c r="AM32" i="1"/>
  <c r="X33" i="1"/>
  <c r="AC33" i="1" s="1"/>
  <c r="AK33" i="1"/>
  <c r="AL33" i="1"/>
  <c r="AM33" i="1"/>
  <c r="X34" i="1"/>
  <c r="AC34" i="1" s="1"/>
  <c r="AK34" i="1"/>
  <c r="AL34" i="1"/>
  <c r="AM34" i="1"/>
  <c r="X36" i="1"/>
  <c r="AC36" i="1" s="1"/>
  <c r="AK36" i="1"/>
  <c r="AL36" i="1"/>
  <c r="AM36" i="1"/>
  <c r="X147" i="1"/>
  <c r="AC147" i="1" s="1"/>
  <c r="AK147" i="1"/>
  <c r="AL147" i="1"/>
  <c r="AM147" i="1"/>
  <c r="X149" i="1"/>
  <c r="AC149" i="1" s="1"/>
  <c r="AK149" i="1"/>
  <c r="AL149" i="1"/>
  <c r="AM149" i="1"/>
  <c r="X193" i="1"/>
  <c r="AC193" i="1" s="1"/>
  <c r="AK193" i="1"/>
  <c r="AL193" i="1"/>
  <c r="AM193" i="1"/>
  <c r="X195" i="1"/>
  <c r="AC195" i="1" s="1"/>
  <c r="AK195" i="1"/>
  <c r="AL195" i="1"/>
  <c r="AM195" i="1"/>
  <c r="X196" i="1"/>
  <c r="AC196" i="1" s="1"/>
  <c r="AK196" i="1"/>
  <c r="AL196" i="1"/>
  <c r="AM196" i="1"/>
  <c r="X225" i="1"/>
  <c r="AC225" i="1" s="1"/>
  <c r="AK225" i="1"/>
  <c r="AL225" i="1"/>
  <c r="AM225" i="1"/>
  <c r="X226" i="1"/>
  <c r="AC226" i="1" s="1"/>
  <c r="AK226" i="1"/>
  <c r="AL226" i="1"/>
  <c r="AM226" i="1"/>
  <c r="X228" i="1"/>
  <c r="AC228" i="1" s="1"/>
  <c r="AK228" i="1"/>
  <c r="AL228" i="1"/>
  <c r="AM228" i="1"/>
  <c r="X230" i="1"/>
  <c r="AC230" i="1" s="1"/>
  <c r="AK230" i="1"/>
  <c r="AL230" i="1"/>
  <c r="AM230" i="1"/>
  <c r="X287" i="1"/>
  <c r="AC287" i="1" s="1"/>
  <c r="AK287" i="1"/>
  <c r="AL287" i="1"/>
  <c r="AM287" i="1"/>
  <c r="X288" i="1"/>
  <c r="AC288" i="1" s="1"/>
  <c r="AK288" i="1"/>
  <c r="AL288" i="1"/>
  <c r="AM288" i="1"/>
  <c r="X290" i="1"/>
  <c r="AC290" i="1" s="1"/>
  <c r="AK290" i="1"/>
  <c r="AL290" i="1"/>
  <c r="AM290" i="1"/>
  <c r="X297" i="1"/>
  <c r="AC297" i="1" s="1"/>
  <c r="AK297" i="1"/>
  <c r="AL297" i="1"/>
  <c r="AM297" i="1"/>
  <c r="X299" i="1"/>
  <c r="AC299" i="1" s="1"/>
  <c r="AK299" i="1"/>
  <c r="AL299" i="1"/>
  <c r="AM299" i="1"/>
  <c r="X303" i="1"/>
  <c r="AC303" i="1" s="1"/>
  <c r="AK303" i="1"/>
  <c r="AL303" i="1"/>
  <c r="AM303" i="1"/>
  <c r="X304" i="1"/>
  <c r="AC304" i="1" s="1"/>
  <c r="AK304" i="1"/>
  <c r="AL304" i="1"/>
  <c r="AM304" i="1"/>
  <c r="X306" i="1"/>
  <c r="AC306" i="1" s="1"/>
  <c r="AK306" i="1"/>
  <c r="AL306" i="1"/>
  <c r="AM306" i="1"/>
  <c r="X308" i="1"/>
  <c r="AC308" i="1" s="1"/>
  <c r="AK308" i="1"/>
  <c r="AL308" i="1"/>
  <c r="AM308" i="1"/>
  <c r="X316" i="1"/>
  <c r="AC316" i="1" s="1"/>
  <c r="AK316" i="1"/>
  <c r="AL316" i="1"/>
  <c r="AM316" i="1"/>
  <c r="X437" i="1"/>
  <c r="AC437" i="1" s="1"/>
  <c r="AK437" i="1"/>
  <c r="AL437" i="1"/>
  <c r="AM437" i="1"/>
  <c r="X445" i="1"/>
  <c r="AC445" i="1" s="1"/>
  <c r="AK445" i="1"/>
  <c r="AL445" i="1"/>
  <c r="AM445" i="1"/>
  <c r="X447" i="1"/>
  <c r="AC447" i="1" s="1"/>
  <c r="AK447" i="1"/>
  <c r="AL447" i="1"/>
  <c r="AM447" i="1"/>
  <c r="X448" i="1"/>
  <c r="AC448" i="1" s="1"/>
  <c r="AK448" i="1"/>
  <c r="AL448" i="1"/>
  <c r="AM448" i="1"/>
  <c r="X449" i="1"/>
  <c r="AC449" i="1" s="1"/>
  <c r="AK449" i="1"/>
  <c r="AL449" i="1"/>
  <c r="AM449" i="1"/>
  <c r="X469" i="1"/>
  <c r="AC469" i="1" s="1"/>
  <c r="AK469" i="1"/>
  <c r="AL469" i="1"/>
  <c r="AM469" i="1"/>
  <c r="X470" i="1"/>
  <c r="AC470" i="1" s="1"/>
  <c r="AK470" i="1"/>
  <c r="AL470" i="1"/>
  <c r="AM470" i="1"/>
  <c r="X471" i="1"/>
  <c r="AC471" i="1" s="1"/>
  <c r="AK471" i="1"/>
  <c r="AL471" i="1"/>
  <c r="AM471" i="1"/>
  <c r="X472" i="1"/>
  <c r="AC472" i="1" s="1"/>
  <c r="AK472" i="1"/>
  <c r="AL472" i="1"/>
  <c r="AM472" i="1"/>
  <c r="X475" i="1"/>
  <c r="AC475" i="1" s="1"/>
  <c r="AK475" i="1"/>
  <c r="AL475" i="1"/>
  <c r="AM475" i="1"/>
  <c r="X476" i="1"/>
  <c r="AC476" i="1" s="1"/>
  <c r="AK476" i="1"/>
  <c r="AL476" i="1"/>
  <c r="AM476" i="1"/>
  <c r="X477" i="1"/>
  <c r="AC477" i="1" s="1"/>
  <c r="AK477" i="1"/>
  <c r="AL477" i="1"/>
  <c r="AM477" i="1"/>
  <c r="X479" i="1"/>
  <c r="AC479" i="1" s="1"/>
  <c r="AK479" i="1"/>
  <c r="AL479" i="1"/>
  <c r="AM479" i="1"/>
  <c r="X548" i="1"/>
  <c r="AC548" i="1" s="1"/>
  <c r="AK548" i="1"/>
  <c r="AL548" i="1"/>
  <c r="AM548" i="1"/>
  <c r="X564" i="1"/>
  <c r="AC564" i="1" s="1"/>
  <c r="AK564" i="1"/>
  <c r="AL564" i="1"/>
  <c r="AM564" i="1"/>
  <c r="X572" i="1"/>
  <c r="AC572" i="1" s="1"/>
  <c r="AK572" i="1"/>
  <c r="AL572" i="1"/>
  <c r="AM572" i="1"/>
  <c r="X575" i="1"/>
  <c r="AC575" i="1" s="1"/>
  <c r="AK575" i="1"/>
  <c r="AL575" i="1"/>
  <c r="AM575" i="1"/>
  <c r="Y576" i="1"/>
  <c r="X577" i="1"/>
  <c r="AC577" i="1" s="1"/>
  <c r="AK577" i="1"/>
  <c r="AL577" i="1"/>
  <c r="AM577" i="1"/>
  <c r="X584" i="1"/>
  <c r="AC584" i="1" s="1"/>
  <c r="AK584" i="1"/>
  <c r="AL584" i="1"/>
  <c r="AM584" i="1"/>
  <c r="X585" i="1"/>
  <c r="AC585" i="1" s="1"/>
  <c r="AK585" i="1"/>
  <c r="AL585" i="1"/>
  <c r="AM585" i="1"/>
  <c r="X586" i="1"/>
  <c r="AC586" i="1" s="1"/>
  <c r="AK586" i="1"/>
  <c r="AL586" i="1"/>
  <c r="AM586" i="1"/>
  <c r="X588" i="1"/>
  <c r="AC588" i="1" s="1"/>
  <c r="AK588" i="1"/>
  <c r="AL588" i="1"/>
  <c r="AM588" i="1"/>
  <c r="Y589" i="1"/>
  <c r="X590" i="1"/>
  <c r="AC590" i="1" s="1"/>
  <c r="AK590" i="1"/>
  <c r="AL590" i="1"/>
  <c r="AM590" i="1"/>
  <c r="X592" i="1"/>
  <c r="AC592" i="1" s="1"/>
  <c r="AK592" i="1"/>
  <c r="AL592" i="1"/>
  <c r="AM592" i="1"/>
  <c r="X593" i="1"/>
  <c r="AC593" i="1" s="1"/>
  <c r="AK593" i="1"/>
  <c r="AL593" i="1"/>
  <c r="AM593" i="1"/>
  <c r="X605" i="1"/>
  <c r="AC605" i="1" s="1"/>
  <c r="AK605" i="1"/>
  <c r="AL605" i="1"/>
  <c r="AM605" i="1"/>
  <c r="X606" i="1"/>
  <c r="AC606" i="1" s="1"/>
  <c r="AK606" i="1"/>
  <c r="AL606" i="1"/>
  <c r="AM606" i="1"/>
  <c r="X608" i="1"/>
  <c r="AC608" i="1" s="1"/>
  <c r="AK608" i="1"/>
  <c r="AL608" i="1"/>
  <c r="AM608" i="1"/>
  <c r="X609" i="1"/>
  <c r="AC609" i="1" s="1"/>
  <c r="AK609" i="1"/>
  <c r="AL609" i="1"/>
  <c r="AM609" i="1"/>
  <c r="X610" i="1"/>
  <c r="AC610" i="1" s="1"/>
  <c r="AK610" i="1"/>
  <c r="AL610" i="1"/>
  <c r="AM610" i="1"/>
  <c r="X611" i="1"/>
  <c r="AC611" i="1" s="1"/>
  <c r="AK611" i="1"/>
  <c r="AL611" i="1"/>
  <c r="AM611" i="1"/>
  <c r="X613" i="1"/>
  <c r="AC613" i="1" s="1"/>
  <c r="AK613" i="1"/>
  <c r="AL613" i="1"/>
  <c r="AM613" i="1"/>
  <c r="X623" i="1"/>
  <c r="AC623" i="1" s="1"/>
  <c r="AK623" i="1"/>
  <c r="AL623" i="1"/>
  <c r="AM623" i="1"/>
  <c r="X624" i="1"/>
  <c r="AC624" i="1" s="1"/>
  <c r="AK624" i="1"/>
  <c r="AL624" i="1"/>
  <c r="AM624" i="1"/>
  <c r="X626" i="1"/>
  <c r="AC626" i="1" s="1"/>
  <c r="AK626" i="1"/>
  <c r="AL626" i="1"/>
  <c r="AM626" i="1"/>
  <c r="X627" i="1"/>
  <c r="AC627" i="1" s="1"/>
  <c r="AK627" i="1"/>
  <c r="AL627" i="1"/>
  <c r="AM627" i="1"/>
  <c r="X629" i="1"/>
  <c r="AC629" i="1" s="1"/>
  <c r="AK629" i="1"/>
  <c r="AL629" i="1"/>
  <c r="AM629" i="1"/>
  <c r="X724" i="1"/>
  <c r="AC724" i="1" s="1"/>
  <c r="AK724" i="1"/>
  <c r="AL724" i="1"/>
  <c r="AM724" i="1"/>
  <c r="X726" i="1"/>
  <c r="AC726" i="1" s="1"/>
  <c r="AK726" i="1"/>
  <c r="AL726" i="1"/>
  <c r="AM726" i="1"/>
  <c r="X727" i="1"/>
  <c r="AC727" i="1" s="1"/>
  <c r="AK727" i="1"/>
  <c r="AL727" i="1"/>
  <c r="AM727" i="1"/>
  <c r="X728" i="1"/>
  <c r="AC728" i="1" s="1"/>
  <c r="AK728" i="1"/>
  <c r="AL728" i="1"/>
  <c r="AM728" i="1"/>
  <c r="X802" i="1"/>
  <c r="AC802" i="1" s="1"/>
  <c r="AK802" i="1"/>
  <c r="AL802" i="1"/>
  <c r="AM802" i="1"/>
  <c r="X804" i="1"/>
  <c r="AC804" i="1" s="1"/>
  <c r="AK804" i="1"/>
  <c r="AL804" i="1"/>
  <c r="AM804" i="1"/>
  <c r="X806" i="1"/>
  <c r="AC806" i="1" s="1"/>
  <c r="AK806" i="1"/>
  <c r="AL806" i="1"/>
  <c r="AM806" i="1"/>
  <c r="X814" i="1"/>
  <c r="AC814" i="1" s="1"/>
  <c r="AK814" i="1"/>
  <c r="AL814" i="1"/>
  <c r="AM814" i="1"/>
  <c r="X815" i="1"/>
  <c r="AC815" i="1" s="1"/>
  <c r="AK815" i="1"/>
  <c r="AL815" i="1"/>
  <c r="AM815" i="1"/>
  <c r="X816" i="1"/>
  <c r="AC816" i="1" s="1"/>
  <c r="AK816" i="1"/>
  <c r="AL816" i="1"/>
  <c r="AM816" i="1"/>
  <c r="X818" i="1"/>
  <c r="AC818" i="1" s="1"/>
  <c r="AK818" i="1"/>
  <c r="AL818" i="1"/>
  <c r="AM818" i="1"/>
  <c r="X820" i="1"/>
  <c r="AC820" i="1" s="1"/>
  <c r="AK820" i="1"/>
  <c r="AL820" i="1"/>
  <c r="AM820" i="1"/>
  <c r="X822" i="1"/>
  <c r="AC822" i="1" s="1"/>
  <c r="AK822" i="1"/>
  <c r="AL822" i="1"/>
  <c r="AM822" i="1"/>
  <c r="X823" i="1"/>
  <c r="AC823" i="1" s="1"/>
  <c r="AK823" i="1"/>
  <c r="AL823" i="1"/>
  <c r="AM823" i="1"/>
  <c r="X828" i="1"/>
  <c r="AC828" i="1" s="1"/>
  <c r="AK828" i="1"/>
  <c r="AL828" i="1"/>
  <c r="AM828" i="1"/>
  <c r="X829" i="1"/>
  <c r="AC829" i="1" s="1"/>
  <c r="AK829" i="1"/>
  <c r="AL829" i="1"/>
  <c r="AM829" i="1"/>
  <c r="X830" i="1"/>
  <c r="AC830" i="1" s="1"/>
  <c r="AK830" i="1"/>
  <c r="AL830" i="1"/>
  <c r="AM830" i="1"/>
  <c r="X832" i="1"/>
  <c r="AC832" i="1" s="1"/>
  <c r="AK832" i="1"/>
  <c r="AL832" i="1"/>
  <c r="AM832" i="1"/>
  <c r="X834" i="1"/>
  <c r="AC834" i="1" s="1"/>
  <c r="AK834" i="1"/>
  <c r="AL834" i="1"/>
  <c r="AM834" i="1"/>
  <c r="X836" i="1"/>
  <c r="AC836" i="1" s="1"/>
  <c r="AK836" i="1"/>
  <c r="AL836" i="1"/>
  <c r="AM836" i="1"/>
  <c r="X837" i="1"/>
  <c r="AC837" i="1" s="1"/>
  <c r="AK837" i="1"/>
  <c r="AL837" i="1"/>
  <c r="AM837" i="1"/>
  <c r="X843" i="1"/>
  <c r="AC843" i="1" s="1"/>
  <c r="AK843" i="1"/>
  <c r="AL843" i="1"/>
  <c r="AM843" i="1"/>
  <c r="X844" i="1"/>
  <c r="AC844" i="1" s="1"/>
  <c r="AK844" i="1"/>
  <c r="AL844" i="1"/>
  <c r="AM844" i="1"/>
  <c r="X846" i="1"/>
  <c r="AC846" i="1" s="1"/>
  <c r="AK846" i="1"/>
  <c r="AL846" i="1"/>
  <c r="AM846" i="1"/>
  <c r="X850" i="1"/>
  <c r="AC850" i="1" s="1"/>
  <c r="AK850" i="1"/>
  <c r="AL850" i="1"/>
  <c r="AM850" i="1"/>
  <c r="X851" i="1"/>
  <c r="AC851" i="1" s="1"/>
  <c r="AK851" i="1"/>
  <c r="AL851" i="1"/>
  <c r="AM851" i="1"/>
  <c r="X853" i="1"/>
  <c r="AC853" i="1" s="1"/>
  <c r="AK853" i="1"/>
  <c r="AL853" i="1"/>
  <c r="AM853" i="1"/>
  <c r="X869" i="1"/>
  <c r="AC869" i="1" s="1"/>
  <c r="AK869" i="1"/>
  <c r="AL869" i="1"/>
  <c r="AM869" i="1"/>
  <c r="X871" i="1"/>
  <c r="AC871" i="1" s="1"/>
  <c r="AK871" i="1"/>
  <c r="AL871" i="1"/>
  <c r="AM871" i="1"/>
  <c r="X873" i="1"/>
  <c r="AC873" i="1" s="1"/>
  <c r="AK873" i="1"/>
  <c r="AL873" i="1"/>
  <c r="AM873" i="1"/>
  <c r="K2" i="4"/>
  <c r="A5" i="4"/>
  <c r="B21" i="5"/>
  <c r="U253" i="1" l="1"/>
  <c r="U345" i="1"/>
  <c r="U346" i="1"/>
  <c r="U347" i="1"/>
  <c r="U251" i="1"/>
  <c r="U786" i="1"/>
  <c r="U782" i="1"/>
  <c r="U778" i="1"/>
  <c r="U239" i="1"/>
  <c r="U241" i="1"/>
  <c r="U458" i="1"/>
  <c r="U249" i="1"/>
  <c r="U460" i="1"/>
  <c r="U792" i="1"/>
  <c r="U780" i="1"/>
  <c r="U238" i="1"/>
  <c r="U796" i="1"/>
  <c r="U783" i="1"/>
  <c r="U789" i="1"/>
  <c r="U779" i="1"/>
  <c r="U242" i="1"/>
  <c r="U785" i="1"/>
  <c r="U787" i="1"/>
  <c r="U784" i="1"/>
  <c r="U791" i="1"/>
  <c r="U246" i="1"/>
  <c r="U244" i="1"/>
  <c r="U462" i="1"/>
  <c r="U247" i="1"/>
  <c r="U501" i="1"/>
  <c r="U500" i="1"/>
  <c r="U509" i="1"/>
  <c r="U637" i="1"/>
  <c r="U508" i="1"/>
  <c r="U430" i="1"/>
  <c r="U353" i="1"/>
  <c r="U511" i="1"/>
  <c r="U473" i="1"/>
  <c r="U503" i="1"/>
  <c r="U506" i="1"/>
  <c r="U512" i="1"/>
  <c r="U514" i="1"/>
  <c r="U504" i="1"/>
  <c r="U361" i="1"/>
  <c r="U207" i="1"/>
  <c r="U211" i="1"/>
  <c r="U208" i="1"/>
  <c r="U210" i="1"/>
  <c r="U209" i="1"/>
  <c r="U526" i="1"/>
  <c r="U699" i="1"/>
  <c r="U109" i="1"/>
  <c r="U107" i="1"/>
  <c r="U105" i="1"/>
  <c r="U102" i="1"/>
  <c r="U103" i="1"/>
  <c r="U668" i="1"/>
  <c r="U472" i="1"/>
  <c r="U404" i="1"/>
  <c r="U414" i="1"/>
  <c r="U402" i="1"/>
  <c r="U399" i="1"/>
  <c r="U398" i="1"/>
  <c r="U397" i="1"/>
  <c r="U48" i="1"/>
  <c r="U415" i="1"/>
  <c r="U410" i="1"/>
  <c r="U396" i="1"/>
  <c r="U219" i="1"/>
  <c r="U421" i="1"/>
  <c r="U417" i="1"/>
  <c r="U137" i="1"/>
  <c r="U412" i="1"/>
  <c r="U411" i="1"/>
  <c r="U409" i="1"/>
  <c r="U139" i="1"/>
  <c r="U401" i="1"/>
  <c r="U823" i="1"/>
  <c r="U470" i="1"/>
  <c r="U225" i="1"/>
  <c r="U641" i="1"/>
  <c r="U36" i="1"/>
  <c r="U844" i="1"/>
  <c r="U585" i="1"/>
  <c r="U477" i="1"/>
  <c r="U697" i="1"/>
  <c r="U274" i="1"/>
  <c r="U85" i="1"/>
  <c r="U230" i="1"/>
  <c r="U636" i="1"/>
  <c r="U610" i="1"/>
  <c r="U49" i="1"/>
  <c r="U577" i="1"/>
  <c r="U684" i="1"/>
  <c r="U339" i="1"/>
  <c r="U328" i="1"/>
  <c r="U327" i="1"/>
  <c r="U329" i="1"/>
  <c r="U323" i="1"/>
  <c r="U324" i="1"/>
  <c r="U325" i="1"/>
  <c r="U334" i="1"/>
  <c r="U338" i="1"/>
  <c r="U335" i="1"/>
  <c r="U337" i="1"/>
  <c r="U333" i="1"/>
  <c r="U489" i="1"/>
  <c r="U490" i="1"/>
  <c r="U488" i="1"/>
  <c r="U486" i="1"/>
  <c r="U740" i="1"/>
  <c r="U524" i="1"/>
  <c r="U525" i="1"/>
  <c r="U531" i="1"/>
  <c r="U185" i="1"/>
  <c r="U173" i="1"/>
  <c r="U160" i="1"/>
  <c r="U536" i="1"/>
  <c r="U180" i="1"/>
  <c r="U529" i="1"/>
  <c r="U162" i="1"/>
  <c r="U538" i="1"/>
  <c r="U187" i="1"/>
  <c r="U174" i="1"/>
  <c r="U179" i="1"/>
  <c r="U528" i="1"/>
  <c r="U163" i="1"/>
  <c r="U539" i="1"/>
  <c r="U164" i="1"/>
  <c r="U540" i="1"/>
  <c r="U156" i="1"/>
  <c r="U155" i="1"/>
  <c r="U362" i="1"/>
  <c r="U476" i="1"/>
  <c r="U836" i="1"/>
  <c r="U661" i="1"/>
  <c r="U28" i="1"/>
  <c r="U387" i="1"/>
  <c r="U386" i="1"/>
  <c r="U383" i="1"/>
  <c r="U385" i="1"/>
  <c r="U815" i="1"/>
  <c r="U75" i="1"/>
  <c r="U572" i="1"/>
  <c r="U297" i="1"/>
  <c r="U195" i="1"/>
  <c r="U658" i="1"/>
  <c r="U61" i="1"/>
  <c r="U683" i="1"/>
  <c r="U299" i="1"/>
  <c r="U643" i="1"/>
  <c r="U33" i="1"/>
  <c r="U629" i="1"/>
  <c r="U58" i="1"/>
  <c r="U657" i="1"/>
  <c r="U837" i="1"/>
  <c r="U26" i="1"/>
  <c r="U830" i="1"/>
  <c r="U822" i="1"/>
  <c r="U685" i="1"/>
  <c r="U62" i="1"/>
  <c r="U728" i="1"/>
  <c r="U828" i="1"/>
  <c r="U624" i="1"/>
  <c r="U863" i="1"/>
  <c r="U859" i="1"/>
  <c r="U767" i="1"/>
  <c r="U763" i="1"/>
  <c r="U753" i="1"/>
  <c r="U749" i="1"/>
  <c r="U119" i="1"/>
  <c r="U762" i="1"/>
  <c r="U748" i="1"/>
  <c r="U122" i="1"/>
  <c r="U858" i="1"/>
  <c r="U765" i="1"/>
  <c r="U761" i="1"/>
  <c r="U751" i="1"/>
  <c r="U120" i="1"/>
  <c r="U681" i="1"/>
  <c r="U861" i="1"/>
  <c r="U747" i="1"/>
  <c r="U124" i="1"/>
  <c r="U118" i="1"/>
  <c r="U149" i="1"/>
  <c r="U816" i="1"/>
  <c r="U303" i="1"/>
  <c r="U31" i="1"/>
  <c r="U586" i="1"/>
  <c r="U834" i="1"/>
  <c r="U608" i="1"/>
  <c r="U288" i="1"/>
  <c r="U81" i="1"/>
  <c r="U264" i="1"/>
  <c r="U273" i="1"/>
  <c r="U560" i="1"/>
  <c r="U147" i="1"/>
  <c r="U590" i="1"/>
  <c r="U34" i="1"/>
  <c r="U575" i="1"/>
  <c r="U308" i="1"/>
  <c r="U276" i="1"/>
  <c r="U73" i="1"/>
  <c r="U92" i="1"/>
  <c r="U267" i="1"/>
  <c r="U584" i="1"/>
  <c r="U609" i="1"/>
  <c r="U606" i="1"/>
  <c r="U869" i="1"/>
  <c r="U30" i="1"/>
  <c r="U639" i="1"/>
  <c r="U843" i="1"/>
  <c r="U193" i="1"/>
  <c r="U818" i="1"/>
  <c r="U613" i="1"/>
  <c r="U806" i="1"/>
  <c r="U268" i="1"/>
  <c r="U91" i="1"/>
  <c r="U228" i="1"/>
  <c r="U27" i="1"/>
  <c r="U804" i="1"/>
  <c r="U814" i="1"/>
  <c r="U306" i="1"/>
  <c r="U3" i="1"/>
  <c r="U873" i="1"/>
  <c r="U80" i="1"/>
  <c r="U623" i="1"/>
  <c r="U627" i="1"/>
  <c r="U437" i="1"/>
  <c r="U726" i="1"/>
  <c r="U1" i="1"/>
  <c r="U378" i="1"/>
  <c r="U45" i="1"/>
  <c r="U698" i="1"/>
  <c r="U679" i="1"/>
  <c r="U701" i="1"/>
  <c r="U680" i="1"/>
  <c r="U359" i="1"/>
  <c r="U52" i="1"/>
  <c r="U50" i="1"/>
  <c r="U373" i="1"/>
  <c r="U724" i="1"/>
  <c r="U79" i="1"/>
  <c r="U475" i="1"/>
  <c r="U552" i="1"/>
  <c r="U605" i="1"/>
  <c r="U316" i="1"/>
  <c r="U196" i="1"/>
  <c r="U846" i="1"/>
  <c r="U588" i="1"/>
  <c r="U853" i="1"/>
  <c r="U648" i="1"/>
  <c r="U850" i="1"/>
  <c r="U727" i="1"/>
  <c r="U449" i="1"/>
  <c r="U700" i="1"/>
  <c r="U659" i="1"/>
  <c r="U714" i="1"/>
  <c r="U690" i="1"/>
  <c r="U364" i="1"/>
  <c r="U713" i="1"/>
  <c r="U60" i="1"/>
  <c r="U374" i="1"/>
  <c r="U447" i="1"/>
  <c r="U820" i="1"/>
  <c r="U87" i="1"/>
  <c r="U448" i="1"/>
  <c r="U832" i="1"/>
  <c r="U556" i="1"/>
  <c r="U265" i="1"/>
  <c r="U802" i="1"/>
  <c r="U573" i="1"/>
  <c r="U644" i="1"/>
  <c r="U626" i="1"/>
  <c r="U469" i="1"/>
  <c r="U851" i="1"/>
  <c r="U564" i="1"/>
  <c r="U871" i="1"/>
  <c r="U226" i="1"/>
  <c r="U592" i="1"/>
  <c r="U2" i="1"/>
  <c r="U57" i="1"/>
  <c r="U376" i="1"/>
  <c r="U691" i="1"/>
  <c r="U64" i="1"/>
  <c r="U46" i="1"/>
  <c r="U667" i="1"/>
  <c r="U479" i="1"/>
  <c r="U277" i="1"/>
  <c r="U829" i="1"/>
  <c r="U548" i="1"/>
  <c r="U593" i="1"/>
  <c r="U287" i="1"/>
  <c r="U290" i="1"/>
  <c r="U304" i="1"/>
  <c r="U96" i="1"/>
  <c r="U445" i="1"/>
  <c r="U611" i="1"/>
  <c r="U471" i="1"/>
  <c r="U32" i="1"/>
  <c r="S253" i="1" l="1"/>
  <c r="Y253" i="1"/>
  <c r="AD253" i="1" s="1"/>
  <c r="AJ253" i="1" s="1"/>
  <c r="AH253" i="1" s="1"/>
  <c r="AE253" i="1" s="1"/>
  <c r="Y472" i="1"/>
  <c r="AD472" i="1" s="1"/>
  <c r="AJ472" i="1" s="1"/>
  <c r="AH472" i="1" s="1"/>
  <c r="AE472" i="1" s="1"/>
  <c r="S225" i="1"/>
  <c r="Y1" i="1"/>
  <c r="AD1" i="1" s="1"/>
  <c r="AJ1" i="1" s="1"/>
  <c r="AH1" i="1" s="1"/>
  <c r="AE1" i="1" s="1"/>
  <c r="Y796" i="1" l="1"/>
  <c r="AD796" i="1" s="1"/>
  <c r="AJ796" i="1" s="1"/>
  <c r="AH796" i="1" s="1"/>
  <c r="AE796" i="1" s="1"/>
  <c r="Y239" i="1"/>
  <c r="AD239" i="1" s="1"/>
  <c r="AJ239" i="1" s="1"/>
  <c r="AH239" i="1" s="1"/>
  <c r="AE239" i="1" s="1"/>
  <c r="Y785" i="1"/>
  <c r="AD785" i="1" s="1"/>
  <c r="AJ785" i="1" s="1"/>
  <c r="AH785" i="1" s="1"/>
  <c r="AE785" i="1" s="1"/>
  <c r="S500" i="1"/>
  <c r="Y784" i="1"/>
  <c r="AD784" i="1" s="1"/>
  <c r="AJ784" i="1" s="1"/>
  <c r="AH784" i="1" s="1"/>
  <c r="AE784" i="1" s="1"/>
  <c r="S782" i="1"/>
  <c r="S780" i="1"/>
  <c r="S789" i="1"/>
  <c r="S241" i="1"/>
  <c r="S238" i="1"/>
  <c r="S514" i="1"/>
  <c r="Y430" i="1"/>
  <c r="AD430" i="1" s="1"/>
  <c r="AJ430" i="1" s="1"/>
  <c r="AH430" i="1" s="1"/>
  <c r="AE430" i="1" s="1"/>
  <c r="Y458" i="1"/>
  <c r="AD458" i="1" s="1"/>
  <c r="AJ458" i="1" s="1"/>
  <c r="AH458" i="1" s="1"/>
  <c r="AE458" i="1" s="1"/>
  <c r="Y251" i="1"/>
  <c r="AD251" i="1" s="1"/>
  <c r="AJ251" i="1" s="1"/>
  <c r="AH251" i="1" s="1"/>
  <c r="AE251" i="1" s="1"/>
  <c r="Y246" i="1"/>
  <c r="AD246" i="1" s="1"/>
  <c r="AJ246" i="1" s="1"/>
  <c r="AH246" i="1" s="1"/>
  <c r="AE246" i="1" s="1"/>
  <c r="Y473" i="1"/>
  <c r="AD473" i="1" s="1"/>
  <c r="AJ473" i="1" s="1"/>
  <c r="AH473" i="1" s="1"/>
  <c r="AE473" i="1" s="1"/>
  <c r="S784" i="1"/>
  <c r="Y782" i="1"/>
  <c r="AD782" i="1" s="1"/>
  <c r="AJ782" i="1" s="1"/>
  <c r="AH782" i="1" s="1"/>
  <c r="AE782" i="1" s="1"/>
  <c r="Y783" i="1"/>
  <c r="AD783" i="1" s="1"/>
  <c r="AJ783" i="1" s="1"/>
  <c r="AH783" i="1" s="1"/>
  <c r="AE783" i="1" s="1"/>
  <c r="S783" i="1"/>
  <c r="Y780" i="1"/>
  <c r="AD780" i="1" s="1"/>
  <c r="AJ780" i="1" s="1"/>
  <c r="AH780" i="1" s="1"/>
  <c r="AE780" i="1" s="1"/>
  <c r="Y789" i="1"/>
  <c r="AD789" i="1" s="1"/>
  <c r="AJ789" i="1" s="1"/>
  <c r="AH789" i="1" s="1"/>
  <c r="AE789" i="1" s="1"/>
  <c r="S247" i="1"/>
  <c r="Y247" i="1"/>
  <c r="AD247" i="1" s="1"/>
  <c r="AJ247" i="1" s="1"/>
  <c r="AH247" i="1" s="1"/>
  <c r="AE247" i="1" s="1"/>
  <c r="Y241" i="1"/>
  <c r="AD241" i="1" s="1"/>
  <c r="AJ241" i="1" s="1"/>
  <c r="AH241" i="1" s="1"/>
  <c r="AE241" i="1" s="1"/>
  <c r="Y238" i="1"/>
  <c r="AD238" i="1" s="1"/>
  <c r="AJ238" i="1" s="1"/>
  <c r="AH238" i="1" s="1"/>
  <c r="AE238" i="1" s="1"/>
  <c r="Y460" i="1"/>
  <c r="AD460" i="1" s="1"/>
  <c r="AJ460" i="1" s="1"/>
  <c r="AH460" i="1" s="1"/>
  <c r="AE460" i="1" s="1"/>
  <c r="S460" i="1"/>
  <c r="S458" i="1"/>
  <c r="S251" i="1"/>
  <c r="Y791" i="1"/>
  <c r="AD791" i="1" s="1"/>
  <c r="AJ791" i="1" s="1"/>
  <c r="AH791" i="1" s="1"/>
  <c r="AE791" i="1" s="1"/>
  <c r="S791" i="1"/>
  <c r="Y778" i="1"/>
  <c r="AD778" i="1" s="1"/>
  <c r="AJ778" i="1" s="1"/>
  <c r="AH778" i="1" s="1"/>
  <c r="AE778" i="1" s="1"/>
  <c r="S778" i="1"/>
  <c r="S246" i="1"/>
  <c r="S242" i="1"/>
  <c r="Y242" i="1"/>
  <c r="AD242" i="1" s="1"/>
  <c r="AJ242" i="1" s="1"/>
  <c r="AH242" i="1" s="1"/>
  <c r="AE242" i="1" s="1"/>
  <c r="Y244" i="1"/>
  <c r="AD244" i="1" s="1"/>
  <c r="AJ244" i="1" s="1"/>
  <c r="AH244" i="1" s="1"/>
  <c r="AE244" i="1" s="1"/>
  <c r="S244" i="1"/>
  <c r="S796" i="1"/>
  <c r="Y792" i="1"/>
  <c r="AD792" i="1" s="1"/>
  <c r="AJ792" i="1" s="1"/>
  <c r="AH792" i="1" s="1"/>
  <c r="AE792" i="1" s="1"/>
  <c r="S792" i="1"/>
  <c r="S787" i="1"/>
  <c r="Y787" i="1"/>
  <c r="AD787" i="1" s="1"/>
  <c r="AJ787" i="1" s="1"/>
  <c r="AH787" i="1" s="1"/>
  <c r="AE787" i="1" s="1"/>
  <c r="S239" i="1"/>
  <c r="Y786" i="1"/>
  <c r="AD786" i="1" s="1"/>
  <c r="AJ786" i="1" s="1"/>
  <c r="AH786" i="1" s="1"/>
  <c r="AE786" i="1" s="1"/>
  <c r="S786" i="1"/>
  <c r="S779" i="1"/>
  <c r="Y779" i="1"/>
  <c r="AD779" i="1" s="1"/>
  <c r="AJ779" i="1" s="1"/>
  <c r="AH779" i="1" s="1"/>
  <c r="AE779" i="1" s="1"/>
  <c r="S785" i="1"/>
  <c r="Y249" i="1"/>
  <c r="AD249" i="1" s="1"/>
  <c r="AJ249" i="1" s="1"/>
  <c r="AH249" i="1" s="1"/>
  <c r="AE249" i="1" s="1"/>
  <c r="S249" i="1"/>
  <c r="Y462" i="1"/>
  <c r="AD462" i="1" s="1"/>
  <c r="AJ462" i="1" s="1"/>
  <c r="AH462" i="1" s="1"/>
  <c r="AE462" i="1" s="1"/>
  <c r="S462" i="1"/>
  <c r="Y500" i="1"/>
  <c r="AD500" i="1" s="1"/>
  <c r="AJ500" i="1" s="1"/>
  <c r="AH500" i="1" s="1"/>
  <c r="AE500" i="1" s="1"/>
  <c r="Y501" i="1"/>
  <c r="AD501" i="1" s="1"/>
  <c r="AJ501" i="1" s="1"/>
  <c r="AH501" i="1" s="1"/>
  <c r="AE501" i="1" s="1"/>
  <c r="S501" i="1"/>
  <c r="Y508" i="1"/>
  <c r="AD508" i="1" s="1"/>
  <c r="AJ508" i="1" s="1"/>
  <c r="AH508" i="1" s="1"/>
  <c r="AE508" i="1" s="1"/>
  <c r="S508" i="1"/>
  <c r="Y637" i="1"/>
  <c r="AD637" i="1" s="1"/>
  <c r="AJ637" i="1" s="1"/>
  <c r="AH637" i="1" s="1"/>
  <c r="AE637" i="1" s="1"/>
  <c r="S637" i="1"/>
  <c r="S509" i="1"/>
  <c r="Y509" i="1"/>
  <c r="AD509" i="1" s="1"/>
  <c r="AJ509" i="1" s="1"/>
  <c r="AH509" i="1" s="1"/>
  <c r="AE509" i="1" s="1"/>
  <c r="S430" i="1"/>
  <c r="Y511" i="1"/>
  <c r="AD511" i="1" s="1"/>
  <c r="AJ511" i="1" s="1"/>
  <c r="AH511" i="1" s="1"/>
  <c r="AE511" i="1" s="1"/>
  <c r="S511" i="1"/>
  <c r="Y353" i="1"/>
  <c r="AD353" i="1" s="1"/>
  <c r="AJ353" i="1" s="1"/>
  <c r="AH353" i="1" s="1"/>
  <c r="AE353" i="1" s="1"/>
  <c r="S353" i="1"/>
  <c r="Y514" i="1"/>
  <c r="AD514" i="1" s="1"/>
  <c r="AJ514" i="1" s="1"/>
  <c r="AH514" i="1" s="1"/>
  <c r="AE514" i="1" s="1"/>
  <c r="S512" i="1"/>
  <c r="Y512" i="1"/>
  <c r="AD512" i="1" s="1"/>
  <c r="AJ512" i="1" s="1"/>
  <c r="AH512" i="1" s="1"/>
  <c r="AE512" i="1" s="1"/>
  <c r="Y503" i="1"/>
  <c r="AD503" i="1" s="1"/>
  <c r="AJ503" i="1" s="1"/>
  <c r="AH503" i="1" s="1"/>
  <c r="AE503" i="1" s="1"/>
  <c r="S503" i="1"/>
  <c r="Y506" i="1"/>
  <c r="AD506" i="1" s="1"/>
  <c r="AJ506" i="1" s="1"/>
  <c r="AH506" i="1" s="1"/>
  <c r="AE506" i="1" s="1"/>
  <c r="S506" i="1"/>
  <c r="S211" i="1"/>
  <c r="S210" i="1"/>
  <c r="Y209" i="1"/>
  <c r="AD209" i="1" s="1"/>
  <c r="AJ209" i="1" s="1"/>
  <c r="AH209" i="1" s="1"/>
  <c r="AE209" i="1" s="1"/>
  <c r="Y526" i="1"/>
  <c r="AD526" i="1" s="1"/>
  <c r="AJ526" i="1" s="1"/>
  <c r="AH526" i="1" s="1"/>
  <c r="AE526" i="1" s="1"/>
  <c r="S207" i="1"/>
  <c r="S208" i="1"/>
  <c r="S109" i="1"/>
  <c r="Y107" i="1"/>
  <c r="AD107" i="1" s="1"/>
  <c r="AJ107" i="1" s="1"/>
  <c r="AH107" i="1" s="1"/>
  <c r="AE107" i="1" s="1"/>
  <c r="Y105" i="1"/>
  <c r="AD105" i="1" s="1"/>
  <c r="AJ105" i="1" s="1"/>
  <c r="AH105" i="1" s="1"/>
  <c r="AE105" i="1" s="1"/>
  <c r="Y103" i="1"/>
  <c r="AD103" i="1" s="1"/>
  <c r="AJ103" i="1" s="1"/>
  <c r="AH103" i="1" s="1"/>
  <c r="AE103" i="1" s="1"/>
  <c r="S102" i="1"/>
  <c r="Y139" i="1"/>
  <c r="AD139" i="1" s="1"/>
  <c r="AJ139" i="1" s="1"/>
  <c r="AH139" i="1" s="1"/>
  <c r="AE139" i="1" s="1"/>
  <c r="Y137" i="1"/>
  <c r="AD137" i="1" s="1"/>
  <c r="AJ137" i="1" s="1"/>
  <c r="AH137" i="1" s="1"/>
  <c r="AE137" i="1" s="1"/>
  <c r="Y48" i="1"/>
  <c r="AD48" i="1" s="1"/>
  <c r="AJ48" i="1" s="1"/>
  <c r="AH48" i="1" s="1"/>
  <c r="AE48" i="1" s="1"/>
  <c r="Y404" i="1"/>
  <c r="AD404" i="1" s="1"/>
  <c r="AJ404" i="1" s="1"/>
  <c r="AH404" i="1" s="1"/>
  <c r="AE404" i="1" s="1"/>
  <c r="Y410" i="1"/>
  <c r="AD410" i="1" s="1"/>
  <c r="AJ410" i="1" s="1"/>
  <c r="AH410" i="1" s="1"/>
  <c r="AE410" i="1" s="1"/>
  <c r="S421" i="1"/>
  <c r="Y399" i="1"/>
  <c r="AD399" i="1" s="1"/>
  <c r="AJ399" i="1" s="1"/>
  <c r="AH399" i="1" s="1"/>
  <c r="AE399" i="1" s="1"/>
  <c r="S402" i="1"/>
  <c r="Y409" i="1"/>
  <c r="AD409" i="1" s="1"/>
  <c r="AJ409" i="1" s="1"/>
  <c r="AH409" i="1" s="1"/>
  <c r="AE409" i="1" s="1"/>
  <c r="S412" i="1"/>
  <c r="Y417" i="1"/>
  <c r="AD417" i="1" s="1"/>
  <c r="AJ417" i="1" s="1"/>
  <c r="AH417" i="1" s="1"/>
  <c r="AE417" i="1" s="1"/>
  <c r="Y397" i="1"/>
  <c r="AD397" i="1" s="1"/>
  <c r="AJ397" i="1" s="1"/>
  <c r="AH397" i="1" s="1"/>
  <c r="AE397" i="1" s="1"/>
  <c r="Y411" i="1"/>
  <c r="AD411" i="1" s="1"/>
  <c r="AJ411" i="1" s="1"/>
  <c r="AH411" i="1" s="1"/>
  <c r="AE411" i="1" s="1"/>
  <c r="Y398" i="1"/>
  <c r="AD398" i="1" s="1"/>
  <c r="AJ398" i="1" s="1"/>
  <c r="AH398" i="1" s="1"/>
  <c r="AE398" i="1" s="1"/>
  <c r="Y414" i="1"/>
  <c r="AD414" i="1" s="1"/>
  <c r="AJ414" i="1" s="1"/>
  <c r="AH414" i="1" s="1"/>
  <c r="AE414" i="1" s="1"/>
  <c r="Y401" i="1"/>
  <c r="AD401" i="1" s="1"/>
  <c r="AJ401" i="1" s="1"/>
  <c r="AH401" i="1" s="1"/>
  <c r="AE401" i="1" s="1"/>
  <c r="Y396" i="1"/>
  <c r="AD396" i="1" s="1"/>
  <c r="AJ396" i="1" s="1"/>
  <c r="AH396" i="1" s="1"/>
  <c r="AE396" i="1" s="1"/>
  <c r="S415" i="1"/>
  <c r="S219" i="1"/>
  <c r="Y3" i="1"/>
  <c r="AD3" i="1" s="1"/>
  <c r="AJ3" i="1" s="1"/>
  <c r="AH3" i="1" s="1"/>
  <c r="AE3" i="1" s="1"/>
  <c r="S609" i="1"/>
  <c r="S816" i="1"/>
  <c r="S1" i="1"/>
  <c r="S869" i="1"/>
  <c r="S472" i="1"/>
  <c r="Y225" i="1"/>
  <c r="AD225" i="1" s="1"/>
  <c r="AJ225" i="1" s="1"/>
  <c r="AH225" i="1" s="1"/>
  <c r="AE225" i="1" s="1"/>
  <c r="Y2" i="1"/>
  <c r="AD2" i="1" s="1"/>
  <c r="AJ2" i="1" s="1"/>
  <c r="AH2" i="1" s="1"/>
  <c r="AE2" i="1" s="1"/>
  <c r="Y26" i="1"/>
  <c r="AD26" i="1" s="1"/>
  <c r="AJ26" i="1" s="1"/>
  <c r="AH26" i="1" s="1"/>
  <c r="AE26" i="1" s="1"/>
  <c r="S726" i="1"/>
  <c r="Y815" i="1"/>
  <c r="AD815" i="1" s="1"/>
  <c r="AJ815" i="1" s="1"/>
  <c r="AH815" i="1" s="1"/>
  <c r="AE815" i="1" s="1"/>
  <c r="Y713" i="1"/>
  <c r="AD713" i="1" s="1"/>
  <c r="AJ713" i="1" s="1"/>
  <c r="AH713" i="1" s="1"/>
  <c r="AE713" i="1" s="1"/>
  <c r="S871" i="1"/>
  <c r="Y846" i="1"/>
  <c r="AD846" i="1" s="1"/>
  <c r="AJ846" i="1" s="1"/>
  <c r="AH846" i="1" s="1"/>
  <c r="AE846" i="1" s="1"/>
  <c r="S586" i="1"/>
  <c r="S850" i="1"/>
  <c r="S585" i="1"/>
  <c r="Y6" i="1"/>
  <c r="AD6" i="1" s="1"/>
  <c r="AJ6" i="1" s="1"/>
  <c r="AH6" i="1" s="1"/>
  <c r="AE6" i="1" s="1"/>
  <c r="Y818" i="1"/>
  <c r="AD818" i="1" s="1"/>
  <c r="AJ818" i="1" s="1"/>
  <c r="AH818" i="1" s="1"/>
  <c r="AE818" i="1" s="1"/>
  <c r="S818" i="1"/>
  <c r="S470" i="1"/>
  <c r="Y470" i="1"/>
  <c r="AD470" i="1" s="1"/>
  <c r="AJ470" i="1" s="1"/>
  <c r="AH470" i="1" s="1"/>
  <c r="AE470" i="1" s="1"/>
  <c r="S364" i="1"/>
  <c r="Y364" i="1"/>
  <c r="AD364" i="1" s="1"/>
  <c r="AJ364" i="1" s="1"/>
  <c r="AH364" i="1" s="1"/>
  <c r="AE364" i="1" s="1"/>
  <c r="Y837" i="1"/>
  <c r="AD837" i="1" s="1"/>
  <c r="AJ837" i="1" s="1"/>
  <c r="AH837" i="1" s="1"/>
  <c r="AE837" i="1" s="1"/>
  <c r="S837" i="1"/>
  <c r="Y81" i="1"/>
  <c r="AD81" i="1" s="1"/>
  <c r="AJ81" i="1" s="1"/>
  <c r="AH81" i="1" s="1"/>
  <c r="AE81" i="1" s="1"/>
  <c r="S81" i="1"/>
  <c r="S836" i="1"/>
  <c r="Y836" i="1"/>
  <c r="AD836" i="1" s="1"/>
  <c r="AJ836" i="1" s="1"/>
  <c r="AH836" i="1" s="1"/>
  <c r="AE836" i="1" s="1"/>
  <c r="Y230" i="1"/>
  <c r="AD230" i="1" s="1"/>
  <c r="AJ230" i="1" s="1"/>
  <c r="AH230" i="1" s="1"/>
  <c r="AE230" i="1" s="1"/>
  <c r="S230" i="1"/>
  <c r="Y822" i="1"/>
  <c r="AD822" i="1" s="1"/>
  <c r="AJ822" i="1" s="1"/>
  <c r="AH822" i="1" s="1"/>
  <c r="AE822" i="1" s="1"/>
  <c r="S822" i="1"/>
  <c r="Y504" i="1" l="1"/>
  <c r="AD504" i="1" s="1"/>
  <c r="AJ504" i="1" s="1"/>
  <c r="AH504" i="1" s="1"/>
  <c r="AE504" i="1" s="1"/>
  <c r="S473" i="1"/>
  <c r="Y211" i="1"/>
  <c r="AD211" i="1" s="1"/>
  <c r="AJ211" i="1" s="1"/>
  <c r="AH211" i="1" s="1"/>
  <c r="AE211" i="1" s="1"/>
  <c r="Y109" i="1"/>
  <c r="AD109" i="1" s="1"/>
  <c r="AJ109" i="1" s="1"/>
  <c r="AH109" i="1" s="1"/>
  <c r="AE109" i="1" s="1"/>
  <c r="S504" i="1"/>
  <c r="Y207" i="1"/>
  <c r="AD207" i="1" s="1"/>
  <c r="AJ207" i="1" s="1"/>
  <c r="AH207" i="1" s="1"/>
  <c r="AE207" i="1" s="1"/>
  <c r="S526" i="1"/>
  <c r="Y208" i="1"/>
  <c r="AD208" i="1" s="1"/>
  <c r="AJ208" i="1" s="1"/>
  <c r="AH208" i="1" s="1"/>
  <c r="AE208" i="1" s="1"/>
  <c r="Y210" i="1"/>
  <c r="AD210" i="1" s="1"/>
  <c r="AJ210" i="1" s="1"/>
  <c r="AH210" i="1" s="1"/>
  <c r="AE210" i="1" s="1"/>
  <c r="S209" i="1"/>
  <c r="Y102" i="1"/>
  <c r="AD102" i="1" s="1"/>
  <c r="AJ102" i="1" s="1"/>
  <c r="AH102" i="1" s="1"/>
  <c r="AE102" i="1" s="1"/>
  <c r="S107" i="1"/>
  <c r="S103" i="1"/>
  <c r="S105" i="1"/>
  <c r="S137" i="1"/>
  <c r="S139" i="1"/>
  <c r="S48" i="1"/>
  <c r="Y609" i="1"/>
  <c r="AD609" i="1" s="1"/>
  <c r="AJ609" i="1" s="1"/>
  <c r="AH609" i="1" s="1"/>
  <c r="AE609" i="1" s="1"/>
  <c r="S626" i="1"/>
  <c r="S404" i="1"/>
  <c r="S73" i="1"/>
  <c r="Y851" i="1"/>
  <c r="AD851" i="1" s="1"/>
  <c r="AJ851" i="1" s="1"/>
  <c r="AH851" i="1" s="1"/>
  <c r="AE851" i="1" s="1"/>
  <c r="S3" i="1"/>
  <c r="Y412" i="1"/>
  <c r="AD412" i="1" s="1"/>
  <c r="AJ412" i="1" s="1"/>
  <c r="AH412" i="1" s="1"/>
  <c r="AE412" i="1" s="1"/>
  <c r="Y219" i="1"/>
  <c r="AD219" i="1" s="1"/>
  <c r="AJ219" i="1" s="1"/>
  <c r="AH219" i="1" s="1"/>
  <c r="AE219" i="1" s="1"/>
  <c r="Y46" i="1"/>
  <c r="AD46" i="1" s="1"/>
  <c r="AJ46" i="1" s="1"/>
  <c r="AH46" i="1" s="1"/>
  <c r="AE46" i="1" s="1"/>
  <c r="S306" i="1"/>
  <c r="S410" i="1"/>
  <c r="S417" i="1"/>
  <c r="S397" i="1"/>
  <c r="Y421" i="1"/>
  <c r="AD421" i="1" s="1"/>
  <c r="AJ421" i="1" s="1"/>
  <c r="AH421" i="1" s="1"/>
  <c r="AE421" i="1" s="1"/>
  <c r="Y36" i="1"/>
  <c r="AD36" i="1" s="1"/>
  <c r="AJ36" i="1" s="1"/>
  <c r="AH36" i="1" s="1"/>
  <c r="AE36" i="1" s="1"/>
  <c r="S401" i="1"/>
  <c r="S396" i="1"/>
  <c r="S398" i="1"/>
  <c r="S414" i="1"/>
  <c r="S409" i="1"/>
  <c r="Y415" i="1"/>
  <c r="AD415" i="1" s="1"/>
  <c r="AJ415" i="1" s="1"/>
  <c r="AH415" i="1" s="1"/>
  <c r="AE415" i="1" s="1"/>
  <c r="S399" i="1"/>
  <c r="Y402" i="1"/>
  <c r="AD402" i="1" s="1"/>
  <c r="AJ402" i="1" s="1"/>
  <c r="AH402" i="1" s="1"/>
  <c r="AE402" i="1" s="1"/>
  <c r="S411" i="1"/>
  <c r="Y816" i="1"/>
  <c r="AD816" i="1" s="1"/>
  <c r="AJ816" i="1" s="1"/>
  <c r="AH816" i="1" s="1"/>
  <c r="AE816" i="1" s="1"/>
  <c r="Y869" i="1"/>
  <c r="AD869" i="1" s="1"/>
  <c r="AJ869" i="1" s="1"/>
  <c r="AH869" i="1" s="1"/>
  <c r="AE869" i="1" s="1"/>
  <c r="Y297" i="1"/>
  <c r="AD297" i="1" s="1"/>
  <c r="AJ297" i="1" s="1"/>
  <c r="AH297" i="1" s="1"/>
  <c r="AE297" i="1" s="1"/>
  <c r="S606" i="1"/>
  <c r="Y572" i="1"/>
  <c r="AD572" i="1" s="1"/>
  <c r="AJ572" i="1" s="1"/>
  <c r="AH572" i="1" s="1"/>
  <c r="AE572" i="1" s="1"/>
  <c r="S2" i="1"/>
  <c r="S26" i="1"/>
  <c r="S584" i="1"/>
  <c r="Y316" i="1"/>
  <c r="AD316" i="1" s="1"/>
  <c r="AJ316" i="1" s="1"/>
  <c r="AH316" i="1" s="1"/>
  <c r="AE316" i="1" s="1"/>
  <c r="S449" i="1"/>
  <c r="Y304" i="1"/>
  <c r="AD304" i="1" s="1"/>
  <c r="AJ304" i="1" s="1"/>
  <c r="AH304" i="1" s="1"/>
  <c r="AE304" i="1" s="1"/>
  <c r="S643" i="1"/>
  <c r="Y290" i="1"/>
  <c r="AD290" i="1" s="1"/>
  <c r="AJ290" i="1" s="1"/>
  <c r="AH290" i="1" s="1"/>
  <c r="AE290" i="1" s="1"/>
  <c r="S820" i="1"/>
  <c r="Y193" i="1"/>
  <c r="AD193" i="1" s="1"/>
  <c r="AJ193" i="1" s="1"/>
  <c r="AH193" i="1" s="1"/>
  <c r="AE193" i="1" s="1"/>
  <c r="S267" i="1"/>
  <c r="S804" i="1"/>
  <c r="Y575" i="1"/>
  <c r="AD575" i="1" s="1"/>
  <c r="AJ575" i="1" s="1"/>
  <c r="AH575" i="1" s="1"/>
  <c r="AE575" i="1" s="1"/>
  <c r="S679" i="1"/>
  <c r="Y339" i="1"/>
  <c r="AD339" i="1" s="1"/>
  <c r="AJ339" i="1" s="1"/>
  <c r="AH339" i="1" s="1"/>
  <c r="AE339" i="1" s="1"/>
  <c r="Y335" i="1"/>
  <c r="AD335" i="1" s="1"/>
  <c r="AJ335" i="1" s="1"/>
  <c r="AH335" i="1" s="1"/>
  <c r="AE335" i="1" s="1"/>
  <c r="S327" i="1"/>
  <c r="Y334" i="1"/>
  <c r="AD334" i="1" s="1"/>
  <c r="AJ334" i="1" s="1"/>
  <c r="AH334" i="1" s="1"/>
  <c r="AE334" i="1" s="1"/>
  <c r="Y333" i="1"/>
  <c r="AD333" i="1" s="1"/>
  <c r="AJ333" i="1" s="1"/>
  <c r="AH333" i="1" s="1"/>
  <c r="AE333" i="1" s="1"/>
  <c r="Y325" i="1"/>
  <c r="AD325" i="1" s="1"/>
  <c r="AJ325" i="1" s="1"/>
  <c r="AH325" i="1" s="1"/>
  <c r="AE325" i="1" s="1"/>
  <c r="Y324" i="1"/>
  <c r="AD324" i="1" s="1"/>
  <c r="AJ324" i="1" s="1"/>
  <c r="AH324" i="1" s="1"/>
  <c r="AE324" i="1" s="1"/>
  <c r="Y323" i="1"/>
  <c r="AD323" i="1" s="1"/>
  <c r="AJ323" i="1" s="1"/>
  <c r="AH323" i="1" s="1"/>
  <c r="AE323" i="1" s="1"/>
  <c r="Y726" i="1"/>
  <c r="AD726" i="1" s="1"/>
  <c r="AJ726" i="1" s="1"/>
  <c r="AH726" i="1" s="1"/>
  <c r="AE726" i="1" s="1"/>
  <c r="Y627" i="1"/>
  <c r="AD627" i="1" s="1"/>
  <c r="AJ627" i="1" s="1"/>
  <c r="AH627" i="1" s="1"/>
  <c r="AE627" i="1" s="1"/>
  <c r="Y32" i="1"/>
  <c r="AD32" i="1" s="1"/>
  <c r="AJ32" i="1" s="1"/>
  <c r="AH32" i="1" s="1"/>
  <c r="AE32" i="1" s="1"/>
  <c r="S28" i="1"/>
  <c r="Y488" i="1"/>
  <c r="AD488" i="1" s="1"/>
  <c r="AJ488" i="1" s="1"/>
  <c r="AH488" i="1" s="1"/>
  <c r="AE488" i="1" s="1"/>
  <c r="Y538" i="1"/>
  <c r="AD538" i="1" s="1"/>
  <c r="AJ538" i="1" s="1"/>
  <c r="AH538" i="1" s="1"/>
  <c r="AE538" i="1" s="1"/>
  <c r="S815" i="1"/>
  <c r="S531" i="1"/>
  <c r="Y525" i="1"/>
  <c r="AD525" i="1" s="1"/>
  <c r="AJ525" i="1" s="1"/>
  <c r="AH525" i="1" s="1"/>
  <c r="AE525" i="1" s="1"/>
  <c r="S160" i="1"/>
  <c r="S536" i="1"/>
  <c r="S681" i="1"/>
  <c r="S680" i="1"/>
  <c r="S180" i="1"/>
  <c r="Y180" i="1"/>
  <c r="AD180" i="1" s="1"/>
  <c r="AJ180" i="1" s="1"/>
  <c r="AH180" i="1" s="1"/>
  <c r="AE180" i="1" s="1"/>
  <c r="Y155" i="1"/>
  <c r="AD155" i="1" s="1"/>
  <c r="AJ155" i="1" s="1"/>
  <c r="AH155" i="1" s="1"/>
  <c r="AE155" i="1" s="1"/>
  <c r="S155" i="1"/>
  <c r="Y174" i="1"/>
  <c r="AD174" i="1" s="1"/>
  <c r="AJ174" i="1" s="1"/>
  <c r="AH174" i="1" s="1"/>
  <c r="AE174" i="1" s="1"/>
  <c r="S174" i="1"/>
  <c r="S164" i="1"/>
  <c r="Y164" i="1"/>
  <c r="AD164" i="1" s="1"/>
  <c r="AJ164" i="1" s="1"/>
  <c r="AH164" i="1" s="1"/>
  <c r="AE164" i="1" s="1"/>
  <c r="Y528" i="1"/>
  <c r="AD528" i="1" s="1"/>
  <c r="AJ528" i="1" s="1"/>
  <c r="AH528" i="1" s="1"/>
  <c r="AE528" i="1" s="1"/>
  <c r="S528" i="1"/>
  <c r="Y740" i="1"/>
  <c r="AD740" i="1" s="1"/>
  <c r="AJ740" i="1" s="1"/>
  <c r="AH740" i="1" s="1"/>
  <c r="AE740" i="1" s="1"/>
  <c r="S740" i="1"/>
  <c r="S540" i="1"/>
  <c r="Y540" i="1"/>
  <c r="AD540" i="1" s="1"/>
  <c r="AJ540" i="1" s="1"/>
  <c r="AH540" i="1" s="1"/>
  <c r="AE540" i="1" s="1"/>
  <c r="Y524" i="1"/>
  <c r="AD524" i="1" s="1"/>
  <c r="AJ524" i="1" s="1"/>
  <c r="AH524" i="1" s="1"/>
  <c r="AE524" i="1" s="1"/>
  <c r="S524" i="1"/>
  <c r="S179" i="1"/>
  <c r="Y179" i="1"/>
  <c r="AD179" i="1" s="1"/>
  <c r="AJ179" i="1" s="1"/>
  <c r="AH179" i="1" s="1"/>
  <c r="AE179" i="1" s="1"/>
  <c r="Y187" i="1"/>
  <c r="AD187" i="1" s="1"/>
  <c r="AJ187" i="1" s="1"/>
  <c r="AH187" i="1" s="1"/>
  <c r="AE187" i="1" s="1"/>
  <c r="S187" i="1"/>
  <c r="S163" i="1"/>
  <c r="Y163" i="1"/>
  <c r="AD163" i="1" s="1"/>
  <c r="AJ163" i="1" s="1"/>
  <c r="AH163" i="1" s="1"/>
  <c r="AE163" i="1" s="1"/>
  <c r="Y486" i="1"/>
  <c r="AD486" i="1" s="1"/>
  <c r="AJ486" i="1" s="1"/>
  <c r="AH486" i="1" s="1"/>
  <c r="AE486" i="1" s="1"/>
  <c r="S486" i="1"/>
  <c r="S539" i="1"/>
  <c r="Y539" i="1"/>
  <c r="AD539" i="1" s="1"/>
  <c r="AJ539" i="1" s="1"/>
  <c r="AH539" i="1" s="1"/>
  <c r="AE539" i="1" s="1"/>
  <c r="Y489" i="1"/>
  <c r="AD489" i="1" s="1"/>
  <c r="AJ489" i="1" s="1"/>
  <c r="AH489" i="1" s="1"/>
  <c r="AE489" i="1" s="1"/>
  <c r="S489" i="1"/>
  <c r="S386" i="1"/>
  <c r="Y387" i="1"/>
  <c r="AD387" i="1" s="1"/>
  <c r="AJ387" i="1" s="1"/>
  <c r="AH387" i="1" s="1"/>
  <c r="AE387" i="1" s="1"/>
  <c r="Y765" i="1"/>
  <c r="AD765" i="1" s="1"/>
  <c r="AJ765" i="1" s="1"/>
  <c r="AH765" i="1" s="1"/>
  <c r="AE765" i="1" s="1"/>
  <c r="Y714" i="1"/>
  <c r="AD714" i="1" s="1"/>
  <c r="AJ714" i="1" s="1"/>
  <c r="AH714" i="1" s="1"/>
  <c r="AE714" i="1" s="1"/>
  <c r="S122" i="1"/>
  <c r="Y376" i="1"/>
  <c r="AD376" i="1" s="1"/>
  <c r="AJ376" i="1" s="1"/>
  <c r="AH376" i="1" s="1"/>
  <c r="AE376" i="1" s="1"/>
  <c r="S701" i="1"/>
  <c r="S120" i="1"/>
  <c r="Y7" i="1"/>
  <c r="AD7" i="1" s="1"/>
  <c r="AJ7" i="1" s="1"/>
  <c r="AH7" i="1" s="1"/>
  <c r="AE7" i="1" s="1"/>
  <c r="Y124" i="1"/>
  <c r="AD124" i="1" s="1"/>
  <c r="AJ124" i="1" s="1"/>
  <c r="AH124" i="1" s="1"/>
  <c r="AE124" i="1" s="1"/>
  <c r="Y75" i="1"/>
  <c r="AD75" i="1" s="1"/>
  <c r="AJ75" i="1" s="1"/>
  <c r="AH75" i="1" s="1"/>
  <c r="AE75" i="1" s="1"/>
  <c r="Y648" i="1"/>
  <c r="AD648" i="1" s="1"/>
  <c r="AJ648" i="1" s="1"/>
  <c r="AH648" i="1" s="1"/>
  <c r="AE648" i="1" s="1"/>
  <c r="S374" i="1"/>
  <c r="S748" i="1"/>
  <c r="S713" i="1"/>
  <c r="Y80" i="1"/>
  <c r="AD80" i="1" s="1"/>
  <c r="AJ80" i="1" s="1"/>
  <c r="AH80" i="1" s="1"/>
  <c r="AE80" i="1" s="1"/>
  <c r="Y552" i="1"/>
  <c r="AD552" i="1" s="1"/>
  <c r="AJ552" i="1" s="1"/>
  <c r="AH552" i="1" s="1"/>
  <c r="AE552" i="1" s="1"/>
  <c r="Y277" i="1"/>
  <c r="AD277" i="1" s="1"/>
  <c r="AJ277" i="1" s="1"/>
  <c r="AH277" i="1" s="1"/>
  <c r="AE277" i="1" s="1"/>
  <c r="Y49" i="1"/>
  <c r="AD49" i="1" s="1"/>
  <c r="AJ49" i="1" s="1"/>
  <c r="AH49" i="1" s="1"/>
  <c r="AE49" i="1" s="1"/>
  <c r="Y850" i="1"/>
  <c r="AD850" i="1" s="1"/>
  <c r="AJ850" i="1" s="1"/>
  <c r="AH850" i="1" s="1"/>
  <c r="AE850" i="1" s="1"/>
  <c r="S846" i="1"/>
  <c r="Y871" i="1"/>
  <c r="AD871" i="1" s="1"/>
  <c r="AJ871" i="1" s="1"/>
  <c r="AH871" i="1" s="1"/>
  <c r="AE871" i="1" s="1"/>
  <c r="Y586" i="1"/>
  <c r="AD586" i="1" s="1"/>
  <c r="AJ586" i="1" s="1"/>
  <c r="AH586" i="1" s="1"/>
  <c r="AE586" i="1" s="1"/>
  <c r="S58" i="1"/>
  <c r="S6" i="1"/>
  <c r="Y64" i="1"/>
  <c r="AD64" i="1" s="1"/>
  <c r="AJ64" i="1" s="1"/>
  <c r="AH64" i="1" s="1"/>
  <c r="AE64" i="1" s="1"/>
  <c r="Y806" i="1"/>
  <c r="AD806" i="1" s="1"/>
  <c r="AJ806" i="1" s="1"/>
  <c r="AH806" i="1" s="1"/>
  <c r="AE806" i="1" s="1"/>
  <c r="Y585" i="1"/>
  <c r="AD585" i="1" s="1"/>
  <c r="AJ585" i="1" s="1"/>
  <c r="AH585" i="1" s="1"/>
  <c r="AE585" i="1" s="1"/>
  <c r="Y50" i="1"/>
  <c r="AD50" i="1" s="1"/>
  <c r="AJ50" i="1" s="1"/>
  <c r="AH50" i="1" s="1"/>
  <c r="AE50" i="1" s="1"/>
  <c r="S471" i="1"/>
  <c r="S4" i="1"/>
  <c r="Y4" i="1"/>
  <c r="AD4" i="1" s="1"/>
  <c r="AJ4" i="1" s="1"/>
  <c r="AH4" i="1" s="1"/>
  <c r="AE4" i="1" s="1"/>
  <c r="S479" i="1"/>
  <c r="Y479" i="1"/>
  <c r="AD479" i="1" s="1"/>
  <c r="AJ479" i="1" s="1"/>
  <c r="AH479" i="1" s="1"/>
  <c r="AE479" i="1" s="1"/>
  <c r="S264" i="1"/>
  <c r="Y264" i="1"/>
  <c r="AD264" i="1" s="1"/>
  <c r="AJ264" i="1" s="1"/>
  <c r="AH264" i="1" s="1"/>
  <c r="AE264" i="1" s="1"/>
  <c r="S802" i="1"/>
  <c r="Y802" i="1"/>
  <c r="AD802" i="1" s="1"/>
  <c r="AJ802" i="1" s="1"/>
  <c r="AH802" i="1" s="1"/>
  <c r="AE802" i="1" s="1"/>
  <c r="S658" i="1"/>
  <c r="Y658" i="1"/>
  <c r="AD658" i="1" s="1"/>
  <c r="AJ658" i="1" s="1"/>
  <c r="AH658" i="1" s="1"/>
  <c r="AE658" i="1" s="1"/>
  <c r="S667" i="1"/>
  <c r="Y667" i="1"/>
  <c r="AD667" i="1" s="1"/>
  <c r="AJ667" i="1" s="1"/>
  <c r="AH667" i="1" s="1"/>
  <c r="AE667" i="1" s="1"/>
  <c r="Y608" i="1"/>
  <c r="AD608" i="1" s="1"/>
  <c r="AJ608" i="1" s="1"/>
  <c r="AH608" i="1" s="1"/>
  <c r="AE608" i="1" s="1"/>
  <c r="S608" i="1"/>
  <c r="S556" i="1"/>
  <c r="Y556" i="1"/>
  <c r="AD556" i="1" s="1"/>
  <c r="AJ556" i="1" s="1"/>
  <c r="AH556" i="1" s="1"/>
  <c r="AE556" i="1" s="1"/>
  <c r="S697" i="1"/>
  <c r="Y697" i="1"/>
  <c r="AD697" i="1" s="1"/>
  <c r="AJ697" i="1" s="1"/>
  <c r="AH697" i="1" s="1"/>
  <c r="AE697" i="1" s="1"/>
  <c r="Y573" i="1"/>
  <c r="AD573" i="1" s="1"/>
  <c r="AJ573" i="1" s="1"/>
  <c r="AH573" i="1" s="1"/>
  <c r="AE573" i="1" s="1"/>
  <c r="S573" i="1"/>
  <c r="Y828" i="1"/>
  <c r="AD828" i="1" s="1"/>
  <c r="AJ828" i="1" s="1"/>
  <c r="AH828" i="1" s="1"/>
  <c r="AE828" i="1" s="1"/>
  <c r="S828" i="1"/>
  <c r="Y814" i="1"/>
  <c r="AD814" i="1" s="1"/>
  <c r="AJ814" i="1" s="1"/>
  <c r="AH814" i="1" s="1"/>
  <c r="AE814" i="1" s="1"/>
  <c r="S814" i="1"/>
  <c r="S700" i="1"/>
  <c r="Y700" i="1"/>
  <c r="AD700" i="1" s="1"/>
  <c r="AJ700" i="1" s="1"/>
  <c r="AH700" i="1" s="1"/>
  <c r="AE700" i="1" s="1"/>
  <c r="Y684" i="1"/>
  <c r="AD684" i="1" s="1"/>
  <c r="AJ684" i="1" s="1"/>
  <c r="AH684" i="1" s="1"/>
  <c r="AE684" i="1" s="1"/>
  <c r="S684" i="1"/>
  <c r="Y149" i="1"/>
  <c r="AD149" i="1" s="1"/>
  <c r="AJ149" i="1" s="1"/>
  <c r="AH149" i="1" s="1"/>
  <c r="AE149" i="1" s="1"/>
  <c r="S149" i="1"/>
  <c r="S610" i="1"/>
  <c r="Y610" i="1"/>
  <c r="AD610" i="1" s="1"/>
  <c r="AJ610" i="1" s="1"/>
  <c r="AH610" i="1" s="1"/>
  <c r="AE610" i="1" s="1"/>
  <c r="S853" i="1"/>
  <c r="Y853" i="1"/>
  <c r="AD853" i="1" s="1"/>
  <c r="AJ853" i="1" s="1"/>
  <c r="AH853" i="1" s="1"/>
  <c r="AE853" i="1" s="1"/>
  <c r="S624" i="1"/>
  <c r="Y624" i="1"/>
  <c r="AD624" i="1" s="1"/>
  <c r="AJ624" i="1" s="1"/>
  <c r="AH624" i="1" s="1"/>
  <c r="AE624" i="1" s="1"/>
  <c r="S724" i="1"/>
  <c r="Y724" i="1"/>
  <c r="AD724" i="1" s="1"/>
  <c r="AJ724" i="1" s="1"/>
  <c r="AH724" i="1" s="1"/>
  <c r="AE724" i="1" s="1"/>
  <c r="S5" i="1"/>
  <c r="Y5" i="1"/>
  <c r="AD5" i="1" s="1"/>
  <c r="AJ5" i="1" s="1"/>
  <c r="AH5" i="1" s="1"/>
  <c r="AE5" i="1" s="1"/>
  <c r="S52" i="1"/>
  <c r="Y52" i="1"/>
  <c r="AD52" i="1" s="1"/>
  <c r="AJ52" i="1" s="1"/>
  <c r="AH52" i="1" s="1"/>
  <c r="AE52" i="1" s="1"/>
  <c r="Y830" i="1"/>
  <c r="AD830" i="1" s="1"/>
  <c r="AJ830" i="1" s="1"/>
  <c r="AH830" i="1" s="1"/>
  <c r="AE830" i="1" s="1"/>
  <c r="S830" i="1"/>
  <c r="S27" i="1"/>
  <c r="Y27" i="1"/>
  <c r="AD27" i="1" s="1"/>
  <c r="AJ27" i="1" s="1"/>
  <c r="AH27" i="1" s="1"/>
  <c r="AE27" i="1" s="1"/>
  <c r="S62" i="1"/>
  <c r="Y62" i="1"/>
  <c r="AD62" i="1" s="1"/>
  <c r="AJ62" i="1" s="1"/>
  <c r="AH62" i="1" s="1"/>
  <c r="AE62" i="1" s="1"/>
  <c r="Y265" i="1"/>
  <c r="AD265" i="1" s="1"/>
  <c r="AJ265" i="1" s="1"/>
  <c r="AH265" i="1" s="1"/>
  <c r="AE265" i="1" s="1"/>
  <c r="S265" i="1"/>
  <c r="S303" i="1"/>
  <c r="Y303" i="1"/>
  <c r="AD303" i="1" s="1"/>
  <c r="AJ303" i="1" s="1"/>
  <c r="AH303" i="1" s="1"/>
  <c r="AE303" i="1" s="1"/>
  <c r="S685" i="1"/>
  <c r="Y685" i="1"/>
  <c r="AD685" i="1" s="1"/>
  <c r="AJ685" i="1" s="1"/>
  <c r="AH685" i="1" s="1"/>
  <c r="AE685" i="1" s="1"/>
  <c r="Y287" i="1"/>
  <c r="AD287" i="1" s="1"/>
  <c r="AJ287" i="1" s="1"/>
  <c r="AH287" i="1" s="1"/>
  <c r="AE287" i="1" s="1"/>
  <c r="S287" i="1"/>
  <c r="S445" i="1"/>
  <c r="Y445" i="1"/>
  <c r="AD445" i="1" s="1"/>
  <c r="AJ445" i="1" s="1"/>
  <c r="AH445" i="1" s="1"/>
  <c r="AE445" i="1" s="1"/>
  <c r="Y448" i="1"/>
  <c r="AD448" i="1" s="1"/>
  <c r="AJ448" i="1" s="1"/>
  <c r="AH448" i="1" s="1"/>
  <c r="AE448" i="1" s="1"/>
  <c r="S448" i="1"/>
  <c r="S843" i="1"/>
  <c r="Y843" i="1"/>
  <c r="AD843" i="1" s="1"/>
  <c r="AJ843" i="1" s="1"/>
  <c r="AH843" i="1" s="1"/>
  <c r="AE843" i="1" s="1"/>
  <c r="S605" i="1"/>
  <c r="Y605" i="1"/>
  <c r="AD605" i="1" s="1"/>
  <c r="AJ605" i="1" s="1"/>
  <c r="AH605" i="1" s="1"/>
  <c r="AE605" i="1" s="1"/>
  <c r="Y844" i="1"/>
  <c r="AD844" i="1" s="1"/>
  <c r="AJ844" i="1" s="1"/>
  <c r="AH844" i="1" s="1"/>
  <c r="AE844" i="1" s="1"/>
  <c r="S844" i="1"/>
  <c r="S60" i="1"/>
  <c r="Y60" i="1"/>
  <c r="AD60" i="1" s="1"/>
  <c r="AJ60" i="1" s="1"/>
  <c r="AH60" i="1" s="1"/>
  <c r="AE60" i="1" s="1"/>
  <c r="S747" i="1"/>
  <c r="Y747" i="1"/>
  <c r="AD747" i="1" s="1"/>
  <c r="AJ747" i="1" s="1"/>
  <c r="AH747" i="1" s="1"/>
  <c r="AE747" i="1" s="1"/>
  <c r="Y698" i="1"/>
  <c r="AD698" i="1" s="1"/>
  <c r="AJ698" i="1" s="1"/>
  <c r="AH698" i="1" s="1"/>
  <c r="AE698" i="1" s="1"/>
  <c r="S698" i="1"/>
  <c r="Y577" i="1"/>
  <c r="AD577" i="1" s="1"/>
  <c r="AJ577" i="1" s="1"/>
  <c r="AH577" i="1" s="1"/>
  <c r="AE577" i="1" s="1"/>
  <c r="S577" i="1"/>
  <c r="S147" i="1"/>
  <c r="Y147" i="1"/>
  <c r="AD147" i="1" s="1"/>
  <c r="AJ147" i="1" s="1"/>
  <c r="AH147" i="1" s="1"/>
  <c r="AE147" i="1" s="1"/>
  <c r="Y447" i="1"/>
  <c r="AD447" i="1" s="1"/>
  <c r="AJ447" i="1" s="1"/>
  <c r="AH447" i="1" s="1"/>
  <c r="AE447" i="1" s="1"/>
  <c r="S447" i="1"/>
  <c r="S469" i="1"/>
  <c r="Y469" i="1"/>
  <c r="AD469" i="1" s="1"/>
  <c r="AJ469" i="1" s="1"/>
  <c r="AH469" i="1" s="1"/>
  <c r="AE469" i="1" s="1"/>
  <c r="S477" i="1"/>
  <c r="Y477" i="1"/>
  <c r="AD477" i="1" s="1"/>
  <c r="AJ477" i="1" s="1"/>
  <c r="AH477" i="1" s="1"/>
  <c r="AE477" i="1" s="1"/>
  <c r="Y288" i="1"/>
  <c r="AD288" i="1" s="1"/>
  <c r="AJ288" i="1" s="1"/>
  <c r="AH288" i="1" s="1"/>
  <c r="AE288" i="1" s="1"/>
  <c r="S288" i="1"/>
  <c r="Y668" i="1"/>
  <c r="AD668" i="1" s="1"/>
  <c r="AJ668" i="1" s="1"/>
  <c r="AH668" i="1" s="1"/>
  <c r="AE668" i="1" s="1"/>
  <c r="S668" i="1"/>
  <c r="Y823" i="1"/>
  <c r="AD823" i="1" s="1"/>
  <c r="AJ823" i="1" s="1"/>
  <c r="AH823" i="1" s="1"/>
  <c r="AE823" i="1" s="1"/>
  <c r="S823" i="1"/>
  <c r="Y274" i="1"/>
  <c r="AD274" i="1" s="1"/>
  <c r="AJ274" i="1" s="1"/>
  <c r="AH274" i="1" s="1"/>
  <c r="AE274" i="1" s="1"/>
  <c r="S274" i="1"/>
  <c r="S560" i="1"/>
  <c r="Y560" i="1"/>
  <c r="AD560" i="1" s="1"/>
  <c r="AJ560" i="1" s="1"/>
  <c r="AH560" i="1" s="1"/>
  <c r="AE560" i="1" s="1"/>
  <c r="Y767" i="1"/>
  <c r="AD767" i="1" s="1"/>
  <c r="AJ767" i="1" s="1"/>
  <c r="AH767" i="1" s="1"/>
  <c r="AE767" i="1" s="1"/>
  <c r="S767" i="1"/>
  <c r="Y593" i="1"/>
  <c r="AD593" i="1" s="1"/>
  <c r="AJ593" i="1" s="1"/>
  <c r="AH593" i="1" s="1"/>
  <c r="AE593" i="1" s="1"/>
  <c r="S593" i="1"/>
  <c r="Y308" i="1"/>
  <c r="AD308" i="1" s="1"/>
  <c r="AJ308" i="1" s="1"/>
  <c r="AH308" i="1" s="1"/>
  <c r="AE308" i="1" s="1"/>
  <c r="S308" i="1"/>
  <c r="S118" i="1"/>
  <c r="Y118" i="1"/>
  <c r="AD118" i="1" s="1"/>
  <c r="AJ118" i="1" s="1"/>
  <c r="AH118" i="1" s="1"/>
  <c r="AE118" i="1" s="1"/>
  <c r="S728" i="1"/>
  <c r="Y728" i="1"/>
  <c r="AD728" i="1" s="1"/>
  <c r="AJ728" i="1" s="1"/>
  <c r="AH728" i="1" s="1"/>
  <c r="AE728" i="1" s="1"/>
  <c r="S832" i="1"/>
  <c r="Y832" i="1"/>
  <c r="AD832" i="1" s="1"/>
  <c r="AJ832" i="1" s="1"/>
  <c r="AH832" i="1" s="1"/>
  <c r="AE832" i="1" s="1"/>
  <c r="S623" i="1"/>
  <c r="Y623" i="1"/>
  <c r="AD623" i="1" s="1"/>
  <c r="AJ623" i="1" s="1"/>
  <c r="AH623" i="1" s="1"/>
  <c r="AE623" i="1" s="1"/>
  <c r="Y727" i="1"/>
  <c r="AD727" i="1" s="1"/>
  <c r="AJ727" i="1" s="1"/>
  <c r="AH727" i="1" s="1"/>
  <c r="AE727" i="1" s="1"/>
  <c r="S727" i="1"/>
  <c r="S657" i="1"/>
  <c r="Y657" i="1"/>
  <c r="AD657" i="1" s="1"/>
  <c r="AJ657" i="1" s="1"/>
  <c r="AH657" i="1" s="1"/>
  <c r="AE657" i="1" s="1"/>
  <c r="S590" i="1"/>
  <c r="Y590" i="1"/>
  <c r="AD590" i="1" s="1"/>
  <c r="AJ590" i="1" s="1"/>
  <c r="AH590" i="1" s="1"/>
  <c r="AE590" i="1" s="1"/>
  <c r="S588" i="1"/>
  <c r="Y588" i="1"/>
  <c r="AD588" i="1" s="1"/>
  <c r="AJ588" i="1" s="1"/>
  <c r="AH588" i="1" s="1"/>
  <c r="AE588" i="1" s="1"/>
  <c r="Y564" i="1"/>
  <c r="AD564" i="1" s="1"/>
  <c r="AJ564" i="1" s="1"/>
  <c r="AH564" i="1" s="1"/>
  <c r="AE564" i="1" s="1"/>
  <c r="S564" i="1"/>
  <c r="Y763" i="1"/>
  <c r="AD763" i="1" s="1"/>
  <c r="AJ763" i="1" s="1"/>
  <c r="AH763" i="1" s="1"/>
  <c r="AE763" i="1" s="1"/>
  <c r="S763" i="1"/>
  <c r="S359" i="1"/>
  <c r="Y359" i="1"/>
  <c r="AD359" i="1" s="1"/>
  <c r="AJ359" i="1" s="1"/>
  <c r="AH359" i="1" s="1"/>
  <c r="AE359" i="1" s="1"/>
  <c r="S92" i="1"/>
  <c r="Y92" i="1"/>
  <c r="AD92" i="1" s="1"/>
  <c r="AJ92" i="1" s="1"/>
  <c r="AH92" i="1" s="1"/>
  <c r="AE92" i="1" s="1"/>
  <c r="Y475" i="1"/>
  <c r="AD475" i="1" s="1"/>
  <c r="AJ475" i="1" s="1"/>
  <c r="AH475" i="1" s="1"/>
  <c r="AE475" i="1" s="1"/>
  <c r="S475" i="1"/>
  <c r="Y641" i="1"/>
  <c r="AD641" i="1" s="1"/>
  <c r="AJ641" i="1" s="1"/>
  <c r="AH641" i="1" s="1"/>
  <c r="AE641" i="1" s="1"/>
  <c r="S641" i="1"/>
  <c r="Y45" i="1"/>
  <c r="AD45" i="1" s="1"/>
  <c r="AJ45" i="1" s="1"/>
  <c r="AH45" i="1" s="1"/>
  <c r="AE45" i="1" s="1"/>
  <c r="S45" i="1"/>
  <c r="Y644" i="1"/>
  <c r="AD644" i="1" s="1"/>
  <c r="AJ644" i="1" s="1"/>
  <c r="AH644" i="1" s="1"/>
  <c r="AE644" i="1" s="1"/>
  <c r="S644" i="1"/>
  <c r="S437" i="1"/>
  <c r="Y437" i="1"/>
  <c r="AD437" i="1" s="1"/>
  <c r="AJ437" i="1" s="1"/>
  <c r="AH437" i="1" s="1"/>
  <c r="AE437" i="1" s="1"/>
  <c r="Y761" i="1"/>
  <c r="AD761" i="1" s="1"/>
  <c r="AJ761" i="1" s="1"/>
  <c r="AH761" i="1" s="1"/>
  <c r="AE761" i="1" s="1"/>
  <c r="S761" i="1"/>
  <c r="Y476" i="1"/>
  <c r="AD476" i="1" s="1"/>
  <c r="AJ476" i="1" s="1"/>
  <c r="AH476" i="1" s="1"/>
  <c r="AE476" i="1" s="1"/>
  <c r="S476" i="1"/>
  <c r="S273" i="1"/>
  <c r="Y273" i="1"/>
  <c r="AD273" i="1" s="1"/>
  <c r="AJ273" i="1" s="1"/>
  <c r="AH273" i="1" s="1"/>
  <c r="AE273" i="1" s="1"/>
  <c r="S753" i="1"/>
  <c r="Y753" i="1"/>
  <c r="AD753" i="1" s="1"/>
  <c r="AJ753" i="1" s="1"/>
  <c r="AH753" i="1" s="1"/>
  <c r="AE753" i="1" s="1"/>
  <c r="S31" i="1" l="1"/>
  <c r="S851" i="1"/>
  <c r="Y306" i="1"/>
  <c r="AD306" i="1" s="1"/>
  <c r="AJ306" i="1" s="1"/>
  <c r="AH306" i="1" s="1"/>
  <c r="AE306" i="1" s="1"/>
  <c r="Y73" i="1"/>
  <c r="AD73" i="1" s="1"/>
  <c r="AJ73" i="1" s="1"/>
  <c r="AH73" i="1" s="1"/>
  <c r="AE73" i="1" s="1"/>
  <c r="Y626" i="1"/>
  <c r="AD626" i="1" s="1"/>
  <c r="AJ626" i="1" s="1"/>
  <c r="AH626" i="1" s="1"/>
  <c r="AE626" i="1" s="1"/>
  <c r="S36" i="1"/>
  <c r="S46" i="1"/>
  <c r="S572" i="1"/>
  <c r="Y196" i="1"/>
  <c r="AD196" i="1" s="1"/>
  <c r="AJ196" i="1" s="1"/>
  <c r="AH196" i="1" s="1"/>
  <c r="AE196" i="1" s="1"/>
  <c r="Y584" i="1"/>
  <c r="AD584" i="1" s="1"/>
  <c r="AJ584" i="1" s="1"/>
  <c r="AH584" i="1" s="1"/>
  <c r="AE584" i="1" s="1"/>
  <c r="S297" i="1"/>
  <c r="S290" i="1"/>
  <c r="S316" i="1"/>
  <c r="Y804" i="1"/>
  <c r="AD804" i="1" s="1"/>
  <c r="AJ804" i="1" s="1"/>
  <c r="AH804" i="1" s="1"/>
  <c r="AE804" i="1" s="1"/>
  <c r="Y606" i="1"/>
  <c r="AD606" i="1" s="1"/>
  <c r="AJ606" i="1" s="1"/>
  <c r="AH606" i="1" s="1"/>
  <c r="AE606" i="1" s="1"/>
  <c r="Y629" i="1"/>
  <c r="AD629" i="1" s="1"/>
  <c r="AJ629" i="1" s="1"/>
  <c r="AH629" i="1" s="1"/>
  <c r="AE629" i="1" s="1"/>
  <c r="S57" i="1"/>
  <c r="Y449" i="1"/>
  <c r="AD449" i="1" s="1"/>
  <c r="AJ449" i="1" s="1"/>
  <c r="AH449" i="1" s="1"/>
  <c r="AE449" i="1" s="1"/>
  <c r="Y267" i="1"/>
  <c r="AD267" i="1" s="1"/>
  <c r="AJ267" i="1" s="1"/>
  <c r="AH267" i="1" s="1"/>
  <c r="AE267" i="1" s="1"/>
  <c r="S304" i="1"/>
  <c r="Y28" i="1"/>
  <c r="AD28" i="1" s="1"/>
  <c r="AJ28" i="1" s="1"/>
  <c r="AH28" i="1" s="1"/>
  <c r="AE28" i="1" s="1"/>
  <c r="Y820" i="1"/>
  <c r="AD820" i="1" s="1"/>
  <c r="AJ820" i="1" s="1"/>
  <c r="AH820" i="1" s="1"/>
  <c r="AE820" i="1" s="1"/>
  <c r="Y643" i="1"/>
  <c r="AD643" i="1" s="1"/>
  <c r="AJ643" i="1" s="1"/>
  <c r="AH643" i="1" s="1"/>
  <c r="AE643" i="1" s="1"/>
  <c r="S339" i="1"/>
  <c r="Y327" i="1"/>
  <c r="AD327" i="1" s="1"/>
  <c r="AJ327" i="1" s="1"/>
  <c r="AH327" i="1" s="1"/>
  <c r="AE327" i="1" s="1"/>
  <c r="S193" i="1"/>
  <c r="S575" i="1"/>
  <c r="Y548" i="1"/>
  <c r="AD548" i="1" s="1"/>
  <c r="AJ548" i="1" s="1"/>
  <c r="AH548" i="1" s="1"/>
  <c r="AE548" i="1" s="1"/>
  <c r="S325" i="1"/>
  <c r="Y679" i="1"/>
  <c r="AD679" i="1" s="1"/>
  <c r="AJ679" i="1" s="1"/>
  <c r="AH679" i="1" s="1"/>
  <c r="AE679" i="1" s="1"/>
  <c r="Y531" i="1"/>
  <c r="AD531" i="1" s="1"/>
  <c r="AJ531" i="1" s="1"/>
  <c r="AH531" i="1" s="1"/>
  <c r="AE531" i="1" s="1"/>
  <c r="S334" i="1"/>
  <c r="S333" i="1"/>
  <c r="S627" i="1"/>
  <c r="S488" i="1"/>
  <c r="S324" i="1"/>
  <c r="S335" i="1"/>
  <c r="S32" i="1"/>
  <c r="S329" i="1"/>
  <c r="Y329" i="1"/>
  <c r="AD329" i="1" s="1"/>
  <c r="AJ329" i="1" s="1"/>
  <c r="AH329" i="1" s="1"/>
  <c r="AE329" i="1" s="1"/>
  <c r="Y338" i="1"/>
  <c r="AD338" i="1" s="1"/>
  <c r="AJ338" i="1" s="1"/>
  <c r="AH338" i="1" s="1"/>
  <c r="AE338" i="1" s="1"/>
  <c r="S338" i="1"/>
  <c r="S328" i="1"/>
  <c r="Y328" i="1"/>
  <c r="AD328" i="1" s="1"/>
  <c r="AJ328" i="1" s="1"/>
  <c r="AH328" i="1" s="1"/>
  <c r="AE328" i="1" s="1"/>
  <c r="Y337" i="1"/>
  <c r="AD337" i="1" s="1"/>
  <c r="AJ337" i="1" s="1"/>
  <c r="AH337" i="1" s="1"/>
  <c r="AE337" i="1" s="1"/>
  <c r="S337" i="1"/>
  <c r="S323" i="1"/>
  <c r="S525" i="1"/>
  <c r="S538" i="1"/>
  <c r="Y160" i="1"/>
  <c r="AD160" i="1" s="1"/>
  <c r="AJ160" i="1" s="1"/>
  <c r="AH160" i="1" s="1"/>
  <c r="AE160" i="1" s="1"/>
  <c r="Y680" i="1"/>
  <c r="AD680" i="1" s="1"/>
  <c r="AJ680" i="1" s="1"/>
  <c r="AH680" i="1" s="1"/>
  <c r="AE680" i="1" s="1"/>
  <c r="Y536" i="1"/>
  <c r="AD536" i="1" s="1"/>
  <c r="AJ536" i="1" s="1"/>
  <c r="AH536" i="1" s="1"/>
  <c r="AE536" i="1" s="1"/>
  <c r="Y681" i="1"/>
  <c r="AD681" i="1" s="1"/>
  <c r="AJ681" i="1" s="1"/>
  <c r="AH681" i="1" s="1"/>
  <c r="AE681" i="1" s="1"/>
  <c r="Y162" i="1"/>
  <c r="AD162" i="1" s="1"/>
  <c r="AJ162" i="1" s="1"/>
  <c r="AH162" i="1" s="1"/>
  <c r="AE162" i="1" s="1"/>
  <c r="S162" i="1"/>
  <c r="Y156" i="1"/>
  <c r="AD156" i="1" s="1"/>
  <c r="AJ156" i="1" s="1"/>
  <c r="AH156" i="1" s="1"/>
  <c r="AE156" i="1" s="1"/>
  <c r="S156" i="1"/>
  <c r="Y490" i="1"/>
  <c r="AD490" i="1" s="1"/>
  <c r="AJ490" i="1" s="1"/>
  <c r="AH490" i="1" s="1"/>
  <c r="AE490" i="1" s="1"/>
  <c r="S490" i="1"/>
  <c r="S529" i="1"/>
  <c r="Y529" i="1"/>
  <c r="AD529" i="1" s="1"/>
  <c r="AJ529" i="1" s="1"/>
  <c r="AH529" i="1" s="1"/>
  <c r="AE529" i="1" s="1"/>
  <c r="S173" i="1"/>
  <c r="Y173" i="1"/>
  <c r="AD173" i="1" s="1"/>
  <c r="AJ173" i="1" s="1"/>
  <c r="AH173" i="1" s="1"/>
  <c r="AE173" i="1" s="1"/>
  <c r="Y185" i="1"/>
  <c r="AD185" i="1" s="1"/>
  <c r="AJ185" i="1" s="1"/>
  <c r="AH185" i="1" s="1"/>
  <c r="AE185" i="1" s="1"/>
  <c r="S185" i="1"/>
  <c r="Y386" i="1"/>
  <c r="AD386" i="1" s="1"/>
  <c r="AJ386" i="1" s="1"/>
  <c r="AH386" i="1" s="1"/>
  <c r="AE386" i="1" s="1"/>
  <c r="S387" i="1"/>
  <c r="S765" i="1"/>
  <c r="Y385" i="1"/>
  <c r="AD385" i="1" s="1"/>
  <c r="AJ385" i="1" s="1"/>
  <c r="AH385" i="1" s="1"/>
  <c r="AE385" i="1" s="1"/>
  <c r="S385" i="1"/>
  <c r="Y383" i="1"/>
  <c r="AD383" i="1" s="1"/>
  <c r="AJ383" i="1" s="1"/>
  <c r="AH383" i="1" s="1"/>
  <c r="AE383" i="1" s="1"/>
  <c r="S383" i="1"/>
  <c r="Y96" i="1"/>
  <c r="AD96" i="1" s="1"/>
  <c r="AJ96" i="1" s="1"/>
  <c r="AH96" i="1" s="1"/>
  <c r="AE96" i="1" s="1"/>
  <c r="S376" i="1"/>
  <c r="S714" i="1"/>
  <c r="Y122" i="1"/>
  <c r="AD122" i="1" s="1"/>
  <c r="AJ122" i="1" s="1"/>
  <c r="AH122" i="1" s="1"/>
  <c r="AE122" i="1" s="1"/>
  <c r="Y701" i="1"/>
  <c r="AD701" i="1" s="1"/>
  <c r="AJ701" i="1" s="1"/>
  <c r="AH701" i="1" s="1"/>
  <c r="AE701" i="1" s="1"/>
  <c r="Y748" i="1"/>
  <c r="AD748" i="1" s="1"/>
  <c r="AJ748" i="1" s="1"/>
  <c r="AH748" i="1" s="1"/>
  <c r="AE748" i="1" s="1"/>
  <c r="Y120" i="1"/>
  <c r="AD120" i="1" s="1"/>
  <c r="AJ120" i="1" s="1"/>
  <c r="AH120" i="1" s="1"/>
  <c r="AE120" i="1" s="1"/>
  <c r="S124" i="1"/>
  <c r="S7" i="1"/>
  <c r="Y87" i="1"/>
  <c r="AD87" i="1" s="1"/>
  <c r="AJ87" i="1" s="1"/>
  <c r="AH87" i="1" s="1"/>
  <c r="AE87" i="1" s="1"/>
  <c r="Y58" i="1"/>
  <c r="AD58" i="1" s="1"/>
  <c r="AJ58" i="1" s="1"/>
  <c r="AH58" i="1" s="1"/>
  <c r="AE58" i="1" s="1"/>
  <c r="S75" i="1"/>
  <c r="S762" i="1"/>
  <c r="S277" i="1"/>
  <c r="S648" i="1"/>
  <c r="S49" i="1"/>
  <c r="S80" i="1"/>
  <c r="Y374" i="1"/>
  <c r="AD374" i="1" s="1"/>
  <c r="AJ374" i="1" s="1"/>
  <c r="AH374" i="1" s="1"/>
  <c r="AE374" i="1" s="1"/>
  <c r="S552" i="1"/>
  <c r="S50" i="1"/>
  <c r="Y471" i="1"/>
  <c r="AD471" i="1" s="1"/>
  <c r="AJ471" i="1" s="1"/>
  <c r="AH471" i="1" s="1"/>
  <c r="AE471" i="1" s="1"/>
  <c r="S64" i="1"/>
  <c r="S806" i="1"/>
  <c r="Y639" i="1"/>
  <c r="AD639" i="1" s="1"/>
  <c r="AJ639" i="1" s="1"/>
  <c r="AH639" i="1" s="1"/>
  <c r="AE639" i="1" s="1"/>
  <c r="S639" i="1"/>
  <c r="Y31" i="1"/>
  <c r="AD31" i="1" s="1"/>
  <c r="AJ31" i="1" s="1"/>
  <c r="AH31" i="1" s="1"/>
  <c r="AE31" i="1" s="1"/>
  <c r="S691" i="1"/>
  <c r="Y691" i="1"/>
  <c r="AD691" i="1" s="1"/>
  <c r="AJ691" i="1" s="1"/>
  <c r="AH691" i="1" s="1"/>
  <c r="AE691" i="1" s="1"/>
  <c r="S119" i="1"/>
  <c r="Y119" i="1"/>
  <c r="AD119" i="1" s="1"/>
  <c r="AJ119" i="1" s="1"/>
  <c r="AH119" i="1" s="1"/>
  <c r="AE119" i="1" s="1"/>
  <c r="Y699" i="1"/>
  <c r="AD699" i="1" s="1"/>
  <c r="AJ699" i="1" s="1"/>
  <c r="AH699" i="1" s="1"/>
  <c r="AE699" i="1" s="1"/>
  <c r="S699" i="1"/>
  <c r="Y751" i="1"/>
  <c r="AD751" i="1" s="1"/>
  <c r="AJ751" i="1" s="1"/>
  <c r="AH751" i="1" s="1"/>
  <c r="AE751" i="1" s="1"/>
  <c r="S751" i="1"/>
  <c r="Y61" i="1"/>
  <c r="AD61" i="1" s="1"/>
  <c r="AJ61" i="1" s="1"/>
  <c r="AH61" i="1" s="1"/>
  <c r="AE61" i="1" s="1"/>
  <c r="S61" i="1"/>
  <c r="S79" i="1"/>
  <c r="Y79" i="1"/>
  <c r="AD79" i="1" s="1"/>
  <c r="AJ79" i="1" s="1"/>
  <c r="AH79" i="1" s="1"/>
  <c r="AE79" i="1" s="1"/>
  <c r="S362" i="1"/>
  <c r="Y362" i="1"/>
  <c r="AD362" i="1" s="1"/>
  <c r="AJ362" i="1" s="1"/>
  <c r="AH362" i="1" s="1"/>
  <c r="AE362" i="1" s="1"/>
  <c r="S592" i="1"/>
  <c r="Y592" i="1"/>
  <c r="AD592" i="1" s="1"/>
  <c r="AJ592" i="1" s="1"/>
  <c r="AH592" i="1" s="1"/>
  <c r="AE592" i="1" s="1"/>
  <c r="S611" i="1"/>
  <c r="Y611" i="1"/>
  <c r="AD611" i="1" s="1"/>
  <c r="AJ611" i="1" s="1"/>
  <c r="AH611" i="1" s="1"/>
  <c r="AE611" i="1" s="1"/>
  <c r="S690" i="1"/>
  <c r="Y690" i="1"/>
  <c r="AD690" i="1" s="1"/>
  <c r="AJ690" i="1" s="1"/>
  <c r="AH690" i="1" s="1"/>
  <c r="AE690" i="1" s="1"/>
  <c r="Y659" i="1"/>
  <c r="AD659" i="1" s="1"/>
  <c r="AJ659" i="1" s="1"/>
  <c r="AH659" i="1" s="1"/>
  <c r="AE659" i="1" s="1"/>
  <c r="S659" i="1"/>
  <c r="Y85" i="1"/>
  <c r="AD85" i="1" s="1"/>
  <c r="AJ85" i="1" s="1"/>
  <c r="AH85" i="1" s="1"/>
  <c r="AE85" i="1" s="1"/>
  <c r="S85" i="1"/>
  <c r="S91" i="1"/>
  <c r="Y91" i="1"/>
  <c r="AD91" i="1" s="1"/>
  <c r="AJ91" i="1" s="1"/>
  <c r="AH91" i="1" s="1"/>
  <c r="AE91" i="1" s="1"/>
  <c r="S749" i="1"/>
  <c r="Y749" i="1"/>
  <c r="AD749" i="1" s="1"/>
  <c r="AJ749" i="1" s="1"/>
  <c r="AH749" i="1" s="1"/>
  <c r="AE749" i="1" s="1"/>
  <c r="Y636" i="1"/>
  <c r="AD636" i="1" s="1"/>
  <c r="AJ636" i="1" s="1"/>
  <c r="AH636" i="1" s="1"/>
  <c r="AE636" i="1" s="1"/>
  <c r="S636" i="1"/>
  <c r="Y683" i="1"/>
  <c r="AD683" i="1" s="1"/>
  <c r="AJ683" i="1" s="1"/>
  <c r="AH683" i="1" s="1"/>
  <c r="AE683" i="1" s="1"/>
  <c r="S683" i="1"/>
  <c r="Y373" i="1"/>
  <c r="AD373" i="1" s="1"/>
  <c r="AJ373" i="1" s="1"/>
  <c r="AH373" i="1" s="1"/>
  <c r="AE373" i="1" s="1"/>
  <c r="S373" i="1"/>
  <c r="Y361" i="1"/>
  <c r="AD361" i="1" s="1"/>
  <c r="AJ361" i="1" s="1"/>
  <c r="AH361" i="1" s="1"/>
  <c r="AE361" i="1" s="1"/>
  <c r="S361" i="1"/>
  <c r="Y228" i="1"/>
  <c r="AD228" i="1" s="1"/>
  <c r="AJ228" i="1" s="1"/>
  <c r="AH228" i="1" s="1"/>
  <c r="AE228" i="1" s="1"/>
  <c r="S228" i="1"/>
  <c r="S226" i="1"/>
  <c r="Y226" i="1"/>
  <c r="AD226" i="1" s="1"/>
  <c r="AJ226" i="1" s="1"/>
  <c r="AH226" i="1" s="1"/>
  <c r="AE226" i="1" s="1"/>
  <c r="S276" i="1"/>
  <c r="Y276" i="1"/>
  <c r="AD276" i="1" s="1"/>
  <c r="AJ276" i="1" s="1"/>
  <c r="AH276" i="1" s="1"/>
  <c r="AE276" i="1" s="1"/>
  <c r="Y30" i="1"/>
  <c r="AD30" i="1" s="1"/>
  <c r="AJ30" i="1" s="1"/>
  <c r="AH30" i="1" s="1"/>
  <c r="AE30" i="1" s="1"/>
  <c r="S30" i="1"/>
  <c r="S829" i="1"/>
  <c r="Y829" i="1"/>
  <c r="AD829" i="1" s="1"/>
  <c r="AJ829" i="1" s="1"/>
  <c r="AH829" i="1" s="1"/>
  <c r="AE829" i="1" s="1"/>
  <c r="S33" i="1"/>
  <c r="Y33" i="1"/>
  <c r="AD33" i="1" s="1"/>
  <c r="AJ33" i="1" s="1"/>
  <c r="AH33" i="1" s="1"/>
  <c r="AE33" i="1" s="1"/>
  <c r="S834" i="1"/>
  <c r="Y834" i="1"/>
  <c r="AD834" i="1" s="1"/>
  <c r="AJ834" i="1" s="1"/>
  <c r="AH834" i="1" s="1"/>
  <c r="AE834" i="1" s="1"/>
  <c r="S613" i="1"/>
  <c r="Y613" i="1"/>
  <c r="AD613" i="1" s="1"/>
  <c r="AJ613" i="1" s="1"/>
  <c r="AH613" i="1" s="1"/>
  <c r="AE613" i="1" s="1"/>
  <c r="S863" i="1"/>
  <c r="Y863" i="1"/>
  <c r="AD863" i="1" s="1"/>
  <c r="AJ863" i="1" s="1"/>
  <c r="AH863" i="1" s="1"/>
  <c r="AE863" i="1" s="1"/>
  <c r="Y858" i="1"/>
  <c r="AD858" i="1" s="1"/>
  <c r="AJ858" i="1" s="1"/>
  <c r="AH858" i="1" s="1"/>
  <c r="AE858" i="1" s="1"/>
  <c r="S858" i="1"/>
  <c r="Y34" i="1"/>
  <c r="AD34" i="1" s="1"/>
  <c r="AJ34" i="1" s="1"/>
  <c r="AH34" i="1" s="1"/>
  <c r="AE34" i="1" s="1"/>
  <c r="S34" i="1"/>
  <c r="Y195" i="1"/>
  <c r="AD195" i="1" s="1"/>
  <c r="AJ195" i="1" s="1"/>
  <c r="AH195" i="1" s="1"/>
  <c r="AE195" i="1" s="1"/>
  <c r="S195" i="1"/>
  <c r="S873" i="1"/>
  <c r="Y873" i="1"/>
  <c r="AD873" i="1" s="1"/>
  <c r="AJ873" i="1" s="1"/>
  <c r="AH873" i="1" s="1"/>
  <c r="AE873" i="1" s="1"/>
  <c r="S859" i="1"/>
  <c r="Y859" i="1"/>
  <c r="AD859" i="1" s="1"/>
  <c r="AJ859" i="1" s="1"/>
  <c r="AH859" i="1" s="1"/>
  <c r="AE859" i="1" s="1"/>
  <c r="Y299" i="1"/>
  <c r="AD299" i="1" s="1"/>
  <c r="AJ299" i="1" s="1"/>
  <c r="AH299" i="1" s="1"/>
  <c r="AE299" i="1" s="1"/>
  <c r="S299" i="1"/>
  <c r="Y861" i="1"/>
  <c r="AD861" i="1" s="1"/>
  <c r="AJ861" i="1" s="1"/>
  <c r="AH861" i="1" s="1"/>
  <c r="AE861" i="1" s="1"/>
  <c r="S861" i="1"/>
  <c r="S196" i="1" l="1"/>
  <c r="Y57" i="1"/>
  <c r="AD57" i="1" s="1"/>
  <c r="AJ57" i="1" s="1"/>
  <c r="AH57" i="1" s="1"/>
  <c r="AE57" i="1" s="1"/>
  <c r="S629" i="1"/>
  <c r="S548" i="1"/>
  <c r="S96" i="1"/>
  <c r="S87" i="1"/>
  <c r="Y762" i="1"/>
  <c r="AD762" i="1" s="1"/>
  <c r="AJ762" i="1" s="1"/>
  <c r="AH762" i="1" s="1"/>
  <c r="AE762" i="1" s="1"/>
  <c r="S268" i="1"/>
  <c r="Y268" i="1"/>
  <c r="AD268" i="1" s="1"/>
  <c r="AJ268" i="1" s="1"/>
  <c r="AH268" i="1" s="1"/>
  <c r="AE268" i="1" s="1"/>
  <c r="Y661" i="1"/>
  <c r="AD661" i="1" s="1"/>
  <c r="AJ661" i="1" s="1"/>
  <c r="AH661" i="1" s="1"/>
  <c r="AE661" i="1" s="1"/>
  <c r="S661" i="1"/>
  <c r="Y378" i="1"/>
  <c r="AD378" i="1" s="1"/>
  <c r="AJ378" i="1" s="1"/>
  <c r="AH378" i="1" s="1"/>
  <c r="AE378" i="1" s="1"/>
  <c r="S378" i="1"/>
</calcChain>
</file>

<file path=xl/sharedStrings.xml><?xml version="1.0" encoding="utf-8"?>
<sst xmlns="http://schemas.openxmlformats.org/spreadsheetml/2006/main" count="5568" uniqueCount="1592">
  <si>
    <t xml:space="preserve">    "       "       "</t>
  </si>
  <si>
    <t>LS5524 Tidewater 19" x 19" size of Field Tile.</t>
  </si>
  <si>
    <t xml:space="preserve">Color 23194 Russet Brown in the 8" x 12" Wall field tile, S4289 &amp; SN4269 Bullnose </t>
  </si>
  <si>
    <t xml:space="preserve">Color 23397 Hearthstone Brick in the 8" x 12" Wall field tile, CR1x8 &amp; CRS1x1 Chair </t>
  </si>
  <si>
    <t xml:space="preserve">Rail &amp; Stop, S4289 &amp; SN4269 Bullnose &amp; Corner and the A108 &amp; AZ108 Bead/Quarter </t>
  </si>
  <si>
    <t>Mosaic Art Fresco</t>
  </si>
  <si>
    <t>Glazed Porcelain Mosaics</t>
  </si>
  <si>
    <t>Progetto Casa</t>
  </si>
  <si>
    <t>Renaissance</t>
  </si>
  <si>
    <t>Taconic Slate</t>
  </si>
  <si>
    <t>Soul</t>
  </si>
  <si>
    <t>Savannah</t>
  </si>
  <si>
    <t>PietraArt Travertine</t>
  </si>
  <si>
    <t>SN4339</t>
  </si>
  <si>
    <t>6" x 12"</t>
  </si>
  <si>
    <t>PROGETTO CASA</t>
  </si>
  <si>
    <t xml:space="preserve">18" x 18" Textured Field in all colors. </t>
  </si>
  <si>
    <t>Glazed Ceramic</t>
  </si>
  <si>
    <t xml:space="preserve">From this discontinued line the following items will remain current and will be found in </t>
  </si>
  <si>
    <t xml:space="preserve">the Pietra Art Travertine Series:  P151 Grape Cluster 4" x 4" Insert, P192 Grape Vine </t>
  </si>
  <si>
    <t xml:space="preserve">4" x 12" Listello, P343 Spice Rack 16" x 16" Mural &amp; P183 Wine Basket 16" x 24" Mural.  </t>
  </si>
  <si>
    <t xml:space="preserve">    "       "        "</t>
  </si>
  <si>
    <t xml:space="preserve">All items discontinued except for the following items which will be moved to the </t>
  </si>
  <si>
    <t>In all Colors; 10" x 13" Wall Field tile, S43A9 &amp; SN4339 Bullnose and Corner.</t>
  </si>
  <si>
    <t>and Corner.</t>
  </si>
  <si>
    <t>Round and Out Angle.</t>
  </si>
  <si>
    <t xml:space="preserve">Pietra Art Travertine Series:  P151 Grape Cluster 4" x 4" Insert, P192 Grape Vine </t>
  </si>
  <si>
    <t>Streamline</t>
  </si>
  <si>
    <t>PIETRA ART SLATE &amp; TUMBLED SLATE</t>
  </si>
  <si>
    <t xml:space="preserve">2" x 8" &amp; 5" x 12" Listellos in colors:  S006 Peacock, S016 Autumn, S057 Multi &amp; </t>
  </si>
  <si>
    <t>M12</t>
  </si>
  <si>
    <t>M122</t>
  </si>
  <si>
    <t>Through-Body Porcelain</t>
  </si>
  <si>
    <t>Pietra Art Mexican Travertine</t>
  </si>
  <si>
    <t>Easy Access Website links</t>
  </si>
  <si>
    <t>Size</t>
  </si>
  <si>
    <t>SF/CTN</t>
  </si>
  <si>
    <t>Shape</t>
  </si>
  <si>
    <t>Description</t>
  </si>
  <si>
    <t>14.00 SF/CTN</t>
  </si>
  <si>
    <t>CCTD Effective Date</t>
  </si>
  <si>
    <t xml:space="preserve">Colors 90412 Argento Polished and P0412 Argento Filled &amp; Honed. </t>
  </si>
  <si>
    <t>8" x 24"</t>
  </si>
  <si>
    <t>12" x 24"</t>
  </si>
  <si>
    <t>3" x 24"</t>
  </si>
  <si>
    <t>P43N9</t>
  </si>
  <si>
    <t>Creekside</t>
  </si>
  <si>
    <t>Addition of colors P010 Silver and P040 Scabos.</t>
  </si>
  <si>
    <t>P0444 Picasso Filled&amp;Honed 12"x12" &amp; 18"x18" Field moved to "Pietra Art Travertine".</t>
  </si>
  <si>
    <t xml:space="preserve">    "</t>
  </si>
  <si>
    <t>Color Noce changed to Walnut.</t>
  </si>
  <si>
    <t>PIETRA ART BLISS</t>
  </si>
  <si>
    <t>Six new colors added to each of the 2 mosaic formats.</t>
  </si>
  <si>
    <t>Ledger Stone 6” x 24” panels now sold full carton only. (6 EACH/CTN)</t>
  </si>
  <si>
    <t>1" x 6"</t>
  </si>
  <si>
    <t>5.38 SF/CTN</t>
  </si>
  <si>
    <t>Glass Mosaics - Platinum</t>
  </si>
  <si>
    <t>Millenia</t>
  </si>
  <si>
    <r>
      <t>Legend</t>
    </r>
    <r>
      <rPr>
        <vertAlign val="superscript"/>
        <sz val="10"/>
        <rFont val="Arial"/>
        <family val="2"/>
      </rPr>
      <t>HDP</t>
    </r>
  </si>
  <si>
    <t>PietraArt Slate</t>
  </si>
  <si>
    <t>Addition of 6" x 24" Ledger Stone Corners.</t>
  </si>
  <si>
    <t>90424 Noce 12" x 12" &amp; 18" x 18" changed to:  90490 - Walnut Travertine.</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</si>
  <si>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</si>
  <si>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</si>
  <si>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</si>
  <si>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</si>
  <si>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</si>
  <si>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GRAN CANYON</t>
  </si>
  <si>
    <t xml:space="preserve">      "</t>
  </si>
  <si>
    <t xml:space="preserve">The following shapes in all colors:  A8262 Counter Rail, AC8262 Counter Rail Out Angle, </t>
  </si>
  <si>
    <t xml:space="preserve">the 12" x 12" field so it will change in thickness as well but packaging will </t>
  </si>
  <si>
    <t>remain the same.</t>
  </si>
  <si>
    <t>Glazed Porcelain Floor Satin Finish &amp; Glazed Ceramic Wall Gloss Finish</t>
  </si>
  <si>
    <t>Click on "Your Price Calculation" to set the print area for your personal cost calculation report.</t>
  </si>
  <si>
    <t>PIETRA ART PEBBLES - Natural Stone</t>
  </si>
  <si>
    <t>I2.7x2.7 Cool &amp; Warm Fossil Inserts</t>
  </si>
  <si>
    <t>MCR2x8 &amp; MCRS2x1 in Cool &amp; Warm Fossil &amp; Papyrus Chair Rails &amp; Stops</t>
  </si>
  <si>
    <t>Color-Body Glazed Porcelain (High Definition Porcelain)</t>
  </si>
  <si>
    <t>If you always want your price to round to the nearest nickel, enter "YES".</t>
  </si>
  <si>
    <t xml:space="preserve">Ending Cents: </t>
  </si>
  <si>
    <t>16.00 SF/CTN</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</si>
  <si>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</si>
  <si>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</si>
  <si>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</si>
  <si>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</si>
  <si>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</si>
  <si>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</si>
  <si>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</si>
  <si>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</si>
  <si>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</si>
  <si>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</si>
  <si>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</si>
  <si>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</si>
  <si>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 xml:space="preserve"> </t>
  </si>
  <si>
    <t>xx</t>
  </si>
  <si>
    <t>Pietra Art Granite</t>
  </si>
  <si>
    <t>Pietra Art Marble &amp; Tumbled Marble</t>
  </si>
  <si>
    <t>Pietra Art Slate &amp; Tumbled Slate</t>
  </si>
  <si>
    <t xml:space="preserve">The porcelain floor tile and accessories as noted below will be known as:  </t>
  </si>
  <si>
    <t>Click on "Your Price List" to set the print area for your personal price list.</t>
  </si>
  <si>
    <t>Enter your Company Name</t>
  </si>
  <si>
    <t xml:space="preserve">The 6" x 6" field tile will be transitioning from a pressed 6" x 6" tile to a scored and cut 6" x 6" </t>
  </si>
  <si>
    <t xml:space="preserve">as inventory in the pressed version is depleted.  The scored and cut 6" x 6" field tile will contain </t>
  </si>
  <si>
    <t>10.83 S.F. per carton.</t>
  </si>
  <si>
    <t>Fontana &amp; Taconic Slate</t>
  </si>
  <si>
    <t>Pietra Art Mexican Travertine Planks</t>
  </si>
  <si>
    <t>Ashton</t>
  </si>
  <si>
    <t>15.50 SF/CTN</t>
  </si>
  <si>
    <t>Abilene</t>
  </si>
  <si>
    <t>Ankara</t>
  </si>
  <si>
    <t>Mosaic Art</t>
  </si>
  <si>
    <t>Appalachian Slate</t>
  </si>
  <si>
    <t>Musica</t>
  </si>
  <si>
    <t>Ariostea Geo Natura</t>
  </si>
  <si>
    <t>Ozark</t>
  </si>
  <si>
    <t>Artsy</t>
  </si>
  <si>
    <t xml:space="preserve">“RetroClassic” (Floor).  This line now consists of the 13” x 13” field tile, </t>
  </si>
  <si>
    <t xml:space="preserve">P43D9 3” x 13” bullnose, 50600D 2-1/2” x 13” Checkerboard Listello, and </t>
  </si>
  <si>
    <t xml:space="preserve">the two 12 inch Hex mosaics P001 Classic Octagon &amp; P005 Elegant Octagon. </t>
  </si>
  <si>
    <t xml:space="preserve">“RetroClassic Wall” line.  RetroClassic Wall now contains all the wall tiles </t>
  </si>
  <si>
    <t xml:space="preserve">and accessories from the previously known as RetroClassic line and all </t>
  </si>
  <si>
    <t>items from the previously known as RetroClassic Flair line.</t>
  </si>
  <si>
    <t xml:space="preserve">Now known as “Slate &amp; Tumbled Slate”.  The following items have been </t>
  </si>
  <si>
    <t xml:space="preserve">IS010 Zerra 12” x 12” field tiles.  Field tile sizes 8” x 8” and 8” x 16” have </t>
  </si>
  <si>
    <r>
      <t>Berkshire</t>
    </r>
    <r>
      <rPr>
        <vertAlign val="superscript"/>
        <sz val="10"/>
        <rFont val="Arial"/>
        <family val="2"/>
      </rPr>
      <t>HDP</t>
    </r>
  </si>
  <si>
    <t>Pietra Art Polished Travertine</t>
  </si>
  <si>
    <t>Frontier</t>
  </si>
  <si>
    <t>Glacier</t>
  </si>
  <si>
    <t xml:space="preserve">referenced to existing colors from previously known as line Slate II, now in </t>
  </si>
  <si>
    <t xml:space="preserve">“Slate &amp; Tumbled Slate”.  Closest crossovers are:  S006 Peacock – 12x12 = </t>
  </si>
  <si>
    <t>IS001 Peacock and 4x4 = IS402 California Gold, S016 Autumn – 12x12 =</t>
  </si>
  <si>
    <t xml:space="preserve"> IS003 Indian Autumn and 4x4 = IS401 Indian Autumn and S057 Multi – </t>
  </si>
  <si>
    <t>3" x 3"</t>
  </si>
  <si>
    <t>Bullnose Corner</t>
  </si>
  <si>
    <t>12" x 12"</t>
  </si>
  <si>
    <t>3" x 12"</t>
  </si>
  <si>
    <t>3" x 6"</t>
  </si>
  <si>
    <t>3"x6", 6"x6" &amp; 24"x24" sizes added to line in select colors.</t>
  </si>
  <si>
    <t>MCR2x13 50200D Cornice Chair Rail</t>
  </si>
  <si>
    <t>GM024 - Teos Green &amp; GM025 - Emperador Light colors in 12"x12" added.</t>
  </si>
  <si>
    <t>GC99 Strata L1.5x10 Listello.</t>
  </si>
  <si>
    <t>12" x 24" x 10 mm</t>
  </si>
  <si>
    <t>25525 Oak          25535 Hickory          25555 Olive          25585 Walnut          25595 Maple</t>
  </si>
  <si>
    <t>Glazed Porcelain floor &amp; Ceramic wall</t>
  </si>
  <si>
    <t>Pietra Art Classic Mosaics</t>
  </si>
  <si>
    <t>Pietra Art Medallions</t>
  </si>
  <si>
    <t xml:space="preserve">Pietra Art Medallions II </t>
  </si>
  <si>
    <t>Pietra Art Stone Mosaics</t>
  </si>
  <si>
    <t>Pietra Art Slate II</t>
  </si>
  <si>
    <t>Retroclassic Flair</t>
  </si>
  <si>
    <t>Glazed Porcelain</t>
  </si>
  <si>
    <t>15.58 SF/CTN</t>
  </si>
  <si>
    <t>Islands</t>
  </si>
  <si>
    <t>Tivoli</t>
  </si>
  <si>
    <t>Topeka</t>
  </si>
  <si>
    <t>Loft</t>
  </si>
  <si>
    <t>Tuscania</t>
  </si>
  <si>
    <t>Matte Glaze</t>
  </si>
  <si>
    <t>Mendocino</t>
  </si>
  <si>
    <t>Villa Antica</t>
  </si>
  <si>
    <t>Metal Art</t>
  </si>
  <si>
    <t>Vitra Art</t>
  </si>
  <si>
    <t>Metrofusion</t>
  </si>
  <si>
    <t>Washington</t>
  </si>
  <si>
    <r>
      <t xml:space="preserve">Metropolitan Quarry Tile…see price book </t>
    </r>
    <r>
      <rPr>
        <b/>
        <sz val="8"/>
        <rFont val="Arial"/>
        <family val="2"/>
      </rPr>
      <t>File "M" - METROPOLITAN</t>
    </r>
  </si>
  <si>
    <t>Pietra Art Granite &amp; Marble</t>
  </si>
  <si>
    <t>Pietra Art Travertine</t>
  </si>
  <si>
    <t>Stonegate</t>
  </si>
  <si>
    <t>TileArt Listellos</t>
  </si>
  <si>
    <t>Vessel Art Listellos</t>
  </si>
  <si>
    <t>RetroClassic Flair</t>
  </si>
  <si>
    <t>13" x 13" floor tiles</t>
  </si>
  <si>
    <t>Changes</t>
  </si>
  <si>
    <t>New Chair Rail Shapes in the following lines:</t>
  </si>
  <si>
    <t>Moldings - Chair Rails</t>
  </si>
  <si>
    <t>CR2x8 &amp; CR2x1 replace the MCR items</t>
  </si>
  <si>
    <t>Bright and Matte Color Revisions</t>
  </si>
  <si>
    <t>x</t>
  </si>
  <si>
    <t>Florida Tile</t>
  </si>
  <si>
    <t>Date</t>
  </si>
  <si>
    <t>Announced</t>
  </si>
  <si>
    <t>New Products</t>
  </si>
  <si>
    <t>Slate M18x18 Medallions, colors S006 Peacock, S016 Autumn &amp; S057 Multi.</t>
  </si>
  <si>
    <t>Berkshire</t>
  </si>
  <si>
    <t>Natural Stone &amp; Glass</t>
  </si>
  <si>
    <r>
      <t>Quartez</t>
    </r>
    <r>
      <rPr>
        <vertAlign val="superscript"/>
        <sz val="10"/>
        <rFont val="Arial"/>
        <family val="2"/>
      </rPr>
      <t>HDP</t>
    </r>
  </si>
  <si>
    <t>Metal Art Ornaments</t>
  </si>
  <si>
    <r>
      <t>Legend</t>
    </r>
    <r>
      <rPr>
        <b/>
        <vertAlign val="superscript"/>
        <sz val="10"/>
        <rFont val="Arial"/>
        <family val="2"/>
      </rPr>
      <t>HDP</t>
    </r>
  </si>
  <si>
    <t>VITRA ART DIMENSIONS</t>
  </si>
  <si>
    <t>Bright and Matte</t>
  </si>
  <si>
    <t xml:space="preserve">Florida Tile is beginning production of the 18" x 18" field in their Lawrenceburg </t>
  </si>
  <si>
    <t>plant.  The SF/CTN of this newly produced item will now be 15.58.</t>
  </si>
  <si>
    <t xml:space="preserve">     "</t>
  </si>
  <si>
    <t>Trim shapes S4669 6” x 6” bullnose and SN4669 6” x 6” corner.</t>
  </si>
  <si>
    <t>0.97 SF/SHEET</t>
  </si>
  <si>
    <t>0.95 SF/SHEET</t>
  </si>
  <si>
    <t>VITRA ART MOSAICS</t>
  </si>
  <si>
    <t>Pristine</t>
  </si>
  <si>
    <t xml:space="preserve">3" x 8" 3010H Lotus Gris listello. </t>
  </si>
  <si>
    <t>Glazed Porcelain Floor &amp; Ceramic Wall</t>
  </si>
  <si>
    <t>Glazed Porcelain Floor &amp; Ceramic Wall (High Definition Porcelain)</t>
  </si>
  <si>
    <t>Addition of 12" x 24" Field Tile size.</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</si>
  <si>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</si>
  <si>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</si>
  <si>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</si>
  <si>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</si>
  <si>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</si>
  <si>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</si>
  <si>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</si>
  <si>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</si>
  <si>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</si>
  <si>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</si>
  <si>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</si>
  <si>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</si>
  <si>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 xml:space="preserve">2"x 6" and 3" x 8" 3077K Provincial Rust and 3030G Vintage Cremo listello.  Also the  </t>
  </si>
  <si>
    <t xml:space="preserve">       "</t>
  </si>
  <si>
    <t xml:space="preserve">A001 White, A002 Biscuit, A004 Parchment, A005 Black, A029 Sand Beige, </t>
  </si>
  <si>
    <t>A041 Mellow Gold, A050 Green, A056 Burgundy &amp; A069 Cobalt.</t>
  </si>
  <si>
    <t xml:space="preserve">   "</t>
  </si>
  <si>
    <t>c</t>
  </si>
  <si>
    <t>S077 Copper.</t>
  </si>
  <si>
    <t xml:space="preserve">    "         "         "      "        "             "</t>
  </si>
  <si>
    <t>Note</t>
  </si>
  <si>
    <t>Disc.</t>
  </si>
  <si>
    <t>Disc</t>
  </si>
  <si>
    <t>Act. Cost</t>
  </si>
  <si>
    <t>Retail Price Calculations</t>
  </si>
  <si>
    <t>Price List</t>
  </si>
  <si>
    <t>Manufacturer's Home Page</t>
  </si>
  <si>
    <t>Direct Website Link</t>
  </si>
  <si>
    <r>
      <t>ConestogaTile's</t>
    </r>
    <r>
      <rPr>
        <sz val="10"/>
        <rFont val="Arial"/>
        <family val="2"/>
      </rPr>
      <t xml:space="preserve"> Website</t>
    </r>
  </si>
  <si>
    <t>www.conestogatile.com</t>
  </si>
  <si>
    <t>www.floridatile.com</t>
  </si>
  <si>
    <t>Formations</t>
  </si>
  <si>
    <t>Botanical listellos, inserts moved into Creekside series (except the I8x12 Deco Shell which is discontinued)</t>
  </si>
  <si>
    <t>A113 1" x 13" Quarter Round and AZ108 1" x 1" Quarter Round Corner added to line.</t>
  </si>
  <si>
    <t xml:space="preserve">A106 3/4" x 6" Quarter Round and AC106 3/4" x 6" Quarter Round Corner added to line in </t>
  </si>
  <si>
    <t xml:space="preserve">60501, please use Bright Glaze Cotton Color 10 and Pearl Color 19 for Simply Gray 60519.   </t>
  </si>
  <si>
    <t xml:space="preserve">colors 60502 Barely Beige, 60504 Smooth Satin &amp; 60524 Classic Taupe.  For Crisp White  </t>
  </si>
  <si>
    <t xml:space="preserve">L43/8x13 4000A Light Trailstones and 4000B Dark Trailstones listellos. </t>
  </si>
  <si>
    <t>S4369</t>
  </si>
  <si>
    <t>P36C9</t>
  </si>
  <si>
    <t>Metal Art Signature</t>
  </si>
  <si>
    <t>Cast Metal Decorative Accents</t>
  </si>
  <si>
    <t>Metal Art Matrix</t>
  </si>
  <si>
    <t>Stainless Steel Decorative Accents</t>
  </si>
  <si>
    <t>Cove Base and Cove Base Corners added to Series</t>
  </si>
  <si>
    <t>Cove Base</t>
  </si>
  <si>
    <t>Cove Base Outside Corner</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</si>
  <si>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</si>
  <si>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</si>
  <si>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</si>
  <si>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</si>
  <si>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r>
      <t>Paramount</t>
    </r>
    <r>
      <rPr>
        <b/>
        <vertAlign val="superscript"/>
        <sz val="10"/>
        <rFont val="Arial"/>
        <family val="2"/>
      </rPr>
      <t>HDP</t>
    </r>
  </si>
  <si>
    <t>Ceramic Wall Tile</t>
  </si>
  <si>
    <t>PietraArt is a natural stone product, no claims will be accepted for variations in shade or appearance, after installation.</t>
  </si>
  <si>
    <t>PB3169</t>
  </si>
  <si>
    <t>Color:</t>
  </si>
  <si>
    <t>Glass Mosaics - Frosted Dimensions</t>
  </si>
  <si>
    <t>Pietra Art Bliss</t>
  </si>
  <si>
    <t>VitraArt Harmony</t>
  </si>
  <si>
    <t>VitraArt Tranquil</t>
  </si>
  <si>
    <t>Glass</t>
  </si>
  <si>
    <t>PietraArt Bliss</t>
  </si>
  <si>
    <t>A106 Bead/Quarter Round &amp; AZ106 Bead/Quarter Round Out Angle.</t>
  </si>
  <si>
    <t>Colors P048 Giallo and P082 Rojo in all items.  24x24 field tile size in all colors.</t>
  </si>
  <si>
    <t>12"x12" &amp; 18"x18" field tile in color P024 Noce has now changed to color P090 Walnut.</t>
  </si>
  <si>
    <t>To help establish your price list, enter the gross profit percent for each type of product.</t>
  </si>
  <si>
    <t>If you want to manually adjust your price list, hit "F5" and go to "Customer_Cost" to manually adjust pricing.</t>
  </si>
  <si>
    <t>M122 Mosaics change in appearance made.  Cannot use old mosaics w/the new.</t>
  </si>
  <si>
    <t xml:space="preserve">The 12" x 12" field tile is now 8MM thick instead of 7.5MM.  The 8MM version will </t>
  </si>
  <si>
    <t xml:space="preserve">be differentiated by having a "K" added to the end of the color number and will </t>
  </si>
  <si>
    <t xml:space="preserve">now come 16SF per carton.  The M12 mosaic and P43C9 bullnose is made from </t>
  </si>
  <si>
    <t>Urbanite</t>
  </si>
  <si>
    <t>Phoenix</t>
  </si>
  <si>
    <t>Throughbody Porcelain</t>
  </si>
  <si>
    <t>24" x 24"</t>
  </si>
  <si>
    <t xml:space="preserve">All colors in the 19" x 19" size of Field Tile. </t>
  </si>
  <si>
    <t>M12HEX</t>
  </si>
  <si>
    <t>M12ROMAN</t>
  </si>
  <si>
    <t>PietraArt Limestone</t>
  </si>
  <si>
    <t>Color Alexandria Beige discontinued in 12x12, 18x18 &amp; 24x24 sizes.</t>
  </si>
  <si>
    <t>You can enter a value in the column labeled "Adj." to change your price manually.</t>
  </si>
  <si>
    <t>Adj.</t>
  </si>
  <si>
    <t>Floor:</t>
  </si>
  <si>
    <t>Wall:</t>
  </si>
  <si>
    <t>ALL ITEMS MARKED WITH PACKAGING QUANTITY ARE SOLD IN MULTIPLES OF THAT QUANTITY ONLY</t>
  </si>
  <si>
    <t xml:space="preserve">Discount: </t>
  </si>
  <si>
    <t xml:space="preserve">Round Nickel: </t>
  </si>
  <si>
    <t>If you always want your price to end with a certain cents, enter that cent value.</t>
  </si>
  <si>
    <t>Cust. Cost</t>
  </si>
  <si>
    <t>Customer Cost Calculation</t>
  </si>
  <si>
    <t>Trim</t>
  </si>
  <si>
    <t>EA</t>
  </si>
  <si>
    <t>SF</t>
  </si>
  <si>
    <t>Field</t>
  </si>
  <si>
    <t>PIETRA ART MEDALLIONS</t>
  </si>
  <si>
    <t xml:space="preserve">The following Travertine Medallions were changed to "Non-Stock":  MS5202, </t>
  </si>
  <si>
    <t xml:space="preserve">MS5203, MS5204 18" x 18" Medallions, MS6002, MS6003, MS6004 24" Round </t>
  </si>
  <si>
    <t xml:space="preserve">Medallions &amp; MS6202, MS6203, MS6204 36" Round Medallions.     </t>
  </si>
  <si>
    <t>"</t>
  </si>
  <si>
    <t>Series</t>
  </si>
  <si>
    <t>Product Type</t>
  </si>
  <si>
    <t>Full Carton</t>
  </si>
  <si>
    <t>a</t>
  </si>
  <si>
    <t>Notes:</t>
  </si>
  <si>
    <t>Group</t>
  </si>
  <si>
    <t>GP Margin % for</t>
  </si>
  <si>
    <t>Field Tile</t>
  </si>
  <si>
    <t>Manufacturer</t>
  </si>
  <si>
    <t>Format</t>
  </si>
  <si>
    <t>ABC</t>
  </si>
  <si>
    <t>X</t>
  </si>
  <si>
    <t>$.05 Round Matrix</t>
  </si>
  <si>
    <t>Chg</t>
  </si>
  <si>
    <t>Pietra Art Tumbled Marble</t>
  </si>
  <si>
    <t>Floor products now Glazed Porcelain.</t>
  </si>
  <si>
    <t>Cast Stone Fixtures</t>
  </si>
  <si>
    <t>PIETRA ART LIMESTONE</t>
  </si>
  <si>
    <t>24" x 24" Field in all colors.</t>
  </si>
  <si>
    <t>Glass Mosaics Dimensions &amp; Mosaic</t>
  </si>
  <si>
    <t xml:space="preserve">Has been has been renamed and incorporated in the section </t>
  </si>
  <si>
    <t xml:space="preserve">Formally found under the heading of “Glass Mosaics” now fall under the </t>
  </si>
  <si>
    <t xml:space="preserve">heading of “Vitra Art”.  (Not to be confused with the now discontinued </t>
  </si>
  <si>
    <t>Vitra Art Glass Tile Accents line.)</t>
  </si>
  <si>
    <t>all 4” x 8” Listello &amp; the M121 1” x 1” mosaics are all discontinued as well.</t>
  </si>
  <si>
    <t>discontinued:  IS007 Multi Pink, IS008 Gold Green, IS009 Ocean Natural &amp;</t>
  </si>
  <si>
    <t>Natural Stone</t>
  </si>
  <si>
    <t>Basalto</t>
  </si>
  <si>
    <t>Pietra Art Accents</t>
  </si>
  <si>
    <t>Botanical</t>
  </si>
  <si>
    <t>Bright Glaze</t>
  </si>
  <si>
    <t>Caldera</t>
  </si>
  <si>
    <t>Pietra Art Limestone</t>
  </si>
  <si>
    <t>Cheyenne</t>
  </si>
  <si>
    <t>Contessa</t>
  </si>
  <si>
    <t>RetroClassic Wall</t>
  </si>
  <si>
    <t xml:space="preserve">          "            "</t>
  </si>
  <si>
    <t xml:space="preserve">All items in colors 50841W Mellow Gold &amp; 50856W Burgundy and all items in colors </t>
  </si>
  <si>
    <t>A041 Mellow Gold &amp; A056 Burgundy.</t>
  </si>
  <si>
    <r>
      <t>Berkshire</t>
    </r>
    <r>
      <rPr>
        <vertAlign val="superscript"/>
        <sz val="8"/>
        <rFont val="Arial"/>
        <family val="2"/>
      </rPr>
      <t>HDP</t>
    </r>
  </si>
  <si>
    <t>Pietra Art Rustic Travertine</t>
  </si>
  <si>
    <t>Metal and Cast Decor</t>
  </si>
  <si>
    <t>6" x 24"</t>
  </si>
  <si>
    <t>Floral design only 1"x1", 2"x2" &amp; 1-1/4"x8 all finishes.</t>
  </si>
  <si>
    <t>18"x18" packaged and sold by carton, 5 pcs/carton, 11.25 sf/carton.</t>
  </si>
  <si>
    <t xml:space="preserve">The name Slate II has been eliminated.  These items will now be a part of </t>
  </si>
  <si>
    <t>the  “Slate &amp; Tumbled Slate” section.</t>
  </si>
  <si>
    <t xml:space="preserve">Florida Tile is however retaining the following select MRP2x6 Ropes and </t>
  </si>
  <si>
    <t>b</t>
  </si>
  <si>
    <t>G</t>
  </si>
  <si>
    <t>Note:</t>
  </si>
  <si>
    <t xml:space="preserve">been discontinued.  IS610, IS611, IS612, IS613 and IS614 4” x 12” Listello, </t>
  </si>
  <si>
    <t>have made them exclusively part of the RetroClassic Wall series:</t>
  </si>
  <si>
    <t xml:space="preserve">Pietra Art Slate   </t>
  </si>
  <si>
    <t xml:space="preserve">Now known as “Slate &amp; Tumbled Slate”.  The following have been </t>
  </si>
  <si>
    <t xml:space="preserve">discontinued:  MCR1.5x8 Chair Rails, MR1x12 Pencils, and the colors S006 </t>
  </si>
  <si>
    <t xml:space="preserve">Peacock, S016 Autumn and S057 Multi in the 4” x 4” and 12” x 12” sizes </t>
  </si>
  <si>
    <t>have been discontinued.  These 4”x4” &amp; 12”x12” sizes can be cross-</t>
  </si>
  <si>
    <t xml:space="preserve">4-3/8" x 4-3/8" field, S4449 Bullnose, SN4449 Bullnose Corner, I43/8 Insert 800A Light </t>
  </si>
  <si>
    <t xml:space="preserve">Trailstones, I43/8 Insert 800B Dark Trailstones, L43/8x13 Listello 800E Grapevine and </t>
  </si>
  <si>
    <t xml:space="preserve">I43/8 Insert 800E Grapevine.     </t>
  </si>
  <si>
    <t>Cotto Series</t>
  </si>
  <si>
    <t>Pietra Art Pebbles</t>
  </si>
  <si>
    <t xml:space="preserve">12x12 = IS002 Kund Multi and 4x4 = IS400 Kund Multi. </t>
  </si>
  <si>
    <t xml:space="preserve">Pietra Art Slate II &amp; Tumbled Slate   </t>
  </si>
  <si>
    <t>Bullnose</t>
  </si>
  <si>
    <t>Playful</t>
  </si>
  <si>
    <t>Ravenna</t>
  </si>
  <si>
    <t>Reno</t>
  </si>
  <si>
    <t>Resin Art</t>
  </si>
  <si>
    <t>Retroclassic</t>
  </si>
  <si>
    <t>continued on next page</t>
  </si>
  <si>
    <t>Gran Canyon</t>
  </si>
  <si>
    <t>Fontana</t>
  </si>
  <si>
    <t>Hamlet Manor</t>
  </si>
  <si>
    <t>Horizon</t>
  </si>
  <si>
    <t>Pinecrest</t>
  </si>
  <si>
    <t>Stonehenge</t>
  </si>
  <si>
    <t>S4369 &amp; SN4369</t>
  </si>
  <si>
    <t>Livingston</t>
  </si>
  <si>
    <t>Scottish</t>
  </si>
  <si>
    <t>Pietra Art Chiseled Edge Travertine</t>
  </si>
  <si>
    <t>Pietra Art Mosaics</t>
  </si>
  <si>
    <t>Hamlet Wall Tile</t>
  </si>
  <si>
    <t>Terrace</t>
  </si>
  <si>
    <t>Las Olas</t>
  </si>
  <si>
    <t>added 13"x13", P43D9</t>
  </si>
  <si>
    <t>Cotto</t>
  </si>
  <si>
    <t>Biscayne</t>
  </si>
  <si>
    <t>Carmel</t>
  </si>
  <si>
    <t>Crystal</t>
  </si>
  <si>
    <t>Miner's Mark</t>
  </si>
  <si>
    <t>Proselect</t>
  </si>
  <si>
    <t>Old World</t>
  </si>
  <si>
    <t>Through-Body Glazed Porcelain (High Definition Porcelain)</t>
  </si>
  <si>
    <t>Metallic Resin Accents</t>
  </si>
  <si>
    <t>4" Octagon all colors; S006 Peacock, S016 Autumn, S057 Multi &amp; S077 Copper.</t>
  </si>
  <si>
    <t>RSP12x24</t>
  </si>
  <si>
    <t xml:space="preserve">Ceramic &amp; Porcelain </t>
  </si>
  <si>
    <t>Highlands</t>
  </si>
  <si>
    <t>Metal and Cast Décor</t>
  </si>
  <si>
    <t>Montana</t>
  </si>
  <si>
    <t xml:space="preserve">Glazed Porcelain </t>
  </si>
  <si>
    <t>Discontinued Products</t>
  </si>
  <si>
    <t>Price</t>
  </si>
  <si>
    <t>If you have any questions on how to best use this spreadsheet, please feel free to contact</t>
  </si>
  <si>
    <t>RetroClassic</t>
  </si>
  <si>
    <t>9" x 18"</t>
  </si>
  <si>
    <t xml:space="preserve">L3x6 Classic Vine Listellos in the Metallic colors:  A011 Metallic Pewter, </t>
  </si>
  <si>
    <t xml:space="preserve">        "</t>
  </si>
  <si>
    <t xml:space="preserve">A013 Metallic Bronze, A040 Metallic Gold, A048 Metallic Haze &amp; </t>
  </si>
  <si>
    <t>A068 Metallic Blue</t>
  </si>
  <si>
    <t>Grandeur</t>
  </si>
  <si>
    <t>Yukon</t>
  </si>
  <si>
    <t>6x8 and 8x8</t>
  </si>
  <si>
    <t>A108, AC108, A8282E &amp; AC8282E</t>
  </si>
  <si>
    <t>Bright</t>
  </si>
  <si>
    <t>A3602 &amp; AN3602</t>
  </si>
  <si>
    <t>Matte</t>
  </si>
  <si>
    <t>S4269 &amp; SN4269</t>
  </si>
  <si>
    <t>Color 151A India</t>
  </si>
  <si>
    <t>A106 &amp; AC106</t>
  </si>
  <si>
    <t>Color 115A Epiro</t>
  </si>
  <si>
    <t>Premium Blend</t>
  </si>
  <si>
    <t>Belvitra</t>
  </si>
  <si>
    <t>Various Trim Shapes</t>
  </si>
  <si>
    <t>Cornerstones</t>
  </si>
  <si>
    <t>Designline</t>
  </si>
  <si>
    <t>Dots, Ropes, &amp; Rounded Moldings</t>
  </si>
  <si>
    <t>EpicStone</t>
  </si>
  <si>
    <t>Madeira</t>
  </si>
  <si>
    <t>Maison</t>
  </si>
  <si>
    <t>Perfect Partners</t>
  </si>
  <si>
    <t>Perfect Partners Prem</t>
  </si>
  <si>
    <t>Potter's Choice</t>
  </si>
  <si>
    <t>Potter's Touch</t>
  </si>
  <si>
    <t>Quebec</t>
  </si>
  <si>
    <t>Solano</t>
  </si>
  <si>
    <t>P43C9</t>
  </si>
  <si>
    <t xml:space="preserve"> 60278P Terra Red 18" x 18" field. </t>
  </si>
  <si>
    <t>Color Amber in all formats.</t>
  </si>
  <si>
    <t xml:space="preserve">Pietra Art Mexican Travertine Planks </t>
  </si>
  <si>
    <t>Now included in the "Pietra Art Mexican Travertine" series.</t>
  </si>
  <si>
    <t xml:space="preserve">    "      "        "            "</t>
  </si>
  <si>
    <t>16" x 16" Field tile discontinued. (now being produced in 18" x 18" size)</t>
  </si>
  <si>
    <t xml:space="preserve">The following Mosaics in all colors:  M12D Mini Diamond Tumbled, M125/8 5/8" Tumbled &amp; </t>
  </si>
  <si>
    <t xml:space="preserve">Modular Pattern Mini Versailles.  </t>
  </si>
  <si>
    <t xml:space="preserve">The following Listellos:  L4x12 90300A Star Noce &amp; 90300B Star Rust.  L5x12 90300C </t>
  </si>
  <si>
    <t>M125/8 P90300 Fusion 5/8" x 5/8" Mosaic.</t>
  </si>
  <si>
    <t>All Mosaics are Mesh-Mounted.</t>
  </si>
  <si>
    <t>18" x 18" Field tile size. (replaces 16" x 16" size)</t>
  </si>
  <si>
    <t>Chevron, 90300D Heather, 90300E Melissa, 90300F Michelle &amp; 90300G Tiarra Rust.</t>
  </si>
  <si>
    <t>Color 60246P Temple Gold in the 18" x 18" field tile size only.</t>
  </si>
  <si>
    <t xml:space="preserve">Colors 24023 Aura &amp; 24093 LaTerra in the 18" x 18" field tile size only. </t>
  </si>
  <si>
    <t xml:space="preserve">Colors 23640P Gold &amp; 23650P Green in the 18" x 18" field tile size only. </t>
  </si>
  <si>
    <t>Color 5648P Deep Gold in the 12" x 12" field tile size only.</t>
  </si>
  <si>
    <t>Color 5624P Noce in the 18" x 18" field tile size only.</t>
  </si>
  <si>
    <t xml:space="preserve">Color 1624 Noce in the 4-3/8" x 4-3/8" field tile size, S4449 Bullnose &amp; SN4449 </t>
  </si>
  <si>
    <t>Bullnose Corner only.</t>
  </si>
  <si>
    <t>22900 Classic Motif Decoratives:  I12x12 Insert, L2.75x12 Listello &amp; I2.7x2.7 Insert.</t>
  </si>
  <si>
    <t xml:space="preserve">Color 6142AP Verde in the 18" x 18" field tile size only.  50200B Frieze Decoratives:  </t>
  </si>
  <si>
    <t xml:space="preserve">     "          "</t>
  </si>
  <si>
    <t xml:space="preserve">Color 23250W Moss in the 8" x 12" field tile size, S4289 Bullnose, SN4269 Bullnose </t>
  </si>
  <si>
    <t xml:space="preserve">Corner and L2x8 2" x 8" Crest Listello.  </t>
  </si>
  <si>
    <t xml:space="preserve">L4x13 and L2.75x8 Listellos &amp; I4x4 and I2.7x2.7 Inserts.  50250B Sage Decoratives:      </t>
  </si>
  <si>
    <t xml:space="preserve">L4x13 Listello &amp; I4x4 Insert.      </t>
  </si>
  <si>
    <t>Cinema</t>
  </si>
  <si>
    <t>22915E Royale I8x12 Insert/Deco Shell.</t>
  </si>
  <si>
    <t xml:space="preserve">4-3/8" x 4-3/8" "Wall" Field in all colors. </t>
  </si>
  <si>
    <t>23942 Camel Haze 10" x 13" &amp; 18" x 18" Field.  23990 Light Walnut 10" x 13" Field.</t>
  </si>
  <si>
    <t>All "Wall" items:  8" x 12" Field, L2x8 Crest Listello, S4289 Bullnose &amp; SN4269 B/N Corner.</t>
  </si>
  <si>
    <r>
      <t>Craftsman</t>
    </r>
    <r>
      <rPr>
        <vertAlign val="superscript"/>
        <sz val="10"/>
        <rFont val="Arial"/>
        <family val="2"/>
      </rPr>
      <t>DP</t>
    </r>
  </si>
  <si>
    <r>
      <t>Craftsman</t>
    </r>
    <r>
      <rPr>
        <b/>
        <vertAlign val="superscript"/>
        <sz val="10"/>
        <rFont val="Arial"/>
        <family val="2"/>
      </rPr>
      <t>DP</t>
    </r>
  </si>
  <si>
    <t>Glazed Porcelain Floor &amp; Wall (Digital Porcelain)</t>
  </si>
  <si>
    <r>
      <t>Natura</t>
    </r>
    <r>
      <rPr>
        <vertAlign val="superscript"/>
        <sz val="10"/>
        <rFont val="Arial"/>
        <family val="2"/>
      </rPr>
      <t>HDP</t>
    </r>
  </si>
  <si>
    <t xml:space="preserve">Color 24224 Noce in the following formats only:  6" x 6" Field, S4269 Bullnose, </t>
  </si>
  <si>
    <t>SN4269 Bullnose Corner and the L2x6 2" x 6" Listello.</t>
  </si>
  <si>
    <t xml:space="preserve">Color 23630 Almond in the following formats only:  10" x 13" Field, S43A9 3" x 10" </t>
  </si>
  <si>
    <t>Bullnose, SN4339 3" x 3" Bullnose Corner and the L2x10 2" x 10" Listello.</t>
  </si>
  <si>
    <t xml:space="preserve">10" x 13" Field, L2x10 Listello, S43A9 3" x 10" Bullnose &amp; SN4339 3" x 3" Bullnose Corner </t>
  </si>
  <si>
    <t xml:space="preserve">in all colors.  Also, 23605 Warm and 23606 Cool L1.25x10 1-1/4" x 10" Butte Listellos.  </t>
  </si>
  <si>
    <t xml:space="preserve">S4369 Bullnose and SN4339 Bullnose Corner will be transitioned into a cut bullnose from </t>
  </si>
  <si>
    <t xml:space="preserve">the field tile as inventory levels of the pressed version are depleted. </t>
  </si>
  <si>
    <t xml:space="preserve">The pressed P44N9 4" x 24" Bullnose is being replaced with the P43N9 3" x 24" Bullnose that is </t>
  </si>
  <si>
    <t>made by cutting the 6" x 24" field tile in half and profiling &amp; glazing the radius.</t>
  </si>
  <si>
    <r>
      <t>Tides</t>
    </r>
    <r>
      <rPr>
        <vertAlign val="superscript"/>
        <sz val="8"/>
        <rFont val="Arial"/>
        <family val="2"/>
      </rPr>
      <t>HDP</t>
    </r>
  </si>
  <si>
    <t>Haze &amp; 23990 Light Walnut.</t>
  </si>
  <si>
    <t>S4449 4" x 4" Bullnose &amp; SN4449 4" x 4" Bullnose Corner in all colors.</t>
  </si>
  <si>
    <t xml:space="preserve">S43A9 3" x 10" Bullnose &amp; SN4339 3" x 3" Bullnose Corner in colors 23942 Camel </t>
  </si>
  <si>
    <t xml:space="preserve">Color GM019 Tropical Brown 12" x 12" Field. </t>
  </si>
  <si>
    <r>
      <t>Cliffside</t>
    </r>
    <r>
      <rPr>
        <vertAlign val="superscript"/>
        <sz val="10"/>
        <rFont val="Arial"/>
        <family val="2"/>
      </rPr>
      <t>HDP</t>
    </r>
  </si>
  <si>
    <t>Glazed Porcelain (High Definition Porcelain)</t>
  </si>
  <si>
    <t>All "Wall" items:  6" x 6" Field, L2x6 Listello, S4269 Bullnose &amp; SN4269 B/N Corner.</t>
  </si>
  <si>
    <t>Retroclassic Floor</t>
  </si>
  <si>
    <t>Color 26045 Citadel in all formats and P43N9 3" x 24" Bullnose in all colors.</t>
  </si>
  <si>
    <t xml:space="preserve">2" x 2" Mosaic and the 3" x 12" L3x12 Listello in all colors. </t>
  </si>
  <si>
    <r>
      <t>Cliffside</t>
    </r>
    <r>
      <rPr>
        <b/>
        <vertAlign val="superscript"/>
        <sz val="10"/>
        <rFont val="Arial"/>
        <family val="2"/>
      </rPr>
      <t>HDP</t>
    </r>
  </si>
  <si>
    <r>
      <t>Streamline</t>
    </r>
    <r>
      <rPr>
        <b/>
        <i/>
        <vertAlign val="superscript"/>
        <sz val="10"/>
        <rFont val="Arial"/>
        <family val="2"/>
      </rPr>
      <t xml:space="preserve"> New</t>
    </r>
  </si>
  <si>
    <r>
      <t>Tides</t>
    </r>
    <r>
      <rPr>
        <b/>
        <vertAlign val="superscript"/>
        <sz val="10"/>
        <rFont val="Arial"/>
        <family val="2"/>
      </rPr>
      <t>HDP</t>
    </r>
  </si>
  <si>
    <t xml:space="preserve">P001 Classic Octagon &amp; P005 Elegant Octagon Mosaics. </t>
  </si>
  <si>
    <t xml:space="preserve">18" x 18" Field tile size only in all colors. </t>
  </si>
  <si>
    <t xml:space="preserve">18" x 18" Field tile, 2" x 2" Mosaic, Mini Versailles Modular Pattern Mosaic and the </t>
  </si>
  <si>
    <t xml:space="preserve">2-1/2" x 12" L2.5x12 Listello in all colors. </t>
  </si>
  <si>
    <t xml:space="preserve">    "      "          "</t>
  </si>
  <si>
    <t>http://www.floridatile.com/products/berkshire</t>
  </si>
  <si>
    <t>http://www.floridatile.com/products/pietra-art-pebbles</t>
  </si>
  <si>
    <t>3" x 6" Field tile size only in all colors.</t>
  </si>
  <si>
    <t>Addition of colors 90410 Silver Travertine and 90440 Scabos Travertine, (Noce color  replaced with 90490 Walnut Travertine color), Noce color 12" x 12", 18" x 18" field tile sizes and 2" x 4"  polished and beveled mosaics.</t>
  </si>
  <si>
    <t xml:space="preserve">Color Scabos added to line, (Noce color replaced with Walnut color), Straight Edge/Brushed  finish added to line as well as a Random Sized Pattern mosaic. </t>
  </si>
  <si>
    <t>Ledger Stone 6” x 24” panels in colors NS300 Ash, NS302 Ember, NS304 Coal  and NS306 Smoke.  Also ¾” x 12” Liners in colors African Gold, California Gold,  Copper, Indian Autumn and Multi.</t>
  </si>
  <si>
    <t>FP12 Fireplace Mosaic, SFM1x2 1" x 2" Split Face Mosaic, CR2x12 2" x 12" Chair Rail  Molding &amp; MR3/4x12 4" x 12" Pencil Molding available in colors 90325 Noce &amp; 90333  Desert Cream Imperial.  These items are Filled &amp; Honed.</t>
  </si>
  <si>
    <t>Domed Field tile sizes 3" x 6", 4" x 4" &amp; 6" x 6" and DM4x9 Domed 4" x 9" Diamond  Mosaic &amp; DBW12 Domed Basketweave Mosaic.  These items are Filled &amp; Honed and  available in colors D90325 Noce &amp; D90333 Desert Cream Imperial.</t>
  </si>
  <si>
    <t>L3x12 3" x 12" Listello Filled &amp; Honed available in colors 90301 Desert Cream Blend,  90302 Noce Blend &amp; 90303 Desert Cream/Noce Blend.</t>
  </si>
  <si>
    <t>Porcelain I4x4 4" x 4" 3 Piece Deco Set &amp; I2x2 2" x 2" 4 Piece Deco Set available in  color 90303 Desert Cream/Noce.</t>
  </si>
  <si>
    <t>6" x 12" P36C9 Cove Base and 1" x 6" PB3169 Cove Base Corner added to line in  colors 24301 Magnolia White, 24324 Cobblestone Taupe &amp; 24330 Plantation Beige only.</t>
  </si>
  <si>
    <t xml:space="preserve">Vein Cut Field tile sizes 3" x 6", 4" x 4", 6" x 6" &amp; 12" x 12" and M122 Vein Cut 2" x 2"  Mosaic  &amp; 1x2 Vein Cut Mosaic.  Also CR1x12 Chair Rail 1" x 12" Molding Vein Cut  &amp; CR2.5x12 Chair Rail 2-1/2" x 12" Molding Vein Cut.  All items available in colors  P90325 Noce &amp; P90333 Desert Cream Imperial and are Filled &amp; Polished. </t>
  </si>
  <si>
    <t>Aventis</t>
  </si>
  <si>
    <t>Through Body Procelain</t>
  </si>
  <si>
    <t>12" x 18" Field Tile in all colors.</t>
  </si>
  <si>
    <t>Paramount</t>
  </si>
  <si>
    <t>9" x 18" I9x18 Insert in all colors.</t>
  </si>
  <si>
    <t xml:space="preserve">Bullnose and 2" x 2" SN4269 Bullnose Corner.  </t>
  </si>
  <si>
    <t xml:space="preserve">L1.25x13 Listello/Liner, 1-1/2" x 13" CR1.5x13 Chair Rail, 3/4" x 13" MR3/4x13 Rounded </t>
  </si>
  <si>
    <t xml:space="preserve">Molding, 3" x 10" S43A9 Bullnose &amp; 3" x 3" SN4339 Bullnose Corner.       </t>
  </si>
  <si>
    <t xml:space="preserve">10" x 13" Field Tile in all colors.  Also in all colors:  2-1/2" x 13" L2.5x13 Listello, 1-1/4" x 13" </t>
  </si>
  <si>
    <t xml:space="preserve">8" x 12" Field Tile in all colors.  Also in all colors:  3" x 8" L3x8 Listello, 2" x 8" S4289 </t>
  </si>
  <si>
    <r>
      <t>Natura</t>
    </r>
    <r>
      <rPr>
        <b/>
        <vertAlign val="superscript"/>
        <sz val="10"/>
        <rFont val="Arial"/>
        <family val="2"/>
      </rPr>
      <t>HDP</t>
    </r>
  </si>
  <si>
    <r>
      <t>STELLAR</t>
    </r>
    <r>
      <rPr>
        <b/>
        <vertAlign val="superscript"/>
        <sz val="10"/>
        <rFont val="Arial"/>
        <family val="2"/>
      </rPr>
      <t>HDP</t>
    </r>
  </si>
  <si>
    <r>
      <t>Gallant</t>
    </r>
    <r>
      <rPr>
        <b/>
        <vertAlign val="superscript"/>
        <sz val="10"/>
        <rFont val="Arial"/>
        <family val="2"/>
      </rPr>
      <t>HDP</t>
    </r>
  </si>
  <si>
    <r>
      <t>Quartez</t>
    </r>
    <r>
      <rPr>
        <b/>
        <vertAlign val="superscript"/>
        <sz val="10"/>
        <rFont val="Arial"/>
        <family val="2"/>
      </rPr>
      <t>HDP</t>
    </r>
  </si>
  <si>
    <t>28315 Ash</t>
  </si>
  <si>
    <t>28325 Burl</t>
  </si>
  <si>
    <t>8" x 36"</t>
  </si>
  <si>
    <t>18" x 18" Field tile size only in all colors.</t>
  </si>
  <si>
    <t>Entire Series.</t>
  </si>
  <si>
    <t xml:space="preserve">24" x 24" Field tile (Pressed), Rectified Field tile sizes 12" x 24" &amp; 24" x 24" and the Rectified </t>
  </si>
  <si>
    <t xml:space="preserve">3" x 24" P43N9 Bullnose in all colors.   </t>
  </si>
  <si>
    <t xml:space="preserve">Color 24348 Carriage Gold Wall formats: 8" x 12" Field tile, L2x8 Listello, S4289 Bullnose &amp; </t>
  </si>
  <si>
    <t xml:space="preserve">SN4269 Bullnose Corner.  </t>
  </si>
  <si>
    <t xml:space="preserve">8" x 12" Field tile size will be transitioning to a 10" x 13" size.  Also transitioning will be the S4289 </t>
  </si>
  <si>
    <t xml:space="preserve">2" x 8" Bullnose to a S43A9 3" x 10" size &amp; the SN4269 2" x 2" Bullnose Corner to a SN4339 </t>
  </si>
  <si>
    <t xml:space="preserve">3" x 3" size.  (The color 24348 Carriage Gold will be discontinued in all "Wall" formats.)   </t>
  </si>
  <si>
    <t>Glazed Porcelain  (High Definition Porcelain)</t>
  </si>
  <si>
    <r>
      <t>Magnolia</t>
    </r>
    <r>
      <rPr>
        <vertAlign val="superscript"/>
        <sz val="10"/>
        <rFont val="Arial"/>
        <family val="2"/>
      </rPr>
      <t>HDP</t>
    </r>
  </si>
  <si>
    <t>http://www.floridatile.com/products/magnolia</t>
  </si>
  <si>
    <r>
      <t>Mingle</t>
    </r>
    <r>
      <rPr>
        <vertAlign val="superscript"/>
        <sz val="10"/>
        <rFont val="Arial"/>
        <family val="2"/>
      </rPr>
      <t>HDP</t>
    </r>
  </si>
  <si>
    <t>Time 2.0</t>
  </si>
  <si>
    <t>T22B1 White</t>
  </si>
  <si>
    <t>T23B1 Cream</t>
  </si>
  <si>
    <t>T26B1 Silver</t>
  </si>
  <si>
    <t>T27B1 Grey</t>
  </si>
  <si>
    <t xml:space="preserve">       T24B1 Beige</t>
  </si>
  <si>
    <t xml:space="preserve">       T25B1 Dove</t>
  </si>
  <si>
    <t xml:space="preserve">       T28B1 Carbon</t>
  </si>
  <si>
    <t xml:space="preserve">       T29B1 Black</t>
  </si>
  <si>
    <t>12" x 12" x 10.5 mm</t>
  </si>
  <si>
    <t>12" x 24" x 10.5 mm</t>
  </si>
  <si>
    <t>24" x 24" x 10.5 mm</t>
  </si>
  <si>
    <t>T21B1 Snow</t>
  </si>
  <si>
    <t>T2161 Snow</t>
  </si>
  <si>
    <t>Mosaic</t>
  </si>
  <si>
    <t>9.65 SF/CTN</t>
  </si>
  <si>
    <t>11.62 SF/CTN</t>
  </si>
  <si>
    <t>http://www.floridatile.com/products/time2_0</t>
  </si>
  <si>
    <t>Through Body Porcelain</t>
  </si>
  <si>
    <r>
      <t>Magnolia</t>
    </r>
    <r>
      <rPr>
        <b/>
        <vertAlign val="superscript"/>
        <sz val="10"/>
        <rFont val="Arial"/>
        <family val="2"/>
      </rPr>
      <t>HDP</t>
    </r>
  </si>
  <si>
    <r>
      <t>Mingle</t>
    </r>
    <r>
      <rPr>
        <b/>
        <vertAlign val="superscript"/>
        <sz val="10"/>
        <rFont val="Arial"/>
        <family val="2"/>
      </rPr>
      <t>HDP</t>
    </r>
  </si>
  <si>
    <t>8 colors added to the RSP5/8 Random Size Linear Mosaics.</t>
  </si>
  <si>
    <t>Color GM025 Emperador Light 12" x 12" Field only.</t>
  </si>
  <si>
    <t>S4369 3" x 6" Bullnose only in all colors.</t>
  </si>
  <si>
    <t>Time 2.0 - Natural</t>
  </si>
  <si>
    <t>Time 2.0 - Polished</t>
  </si>
  <si>
    <t>Color SP104 Rainbow 4" x 12" Standing Pebbles Mosaic has been renamed SP104 Mixed Salad.</t>
  </si>
  <si>
    <t xml:space="preserve">Colors PT101 Yellow Stone, PT102 Black Pearl and PT103 White Snowball in the 6" x 12" Mosaic size.  Colors SP101 Dawn, SP102 Eclipse and SP103 Cloud in the 4" x 12" Mosaic size. </t>
  </si>
  <si>
    <t>5 colors of Flat Pebbles Mosaics on a 12" x 12" Mesh-Mounted Interlocking Sheet have been added to line:  FP102 Black Pearl, FP103 White Snowball, FP104 Mixed Salad, FP105 Redwood and FP306 Cotton.  (Color SP104 Rainbow 4" x 12" Standing Pebbles Mosaic has been renamed SP104 Mixed Salad.)</t>
  </si>
  <si>
    <r>
      <t>Maltese</t>
    </r>
    <r>
      <rPr>
        <vertAlign val="superscript"/>
        <sz val="10"/>
        <rFont val="Arial"/>
        <family val="2"/>
      </rPr>
      <t>DP</t>
    </r>
  </si>
  <si>
    <t>Glazed Porcelain Floor &amp; Ceramic Wall (Digital Porcelain)</t>
  </si>
  <si>
    <r>
      <t>Marquis</t>
    </r>
    <r>
      <rPr>
        <vertAlign val="superscript"/>
        <sz val="10"/>
        <rFont val="Arial"/>
        <family val="2"/>
      </rPr>
      <t>HDP</t>
    </r>
  </si>
  <si>
    <t>Progetta Casa</t>
  </si>
  <si>
    <t>18" x 18" Field Tile and P43H9 3" x 18" Bullnose only in all colors.</t>
  </si>
  <si>
    <r>
      <t>Grandeur</t>
    </r>
    <r>
      <rPr>
        <vertAlign val="superscript"/>
        <sz val="10"/>
        <rFont val="Arial"/>
        <family val="2"/>
      </rPr>
      <t>HDP</t>
    </r>
    <r>
      <rPr>
        <sz val="10"/>
        <rFont val="Arial"/>
        <family val="2"/>
      </rPr>
      <t xml:space="preserve"> (Natural &amp; Polished)</t>
    </r>
  </si>
  <si>
    <r>
      <t>Stellar</t>
    </r>
    <r>
      <rPr>
        <vertAlign val="superscript"/>
        <sz val="10"/>
        <rFont val="Arial"/>
        <family val="2"/>
      </rPr>
      <t>HDP</t>
    </r>
  </si>
  <si>
    <r>
      <t>Maltese</t>
    </r>
    <r>
      <rPr>
        <b/>
        <vertAlign val="superscript"/>
        <sz val="10"/>
        <rFont val="Arial"/>
        <family val="2"/>
      </rPr>
      <t>DP</t>
    </r>
  </si>
  <si>
    <r>
      <t>Marquis</t>
    </r>
    <r>
      <rPr>
        <b/>
        <vertAlign val="superscript"/>
        <sz val="10"/>
        <rFont val="Arial"/>
        <family val="2"/>
      </rPr>
      <t>DP</t>
    </r>
  </si>
  <si>
    <r>
      <t>Continent</t>
    </r>
    <r>
      <rPr>
        <vertAlign val="superscript"/>
        <sz val="10"/>
        <rFont val="Arial"/>
        <family val="2"/>
      </rPr>
      <t>DP</t>
    </r>
  </si>
  <si>
    <t>http://www.floridatile.com/products/continent</t>
  </si>
  <si>
    <t>PIETRA ART STONE MOSAICS</t>
  </si>
  <si>
    <t xml:space="preserve">The following items have been discontinued:  2" x 4" Chair Rail (CR2X4) and the 1" x 4" Pencil (RM1X4) in all colors. </t>
  </si>
  <si>
    <t>VitraArt Fusion</t>
  </si>
  <si>
    <t xml:space="preserve">The following formats in colors 23942 Camel Haze and 23990 Light Walnut:  2" x 2" Mosaic, L2x10 Palisade Listello, L2.75x10 Reflections Listello, CR2x10 Chair Rail and CRS2x1 Chair Rail Stop. </t>
  </si>
  <si>
    <t>12" x 12" Field Tile format in color GM006 Calacatta T only.</t>
  </si>
  <si>
    <t>VitraArt Stained Glass</t>
  </si>
  <si>
    <t>Three mosaic patterns available in seven colors.</t>
  </si>
  <si>
    <t>Glass 5/8" Random Strip Mosaic pattern available in eight colors.</t>
  </si>
  <si>
    <t xml:space="preserve">  28338 Fir</t>
  </si>
  <si>
    <t xml:space="preserve">  28327 Chestnut</t>
  </si>
  <si>
    <t>28378 Cherry</t>
  </si>
  <si>
    <t>28395 Mahogany</t>
  </si>
  <si>
    <t>12" x 12" Field Tile format in colors IS001 Peacock and IS002 Kund Multi only.</t>
  </si>
  <si>
    <t>The following mosaic patterns only:  MS832 Yellow M122 2" x 2" Mosaic, MS772 Yellow M12D 2" x 2" Diamond Mosaic, MS732 Yellow M12HEX 1.25" Hexagon Mosaic, MS742 Yellow M12HERR 1" x 2" Herringbone Mosaic, MS702 Yellow M125/8 5/8" x 5/8" Mosaic, MS762 Yellow M12STRIP 5/8" Random Strip Mosaic and MS752 Yellow M12ROMAN Roman Pattern Mosaic.</t>
  </si>
  <si>
    <t xml:space="preserve">M12REC   </t>
  </si>
  <si>
    <r>
      <t>Berkshire</t>
    </r>
    <r>
      <rPr>
        <b/>
        <vertAlign val="superscript"/>
        <sz val="10"/>
        <rFont val="Arial"/>
        <family val="2"/>
      </rPr>
      <t>HDP</t>
    </r>
  </si>
  <si>
    <t>8" x 36" Field Tile size and 12" x 12" Parquet Mosaic added and are available in all colors.</t>
  </si>
  <si>
    <r>
      <t>Earthstone</t>
    </r>
    <r>
      <rPr>
        <vertAlign val="superscript"/>
        <sz val="10"/>
        <rFont val="Arial"/>
        <family val="2"/>
      </rPr>
      <t>HDP</t>
    </r>
  </si>
  <si>
    <t>Aventis Thinner</t>
  </si>
  <si>
    <t>Time 2.0 Thinner</t>
  </si>
  <si>
    <t xml:space="preserve">Thin (3.5 mm) Through-Body Porcelain </t>
  </si>
  <si>
    <t>Thin (3.5 mm) Through-Body Porcelain</t>
  </si>
  <si>
    <t>Thin (5.5 mm) Through-Body Porcelain (High Definition Porcelain)</t>
  </si>
  <si>
    <t>Rhyme</t>
  </si>
  <si>
    <t>Color-Body Glazed Porcelain Floor &amp; Wall Tile</t>
  </si>
  <si>
    <t>M1x6</t>
  </si>
  <si>
    <t>28503 Ivory Staccato</t>
  </si>
  <si>
    <t>28513 Silver Melody</t>
  </si>
  <si>
    <t xml:space="preserve">      28522 Almond Note</t>
  </si>
  <si>
    <t xml:space="preserve">      28532 Desert Harmony</t>
  </si>
  <si>
    <t xml:space="preserve">   28593 Stone Chamber</t>
  </si>
  <si>
    <t>http://floridatile.com/products/rhyme</t>
  </si>
  <si>
    <r>
      <rPr>
        <sz val="10"/>
        <rFont val="Arial"/>
        <family val="2"/>
      </rPr>
      <t>Restore</t>
    </r>
    <r>
      <rPr>
        <vertAlign val="superscript"/>
        <sz val="10"/>
        <rFont val="Arial"/>
        <family val="2"/>
      </rPr>
      <t>HDP</t>
    </r>
    <r>
      <rPr>
        <sz val="10"/>
        <rFont val="Arial"/>
        <family val="2"/>
      </rPr>
      <t xml:space="preserve"> Thinner</t>
    </r>
  </si>
  <si>
    <t>Rectified</t>
  </si>
  <si>
    <t>Color-Body Glazed Porcelain Floor &amp; Wall Tile (High Definition Porcelain)</t>
  </si>
  <si>
    <t xml:space="preserve">12" x 12" Field Tile format in the following colors:  IS500 Zerra Polished, IS501 Silver Gray Polished and IS502 Copper Polished.  The following L4x12 4" x 12" Listellos: African Gold color - IS633 and IS643, California Gold color - IS632 and IS642, Copper color - IS634 and IS644, Indian Autumn color - IS631 and IS641 and Kund Multi color - IS630 and IS640.     </t>
  </si>
  <si>
    <r>
      <t>Level 10</t>
    </r>
    <r>
      <rPr>
        <vertAlign val="superscript"/>
        <sz val="10"/>
        <rFont val="Arial"/>
        <family val="2"/>
      </rPr>
      <t>HDP</t>
    </r>
  </si>
  <si>
    <t>Glazed Porcelain Wall Tile (High Definition Porcelain)</t>
  </si>
  <si>
    <t>Glazed Porcelain Floor &amp; Wall (High Definition Porcelain)</t>
  </si>
  <si>
    <t>File as:</t>
  </si>
  <si>
    <t>F</t>
  </si>
  <si>
    <t>Retroclassique</t>
  </si>
  <si>
    <t>Glazed Ceramic Wall Tile</t>
  </si>
  <si>
    <t>2" x 6"</t>
  </si>
  <si>
    <r>
      <t>Alava</t>
    </r>
    <r>
      <rPr>
        <b/>
        <vertAlign val="superscript"/>
        <sz val="10"/>
        <rFont val="Arial"/>
        <family val="2"/>
      </rPr>
      <t>HDP</t>
    </r>
  </si>
  <si>
    <r>
      <t>Impero</t>
    </r>
    <r>
      <rPr>
        <b/>
        <vertAlign val="superscript"/>
        <sz val="10"/>
        <rFont val="Arial"/>
        <family val="2"/>
      </rPr>
      <t>HDP</t>
    </r>
  </si>
  <si>
    <t>8" x 48"</t>
  </si>
  <si>
    <r>
      <t>Relive</t>
    </r>
    <r>
      <rPr>
        <b/>
        <vertAlign val="superscript"/>
        <sz val="10"/>
        <rFont val="Arial"/>
        <family val="2"/>
      </rPr>
      <t>HDP</t>
    </r>
  </si>
  <si>
    <t>MosaicArt Epic</t>
  </si>
  <si>
    <t>Glazed Porcelain Floor &amp; Wall Mosaics</t>
  </si>
  <si>
    <t>Entire Series. except L2x13/50900B</t>
  </si>
  <si>
    <t>Entire Series. except MCR2x12/1803 &amp; MCRS2x12/1803</t>
  </si>
  <si>
    <t>Entire Series. (being updated and will be re-introduced at a later time)</t>
  </si>
  <si>
    <t>Entire Series. (Being replaced by Mosaic Art Fresco)</t>
  </si>
  <si>
    <r>
      <t>MyBrick</t>
    </r>
    <r>
      <rPr>
        <vertAlign val="superscript"/>
        <sz val="10"/>
        <rFont val="Arial"/>
        <family val="2"/>
      </rPr>
      <t>HDP</t>
    </r>
  </si>
  <si>
    <t>MetalArt Ornaments</t>
  </si>
  <si>
    <t>MetalArt Signature</t>
  </si>
  <si>
    <r>
      <t>Kerala</t>
    </r>
    <r>
      <rPr>
        <vertAlign val="superscript"/>
        <sz val="10"/>
        <rFont val="Arial"/>
        <family val="2"/>
      </rPr>
      <t>HDP</t>
    </r>
  </si>
  <si>
    <t>Color Body Porcelain Floor &amp; Wall Tile (High Definition Porcelain)</t>
  </si>
  <si>
    <t>34310 Bleach          34316 Char          34327 Meld          34398 Tone</t>
  </si>
  <si>
    <t>M1x4STK</t>
  </si>
  <si>
    <t>M2x12HER</t>
  </si>
  <si>
    <r>
      <t>Cellar</t>
    </r>
    <r>
      <rPr>
        <vertAlign val="superscript"/>
        <sz val="8"/>
        <rFont val="Arial"/>
        <family val="2"/>
      </rPr>
      <t>HDP</t>
    </r>
  </si>
  <si>
    <t>Color Body Porcelain (High Definition Porcelain)</t>
  </si>
  <si>
    <r>
      <t>Kerala</t>
    </r>
    <r>
      <rPr>
        <b/>
        <vertAlign val="superscript"/>
        <sz val="10"/>
        <rFont val="Arial"/>
        <family val="2"/>
      </rPr>
      <t>HDP</t>
    </r>
  </si>
  <si>
    <r>
      <t>Cellar</t>
    </r>
    <r>
      <rPr>
        <b/>
        <vertAlign val="superscript"/>
        <sz val="10"/>
        <rFont val="Arial"/>
        <family val="2"/>
      </rPr>
      <t>HDP</t>
    </r>
  </si>
  <si>
    <r>
      <t>Cellar</t>
    </r>
    <r>
      <rPr>
        <vertAlign val="superscript"/>
        <sz val="10"/>
        <rFont val="Arial"/>
        <family val="2"/>
      </rPr>
      <t>HDP</t>
    </r>
  </si>
  <si>
    <t>(6) each per carton, in sets of (3) A's and (3) B's.  The total coverage per carton is 5.70 SF.</t>
  </si>
  <si>
    <t>18" x 18" Field Tile format only in all colors.</t>
  </si>
  <si>
    <t>Modular Field Tile format only in all colors in both Chiseled Edge and Straight Edge/Brushed.</t>
  </si>
  <si>
    <t>IS011 Silver Gray 12" x 12" Field Tile format, 3" x 13" 4501 Pinwheel (Slate w/Glass) Listello and 3" x 13" 4502 Pinwheel (Slate/Travertine) Listello.  All formats in the following colors:  African Gold, California Gold, Copper, Copper Slate, Indian Autumn, Kund Multi and Multi.</t>
  </si>
  <si>
    <t>4" x 4" P151 Grape Cluster Insert, 4" x 12" P192 Grape Vine Border, 16" x 16" P343 Spice Rack Mural and 16" x 24" P183 Wine Basket Mural.</t>
  </si>
  <si>
    <t xml:space="preserve">Color Clay in all formats.  The following formats in all colors:  8" x 24" Field Tile, 8" x 24" Moon Listello, 6" x 18" Stratus Listello, 3-1/2" x 24" Rays Listello, 1-1/4" x 12" Reed Listello, 1-1/4" x 12" Trek Listello and the 1/2" x 24" 23800 Metalico Liner/Listello. </t>
  </si>
  <si>
    <t>http://www.floridatile.com/products/cellar</t>
  </si>
  <si>
    <t>6 EA/CTN</t>
  </si>
  <si>
    <r>
      <t>Span</t>
    </r>
    <r>
      <rPr>
        <vertAlign val="superscript"/>
        <sz val="10"/>
        <rFont val="Arial"/>
        <family val="2"/>
      </rPr>
      <t>HDP</t>
    </r>
  </si>
  <si>
    <r>
      <t>Nexa</t>
    </r>
    <r>
      <rPr>
        <b/>
        <vertAlign val="superscript"/>
        <sz val="10"/>
        <rFont val="Arial"/>
        <family val="2"/>
      </rPr>
      <t>HDP</t>
    </r>
  </si>
  <si>
    <r>
      <t>Nexa</t>
    </r>
    <r>
      <rPr>
        <vertAlign val="superscript"/>
        <sz val="10"/>
        <rFont val="Arial"/>
        <family val="2"/>
      </rPr>
      <t>HDP</t>
    </r>
  </si>
  <si>
    <t>34901 Breeze          34905 Vortex          34915 Current          34938 Drift</t>
  </si>
  <si>
    <r>
      <t>Sequence</t>
    </r>
    <r>
      <rPr>
        <vertAlign val="superscript"/>
        <sz val="10"/>
        <rFont val="Arial"/>
        <family val="2"/>
      </rPr>
      <t>HDP</t>
    </r>
  </si>
  <si>
    <t>M1x3HER</t>
  </si>
  <si>
    <t>M4x4HEX</t>
  </si>
  <si>
    <t>M2x8 2" x 8" Mosaic, M12PW 3-D Pinwheel w/Dot Mosaic, M12BW Basketweave w/Dot Mosaic and SFMPS Splitface Piano Strip Mosaic in all colors.  L2x12 2" x 12" Strip Listello in all colors.</t>
  </si>
  <si>
    <t>Color Olympic in all formats.</t>
  </si>
  <si>
    <t>18" x 18" Field Tile format in all colors.</t>
  </si>
  <si>
    <t>PietraArt Ledgerstone</t>
  </si>
  <si>
    <t>A hand-assembled, three-dimensional panel made from Slate, Marble and vein-cut Marble and Travertine.  The long, linear pieces of varying heights and textures combine to create a product that blends old-world character with modern design.  (Four of the Slate L6x24 Ledgerstone panels are being moved into this series from the series formally known as Pietra Art Slate &amp; Tumbled Slate.)</t>
  </si>
  <si>
    <t xml:space="preserve">The four slate L6x24 Ledger Stone panels are being moved from this series into the new PietraArt Ledgerstone series.  (The C6x24 Corners are discontinued and are being replaced with a preassembled "L" shaped 6" x 18" corner found in the new PietraArt Ledgerstone series.)  No items remain in the Pietra Art Slate &amp; Tumbled Slate series any longer.  </t>
  </si>
  <si>
    <t>The C6x24 Corners, NS301 Ash, NS303 Ember, NS305 Coal &amp; NS307 Smoke are discontinued and are being replaced with a preassembled "L" shaped 6" x 18" corner found in the new PietraArt Ledgerstone series.  (The four slate L6x24 Ledger Stone panels are being moved from this series into the new PietraArt Ledgerstone series.)  No items remain in the Pietra Art Slate &amp; Tumbled Slate series any longer.</t>
  </si>
  <si>
    <t>PietraArt Pebbles</t>
  </si>
  <si>
    <t>http://www.floridatile.com/products/sequence</t>
  </si>
  <si>
    <r>
      <t>Sequence</t>
    </r>
    <r>
      <rPr>
        <b/>
        <vertAlign val="superscript"/>
        <sz val="10"/>
        <rFont val="Arial"/>
        <family val="2"/>
      </rPr>
      <t>HDP</t>
    </r>
  </si>
  <si>
    <t>13.56 SF/CTN</t>
  </si>
  <si>
    <t>0.96 SF/SHEET</t>
  </si>
  <si>
    <t>Item # Lookup:</t>
  </si>
  <si>
    <t>FT255</t>
  </si>
  <si>
    <t>FT343</t>
  </si>
  <si>
    <t>FT299</t>
  </si>
  <si>
    <t>FTT2</t>
  </si>
  <si>
    <t>FT281</t>
  </si>
  <si>
    <t>FT285</t>
  </si>
  <si>
    <t>FT283</t>
  </si>
  <si>
    <t>Color 28695 Light Emperador only in all formats.</t>
  </si>
  <si>
    <r>
      <t>Marquis</t>
    </r>
    <r>
      <rPr>
        <b/>
        <vertAlign val="superscript"/>
        <sz val="10"/>
        <rFont val="Arial"/>
        <family val="2"/>
      </rPr>
      <t>HDP</t>
    </r>
  </si>
  <si>
    <t>14" x 39"</t>
  </si>
  <si>
    <t>11.30 SF/CTN</t>
  </si>
  <si>
    <t>S43C9</t>
  </si>
  <si>
    <t>S43E9</t>
  </si>
  <si>
    <t>3" x 14"</t>
  </si>
  <si>
    <t>Glamour</t>
  </si>
  <si>
    <t>Glazed Porcelain Floor &amp; Ceramic Wall Tile</t>
  </si>
  <si>
    <t>Glazed Porcelain Floor &amp; Ceramic Wall Tile (High Definition Porcelain)</t>
  </si>
  <si>
    <r>
      <t>Sequence</t>
    </r>
    <r>
      <rPr>
        <vertAlign val="superscript"/>
        <sz val="8"/>
        <rFont val="Arial"/>
        <family val="2"/>
      </rPr>
      <t>HDP</t>
    </r>
  </si>
  <si>
    <t>FT350</t>
  </si>
  <si>
    <t>35001 Calacatta</t>
  </si>
  <si>
    <t>M1x4HER</t>
  </si>
  <si>
    <t>5" x 14"</t>
  </si>
  <si>
    <t>14" x 27"</t>
  </si>
  <si>
    <t>13.24 SF/CTN</t>
  </si>
  <si>
    <t>35001D Calacatta Curl Deco</t>
  </si>
  <si>
    <t>http://www.floridatile.com/products/precious</t>
  </si>
  <si>
    <t>Yes</t>
  </si>
  <si>
    <r>
      <t>Precious</t>
    </r>
    <r>
      <rPr>
        <vertAlign val="superscript"/>
        <sz val="8"/>
        <rFont val="Arial"/>
        <family val="2"/>
      </rPr>
      <t>HDP</t>
    </r>
  </si>
  <si>
    <r>
      <t>Precious</t>
    </r>
    <r>
      <rPr>
        <vertAlign val="superscript"/>
        <sz val="10"/>
        <rFont val="Arial"/>
        <family val="2"/>
      </rPr>
      <t>HDP</t>
    </r>
  </si>
  <si>
    <t>a) Stocked in color 29936 Coastal Sand only.</t>
  </si>
  <si>
    <r>
      <t>PRECIOUS</t>
    </r>
    <r>
      <rPr>
        <b/>
        <u/>
        <vertAlign val="superscript"/>
        <sz val="8"/>
        <rFont val="Arial"/>
        <family val="2"/>
      </rPr>
      <t>HDP</t>
    </r>
    <r>
      <rPr>
        <b/>
        <u/>
        <sz val="8"/>
        <rFont val="Arial"/>
        <family val="2"/>
      </rPr>
      <t xml:space="preserve"> - Glazed Porcelain Floor &amp; Ceramic Wall (Rectified)</t>
    </r>
  </si>
  <si>
    <r>
      <t>Wexford</t>
    </r>
    <r>
      <rPr>
        <vertAlign val="superscript"/>
        <sz val="10"/>
        <rFont val="Arial"/>
        <family val="2"/>
      </rPr>
      <t>HDP</t>
    </r>
  </si>
  <si>
    <t>2" x 12" Hollywood Listello and the 2-1/2" x 12" Vintage Listello in all colors.</t>
  </si>
  <si>
    <t>18" x 18" Field Tile format in all colors.  Color 23250P Moss in all formats.  L4x12 Crest Listello and C4x4 Crest Corner in all colors.</t>
  </si>
  <si>
    <t>Color 24348 Carriage Gold only in all formats.</t>
  </si>
  <si>
    <t>Glazed Porcelain Floor &amp; Wall Tile (High Definition Porcelain)</t>
  </si>
  <si>
    <t>Edge</t>
  </si>
  <si>
    <t>3.75" x 12"</t>
  </si>
  <si>
    <t>Polished</t>
  </si>
  <si>
    <t>FTNY2</t>
  </si>
  <si>
    <t>NY210 Malibu White</t>
  </si>
  <si>
    <t>NY220 Brentwood Beige</t>
  </si>
  <si>
    <t xml:space="preserve">           NY240 Chelsea Black</t>
  </si>
  <si>
    <t xml:space="preserve">           NY230 Riverside Steel</t>
  </si>
  <si>
    <t xml:space="preserve">         NY250 Tribeca Taupe</t>
  </si>
  <si>
    <t xml:space="preserve">         NY260 Gramercy Gray</t>
  </si>
  <si>
    <t>M12POLY</t>
  </si>
  <si>
    <t>21.5" x 29.5"</t>
  </si>
  <si>
    <t>10.27 SF/CTN</t>
  </si>
  <si>
    <r>
      <t>NY2LA</t>
    </r>
    <r>
      <rPr>
        <vertAlign val="superscript"/>
        <sz val="10"/>
        <rFont val="Arial"/>
        <family val="2"/>
      </rPr>
      <t>HDP</t>
    </r>
  </si>
  <si>
    <t>http://www.floridatile.com/products/ny2la</t>
  </si>
  <si>
    <r>
      <t>NY2LA</t>
    </r>
    <r>
      <rPr>
        <vertAlign val="superscript"/>
        <sz val="8"/>
        <rFont val="Arial"/>
        <family val="2"/>
      </rPr>
      <t xml:space="preserve">HDP </t>
    </r>
  </si>
  <si>
    <t>Field - Polygon</t>
  </si>
  <si>
    <t xml:space="preserve">The following formats in all colors:  6" x 6" and 12" x 24" Field Tile, 12" x 18" Split Face Mosaic, S4669 6" x 6" Bullnose, SN4669 6" x 6" Bullnose Corner, P36C9 6" x 12" Cove Base &amp; PB3169 1" x 6" Cove Base Outside Corner. </t>
  </si>
  <si>
    <t>The following formats in all colors with the Stone Graphics:  12" x 12" and 12" x 24" Field Tile, 2" x 2" Mosaic, Rhombus Mosaic &amp; P43C9 3" x 12" Bullnose.</t>
  </si>
  <si>
    <r>
      <t>Earthstone</t>
    </r>
    <r>
      <rPr>
        <b/>
        <vertAlign val="superscript"/>
        <sz val="10"/>
        <rFont val="Arial"/>
        <family val="2"/>
      </rPr>
      <t>HDP</t>
    </r>
  </si>
  <si>
    <r>
      <t>Distillery</t>
    </r>
    <r>
      <rPr>
        <b/>
        <vertAlign val="superscript"/>
        <sz val="10"/>
        <rFont val="Arial"/>
        <family val="2"/>
      </rPr>
      <t>HDP</t>
    </r>
  </si>
  <si>
    <r>
      <t>NY2LA</t>
    </r>
    <r>
      <rPr>
        <b/>
        <vertAlign val="superscript"/>
        <sz val="10"/>
        <rFont val="Arial"/>
        <family val="2"/>
      </rPr>
      <t>HDP</t>
    </r>
  </si>
  <si>
    <r>
      <t>Wexford</t>
    </r>
    <r>
      <rPr>
        <b/>
        <vertAlign val="superscript"/>
        <sz val="10"/>
        <rFont val="Arial"/>
        <family val="2"/>
      </rPr>
      <t>HDP</t>
    </r>
  </si>
  <si>
    <r>
      <t>Genesis</t>
    </r>
    <r>
      <rPr>
        <vertAlign val="superscript"/>
        <sz val="10"/>
        <rFont val="Arial"/>
        <family val="2"/>
      </rPr>
      <t>HDP</t>
    </r>
  </si>
  <si>
    <t>FTAIN</t>
  </si>
  <si>
    <t>AIN10 Calacatta Gold</t>
  </si>
  <si>
    <t>AIN30 Zebrino Taupe</t>
  </si>
  <si>
    <t>AIN40 Breccia Mist</t>
  </si>
  <si>
    <t>AIN20 Emperador Beige</t>
  </si>
  <si>
    <t>Mosaic 2" x 2" - AIN10 Calacatta Gold</t>
  </si>
  <si>
    <t>Mosaic 2" x 2" - AIN20 Emperador Beige</t>
  </si>
  <si>
    <t>Mosaic 2" x 2" - AIN40 Breccia Mist</t>
  </si>
  <si>
    <t>M1x6STK</t>
  </si>
  <si>
    <t>11" x 12.5"</t>
  </si>
  <si>
    <t xml:space="preserve">Mosaic Polygon - NY275 Warm Mix (waterjet cut) </t>
  </si>
  <si>
    <t xml:space="preserve">Mosaic Polygon - NY285 Cool Mix (waterjet cut) </t>
  </si>
  <si>
    <r>
      <t>Ainslee Park</t>
    </r>
    <r>
      <rPr>
        <vertAlign val="superscript"/>
        <sz val="10"/>
        <rFont val="Arial"/>
        <family val="2"/>
      </rPr>
      <t>HDP</t>
    </r>
  </si>
  <si>
    <t>http://www.floridatile.com/products/ainslee-park</t>
  </si>
  <si>
    <t>6" x 24" Field Tile format only in all colors.</t>
  </si>
  <si>
    <t>13" x 13" and 20" x 20" Field Tile formats in all colors and P43D9 3" x 13" Bullnose in color 24939 Motion Beige only.</t>
  </si>
  <si>
    <t>Packaging will be changing in the 34401 White Brilliant 9" x 18" Field Tile from 17.43 SF/CTN to 20.70 SF/CTN as inventory with old packaging is depleted.  Check with Customer Service to be sure which packaging you will be receiving.</t>
  </si>
  <si>
    <r>
      <t>Precious</t>
    </r>
    <r>
      <rPr>
        <b/>
        <vertAlign val="superscript"/>
        <sz val="10"/>
        <rFont val="Arial"/>
        <family val="2"/>
      </rPr>
      <t>HDP</t>
    </r>
  </si>
  <si>
    <t>Packaging will be changing in the 35001 Calacatta 5" x 14"Field Tile from 16.27 SF/CTN to 8.14 SF/CTN as inventory with old packaging is depleted.  Check with Customer Service to be sure which packaging you will be receiving.</t>
  </si>
  <si>
    <t>VitraArt Peace of Mind</t>
  </si>
  <si>
    <t>Glass Field Tiles and Mosaics</t>
  </si>
  <si>
    <t>The 14" x 39" Metallic Decorative Pattern Field Tile 34418 Mirror Pyramid, 34419 Mirror Enigma and 34448 Gold Pyramid may not be used where there is moisture or in wet areas such as shower walls, steam showers, saunas etc..</t>
  </si>
  <si>
    <t>6.12 SF/CTN</t>
  </si>
  <si>
    <t>FT349</t>
  </si>
  <si>
    <t>3.75" x 12" x 10.5 mm</t>
  </si>
  <si>
    <t>TIME 2.0 - Through-Body Porcelain - Natural (Rectified)</t>
  </si>
  <si>
    <t>TIME 2.0 - Through-Body Porcelain - Polished (Rectified)</t>
  </si>
  <si>
    <t>3.75" x 12" Field Tile format added to both Natural &amp; Polished finishes.</t>
  </si>
  <si>
    <t>3.75" x 12" Field Tile format added.</t>
  </si>
  <si>
    <r>
      <t>Tides</t>
    </r>
    <r>
      <rPr>
        <vertAlign val="superscript"/>
        <sz val="10"/>
        <rFont val="Arial"/>
        <family val="2"/>
      </rPr>
      <t>HDP</t>
    </r>
  </si>
  <si>
    <t>SN4339 3" x 3" Bullnose Corner in color AIN30 Zebrino Taupe only.</t>
  </si>
  <si>
    <r>
      <t>Ainslee Park</t>
    </r>
    <r>
      <rPr>
        <b/>
        <vertAlign val="superscript"/>
        <sz val="10"/>
        <rFont val="Arial"/>
        <family val="2"/>
      </rPr>
      <t>HDP</t>
    </r>
  </si>
  <si>
    <t>15.30 SF/CTN</t>
  </si>
  <si>
    <t>L1x8.75 29900 Artesian Glass 1" x 8-3/4" Listello only.</t>
  </si>
  <si>
    <t>12" x 12" Field Tile format in all colors only.</t>
  </si>
  <si>
    <t>L2.5x12 Perlite 2-1/2" x 12" Listello in colors 28611 Carrara &amp; 28632 Crema Marfil only.</t>
  </si>
  <si>
    <t xml:space="preserve">Color 25282 Boulder only in all formats. </t>
  </si>
  <si>
    <r>
      <t>Ainslee Park</t>
    </r>
    <r>
      <rPr>
        <vertAlign val="superscript"/>
        <sz val="8"/>
        <rFont val="Arial"/>
        <family val="2"/>
      </rPr>
      <t>HDP</t>
    </r>
  </si>
  <si>
    <t>11-3/4" x 9-3/4"</t>
  </si>
  <si>
    <r>
      <t>Divinity</t>
    </r>
    <r>
      <rPr>
        <vertAlign val="superscript"/>
        <sz val="10"/>
        <rFont val="Arial"/>
        <family val="2"/>
      </rPr>
      <t>HDP</t>
    </r>
  </si>
  <si>
    <r>
      <t>Local</t>
    </r>
    <r>
      <rPr>
        <vertAlign val="superscript"/>
        <sz val="10"/>
        <rFont val="Arial"/>
        <family val="2"/>
      </rPr>
      <t>HDP</t>
    </r>
  </si>
  <si>
    <t>11-5/8" x 11-3/4"</t>
  </si>
  <si>
    <t>Thicker Collections</t>
  </si>
  <si>
    <t>MIN10U Alabaster          MIN20U Quartz          MIN30U Feldspar</t>
  </si>
  <si>
    <t>24" x 24" x 2cm</t>
  </si>
  <si>
    <t>FTMIN</t>
  </si>
  <si>
    <t>Concrete-Look:</t>
  </si>
  <si>
    <t>FTSPN</t>
  </si>
  <si>
    <t>SPN01U Snow          SPN13U Silver</t>
  </si>
  <si>
    <t>Stone-Look:</t>
  </si>
  <si>
    <t>2cm Porcelain Pavers</t>
  </si>
  <si>
    <t>12" x 24" x 2cm</t>
  </si>
  <si>
    <t>USTEPB</t>
  </si>
  <si>
    <t>USTEPA</t>
  </si>
  <si>
    <t>USTEPD</t>
  </si>
  <si>
    <t>Step Tread w/Bullnose Edge</t>
  </si>
  <si>
    <t>Step Tread w/Square Edge</t>
  </si>
  <si>
    <t>Step Tread w/Square Edge, Grooves &amp; Drip Flap</t>
  </si>
  <si>
    <r>
      <t>Divinity</t>
    </r>
    <r>
      <rPr>
        <b/>
        <vertAlign val="superscript"/>
        <sz val="10"/>
        <rFont val="Arial"/>
        <family val="2"/>
      </rPr>
      <t>HDP</t>
    </r>
  </si>
  <si>
    <r>
      <t>Local</t>
    </r>
    <r>
      <rPr>
        <b/>
        <vertAlign val="superscript"/>
        <sz val="10"/>
        <rFont val="Arial"/>
        <family val="2"/>
      </rPr>
      <t>HDP</t>
    </r>
  </si>
  <si>
    <r>
      <t>Ultra-Thick Outdoor Porcelain Pavers (High Definition Porcelain).  Available in the following Series:  Cadore</t>
    </r>
    <r>
      <rPr>
        <b/>
        <vertAlign val="superscript"/>
        <sz val="10"/>
        <rFont val="Arial"/>
        <family val="2"/>
      </rPr>
      <t>HDP</t>
    </r>
    <r>
      <rPr>
        <b/>
        <sz val="10"/>
        <rFont val="Arial"/>
        <family val="2"/>
      </rPr>
      <t>, Mineral</t>
    </r>
    <r>
      <rPr>
        <b/>
        <vertAlign val="superscript"/>
        <sz val="10"/>
        <rFont val="Arial"/>
        <family val="2"/>
      </rPr>
      <t>HDP</t>
    </r>
    <r>
      <rPr>
        <b/>
        <sz val="10"/>
        <rFont val="Arial"/>
        <family val="2"/>
      </rPr>
      <t>, Quest</t>
    </r>
    <r>
      <rPr>
        <b/>
        <vertAlign val="superscript"/>
        <sz val="10"/>
        <rFont val="Arial"/>
        <family val="2"/>
      </rPr>
      <t>HDP</t>
    </r>
    <r>
      <rPr>
        <b/>
        <sz val="10"/>
        <rFont val="Arial"/>
        <family val="2"/>
      </rPr>
      <t>, Relive</t>
    </r>
    <r>
      <rPr>
        <b/>
        <vertAlign val="superscript"/>
        <sz val="10"/>
        <rFont val="Arial"/>
        <family val="2"/>
      </rPr>
      <t>HDP</t>
    </r>
    <r>
      <rPr>
        <b/>
        <sz val="10"/>
        <rFont val="Arial"/>
        <family val="2"/>
      </rPr>
      <t xml:space="preserve"> and Span</t>
    </r>
    <r>
      <rPr>
        <b/>
        <vertAlign val="superscript"/>
        <sz val="10"/>
        <rFont val="Arial"/>
        <family val="2"/>
      </rPr>
      <t>HDP</t>
    </r>
    <r>
      <rPr>
        <b/>
        <sz val="10"/>
        <rFont val="Arial"/>
        <family val="2"/>
      </rPr>
      <t>.</t>
    </r>
  </si>
  <si>
    <t>M3x3HEX</t>
  </si>
  <si>
    <t>Pietra Art Premier Marble</t>
  </si>
  <si>
    <r>
      <t>Cinema</t>
    </r>
    <r>
      <rPr>
        <b/>
        <vertAlign val="superscript"/>
        <sz val="10"/>
        <rFont val="Arial"/>
        <family val="2"/>
      </rPr>
      <t>HDP</t>
    </r>
  </si>
  <si>
    <r>
      <t>Span</t>
    </r>
    <r>
      <rPr>
        <b/>
        <vertAlign val="superscript"/>
        <sz val="10"/>
        <rFont val="Arial"/>
        <family val="2"/>
      </rPr>
      <t>HDP</t>
    </r>
  </si>
  <si>
    <t xml:space="preserve">L2x19 2" x 19" 24900A Interlude and 24900B Traffic Listellos only. </t>
  </si>
  <si>
    <t>12" x 24" Textured (Pressed) Field Tile format only in both 34501T Snow and 34513T Silver colors.</t>
  </si>
  <si>
    <t>6" x 6" Field Tile format only in all colors.</t>
  </si>
  <si>
    <t>M4x4HEX Hexagon Mosaic has 0.79 SF/SHEET (MOUNTED ON 11-3/4x9-3/4 SHEET).  Florida Tile had given us the wrong amount of 1.07 SF/SHEET when product was originally launched.</t>
  </si>
  <si>
    <t>8.03 SF/CTN</t>
  </si>
  <si>
    <t>FTENC</t>
  </si>
  <si>
    <t>ENC10 Honesty          ENC20 Grace          ENC30 Beauty          ENC40 Charm</t>
  </si>
  <si>
    <t>10" x 11.75"</t>
  </si>
  <si>
    <t>ENC1P Honesty          ENC2P Grace          ENC3P Beauty          ENC4P Charm</t>
  </si>
  <si>
    <t>Glossy</t>
  </si>
  <si>
    <t>15.62 SF/CTN</t>
  </si>
  <si>
    <t>I6x6 2522B Geyser Cold 6" x 6" Insert and L1.25x12 2522B Geyser Cold 1.25" x 12" Listello only.</t>
  </si>
  <si>
    <t>10" x 13" Field Tile format, S43A9 3" x 10" Bullnose and SN4339 3" x 3" Bullnose Corner only in all colors.</t>
  </si>
  <si>
    <t>M1/2x1/2 Glass 1/2" x 1/2" Mosaic only in colors 313 Polar, 323 Desert, 352 Tropical and 395 Monsoon.</t>
  </si>
  <si>
    <r>
      <t>Level 10</t>
    </r>
    <r>
      <rPr>
        <b/>
        <vertAlign val="superscript"/>
        <sz val="10"/>
        <rFont val="Arial"/>
        <family val="2"/>
      </rPr>
      <t>HDP</t>
    </r>
  </si>
  <si>
    <t>18" x 18" and 18" x 36" Field Tile formats in all colors, I9x9 33301A Ornament Warm and I9x9 33301B Ornament Cool 9" x 9" Inserts,  L3x12 33300A Ornament Warm and  L3x12 33300B Ornament Cool 3" x 12" Listellos.</t>
  </si>
  <si>
    <t>S4669 6" x 6" Bullnose and SN4669 6" x 6" Bullnose Corner in all colors and the I6x6 2521B Geyser Hot 6" x 6" Insert only.</t>
  </si>
  <si>
    <t>P43D9 3" x 13" Bullnose in all colors.</t>
  </si>
  <si>
    <r>
      <t>Enchant</t>
    </r>
    <r>
      <rPr>
        <vertAlign val="superscript"/>
        <sz val="8"/>
        <rFont val="Arial"/>
        <family val="2"/>
      </rPr>
      <t>HDP</t>
    </r>
  </si>
  <si>
    <r>
      <t>Enchant</t>
    </r>
    <r>
      <rPr>
        <vertAlign val="superscript"/>
        <sz val="10"/>
        <rFont val="Arial"/>
        <family val="2"/>
      </rPr>
      <t>HDP</t>
    </r>
  </si>
  <si>
    <t>https://floridatile.com/products/tides/</t>
  </si>
  <si>
    <t>P43N9 3" x 24" Bullnose in all colors added.</t>
  </si>
  <si>
    <r>
      <t>Enchant</t>
    </r>
    <r>
      <rPr>
        <b/>
        <vertAlign val="superscript"/>
        <sz val="10"/>
        <rFont val="Arial"/>
        <family val="2"/>
      </rPr>
      <t>HDP</t>
    </r>
  </si>
  <si>
    <t>P43N9 3" x 24" Bullnose only in all colors.</t>
  </si>
  <si>
    <t>Color P090 Walnut only in all formats.</t>
  </si>
  <si>
    <t>FTEXN</t>
  </si>
  <si>
    <t>FTTUV</t>
  </si>
  <si>
    <t>TUV10 Arezzo Ivory         TUV20 Cortona Beige         TUV30 Florence Silver</t>
  </si>
  <si>
    <r>
      <t>Excursion</t>
    </r>
    <r>
      <rPr>
        <vertAlign val="superscript"/>
        <sz val="10"/>
        <rFont val="Arial"/>
        <family val="2"/>
      </rPr>
      <t>HDP</t>
    </r>
  </si>
  <si>
    <t>https://www.floridatile.com/products/tuscan-villa/</t>
  </si>
  <si>
    <r>
      <t>Tuscan Villa</t>
    </r>
    <r>
      <rPr>
        <vertAlign val="superscript"/>
        <sz val="10"/>
        <rFont val="Arial"/>
        <family val="2"/>
      </rPr>
      <t>HDP</t>
    </r>
  </si>
  <si>
    <t>The following 14" x 39" Decorative Patterns Field Tile formats:  34402 White Softness, 34407 White Lineup, 34408 White Pyramid, 34409 White Enigma, 34418 Mirror Pyramid, 34419 Mirror Enigma &amp; 34448 Gold Pyramid.</t>
  </si>
  <si>
    <t>Colors 33310 Pearl Atrium and 33341 Mezzanine Gold only in all formats.</t>
  </si>
  <si>
    <t xml:space="preserve">Color 29626 Palma Brown only in all formats. </t>
  </si>
  <si>
    <t>M12BULB Bulb Mosaic only in all colors.</t>
  </si>
  <si>
    <t>12" x 12" x 10.5 mm and 12" x 24" x 10.5 mm Textured finish formats will no longer be stocked by Florida Tile.  After Florida Tiles inventory is depleted these items will be Special Order.  A minimum order of two pallets per sku required &amp; cannot be canceled or returned.  Each pallet of the 12" x 12" Field Tile contains 507.36 SF and each pallet of the 12" x 24" Field Tile contains 463.20 SF.  Check with Customer Service to determine availability.</t>
  </si>
  <si>
    <t>RSP12x24 Random Stack Mosaics will no longer be stocked by Florida Tile.  After Florida Tiles inventory is depleted these items will be Special Order.  A minimum order of 240 Each per sku required &amp; cannot be canceled or returned.  Check with Customer Service to determine availability.</t>
  </si>
  <si>
    <t>6" x 24" x 10.5 mm Natural finish Field Tile format in all colors.  12" x 12" x 10 mm Polished finish Field Tile format in all colors.</t>
  </si>
  <si>
    <r>
      <rPr>
        <b/>
        <sz val="10"/>
        <rFont val="Arial"/>
        <family val="2"/>
      </rPr>
      <t>Restore</t>
    </r>
    <r>
      <rPr>
        <b/>
        <vertAlign val="superscript"/>
        <sz val="10"/>
        <rFont val="Arial"/>
        <family val="2"/>
      </rPr>
      <t>HDP</t>
    </r>
    <r>
      <rPr>
        <b/>
        <sz val="10"/>
        <rFont val="Arial"/>
        <family val="2"/>
      </rPr>
      <t xml:space="preserve"> Thinner</t>
    </r>
  </si>
  <si>
    <t>https://www.floridatile.com/products/excursion/</t>
  </si>
  <si>
    <t>https://www.floridatile.com/products/enchant/</t>
  </si>
  <si>
    <r>
      <t>Excursion</t>
    </r>
    <r>
      <rPr>
        <vertAlign val="superscript"/>
        <sz val="8"/>
        <rFont val="Arial"/>
        <family val="2"/>
      </rPr>
      <t>HDP</t>
    </r>
  </si>
  <si>
    <r>
      <t>Tuscan Villa</t>
    </r>
    <r>
      <rPr>
        <vertAlign val="superscript"/>
        <sz val="8"/>
        <rFont val="Arial"/>
        <family val="2"/>
      </rPr>
      <t>HDP</t>
    </r>
  </si>
  <si>
    <t xml:space="preserve">The following formats in Color P003 Light Travertine:  6" x 6" Tumbled Field, 18" x 18" Filled &amp; Honed Field, 1" x 2" Tumbled Mosaic, DBW2x4 Domed Mosaic, L7x21 Cambria Strips, MR1x12 Pencil Liner &amp; MCR2.5x12 Chair Rail Molding.  </t>
  </si>
  <si>
    <t>The following formats in Color P010 Silver:  6" x 6" Tumbled Field, 1" x 2" Tumbled Mosaic, DBW2x4 Domed Mosaic &amp; L7x21 Cambria Strips, MR1x12 Pencil Liner &amp; MCR2.5x12 Chair Rail Molding.</t>
  </si>
  <si>
    <t>Colors P024 Noce and P040 Scabos in all formats.</t>
  </si>
  <si>
    <t xml:space="preserve">The following formats in Color P0444 Picasso:  6" x 6" Tumbled Field, 1" x 2" Tumbled Mosaic, DBW2x4 Domed Mosaic, L7x21 Cambria Strips, MR1x12 Pencil Liner &amp; MCR2.5x12 Chair Rail Molding.  </t>
  </si>
  <si>
    <t>Color Light Travertine is changing to "Ivory" and color Silver is changing to "Silver Ash".</t>
  </si>
  <si>
    <t>Time 2.0 (Textured)</t>
  </si>
  <si>
    <t>12" x 12" and 12" x 24" format in the Textured surface only in all colors.</t>
  </si>
  <si>
    <t>This series has been updated.</t>
  </si>
  <si>
    <t>L1.25x12 2521B Geyser Hot Listello.</t>
  </si>
  <si>
    <t>L1.25x12 25756 Nebula Cool and 25778 Nebula Warm Listellos, L2x12 25757 Comet Cool and 25779 Comet Warm Listellos.</t>
  </si>
  <si>
    <t>L2x10 29600A Roundabout Warm and 29600B Roundabout Cool Listellos.  CR2x10 Chair Rail and CRS2x1 Chair Rail Stop in all colors.</t>
  </si>
  <si>
    <t>I6x6 28400B Warm (Set of 2 Designs) 6" x 6" Insert.</t>
  </si>
  <si>
    <t>4" x 4" Field Tile and S4449 Bullnose formats in all Bright and Matte colors.  Colors 325 Fawn, 330 Earth and 350 Camo in all formats.</t>
  </si>
  <si>
    <t>18" x 18" Field Tile format in colors 28613 Grey Breccia, 28631 Beige Breccia and 28632 Crema Marfil only.  All Wall Tile formats:  9" x 18" Field Tile, L2.5x12 Perlite Listello, CR2x9 Chair Rail, CRS2x1 Chair Rail Stop, S4399 Bullnose and SN4339 Bullnose Corner in all colors.  L2x9 28600A Optical Warm and 28600B Optical Cool Listellos, L1.75x9 28601A Lineage Warm and 28601B Lineage Cool Listellos.</t>
  </si>
  <si>
    <r>
      <t>Now known as Ecoscape.  (Available in the following Series:  Cadore</t>
    </r>
    <r>
      <rPr>
        <b/>
        <vertAlign val="superscript"/>
        <sz val="10"/>
        <rFont val="Arial"/>
        <family val="2"/>
      </rPr>
      <t>HDP</t>
    </r>
    <r>
      <rPr>
        <b/>
        <sz val="10"/>
        <rFont val="Arial"/>
        <family val="2"/>
      </rPr>
      <t>, Mineral</t>
    </r>
    <r>
      <rPr>
        <b/>
        <vertAlign val="superscript"/>
        <sz val="10"/>
        <rFont val="Arial"/>
        <family val="2"/>
      </rPr>
      <t>HDP</t>
    </r>
    <r>
      <rPr>
        <b/>
        <sz val="10"/>
        <rFont val="Arial"/>
        <family val="2"/>
      </rPr>
      <t>, Quest</t>
    </r>
    <r>
      <rPr>
        <b/>
        <vertAlign val="superscript"/>
        <sz val="10"/>
        <rFont val="Arial"/>
        <family val="2"/>
      </rPr>
      <t>HDP</t>
    </r>
    <r>
      <rPr>
        <b/>
        <sz val="10"/>
        <rFont val="Arial"/>
        <family val="2"/>
      </rPr>
      <t>, Relive</t>
    </r>
    <r>
      <rPr>
        <b/>
        <vertAlign val="superscript"/>
        <sz val="10"/>
        <rFont val="Arial"/>
        <family val="2"/>
      </rPr>
      <t>HDP</t>
    </r>
    <r>
      <rPr>
        <b/>
        <sz val="10"/>
        <rFont val="Arial"/>
        <family val="2"/>
      </rPr>
      <t xml:space="preserve"> and Span</t>
    </r>
    <r>
      <rPr>
        <b/>
        <vertAlign val="superscript"/>
        <sz val="10"/>
        <rFont val="Arial"/>
        <family val="2"/>
      </rPr>
      <t>HDP</t>
    </r>
    <r>
      <rPr>
        <b/>
        <sz val="10"/>
        <rFont val="Arial"/>
        <family val="2"/>
      </rPr>
      <t>.)</t>
    </r>
  </si>
  <si>
    <r>
      <t>Modtique</t>
    </r>
    <r>
      <rPr>
        <vertAlign val="superscript"/>
        <sz val="10"/>
        <rFont val="Arial"/>
        <family val="2"/>
      </rPr>
      <t>HDP</t>
    </r>
  </si>
  <si>
    <t>Color Body Glazed Porcelain Floor &amp; Wall (High Definition Porcelain)</t>
  </si>
  <si>
    <t>RHYME - Color Body Glazed Porcelain</t>
  </si>
  <si>
    <t>Color Body Porcelain</t>
  </si>
  <si>
    <t>Color Body Glazed Porcelain Floor &amp; Wall Tile (High Definition Porcelain)</t>
  </si>
  <si>
    <t>24" x 48"</t>
  </si>
  <si>
    <t>12.81 SF/CTN</t>
  </si>
  <si>
    <t>15.39 SF/CTN</t>
  </si>
  <si>
    <t>4 EA/CTN</t>
  </si>
  <si>
    <t>Field - Deco</t>
  </si>
  <si>
    <t>12" x 12" Field Tile format in Color 25213 Gravel only.</t>
  </si>
  <si>
    <t>Glass, Stone &amp; Stainless Steel Blend Colors NS380 Twilight Mist, NS383 Woodland Park, NS384 Sea Coast, NS385 Fossil Rock, NS386 Deep Grotto, NS387 Nature Trail, NS388 Nordic Storm &amp; NS389 Arctic Night only.</t>
  </si>
  <si>
    <t>24" x 24" x 10 mm Polished finish Field Tile format in all colors.</t>
  </si>
  <si>
    <r>
      <t>Alava</t>
    </r>
    <r>
      <rPr>
        <vertAlign val="superscript"/>
        <sz val="10"/>
        <rFont val="Arial"/>
        <family val="2"/>
      </rPr>
      <t>HDP</t>
    </r>
  </si>
  <si>
    <t xml:space="preserve">(waterjet cut) </t>
  </si>
  <si>
    <t xml:space="preserve">RSP12x24 12" x 24" Random Stack Mosaic in colors T2126 Dawn, T2345 Dusk and T2789 Midnight. </t>
  </si>
  <si>
    <t>This price list is available electronically on an Excel spreadsheet at www.conestogatile.com/pricelists.</t>
  </si>
  <si>
    <r>
      <t>Lost River</t>
    </r>
    <r>
      <rPr>
        <vertAlign val="superscript"/>
        <sz val="10"/>
        <rFont val="Arial"/>
        <family val="2"/>
      </rPr>
      <t>HDP</t>
    </r>
  </si>
  <si>
    <t>Stark</t>
  </si>
  <si>
    <r>
      <t>Lost River</t>
    </r>
    <r>
      <rPr>
        <b/>
        <vertAlign val="superscript"/>
        <sz val="10"/>
        <rFont val="Arial"/>
        <family val="2"/>
      </rPr>
      <t>HDP</t>
    </r>
  </si>
  <si>
    <r>
      <t>Urban Foundry</t>
    </r>
    <r>
      <rPr>
        <vertAlign val="superscript"/>
        <sz val="10"/>
        <rFont val="Arial"/>
        <family val="2"/>
      </rPr>
      <t>HDP</t>
    </r>
  </si>
  <si>
    <t>https://www.floridatile.com/products/urban-foundry/</t>
  </si>
  <si>
    <t>FDY10 Alumina*         FDY20 Cast Nickel         FDY30 Graphite         FDY40 Iron Oxide</t>
  </si>
  <si>
    <t>FTFDY</t>
  </si>
  <si>
    <t>*The color FDY10 Alumina is manufactured utilizing a standard body in order to maintain the integrity of this lighter color.</t>
  </si>
  <si>
    <t>P44N9 4" x 24" Bullnose in all colors.</t>
  </si>
  <si>
    <t xml:space="preserve">CR2x12 2" x 12" Chair Rail and CRS2x1 2" x 1" Chair Rail Stop in all colors. </t>
  </si>
  <si>
    <t>OC3169 1" x 6" Cove Base Outside Corner in all colors.  L1/2x6 1/2" x 6" Pencil Liner in colors 340 Curry, 355 Envy, 375 Cardinal &amp; 385 Royal only.  L2x8 2" x 8" 519B Gemstone Warm Gemstone Listello.  L3x6 3" x 6" 518 Ivy Shadow Gray &amp; 538 Ivy Shadow Beige Ivy Listellos.</t>
  </si>
  <si>
    <t>TIME 2.0 - Through-Body Porcelain - Polished</t>
  </si>
  <si>
    <t>12" x 24" x 10 mm Polished Field Tile in colors T2261 White,T2561 Dove and T2761 Grey only.</t>
  </si>
  <si>
    <t>Amplify</t>
  </si>
  <si>
    <t>https://www.floridatile.com/products/amplify/</t>
  </si>
  <si>
    <r>
      <t>Urban Foundry</t>
    </r>
    <r>
      <rPr>
        <b/>
        <vertAlign val="superscript"/>
        <sz val="10"/>
        <rFont val="Arial"/>
        <family val="2"/>
      </rPr>
      <t>HDP</t>
    </r>
  </si>
  <si>
    <t>AMPLIFY - Glazed Ceramic Wall (Rectified)</t>
  </si>
  <si>
    <t>Dimensional Patterns:</t>
  </si>
  <si>
    <t>Branco Brilho (Glossy)          White (Matte)</t>
  </si>
  <si>
    <t>FTAM</t>
  </si>
  <si>
    <t>EMOTIVE - Glazed Ceramic Wall</t>
  </si>
  <si>
    <t>FTEMV</t>
  </si>
  <si>
    <t>EMV1G Astonished White Glossy</t>
  </si>
  <si>
    <t>EMV1S Astonished White Silk</t>
  </si>
  <si>
    <t>EMV2G Bashful Beige Glossy</t>
  </si>
  <si>
    <t>EMV2S Bashful Beige Silk</t>
  </si>
  <si>
    <t xml:space="preserve">        EMV4G Triumphant Taupe Glossy</t>
  </si>
  <si>
    <t xml:space="preserve">        EMV4S Triumphant Taupe Silk</t>
  </si>
  <si>
    <t>EMV5G Envy Green Glossy</t>
  </si>
  <si>
    <t>EMV5S Envy Green Silk</t>
  </si>
  <si>
    <t>EMV7G Pride Blue Glossy</t>
  </si>
  <si>
    <t>EMV7S Pride Blue Silk</t>
  </si>
  <si>
    <t>EMV8G Mischievous Red Glossy</t>
  </si>
  <si>
    <t>EMV8S Mischievous Red Silk</t>
  </si>
  <si>
    <t>Emotive</t>
  </si>
  <si>
    <t>https://www.floridatile.com/products/emotive/</t>
  </si>
  <si>
    <t>Arid - White (Glossy)</t>
  </si>
  <si>
    <t>Reef - Deep Blue (Matte)</t>
  </si>
  <si>
    <t>Reef - White (Matte)</t>
  </si>
  <si>
    <t>Rise - White (Matte)</t>
  </si>
  <si>
    <t>Wind - White (Matte)</t>
  </si>
  <si>
    <r>
      <t>Cadore</t>
    </r>
    <r>
      <rPr>
        <vertAlign val="superscript"/>
        <sz val="10"/>
        <rFont val="Arial"/>
        <family val="2"/>
      </rPr>
      <t>HDP</t>
    </r>
  </si>
  <si>
    <t xml:space="preserve">        EMV3S Coy Grey Silk</t>
  </si>
  <si>
    <t>Florida Tile is transitioning the 8" x 36" Field Tile format from 11mm to 9mm in thickness as inventories of the old thickness are depleted.</t>
  </si>
  <si>
    <t>Florida Tile is transitioning the 6" x 24" and 8" x 36" Field Tile formats from 11mm to 9mm in thickness as inventories of the old thickness are depleted.  With this running change, trims and mosaics will also transition to 9mm in thickness as the inventories of the old thickness are depleted.</t>
  </si>
  <si>
    <t>Florida Tile is transitioning the 8" x 36" Field Tile format from 10mm to 9mm in thickness as inventories of the old thickness are depleted.  With this running change, mosaics will also transition to 9mm in thickness as the inventories of the old thickness are depleted.</t>
  </si>
  <si>
    <t>Florida Tile is transitioning the 8" x 36" Field Tile format from 10mm to 9mm in thickness as inventories of the old thickness are depleted.  With this running change, the Parquet mosaic will also transition to 9mm in thickness as the inventories of the old thickness are depleted.</t>
  </si>
  <si>
    <t>Florida Tile is transitioning the 6" x 24" and 8" x 36" Field Tile formats from 10mm to 9mm in thickness as inventories of the old thickness are depleted.  With this running change, the Basketweave mosaic will also transition to 9mm in thickness as the inventories of the old thickness are depleted.</t>
  </si>
  <si>
    <t>Florida Tile is transitioning the 6" x 24" Field Tile format from 11mm to 9mm in thickness as inventories of the old thickness are depleted.  With this running change, trims will also transition to 9mm in thickness as the inventories of the old thickness are depleted.</t>
  </si>
  <si>
    <t>Dimensional Pattern:</t>
  </si>
  <si>
    <t>Field (Pressed)</t>
  </si>
  <si>
    <t>11.94 SF/CTN</t>
  </si>
  <si>
    <t>Glazed Ceramic Wall Tile (Rectified).</t>
  </si>
  <si>
    <t>Diamond - White (Glossy)</t>
  </si>
  <si>
    <t xml:space="preserve">        EMV6G Gratitude Dark Grey Glossy</t>
  </si>
  <si>
    <t xml:space="preserve">        EMV6S Gratitude Dark Grey Silk</t>
  </si>
  <si>
    <t xml:space="preserve">           EMV10S Bravado Black Silk</t>
  </si>
  <si>
    <t xml:space="preserve">           EMV9G Stoic Brown Glossy</t>
  </si>
  <si>
    <t xml:space="preserve">           EMV9S Stoic Brown Silk</t>
  </si>
  <si>
    <t xml:space="preserve">           EMV10G Bravado Black Glossy</t>
  </si>
  <si>
    <t>Glazed Ceramic Wall Tile.</t>
  </si>
  <si>
    <r>
      <t>East Village</t>
    </r>
    <r>
      <rPr>
        <vertAlign val="superscript"/>
        <sz val="10"/>
        <rFont val="Arial"/>
        <family val="2"/>
      </rPr>
      <t>HDP</t>
    </r>
  </si>
  <si>
    <t>Color Body Porcelain Floor &amp; Wall Tile (High Definition Porcelain).</t>
  </si>
  <si>
    <t>The 8" x 48" Field Tile format is changing from a Pressed to a Rectified product and from 10.5mm to 10mm in thickness.  Packaging will be changing from 13.07 SF/CTN to 12.81 SF/CTN as the inventory with the pressed old packaging is depleted.  Check with Customer Service to be sure which packaging and format/thickness you will be receiving.</t>
  </si>
  <si>
    <r>
      <t>Mosaic 1" x 6" Stack - AIN30 Zebrino Taupe</t>
    </r>
    <r>
      <rPr>
        <sz val="7"/>
        <rFont val="Arial Narrow"/>
        <family val="2"/>
      </rPr>
      <t/>
    </r>
  </si>
  <si>
    <r>
      <t>Mosaic Hexagon - AIN55 Mix</t>
    </r>
    <r>
      <rPr>
        <sz val="7"/>
        <rFont val="Arial Narrow"/>
        <family val="2"/>
      </rPr>
      <t xml:space="preserve"> (0.84 SF/SHT)</t>
    </r>
  </si>
  <si>
    <t>5 EA/CTN</t>
  </si>
  <si>
    <t>10 EA/CTN</t>
  </si>
  <si>
    <t>11 EA/CTN</t>
  </si>
  <si>
    <t>Colors 25204 Quartz and 25205 Flint in all formats.  2" x 12" 2520A L2x12 Lava Listello.</t>
  </si>
  <si>
    <t>10" x 13" Field Tile, 3" x 10" S43A9 Bullnose and 3" x 3" SN4339 Bullnose Corner in all colors.</t>
  </si>
  <si>
    <t>18" x 18" x 8.5 mm Field Tile format only in all colors.</t>
  </si>
  <si>
    <t>The following formats in all colors:  9" x 18" and 18" x 18" Field Tile and the S4399 3" x 9" Bullnose.</t>
  </si>
  <si>
    <r>
      <t>Paramount</t>
    </r>
    <r>
      <rPr>
        <vertAlign val="superscript"/>
        <sz val="10"/>
        <rFont val="Arial"/>
        <family val="2"/>
      </rPr>
      <t>HDP</t>
    </r>
  </si>
  <si>
    <t>18" x 36" Field Tile format only in color 35001 Calacatta.</t>
  </si>
  <si>
    <t>9" x 36" and 18" x 36" Field Tile formats only in all colors.</t>
  </si>
  <si>
    <t>Color LRV80 Silver L1/4x24 Metal Wall Liner added.</t>
  </si>
  <si>
    <t>Colors 805 Black, 812 Biscuit, 822 Linen and 815 Black &amp; White in all formats.  M2x2HEX 2" x 2" Hexagon Mosaic, M12BW Basketweave Mosaic and the M12PW Pinwheel Mosaic in color 815 Black &amp; White.  M1x1HEX 1" x 1" Hexagon Mosaic, M2x2OCT 2" x 2" Octagon Mosaic and the M4x4OCT 4" x 4" Octagon Mosaic in all colors.  M1x3BRICK 1" x 3" Brick Mosaic, M12BULB Arabesque Mosaic and the M12CONVEX Convex Hex Mosaic in all colors.</t>
  </si>
  <si>
    <t xml:space="preserve"> Color 24330 Plantation Beige 8" x 12" Field Tile format.  L2x10 Listello in all colors.</t>
  </si>
  <si>
    <r>
      <t>Urban Foundry</t>
    </r>
    <r>
      <rPr>
        <vertAlign val="superscript"/>
        <sz val="8"/>
        <rFont val="Arial"/>
        <family val="2"/>
      </rPr>
      <t>HDP</t>
    </r>
  </si>
  <si>
    <t>Color FP105 Redwood Flat Pebbles Mosaic.  Colors PT101 Yellow Stone, PT102 Black Pearl and PT103 White Snowball Round Pebbles Mosaics.  PT104 Mixed Salad 6" x 12 Round Pebbles Mosaic.  SP104 Mixed Salad 4" x 12" Standing Pebbles Mosaic.</t>
  </si>
  <si>
    <t>12" x 12" Field Tile format in Color 25296 Dark Pebble.</t>
  </si>
  <si>
    <t xml:space="preserve">3.75" x 12" and 12" x 12" Field Tile formats in all colors.  28400A Warm, 28401A Cool and 28401B Cool 6" x 6" Insert sets.  28400A Warm and 28401A Cool 1-1/2" x 12" Listello's. </t>
  </si>
  <si>
    <t>24" x 24" Field Tile format added and is available in all colors.</t>
  </si>
  <si>
    <t>b) Coordinates with colors 28503 Ivory Staccato, 28513 Silver Melody &amp; 28522 Almond Note.</t>
  </si>
  <si>
    <t>c) Coordinates with colors 28522 Almond Note, 28532 Desert Harmony &amp; 28593 Stone Chamber.</t>
  </si>
  <si>
    <t>a) Not stocked in colors 28532 Desert Harmony and 28593 Stone Chamber.</t>
  </si>
  <si>
    <t>PT104 Mixed Salad</t>
  </si>
  <si>
    <t>PT316 Orion</t>
  </si>
  <si>
    <t>FP201 Rustic Birch</t>
  </si>
  <si>
    <t>FP203R Island White          SACP002 Navajo White          SACP004 Silver Quartz</t>
  </si>
  <si>
    <t>4 colors of Flat Pebbles Mosaics have been added to line:  FP201 Rustic Birch, FP203R Island White, SACP002 Navajo White and SACP004 Silver Quartz.  1 color of Round Pebbles Mosaic has been added, PT316 Orion.</t>
  </si>
  <si>
    <t>FP102 Black Pearl          FP103 White Snowball          FP104 Mixed Salad          FP306 Cotton</t>
  </si>
  <si>
    <t>24" x 48" Field Tile format added and is currently available in colors 34901 Breeze, 34915 Current and 34938 Drift.</t>
  </si>
  <si>
    <t>FTFP, FTPT, FTSA</t>
  </si>
  <si>
    <t>The 12" x 24" and 24" x 24" Field Tile formats, Mosaics and Bullnose is transitioning from 10mm to 9mm in thickness as inventories of the old thickness are depleted.  Packaging of the 12" x 24" x 9mm Field Tile will be 15.500 SF/CTN.  The 24" x 24" Field Tile format packaging will remain the same.</t>
  </si>
  <si>
    <t>The 12" x 24" and 24" x 24" Field Tile formats, Mosaics and Bullnose is transitioning from 10mm to 9mm in thickness as inventories of the old thickness are depleted.  Packaging of the 12" x 24" x 9mm Field Tile will be 15.62 SF/CTN.  The 24" x 24" Field Tile format packaging will remain the same.</t>
  </si>
  <si>
    <t>The 3.75" x 12", 12" x 24", 24" x 24", 24" x 48" and 22.5" x 22.5" Hexagon Field Tile formats, Mosaics and Bullnose is transitioning from 10mm to 9mm in thickness as inventories of the old thickness are depleted.  Packaging of the 12" x 24" x 9mm Field Tile will be 15.62 SF/CTN.  All other Field Tile formats packaging will remain the same.</t>
  </si>
  <si>
    <t>The 12" x 24" and 24" x 24" Field Tile formats, Mosaics and Bullnose is transitioning from 10mm to 9mm in thickness as inventories of the old thickness are depleted.  Packaging of the 12" x 24" x 9mm Field Tile will be 15.62 SF/CTN.  All other Field Tile formats packaging will remain the same.</t>
  </si>
  <si>
    <t>The 3.75" x 12", 12" x 24", 24" x 24" and 21.5" x 29.5" Polygon Field Tile formats, Mosaics and Bullnose is transitioning from 10mm to 9mm in thickness as inventories of the old thickness are depleted.  Packaging of the 12" x 24" x 9mm Field Tile will be 15.62 SF/CTN.  All other Field Tile formats packaging will remain the same.</t>
  </si>
  <si>
    <t>The 12" x 24" and 24" x 24" Field Tile formats, M1x4HER Herringbone Mosaic and P43C9 Floor Bullnose is transitioning from 10mm to 9mm in thickness as inventories of the old thickness are depleted.  Packaging of the 12" x 24" x 9mm Field Tile will be 15.62 SF/CTN.  All other Field Tile formats packaging will remain the same.</t>
  </si>
  <si>
    <t>The 3.75" x 12", 12" x 24" and 24" x 24" Field Tile formats, Mosaics and Bullnose is transitioning from 10mm to 9mm in thickness as inventories of the old thickness are depleted.  Packaging of the 12" x 24" x 9mm Field Tile will be 15.62 SF/CTN.  All other Field Tile formats packaging will remain the same.</t>
  </si>
  <si>
    <t>24" x 48" x 9mm Floor Field Tile format added in color 35001 Calacatta.</t>
  </si>
  <si>
    <t>The Matte finish 3.75" x 12", 8" x 24", 12" x 24" and 24" x 24" Field Tile formats, Mosaics and Bullnose is transitioning from 10mm to 9mm in thickness as inventories of the old thickness are depleted.  Packaging of the 12" x 24" x 9mm Field Tile will be 15.62 SF/CTN.  All other Field Tile formats packaging will remain the same.</t>
  </si>
  <si>
    <t>FTSDP</t>
  </si>
  <si>
    <t>SDP10 Fortune White</t>
  </si>
  <si>
    <t>SDP20 Spontaneous Beige</t>
  </si>
  <si>
    <t>SDP30 Infinite Cool Gray</t>
  </si>
  <si>
    <t>SDP40 Fate Warm Gray</t>
  </si>
  <si>
    <t>SDP60 Intuition Tobacco</t>
  </si>
  <si>
    <t>SDP70 Destiny Black</t>
  </si>
  <si>
    <t>15.63 SF/CTN</t>
  </si>
  <si>
    <t>SDP126 Warm Mix          SDP347 Cool Mix</t>
  </si>
  <si>
    <t>SDP347 Cool Mix consists of Colors SDP30 Infinite Cool Gray, SDP40 Fate Warm Gray &amp; SDP70 Destiny Black.</t>
  </si>
  <si>
    <t>a) SDP126 Warm Mix consists of Colors SDP10 Fortune White, SDP20 Spontaneous Beige &amp; SDP60 Intuition Tobacco.</t>
  </si>
  <si>
    <t>M2x4TRI</t>
  </si>
  <si>
    <t>14x39L Structure Rectified 14" x 39" Field Tile in all colors.</t>
  </si>
  <si>
    <t xml:space="preserve">The 8" x 48" Field Tile format is now changing from the Rectified 10mm and 10.5 mm thick product to 8.5mm thickness.  Packaging for either of these three thicknesses is packaged at 12.81 SF/CTN.   </t>
  </si>
  <si>
    <t>The 8" x 48" Field Tile format is now changing from the Rectified 10mm and 10.5 mm thick product to 8.5mm thickness.  Packaging will be changing from 13.07 SF/CTN for the 10.5mm thick product to 12.81 SF/CTN as the inventory with the pressed old packaging is depleted.  Packaging for the old 10mm Rectified items and the new 8.5mm is also packaged at 12.81 SF/CTN.</t>
  </si>
  <si>
    <r>
      <t>Serendipity</t>
    </r>
    <r>
      <rPr>
        <b/>
        <vertAlign val="superscript"/>
        <sz val="10"/>
        <rFont val="Arial"/>
        <family val="2"/>
      </rPr>
      <t>HDP</t>
    </r>
  </si>
  <si>
    <t>a) This item will be transitioning from a non-rectified pressed format to a rectified format as inventories of the</t>
  </si>
  <si>
    <t>The Ecoscape Field Tile will be transitioning from a non-rectified pressed format to a rectified format as inventories of the old pressed format are depleted.  Packaging for the new rectified format will be 8.00 SF/CTN.  Pricing has also changed.  Refer to the Florida Tile 20210801 Updated Price List found on the Pricelist page @ https://www.conestogatile.com/pricelists.</t>
  </si>
  <si>
    <r>
      <t>Mineral</t>
    </r>
    <r>
      <rPr>
        <vertAlign val="superscript"/>
        <sz val="10"/>
        <rFont val="Arial"/>
        <family val="2"/>
      </rPr>
      <t>HDP</t>
    </r>
    <r>
      <rPr>
        <sz val="10"/>
        <rFont val="Arial"/>
        <family val="2"/>
      </rPr>
      <t>, Quest</t>
    </r>
    <r>
      <rPr>
        <vertAlign val="superscript"/>
        <sz val="10"/>
        <rFont val="Arial"/>
        <family val="2"/>
      </rPr>
      <t>HDP</t>
    </r>
    <r>
      <rPr>
        <sz val="10"/>
        <rFont val="Arial"/>
        <family val="2"/>
      </rPr>
      <t>, Relive</t>
    </r>
    <r>
      <rPr>
        <vertAlign val="superscript"/>
        <sz val="10"/>
        <rFont val="Arial"/>
        <family val="2"/>
      </rPr>
      <t>HDP</t>
    </r>
    <r>
      <rPr>
        <sz val="10"/>
        <rFont val="Arial"/>
        <family val="2"/>
      </rPr>
      <t xml:space="preserve"> and Span</t>
    </r>
    <r>
      <rPr>
        <vertAlign val="superscript"/>
        <sz val="10"/>
        <rFont val="Arial"/>
        <family val="2"/>
      </rPr>
      <t>HDP</t>
    </r>
    <r>
      <rPr>
        <sz val="10"/>
        <rFont val="Arial"/>
        <family val="2"/>
      </rPr>
      <t xml:space="preserve"> Ecoscape Ultra-Thick Outdoor Porcelain Paver</t>
    </r>
  </si>
  <si>
    <t>15.69 SF/CTN</t>
  </si>
  <si>
    <t>8" x 48" x 9mm Field Tile format added and is available in colors 34901 Breeze, 34915 Current and 34938 Drift only.</t>
  </si>
  <si>
    <r>
      <t>Serendipity</t>
    </r>
    <r>
      <rPr>
        <vertAlign val="superscript"/>
        <sz val="8"/>
        <rFont val="Arial"/>
        <family val="2"/>
      </rPr>
      <t>HDP</t>
    </r>
  </si>
  <si>
    <t>All formats in the following colors:  MAR36 Dahlia Polished, MAR50 Crema Honed, MAR56 Crema Polished and MAR66 Argento Polished.</t>
  </si>
  <si>
    <t>https://www.floridatile.com/products/serendipity/</t>
  </si>
  <si>
    <r>
      <t>Serendipity</t>
    </r>
    <r>
      <rPr>
        <vertAlign val="superscript"/>
        <sz val="10"/>
        <rFont val="Arial"/>
        <family val="2"/>
      </rPr>
      <t>HDP</t>
    </r>
    <r>
      <rPr>
        <sz val="10"/>
        <rFont val="Arial"/>
        <family val="2"/>
      </rPr>
      <t xml:space="preserve"> </t>
    </r>
  </si>
  <si>
    <t>ALU10 Majestic White Lasa</t>
  </si>
  <si>
    <t>ALU20 Imperial Gold Calacatta</t>
  </si>
  <si>
    <t>M2x6CHEV</t>
  </si>
  <si>
    <t>M4x6ARCH</t>
  </si>
  <si>
    <r>
      <rPr>
        <sz val="10"/>
        <rFont val="Arial"/>
        <family val="2"/>
      </rPr>
      <t>Alustra</t>
    </r>
    <r>
      <rPr>
        <vertAlign val="superscript"/>
        <sz val="10"/>
        <rFont val="Arial"/>
        <family val="2"/>
      </rPr>
      <t>HDP</t>
    </r>
  </si>
  <si>
    <t xml:space="preserve">   ALU40 Sovereign Gray</t>
  </si>
  <si>
    <t xml:space="preserve">   ALU30 Opulent Beige Onyx</t>
  </si>
  <si>
    <t xml:space="preserve">    ALU50 Regal Black</t>
  </si>
  <si>
    <t>Soho</t>
  </si>
  <si>
    <t>Porcelain Mosaics</t>
  </si>
  <si>
    <t>Ceramic Wall</t>
  </si>
  <si>
    <t>SOHO - Ceramic Wall &amp; Porcelain Mosaics</t>
  </si>
  <si>
    <t>Canvas White          Gallery Grey          Vintage Grey</t>
  </si>
  <si>
    <t>Field - Beveled</t>
  </si>
  <si>
    <t>10.66 SF/CTN</t>
  </si>
  <si>
    <t>4" x 12"</t>
  </si>
  <si>
    <t>9.69 SF/CTN</t>
  </si>
  <si>
    <t>a) Available in color Canvas White only.</t>
  </si>
  <si>
    <t>b) Not available in colors Cloud Blue and Soft Sage.</t>
  </si>
  <si>
    <t>Unglazed Porcelain Mosaics:</t>
  </si>
  <si>
    <t>Gallery Grey          Halo Grey          Retro Black          Vintage Grey</t>
  </si>
  <si>
    <t>Unglazed</t>
  </si>
  <si>
    <t>9.36 SF/CTN</t>
  </si>
  <si>
    <t>9.90 SF/CTN</t>
  </si>
  <si>
    <t>Glazed Porcelain Mosaics:</t>
  </si>
  <si>
    <t>Canvas White</t>
  </si>
  <si>
    <t xml:space="preserve">     Gallery Grey</t>
  </si>
  <si>
    <t>Cement Chic</t>
  </si>
  <si>
    <t xml:space="preserve">     Halo Grey</t>
  </si>
  <si>
    <t>Cloud Blue</t>
  </si>
  <si>
    <t xml:space="preserve">     Loft Grey</t>
  </si>
  <si>
    <t>10.01 SF/CTN</t>
  </si>
  <si>
    <t>Canvas White w/ Cement Chic</t>
  </si>
  <si>
    <t>Canvas White w/ Cloud Blue</t>
  </si>
  <si>
    <t>9.58 SF/CTN</t>
  </si>
  <si>
    <t>Glazed Porcelain Blend Mosaics:</t>
  </si>
  <si>
    <t>Afternoon          Dawn          Evening          Midnight          Morning</t>
  </si>
  <si>
    <t>9.47 SF/CTN</t>
  </si>
  <si>
    <t>7.00 SF/CTN</t>
  </si>
  <si>
    <t>7.10 SF/CTN</t>
  </si>
  <si>
    <t>8.29 SF/CTN</t>
  </si>
  <si>
    <t xml:space="preserve">   Canvas White w/ Loft Grey</t>
  </si>
  <si>
    <t xml:space="preserve">   Canvas White w/ Retro Black</t>
  </si>
  <si>
    <t xml:space="preserve">      Canvas White w/ Soft Sage</t>
  </si>
  <si>
    <t xml:space="preserve">         Retro Black</t>
  </si>
  <si>
    <t xml:space="preserve">         Soft Sage</t>
  </si>
  <si>
    <t xml:space="preserve">         Vintage Grey</t>
  </si>
  <si>
    <t>ALU10P Majestic White Lasa</t>
  </si>
  <si>
    <t>ALU20P Imperial Gold Calacatta</t>
  </si>
  <si>
    <t xml:space="preserve">   ALU30P Opulent Beige Onyx</t>
  </si>
  <si>
    <t xml:space="preserve">   ALU40P Sovereign Gray</t>
  </si>
  <si>
    <t xml:space="preserve">    ALU50P Regal Black</t>
  </si>
  <si>
    <t>10-1/2" x 11-1/2"</t>
  </si>
  <si>
    <t>9" x 16-3/4"</t>
  </si>
  <si>
    <t>10-1/4" x 11-3/4"</t>
  </si>
  <si>
    <t>GVT10 White          GVT20 Beige          GVT30 Gray          GVT40 Natural</t>
  </si>
  <si>
    <t>M1x6BRICK</t>
  </si>
  <si>
    <r>
      <t>Mosaic 2-1/2" x 2-1/2"</t>
    </r>
    <r>
      <rPr>
        <sz val="6"/>
        <rFont val="Arial Narrow"/>
        <family val="2"/>
      </rPr>
      <t xml:space="preserve"> (0.97 SF/Sheet)</t>
    </r>
  </si>
  <si>
    <t>FTSO</t>
  </si>
  <si>
    <r>
      <t>Alustra</t>
    </r>
    <r>
      <rPr>
        <vertAlign val="superscript"/>
        <sz val="8"/>
        <rFont val="Arial"/>
        <family val="2"/>
      </rPr>
      <t>HDP</t>
    </r>
  </si>
  <si>
    <r>
      <t>Gravitate</t>
    </r>
    <r>
      <rPr>
        <vertAlign val="superscript"/>
        <sz val="8"/>
        <rFont val="Arial"/>
        <family val="2"/>
      </rPr>
      <t>HDP</t>
    </r>
  </si>
  <si>
    <r>
      <rPr>
        <sz val="10"/>
        <rFont val="Arial"/>
        <family val="2"/>
      </rPr>
      <t>Gravitate</t>
    </r>
    <r>
      <rPr>
        <vertAlign val="superscript"/>
        <sz val="10"/>
        <rFont val="Arial"/>
        <family val="2"/>
      </rPr>
      <t>HDP</t>
    </r>
  </si>
  <si>
    <t>MalteseDP</t>
  </si>
  <si>
    <t>MingleHDP</t>
  </si>
  <si>
    <t>Color 29622 Porto Cream only in all formats.</t>
  </si>
  <si>
    <t>Color 28412 Cool Summer Mix only in all formats.</t>
  </si>
  <si>
    <t>All formats in the following colors only:  MAR40 Giallo Honed, MAR46 Giallo Polished, MAR60 Argento Honed, MAR76 Babeto Polished and MAR86 Silver Veincut Polished.</t>
  </si>
  <si>
    <t>Songbird</t>
  </si>
  <si>
    <t>HRG10 Stardust White</t>
  </si>
  <si>
    <t>HRG20 Pinnacle Beige</t>
  </si>
  <si>
    <t xml:space="preserve">      HRG30 Rockwall Gray</t>
  </si>
  <si>
    <t xml:space="preserve">      HRG40 Deep Taupe</t>
  </si>
  <si>
    <t>HRG50 Nightfall Black</t>
  </si>
  <si>
    <t>HRG60 Canyon Slate</t>
  </si>
  <si>
    <t>FTHRG</t>
  </si>
  <si>
    <t>FTGVT</t>
  </si>
  <si>
    <t>FTALU</t>
  </si>
  <si>
    <t>FTSBD</t>
  </si>
  <si>
    <t>SBD10 Whistling White</t>
  </si>
  <si>
    <t>SBD20 Quill Grey</t>
  </si>
  <si>
    <t>SBD30 Natural Down</t>
  </si>
  <si>
    <t>SBD40 Nest Beige</t>
  </si>
  <si>
    <t xml:space="preserve">      SBD50 Perched Pink</t>
  </si>
  <si>
    <t xml:space="preserve">      SBD60 Plumage Dark Pink</t>
  </si>
  <si>
    <t xml:space="preserve">      SBD70 Birds Eye Blue</t>
  </si>
  <si>
    <t xml:space="preserve">      SBD80 Nocturnal Navy</t>
  </si>
  <si>
    <t>SBD90 Gliding Green</t>
  </si>
  <si>
    <t>SBD100 Feathered Dark Green</t>
  </si>
  <si>
    <t>5" x 5"</t>
  </si>
  <si>
    <t>5.39 SF/CTN</t>
  </si>
  <si>
    <r>
      <t>Tuscan Villa</t>
    </r>
    <r>
      <rPr>
        <b/>
        <vertAlign val="superscript"/>
        <sz val="10"/>
        <rFont val="Arial"/>
        <family val="2"/>
      </rPr>
      <t>HDP</t>
    </r>
  </si>
  <si>
    <r>
      <t>Excursion</t>
    </r>
    <r>
      <rPr>
        <b/>
        <vertAlign val="superscript"/>
        <sz val="10"/>
        <rFont val="Arial"/>
        <family val="2"/>
      </rPr>
      <t>HDP</t>
    </r>
  </si>
  <si>
    <r>
      <t>Modtique</t>
    </r>
    <r>
      <rPr>
        <b/>
        <vertAlign val="superscript"/>
        <sz val="10"/>
        <rFont val="Arial"/>
        <family val="2"/>
      </rPr>
      <t>HDP</t>
    </r>
  </si>
  <si>
    <r>
      <t>East Village</t>
    </r>
    <r>
      <rPr>
        <b/>
        <vertAlign val="superscript"/>
        <sz val="10"/>
        <rFont val="Arial"/>
        <family val="2"/>
      </rPr>
      <t>HDP</t>
    </r>
  </si>
  <si>
    <r>
      <t>AINSLEE PARK</t>
    </r>
    <r>
      <rPr>
        <b/>
        <u/>
        <vertAlign val="superscript"/>
        <sz val="8"/>
        <rFont val="Arial"/>
        <family val="2"/>
      </rPr>
      <t>HDP</t>
    </r>
    <r>
      <rPr>
        <b/>
        <u/>
        <sz val="8"/>
        <rFont val="Arial"/>
        <family val="2"/>
      </rPr>
      <t xml:space="preserve"> - Glazed Porcelain Floor &amp; Ceramic Wall</t>
    </r>
  </si>
  <si>
    <r>
      <t>BERKSHIRE</t>
    </r>
    <r>
      <rPr>
        <b/>
        <u/>
        <vertAlign val="superscript"/>
        <sz val="8"/>
        <rFont val="Arial"/>
        <family val="2"/>
      </rPr>
      <t>HDP</t>
    </r>
    <r>
      <rPr>
        <b/>
        <u/>
        <sz val="8"/>
        <rFont val="Arial"/>
        <family val="2"/>
      </rPr>
      <t xml:space="preserve"> - Color Body Glazed Porcelain</t>
    </r>
  </si>
  <si>
    <r>
      <t>CELLAR</t>
    </r>
    <r>
      <rPr>
        <b/>
        <u/>
        <vertAlign val="superscript"/>
        <sz val="8"/>
        <rFont val="Arial"/>
        <family val="2"/>
      </rPr>
      <t>HDP</t>
    </r>
    <r>
      <rPr>
        <b/>
        <u/>
        <sz val="8"/>
        <rFont val="Arial"/>
        <family val="2"/>
      </rPr>
      <t xml:space="preserve"> - Color Body Glazed Porcelain</t>
    </r>
  </si>
  <si>
    <r>
      <t>ENCHANT</t>
    </r>
    <r>
      <rPr>
        <b/>
        <u/>
        <vertAlign val="superscript"/>
        <sz val="8"/>
        <rFont val="Arial"/>
        <family val="2"/>
      </rPr>
      <t>HDP</t>
    </r>
    <r>
      <rPr>
        <b/>
        <u/>
        <sz val="8"/>
        <rFont val="Arial"/>
        <family val="2"/>
      </rPr>
      <t xml:space="preserve"> - Glazed Porcelain Floor &amp; Wall</t>
    </r>
  </si>
  <si>
    <r>
      <t>EXCURSION</t>
    </r>
    <r>
      <rPr>
        <b/>
        <u/>
        <vertAlign val="superscript"/>
        <sz val="8"/>
        <rFont val="Arial"/>
        <family val="2"/>
      </rPr>
      <t>HDP</t>
    </r>
    <r>
      <rPr>
        <b/>
        <u/>
        <sz val="8"/>
        <rFont val="Arial"/>
        <family val="2"/>
      </rPr>
      <t xml:space="preserve"> - Glazed Porcelain Floor &amp; Wall</t>
    </r>
  </si>
  <si>
    <r>
      <t>MAGNOLIA</t>
    </r>
    <r>
      <rPr>
        <b/>
        <u/>
        <vertAlign val="superscript"/>
        <sz val="8"/>
        <rFont val="Arial"/>
        <family val="2"/>
      </rPr>
      <t>HDP</t>
    </r>
    <r>
      <rPr>
        <b/>
        <u/>
        <sz val="8"/>
        <rFont val="Arial"/>
        <family val="2"/>
      </rPr>
      <t xml:space="preserve"> - Color Body Glazed Porcelain</t>
    </r>
  </si>
  <si>
    <r>
      <t>SEQUENCE</t>
    </r>
    <r>
      <rPr>
        <b/>
        <u/>
        <vertAlign val="superscript"/>
        <sz val="8"/>
        <rFont val="Arial"/>
        <family val="2"/>
      </rPr>
      <t>HDP</t>
    </r>
    <r>
      <rPr>
        <b/>
        <u/>
        <sz val="8"/>
        <rFont val="Arial"/>
        <family val="2"/>
      </rPr>
      <t xml:space="preserve"> - Color Body Glazed Porcelain</t>
    </r>
  </si>
  <si>
    <r>
      <t>SERENDIPITY</t>
    </r>
    <r>
      <rPr>
        <b/>
        <u/>
        <vertAlign val="superscript"/>
        <sz val="8"/>
        <rFont val="Arial"/>
        <family val="2"/>
      </rPr>
      <t>HDP</t>
    </r>
    <r>
      <rPr>
        <b/>
        <u/>
        <sz val="8"/>
        <rFont val="Arial"/>
        <family val="2"/>
      </rPr>
      <t xml:space="preserve"> - Color Body Glazed Porcelain</t>
    </r>
  </si>
  <si>
    <r>
      <t>TIDES</t>
    </r>
    <r>
      <rPr>
        <b/>
        <u/>
        <vertAlign val="superscript"/>
        <sz val="8"/>
        <rFont val="Arial"/>
        <family val="2"/>
      </rPr>
      <t>HDP</t>
    </r>
    <r>
      <rPr>
        <b/>
        <u/>
        <sz val="8"/>
        <rFont val="Arial"/>
        <family val="2"/>
      </rPr>
      <t xml:space="preserve"> - Glazed Porcelain</t>
    </r>
  </si>
  <si>
    <r>
      <t>URBAN FOUNDRY</t>
    </r>
    <r>
      <rPr>
        <b/>
        <u/>
        <vertAlign val="superscript"/>
        <sz val="8"/>
        <rFont val="Arial"/>
        <family val="2"/>
      </rPr>
      <t>HDP</t>
    </r>
    <r>
      <rPr>
        <b/>
        <u/>
        <sz val="8"/>
        <rFont val="Arial"/>
        <family val="2"/>
      </rPr>
      <t xml:space="preserve"> - Color Body Glazed Porcelain</t>
    </r>
  </si>
  <si>
    <r>
      <t>TUSCAN VILLA</t>
    </r>
    <r>
      <rPr>
        <b/>
        <u/>
        <vertAlign val="superscript"/>
        <sz val="8"/>
        <rFont val="Arial"/>
        <family val="2"/>
      </rPr>
      <t>HDP</t>
    </r>
    <r>
      <rPr>
        <b/>
        <u/>
        <sz val="8"/>
        <rFont val="Arial"/>
        <family val="2"/>
      </rPr>
      <t xml:space="preserve"> - Glazed Porcelain Floor &amp; Wall</t>
    </r>
  </si>
  <si>
    <r>
      <t>Mosaic 2" x 6" Chevron</t>
    </r>
    <r>
      <rPr>
        <sz val="6"/>
        <rFont val="Arial Narrow"/>
        <family val="2"/>
      </rPr>
      <t xml:space="preserve"> (1.05 SF/SHEET)</t>
    </r>
  </si>
  <si>
    <r>
      <t>Mosaic 3" x 3" Hex</t>
    </r>
    <r>
      <rPr>
        <sz val="6"/>
        <rFont val="Arial Narrow"/>
        <family val="2"/>
      </rPr>
      <t xml:space="preserve"> (0.83 SF/SHEET)</t>
    </r>
  </si>
  <si>
    <r>
      <t>Mosaic 4" x 6" Arch</t>
    </r>
    <r>
      <rPr>
        <sz val="6"/>
        <rFont val="Arial Narrow"/>
        <family val="2"/>
      </rPr>
      <t xml:space="preserve"> (0.84 SF/SHEET)</t>
    </r>
  </si>
  <si>
    <t>Aura</t>
  </si>
  <si>
    <r>
      <t>High Ridge</t>
    </r>
    <r>
      <rPr>
        <vertAlign val="superscript"/>
        <sz val="8"/>
        <rFont val="Arial"/>
        <family val="2"/>
      </rPr>
      <t>HDP</t>
    </r>
  </si>
  <si>
    <t>Glazed Porcelain Floor &amp; Wall Tile</t>
  </si>
  <si>
    <t>SONGBIRD - Glazed Ceramic Wall</t>
  </si>
  <si>
    <t>FTAUR</t>
  </si>
  <si>
    <t>AUR20 Light Gray</t>
  </si>
  <si>
    <t>AUR10 Canvas White</t>
  </si>
  <si>
    <t xml:space="preserve">     AUR30 Ash Warm Gray</t>
  </si>
  <si>
    <t xml:space="preserve">     AUR40 Earth Beige</t>
  </si>
  <si>
    <t xml:space="preserve"> AUR50 Antracita Charcoal</t>
  </si>
  <si>
    <t>11.63 SF/CTN</t>
  </si>
  <si>
    <r>
      <t>ALUSTRA</t>
    </r>
    <r>
      <rPr>
        <b/>
        <u/>
        <vertAlign val="superscript"/>
        <sz val="8"/>
        <rFont val="Arial"/>
        <family val="2"/>
      </rPr>
      <t>HDP</t>
    </r>
    <r>
      <rPr>
        <b/>
        <u/>
        <sz val="8"/>
        <rFont val="Arial"/>
        <family val="2"/>
      </rPr>
      <t xml:space="preserve"> - Color Body Glazed Porcelain Floor &amp; Wall (Rectified)</t>
    </r>
  </si>
  <si>
    <t>AURA - Glazed Porcelain Floor &amp; Wall (Rectified)</t>
  </si>
  <si>
    <t>M128</t>
  </si>
  <si>
    <r>
      <t xml:space="preserve">Mosaic Parquet </t>
    </r>
    <r>
      <rPr>
        <sz val="6"/>
        <rFont val="Arial Narrow"/>
        <family val="2"/>
      </rPr>
      <t>Mesh-Mounted</t>
    </r>
  </si>
  <si>
    <r>
      <t xml:space="preserve">Mosaic 1" x 4" Stack </t>
    </r>
    <r>
      <rPr>
        <sz val="6"/>
        <rFont val="Arial Narrow"/>
        <family val="2"/>
      </rPr>
      <t>Mesh-Mounted</t>
    </r>
    <r>
      <rPr>
        <sz val="8"/>
        <rFont val="Arial Narrow"/>
        <family val="2"/>
      </rPr>
      <t xml:space="preserve">  </t>
    </r>
  </si>
  <si>
    <r>
      <t xml:space="preserve">Mosaic 2" x 12" Herringbone </t>
    </r>
    <r>
      <rPr>
        <sz val="6"/>
        <rFont val="Arial Narrow"/>
        <family val="2"/>
      </rPr>
      <t>Mesh-Mounted</t>
    </r>
  </si>
  <si>
    <r>
      <t xml:space="preserve">Mosaic 2-1/2" x 2-1/2" </t>
    </r>
    <r>
      <rPr>
        <sz val="6"/>
        <rFont val="Arial Narrow"/>
        <family val="2"/>
      </rPr>
      <t>Mesh-Mounted</t>
    </r>
    <r>
      <rPr>
        <sz val="8"/>
        <rFont val="Arial Narrow"/>
        <family val="2"/>
      </rPr>
      <t xml:space="preserve"> </t>
    </r>
  </si>
  <si>
    <r>
      <t xml:space="preserve">Mosaic Hexagon </t>
    </r>
    <r>
      <rPr>
        <sz val="6"/>
        <rFont val="Arial Narrow"/>
        <family val="2"/>
      </rPr>
      <t>Mesh-Mounted</t>
    </r>
    <r>
      <rPr>
        <sz val="8"/>
        <rFont val="Arial Narrow"/>
        <family val="2"/>
      </rPr>
      <t xml:space="preserve"> </t>
    </r>
  </si>
  <si>
    <r>
      <t xml:space="preserve">Mosaic 2" x 2" </t>
    </r>
    <r>
      <rPr>
        <sz val="6"/>
        <rFont val="Arial Narrow"/>
        <family val="2"/>
      </rPr>
      <t>Mesh-Mounted</t>
    </r>
    <r>
      <rPr>
        <sz val="8"/>
        <rFont val="Arial Narrow"/>
        <family val="2"/>
      </rPr>
      <t xml:space="preserve"> </t>
    </r>
  </si>
  <si>
    <r>
      <t xml:space="preserve">Mosaic 2-1/2" x 2-1/2" </t>
    </r>
    <r>
      <rPr>
        <sz val="6"/>
        <rFont val="Arial Narrow"/>
        <family val="2"/>
      </rPr>
      <t>Mesh-Mounted (0.97 SF/Sheet)</t>
    </r>
  </si>
  <si>
    <r>
      <t xml:space="preserve">Mosaic 2-1/4" x 2-1/4" </t>
    </r>
    <r>
      <rPr>
        <sz val="6"/>
        <rFont val="Arial Narrow"/>
        <family val="2"/>
      </rPr>
      <t xml:space="preserve">Mesh-Mounted </t>
    </r>
  </si>
  <si>
    <r>
      <t xml:space="preserve">Flat Pebbles </t>
    </r>
    <r>
      <rPr>
        <sz val="6"/>
        <rFont val="Arial Narrow"/>
        <family val="2"/>
      </rPr>
      <t>Mesh-Mounted Interlocking Sheet</t>
    </r>
    <r>
      <rPr>
        <sz val="8"/>
        <rFont val="Arial Narrow"/>
        <family val="2"/>
      </rPr>
      <t xml:space="preserve"> </t>
    </r>
  </si>
  <si>
    <r>
      <t xml:space="preserve">Round Pebbles </t>
    </r>
    <r>
      <rPr>
        <sz val="6"/>
        <rFont val="Arial Narrow"/>
        <family val="2"/>
      </rPr>
      <t xml:space="preserve">Mesh-Mounted Interlocking Sheet </t>
    </r>
  </si>
  <si>
    <r>
      <t xml:space="preserve">Mosaic Herringbone </t>
    </r>
    <r>
      <rPr>
        <sz val="6"/>
        <rFont val="Arial Narrow"/>
        <family val="2"/>
      </rPr>
      <t>Mesh-Mounted</t>
    </r>
    <r>
      <rPr>
        <sz val="8"/>
        <rFont val="Arial Narrow"/>
        <family val="2"/>
      </rPr>
      <t xml:space="preserve"> </t>
    </r>
  </si>
  <si>
    <r>
      <t xml:space="preserve">Mosaic 1" x 6" </t>
    </r>
    <r>
      <rPr>
        <sz val="6"/>
        <rFont val="Arial Narrow"/>
        <family val="2"/>
      </rPr>
      <t>Mesh-Mounted</t>
    </r>
    <r>
      <rPr>
        <sz val="8"/>
        <rFont val="Arial Narrow"/>
        <family val="2"/>
      </rPr>
      <t xml:space="preserve">   </t>
    </r>
  </si>
  <si>
    <r>
      <t xml:space="preserve">Mosaic Roman Pattern - 28500A Soprano </t>
    </r>
    <r>
      <rPr>
        <sz val="6"/>
        <rFont val="Arial Narrow"/>
        <family val="2"/>
      </rPr>
      <t>Mesh-Mounted</t>
    </r>
  </si>
  <si>
    <r>
      <t xml:space="preserve">Mosaic Roman Pattern - 28500B Alto </t>
    </r>
    <r>
      <rPr>
        <sz val="6"/>
        <rFont val="Arial Narrow"/>
        <family val="2"/>
      </rPr>
      <t>Mesh-Mounted</t>
    </r>
  </si>
  <si>
    <r>
      <t xml:space="preserve">Mosaic Roman Pattern - 28500C Tenor </t>
    </r>
    <r>
      <rPr>
        <sz val="6"/>
        <rFont val="Arial Narrow"/>
        <family val="2"/>
      </rPr>
      <t>Mesh-Mounted</t>
    </r>
  </si>
  <si>
    <r>
      <t xml:space="preserve">Mosaic Herringbone </t>
    </r>
    <r>
      <rPr>
        <sz val="6"/>
        <rFont val="Arial Narrow"/>
        <family val="2"/>
      </rPr>
      <t>Mesh-Mounted</t>
    </r>
  </si>
  <si>
    <r>
      <t xml:space="preserve">Mosaic Hexagon </t>
    </r>
    <r>
      <rPr>
        <sz val="6"/>
        <rFont val="Arial Narrow"/>
        <family val="2"/>
      </rPr>
      <t>Mesh-Mounted</t>
    </r>
    <r>
      <rPr>
        <sz val="7"/>
        <rFont val="Arial Narrow"/>
        <family val="2"/>
      </rPr>
      <t xml:space="preserve"> (0.79 SF/SHEET)</t>
    </r>
  </si>
  <si>
    <r>
      <t xml:space="preserve">Mosaic 2" x 2" </t>
    </r>
    <r>
      <rPr>
        <sz val="6"/>
        <rFont val="Arial Narrow"/>
        <family val="2"/>
      </rPr>
      <t>Mesh-Mounted</t>
    </r>
  </si>
  <si>
    <r>
      <t xml:space="preserve">Mosaic Triangle (waterjet cut) </t>
    </r>
    <r>
      <rPr>
        <sz val="6"/>
        <rFont val="Arial Narrow"/>
        <family val="2"/>
      </rPr>
      <t>Mesh-Mounted</t>
    </r>
  </si>
  <si>
    <t>TEMPO - Glazed Porcelain Floor &amp; Ceramic Wall (Rectified)</t>
  </si>
  <si>
    <t>FTTMP</t>
  </si>
  <si>
    <t>TMP10 Cotton White</t>
  </si>
  <si>
    <t>TMP20 Nature Beige</t>
  </si>
  <si>
    <t>Tempo</t>
  </si>
  <si>
    <t>TMP10P Cotton White</t>
  </si>
  <si>
    <t>TMP20P Nature Beige</t>
  </si>
  <si>
    <t xml:space="preserve">     TMP30P Ash Cool Gray</t>
  </si>
  <si>
    <t xml:space="preserve">     TMP40P Dark Gray</t>
  </si>
  <si>
    <t xml:space="preserve">   TMP30 Ash Cool Gray</t>
  </si>
  <si>
    <t xml:space="preserve">   TMP40 Dark Gray</t>
  </si>
  <si>
    <t>M2x8OVAL</t>
  </si>
  <si>
    <t>2" Hexagon Mosaic</t>
  </si>
  <si>
    <t>2" x 2" Mosaic</t>
  </si>
  <si>
    <t>1" Hexagon Mosaic</t>
  </si>
  <si>
    <t>Scallop</t>
  </si>
  <si>
    <t>Chain</t>
  </si>
  <si>
    <t>Cubic</t>
  </si>
  <si>
    <t>Diamond</t>
  </si>
  <si>
    <t>Hexagon</t>
  </si>
  <si>
    <t>Plaid</t>
  </si>
  <si>
    <t>Picket</t>
  </si>
  <si>
    <t>Arabesque Beveled</t>
  </si>
  <si>
    <t>1" Hexagon Mixed</t>
  </si>
  <si>
    <t>Basketweave Mixed</t>
  </si>
  <si>
    <r>
      <t>GRAVITATE</t>
    </r>
    <r>
      <rPr>
        <b/>
        <u/>
        <vertAlign val="superscript"/>
        <sz val="8"/>
        <rFont val="Arial"/>
        <family val="2"/>
      </rPr>
      <t>HDP</t>
    </r>
    <r>
      <rPr>
        <b/>
        <u/>
        <sz val="8"/>
        <rFont val="Arial"/>
        <family val="2"/>
      </rPr>
      <t xml:space="preserve"> - Glazed Porcelain Floor &amp; Wall</t>
    </r>
  </si>
  <si>
    <t>3.75" x 12" x 10 mm</t>
  </si>
  <si>
    <t>Customer Service to be sure which packaging amount you will be receiving.</t>
  </si>
  <si>
    <t>old pressed format are depleted.  Packaging for the new rectified format will be 8.00 SF/CTN.  Check with</t>
  </si>
  <si>
    <t>Ultra-Thick Outdoor Porcelain Paver</t>
  </si>
  <si>
    <r>
      <t xml:space="preserve">Mosaic 2" x 2" </t>
    </r>
    <r>
      <rPr>
        <sz val="7"/>
        <rFont val="Arial Narrow"/>
        <family val="2"/>
      </rPr>
      <t>Mesh-Mounted</t>
    </r>
    <r>
      <rPr>
        <sz val="8"/>
        <rFont val="Arial Narrow"/>
        <family val="2"/>
      </rPr>
      <t xml:space="preserve"> </t>
    </r>
  </si>
  <si>
    <t>https://www.floridatile.com/products/gravitate/</t>
  </si>
  <si>
    <t>https://www.floridatile.com/products/alustra/</t>
  </si>
  <si>
    <r>
      <rPr>
        <sz val="10"/>
        <rFont val="Arial"/>
        <family val="2"/>
      </rPr>
      <t>High Ridge</t>
    </r>
    <r>
      <rPr>
        <vertAlign val="superscript"/>
        <sz val="10"/>
        <rFont val="Arial"/>
        <family val="2"/>
      </rPr>
      <t>HDP</t>
    </r>
  </si>
  <si>
    <r>
      <t>Precious</t>
    </r>
    <r>
      <rPr>
        <vertAlign val="superscript"/>
        <sz val="10"/>
        <rFont val="Arial"/>
        <family val="2"/>
      </rPr>
      <t>HDP</t>
    </r>
    <r>
      <rPr>
        <sz val="10"/>
        <rFont val="Arial"/>
        <family val="2"/>
      </rPr>
      <t xml:space="preserve"> </t>
    </r>
  </si>
  <si>
    <r>
      <t>Alustra</t>
    </r>
    <r>
      <rPr>
        <vertAlign val="superscript"/>
        <sz val="10"/>
        <rFont val="Arial"/>
        <family val="2"/>
      </rPr>
      <t>HDP</t>
    </r>
  </si>
  <si>
    <r>
      <t>Gravitate</t>
    </r>
    <r>
      <rPr>
        <vertAlign val="superscript"/>
        <sz val="10"/>
        <rFont val="Arial"/>
        <family val="2"/>
      </rPr>
      <t>HDP</t>
    </r>
  </si>
  <si>
    <r>
      <t>High Ridge</t>
    </r>
    <r>
      <rPr>
        <b/>
        <vertAlign val="superscript"/>
        <sz val="10"/>
        <rFont val="Arial"/>
        <family val="2"/>
      </rPr>
      <t>HDP</t>
    </r>
  </si>
  <si>
    <r>
      <t xml:space="preserve">Glazed Porcelain Floor &amp; Wall Tile </t>
    </r>
    <r>
      <rPr>
        <b/>
        <sz val="10"/>
        <rFont val="Arial Narrow"/>
        <family val="2"/>
      </rPr>
      <t>(High Definition Porcelain)</t>
    </r>
    <r>
      <rPr>
        <b/>
        <sz val="10"/>
        <rFont val="Arial"/>
        <family val="2"/>
      </rPr>
      <t>.</t>
    </r>
  </si>
  <si>
    <t>Glazed Porcelain Floor Tile (High Definition Porcelain)</t>
  </si>
  <si>
    <t>Glazed Ceramic Wall Tile &amp; Porcelain Mosaics</t>
  </si>
  <si>
    <r>
      <t>NY2LA</t>
    </r>
    <r>
      <rPr>
        <vertAlign val="superscript"/>
        <sz val="10"/>
        <rFont val="Arial"/>
        <family val="2"/>
      </rPr>
      <t>HDP</t>
    </r>
    <r>
      <rPr>
        <sz val="10"/>
        <rFont val="Arial"/>
        <family val="2"/>
      </rPr>
      <t xml:space="preserve"> 2CM</t>
    </r>
  </si>
  <si>
    <t>Memorable</t>
  </si>
  <si>
    <t>Unglazed Porcelain Floor &amp; Wall Tile</t>
  </si>
  <si>
    <t>https://www.floridatile.com/products/soho/</t>
  </si>
  <si>
    <t>All formats will be transitioning from 10mm to 9mm in thickness as inventories of the old thickness are depleted.  Packaging of the 12" x 24" x 9mm Field Tile will be 16.00 SF/CTN.  Check with Customer Service to be sure which packaging amount you will be receiving.</t>
  </si>
  <si>
    <t xml:space="preserve">Packaging will change for these formats and will be as follows:  5" x 14" x 8mm Field will be 9.49 SF/CTN, </t>
  </si>
  <si>
    <t>The following formats will be transitioning to 8mm thickness as inventories of the old thickness are depleted:  5" x 14", 14" x 27", 14" x 27" Curl Deco and 14" x 39" Field Tile, CR1.7x14 Chair Rail, S43E9 Bullnose and the SN4339 Bullnose Corner.    Packaging will change for these formats and will be as follows:  5" x 14" x 8mm Field will be 9.49 SF/CTN, 14" x 27" x 8mm Field and the 14" x 27" x 8mm Curl Deco Field will be 15.82 SF/CTN and the 14" x 39" x 8mm Field wil be 15.07 SF/CTN.  Check with Customer Service to be sure which packaging amount you will be receiving.</t>
  </si>
  <si>
    <t>Entire Series</t>
  </si>
  <si>
    <t>6" x 6" and 24" x 24" Field Tile formats in all colors, all formats in the color 27224 Rye and the 27200A Prairie Light and 27200B Prairie Dark L1.5x12 Listellos only.</t>
  </si>
  <si>
    <t>All formats in colors 28155 Waters Edge &amp; 28190 Coconut Shell only.</t>
  </si>
  <si>
    <t>8" x 15"</t>
  </si>
  <si>
    <t>24" x 36" Pressed 2cm Porcelain Pavers added.  Also a 12" x 24" x 2cm Step Tread format added that is special order with a minimum order quantity of 50 pieces per item.</t>
  </si>
  <si>
    <t>HRG10U Stardust White</t>
  </si>
  <si>
    <t xml:space="preserve">      HRG30U Rockwall Gray</t>
  </si>
  <si>
    <t>HRG20U Pinnacle Beige</t>
  </si>
  <si>
    <t>24" x 36" x 2cm</t>
  </si>
  <si>
    <t>(Pressed)</t>
  </si>
  <si>
    <t>6.00 SF/CTN</t>
  </si>
  <si>
    <t>a) Special Order Only.  Minimum order quantity of 50 pieces per SKU.</t>
  </si>
  <si>
    <t>Color Body Porcelain &amp; 2cm Pavers.</t>
  </si>
  <si>
    <t>5.85 SF/CTN</t>
  </si>
  <si>
    <t>CST10 Levee White</t>
  </si>
  <si>
    <t>CST20 Café Light Gray</t>
  </si>
  <si>
    <t xml:space="preserve">       CST40 Spanish Clay</t>
  </si>
  <si>
    <t xml:space="preserve">       CST30 French Gray</t>
  </si>
  <si>
    <t xml:space="preserve">          CST50 Black Bayou</t>
  </si>
  <si>
    <t>CST12D Light Deco (Levee White/Café Light Gray)          CST44D Clay Deco (Spanish Clay)</t>
  </si>
  <si>
    <t>CST35D Dark Deco (French Gray/Black Bayou)</t>
  </si>
  <si>
    <t>11-3/8" x 11-3/8"</t>
  </si>
  <si>
    <t>M12REC</t>
  </si>
  <si>
    <t>Color Body Porcelain.</t>
  </si>
  <si>
    <t>2-1/2" x 10"</t>
  </si>
  <si>
    <t>STE10G Cotton White</t>
  </si>
  <si>
    <t>STE20G Sheep's Wool</t>
  </si>
  <si>
    <t>STE30G Chicory Greige</t>
  </si>
  <si>
    <t xml:space="preserve">        STE60G Nettle Green</t>
  </si>
  <si>
    <t xml:space="preserve">        STE40G Natural Grey</t>
  </si>
  <si>
    <t xml:space="preserve">        STE50G Indigo Blue</t>
  </si>
  <si>
    <t xml:space="preserve"> STE70G Saffron Yellow</t>
  </si>
  <si>
    <t xml:space="preserve"> STE80G Cinnamon</t>
  </si>
  <si>
    <t xml:space="preserve"> STE90G Black Cardamom</t>
  </si>
  <si>
    <t>Storied</t>
  </si>
  <si>
    <t>Glazed Ceramic Wall.</t>
  </si>
  <si>
    <t>STORIED - Glazed Ceramic Wall Tile</t>
  </si>
  <si>
    <t>24" x 24" and 8" x 48" Field Tile formats only in all colors.</t>
  </si>
  <si>
    <t>24" x 24" Field Tile format only in all colors.</t>
  </si>
  <si>
    <t>6" x 6" Field Tile, S4669 Bullnose and SN4669 Bullnose Corner formats only in all colors.</t>
  </si>
  <si>
    <r>
      <t xml:space="preserve">Mosaic 2" x 2" </t>
    </r>
    <r>
      <rPr>
        <sz val="7"/>
        <rFont val="Arial Narrow"/>
        <family val="2"/>
      </rPr>
      <t>Mesh-Mounted</t>
    </r>
  </si>
  <si>
    <r>
      <t>Continent</t>
    </r>
    <r>
      <rPr>
        <b/>
        <vertAlign val="superscript"/>
        <sz val="10"/>
        <rFont val="Arial"/>
        <family val="2"/>
      </rPr>
      <t>DP</t>
    </r>
  </si>
  <si>
    <t xml:space="preserve">      HRG60U Canyon Slate</t>
  </si>
  <si>
    <r>
      <t>BLUERUN</t>
    </r>
    <r>
      <rPr>
        <b/>
        <u/>
        <vertAlign val="superscript"/>
        <sz val="8"/>
        <rFont val="Arial"/>
        <family val="2"/>
      </rPr>
      <t>HDP</t>
    </r>
    <r>
      <rPr>
        <b/>
        <u/>
        <sz val="8"/>
        <rFont val="Arial"/>
        <family val="2"/>
      </rPr>
      <t xml:space="preserve"> - Color Body Porcelain &amp; 2CM PAVERS</t>
    </r>
  </si>
  <si>
    <r>
      <t>CANAL STREET</t>
    </r>
    <r>
      <rPr>
        <b/>
        <u/>
        <vertAlign val="superscript"/>
        <sz val="8"/>
        <rFont val="Arial"/>
        <family val="2"/>
      </rPr>
      <t>HDP</t>
    </r>
    <r>
      <rPr>
        <b/>
        <u/>
        <sz val="8"/>
        <rFont val="Arial"/>
        <family val="2"/>
      </rPr>
      <t xml:space="preserve"> - Color Body Porcelain</t>
    </r>
  </si>
  <si>
    <r>
      <t>HIGH RIDGE</t>
    </r>
    <r>
      <rPr>
        <b/>
        <u/>
        <vertAlign val="superscript"/>
        <sz val="8"/>
        <rFont val="Arial"/>
        <family val="2"/>
      </rPr>
      <t>HDP</t>
    </r>
    <r>
      <rPr>
        <b/>
        <u/>
        <sz val="8"/>
        <rFont val="Arial"/>
        <family val="2"/>
      </rPr>
      <t xml:space="preserve"> - Glazed Porcelain Floor &amp; Wall &amp; 2CM PAVERS</t>
    </r>
  </si>
  <si>
    <r>
      <t>PASSENGER</t>
    </r>
    <r>
      <rPr>
        <b/>
        <u/>
        <vertAlign val="superscript"/>
        <sz val="8"/>
        <rFont val="Arial"/>
        <family val="2"/>
      </rPr>
      <t>HDP</t>
    </r>
    <r>
      <rPr>
        <b/>
        <u/>
        <sz val="8"/>
        <rFont val="Arial"/>
        <family val="2"/>
      </rPr>
      <t xml:space="preserve"> - Color Body Porcelain Floor and Wall Tile &amp; 2CM PAVERS</t>
    </r>
  </si>
  <si>
    <r>
      <t>Mosaic 2" x 2"</t>
    </r>
    <r>
      <rPr>
        <sz val="7"/>
        <rFont val="Arial Narrow"/>
        <family val="2"/>
      </rPr>
      <t xml:space="preserve"> Mesh-Mounted </t>
    </r>
  </si>
  <si>
    <r>
      <t>Mosaic Random Stack</t>
    </r>
    <r>
      <rPr>
        <sz val="7"/>
        <rFont val="Arial Narrow"/>
        <family val="2"/>
      </rPr>
      <t xml:space="preserve"> Mesh-Mounted</t>
    </r>
  </si>
  <si>
    <t>15.07 SF/CTN</t>
  </si>
  <si>
    <t>NY210U Malibu White          NY220U Brentwood Beige          NY230U Riverside Steel</t>
  </si>
  <si>
    <t>T2361 Cream         T2461 Beige         T2661 Silver         T2861 Carbon         T2961 Black</t>
  </si>
  <si>
    <r>
      <t>BlueRun</t>
    </r>
    <r>
      <rPr>
        <vertAlign val="superscript"/>
        <sz val="8"/>
        <rFont val="Arial"/>
        <family val="2"/>
      </rPr>
      <t>HDP</t>
    </r>
  </si>
  <si>
    <r>
      <t>Canal Street</t>
    </r>
    <r>
      <rPr>
        <vertAlign val="superscript"/>
        <sz val="8"/>
        <rFont val="Arial"/>
        <family val="2"/>
      </rPr>
      <t>HDP</t>
    </r>
  </si>
  <si>
    <r>
      <t>Passenger</t>
    </r>
    <r>
      <rPr>
        <vertAlign val="superscript"/>
        <sz val="8"/>
        <rFont val="Arial"/>
        <family val="2"/>
      </rPr>
      <t>HDP</t>
    </r>
  </si>
  <si>
    <r>
      <t>BlueRun</t>
    </r>
    <r>
      <rPr>
        <vertAlign val="superscript"/>
        <sz val="10"/>
        <rFont val="Arial"/>
        <family val="2"/>
      </rPr>
      <t>HDP</t>
    </r>
  </si>
  <si>
    <r>
      <t>Canal Street</t>
    </r>
    <r>
      <rPr>
        <vertAlign val="superscript"/>
        <sz val="10"/>
        <rFont val="Arial"/>
        <family val="2"/>
      </rPr>
      <t>HDP</t>
    </r>
  </si>
  <si>
    <r>
      <t>Passenger</t>
    </r>
    <r>
      <rPr>
        <vertAlign val="superscript"/>
        <sz val="10"/>
        <rFont val="Arial"/>
        <family val="2"/>
      </rPr>
      <t>HDP</t>
    </r>
  </si>
  <si>
    <t>https://www.floridatile.com/products/aura/</t>
  </si>
  <si>
    <t>https://www.floridatile.com/products/highridge/</t>
  </si>
  <si>
    <t>https://www.floridatile.com/products/songbird/</t>
  </si>
  <si>
    <t>https://www.floridatile.com/products/tempo/</t>
  </si>
  <si>
    <r>
      <t>NY2LA</t>
    </r>
    <r>
      <rPr>
        <vertAlign val="superscript"/>
        <sz val="8"/>
        <rFont val="Arial"/>
        <family val="2"/>
      </rPr>
      <t>HDP</t>
    </r>
  </si>
  <si>
    <r>
      <t>NY2LA</t>
    </r>
    <r>
      <rPr>
        <b/>
        <u/>
        <vertAlign val="superscript"/>
        <sz val="8"/>
        <rFont val="Arial"/>
        <family val="2"/>
      </rPr>
      <t>HDP</t>
    </r>
    <r>
      <rPr>
        <b/>
        <u/>
        <sz val="8"/>
        <rFont val="Arial"/>
        <family val="2"/>
      </rPr>
      <t xml:space="preserve"> - Color Body Glazed Porcelain &amp; 2CM PAVERS</t>
    </r>
  </si>
  <si>
    <r>
      <t>Span</t>
    </r>
    <r>
      <rPr>
        <vertAlign val="superscript"/>
        <sz val="8"/>
        <rFont val="Arial"/>
        <family val="2"/>
      </rPr>
      <t>HDP</t>
    </r>
  </si>
  <si>
    <r>
      <t>Mineral</t>
    </r>
    <r>
      <rPr>
        <vertAlign val="superscript"/>
        <sz val="8"/>
        <rFont val="Arial"/>
        <family val="2"/>
      </rPr>
      <t>HDP</t>
    </r>
  </si>
  <si>
    <r>
      <t>MINERAL</t>
    </r>
    <r>
      <rPr>
        <b/>
        <u/>
        <vertAlign val="superscript"/>
        <sz val="8"/>
        <rFont val="Arial"/>
        <family val="2"/>
      </rPr>
      <t>HDP</t>
    </r>
    <r>
      <rPr>
        <b/>
        <u/>
        <sz val="8"/>
        <rFont val="Arial"/>
        <family val="2"/>
      </rPr>
      <t xml:space="preserve"> - 2cm Color Body Porcelain Pavers</t>
    </r>
  </si>
  <si>
    <r>
      <t>SPAN</t>
    </r>
    <r>
      <rPr>
        <b/>
        <u/>
        <vertAlign val="superscript"/>
        <sz val="8"/>
        <rFont val="Arial"/>
        <family val="2"/>
      </rPr>
      <t>HDP</t>
    </r>
    <r>
      <rPr>
        <b/>
        <u/>
        <sz val="8"/>
        <rFont val="Arial"/>
        <family val="2"/>
      </rPr>
      <t xml:space="preserve"> - 2cm Color Body Porcelain Pavers</t>
    </r>
  </si>
  <si>
    <t xml:space="preserve">        EMV3G Coy Grey Glossy</t>
  </si>
  <si>
    <t>EMV0G True White Glossy</t>
  </si>
  <si>
    <t>EMV0S True White Silk</t>
  </si>
  <si>
    <t>Colors True White Glossy and True White Silk added to all formats.</t>
  </si>
  <si>
    <r>
      <t>High Ridge</t>
    </r>
    <r>
      <rPr>
        <vertAlign val="superscript"/>
        <sz val="10"/>
        <rFont val="Arial"/>
        <family val="2"/>
      </rPr>
      <t>HDP</t>
    </r>
  </si>
  <si>
    <t>Colors EMV0G True White Glossy and EMV0S True White Silk added.</t>
  </si>
  <si>
    <t>FTBL</t>
  </si>
  <si>
    <t>FTCS</t>
  </si>
  <si>
    <t>FTPA</t>
  </si>
  <si>
    <t>FTST</t>
  </si>
  <si>
    <t>Fluent</t>
  </si>
  <si>
    <t>FLUENT - Glazed Ceramic Wall</t>
  </si>
  <si>
    <t>FTFL</t>
  </si>
  <si>
    <t>https://www.floridatile.com/products/fluent/</t>
  </si>
  <si>
    <t>https://www.floridatile.com/products/bluerun/</t>
  </si>
  <si>
    <t>https://www.floridatile.com/products/canalstreet/</t>
  </si>
  <si>
    <t>https://www.floridatile.com/products/passenger/</t>
  </si>
  <si>
    <t>https://www.floridatile.com/products/storied/</t>
  </si>
  <si>
    <t>https://www.floridatile.com/products/2cm-porcelain-pavers-span/</t>
  </si>
  <si>
    <t>https://www.floridatile.com/products/2cm-porcelain-pavers-mineral/</t>
  </si>
  <si>
    <t>FLT10 White Matte</t>
  </si>
  <si>
    <t>FLT10G White Glossy</t>
  </si>
  <si>
    <t xml:space="preserve">      FLT30G Grey Glossy</t>
  </si>
  <si>
    <t xml:space="preserve">      FLT20G Cream Glossy</t>
  </si>
  <si>
    <t>S44G9</t>
  </si>
  <si>
    <t>4" x 16"</t>
  </si>
  <si>
    <t>16.57 SF/CTN</t>
  </si>
  <si>
    <t>12.16 SF/CTN</t>
  </si>
  <si>
    <t>10.76 SF/CTN</t>
  </si>
  <si>
    <t>FLT40 Black Matte          FLT40G Black Glossy</t>
  </si>
  <si>
    <t>East Village</t>
  </si>
  <si>
    <t>Color EVG30 Potter's Red Clay in all Field Tile formats, M122 2" x 2" Mosaic and P43N9 3" x 24" Bullnose formats only.  (The EVG123 Warm Mix M7x7HEX Mosaic will remain part of this collection.)</t>
  </si>
  <si>
    <t/>
  </si>
  <si>
    <t>24" x 24" Field Tile format in the Matte finish only in all colors.</t>
  </si>
  <si>
    <r>
      <t>Quest</t>
    </r>
    <r>
      <rPr>
        <b/>
        <vertAlign val="superscript"/>
        <sz val="10"/>
        <rFont val="Arial"/>
        <family val="2"/>
      </rPr>
      <t>HDP</t>
    </r>
  </si>
  <si>
    <r>
      <t xml:space="preserve">Entire Series.  </t>
    </r>
    <r>
      <rPr>
        <i/>
        <sz val="10"/>
        <rFont val="Arial"/>
        <family val="2"/>
      </rPr>
      <t>(Relive 2cm Porcelain Pavers is NOT being discontinued!)</t>
    </r>
  </si>
  <si>
    <r>
      <t>Relive</t>
    </r>
    <r>
      <rPr>
        <b/>
        <vertAlign val="superscript"/>
        <sz val="10"/>
        <rFont val="Arial"/>
        <family val="2"/>
      </rPr>
      <t xml:space="preserve">HDP </t>
    </r>
    <r>
      <rPr>
        <b/>
        <sz val="8"/>
        <rFont val="Arial"/>
        <family val="2"/>
      </rPr>
      <t>Glazed Porcelain Floor &amp; Wall</t>
    </r>
  </si>
  <si>
    <t>The thickness of the 12" x 24" Polished Field Tile format is transitioning from 10mm to 8mm in thickness as inventories of the old thickness are depleted.  Currently, only the color ENC1P Honesty is available in the new thickness from Florida Tile.  Packaging of the 12" x 24" x 8mm Polished Field Tile will be 9.62 SF/CTN.  (Packaging for the Polished 12" x 24" x 10mm is 15.62 SF/CTN.)  Check with Customer Service to be sure which packaging amount you will be receiving.</t>
  </si>
  <si>
    <t>6" x 6" S4669 Bullnose and SN4669 Bullnose Corner only in all colors.</t>
  </si>
  <si>
    <r>
      <t>Mineral</t>
    </r>
    <r>
      <rPr>
        <vertAlign val="superscript"/>
        <sz val="10"/>
        <rFont val="Arial"/>
        <family val="2"/>
      </rPr>
      <t>HDP</t>
    </r>
  </si>
  <si>
    <t>Color 29927 Sierra Clay only in all formats.</t>
  </si>
  <si>
    <t>29914 Delta Haze          29936 Coastal Sand</t>
  </si>
  <si>
    <t>8" x 24" Field Tile format in the Matte finish only in all colors.</t>
  </si>
  <si>
    <r>
      <t>Relive</t>
    </r>
    <r>
      <rPr>
        <vertAlign val="superscript"/>
        <sz val="10"/>
        <rFont val="Arial"/>
        <family val="2"/>
      </rPr>
      <t>HDP</t>
    </r>
  </si>
  <si>
    <t xml:space="preserve">a) Each M2x12HER Herringbone Mosaic is two parts, side A and side B.  This item is sold in full cartons only; </t>
  </si>
  <si>
    <t>a) Not stocked in color AUR50 Antracita Charcoal.</t>
  </si>
  <si>
    <t>a) Not stocked in color GVT40 Natural.</t>
  </si>
  <si>
    <t>b) Stocked in colors EMV1G Astonished White Glossy and EMV1S Astonished White Silk only.</t>
  </si>
  <si>
    <t>a) Not Stocked in colors EMV4G Triumphant Taupe Glossy, EMV4S Triumphant Taupe Silk, EMV6G Gratitude</t>
  </si>
  <si>
    <t xml:space="preserve">Dark Grey Glossy, EMV6S Gratitude Dark Grey Silk, EMV9G Stoic Brown Glossy and EMV9S Stoic Brown Silk. </t>
  </si>
  <si>
    <t>a) The Hexagon Mosaic is 0.81 SF/SHEET.</t>
  </si>
  <si>
    <t>Bellanova</t>
  </si>
  <si>
    <t>BELLANOVA - Color Body Glazed Porcelain</t>
  </si>
  <si>
    <t>M1x48LIN</t>
  </si>
  <si>
    <r>
      <t xml:space="preserve">Mosaic Rectangles (0.90 SF/SH - </t>
    </r>
    <r>
      <rPr>
        <sz val="6"/>
        <rFont val="Arial Narrow"/>
        <family val="2"/>
      </rPr>
      <t>Mesh-Mounted</t>
    </r>
    <r>
      <rPr>
        <sz val="8"/>
        <rFont val="Arial Narrow"/>
        <family val="2"/>
      </rPr>
      <t>)</t>
    </r>
  </si>
  <si>
    <t>IND10 Onyx</t>
  </si>
  <si>
    <t>IND20 Statuario</t>
  </si>
  <si>
    <t xml:space="preserve">        IND40 Lilac</t>
  </si>
  <si>
    <t xml:space="preserve">        IND30 Arabescato</t>
  </si>
  <si>
    <t xml:space="preserve">       IND50 Breccia Capraia</t>
  </si>
  <si>
    <t>36" x 36"</t>
  </si>
  <si>
    <t>17.40 SF/CTN</t>
  </si>
  <si>
    <t>4" x 21"</t>
  </si>
  <si>
    <t>Field - Chevron</t>
  </si>
  <si>
    <t>4.42 SF/CTN</t>
  </si>
  <si>
    <t>Polished, Rect.</t>
  </si>
  <si>
    <t>IND10P Onyx</t>
  </si>
  <si>
    <t>IND20P Statuario</t>
  </si>
  <si>
    <t xml:space="preserve">        IND30P Arabescato</t>
  </si>
  <si>
    <t xml:space="preserve">        IND40P Lilac</t>
  </si>
  <si>
    <t xml:space="preserve">       IND50P Breccia Capraia</t>
  </si>
  <si>
    <t xml:space="preserve">       IND60P Sahara Noir</t>
  </si>
  <si>
    <t>17.44 SF/CTN</t>
  </si>
  <si>
    <t>M6x6MIX</t>
  </si>
  <si>
    <t>M2.5CIR</t>
  </si>
  <si>
    <t>Indulge</t>
  </si>
  <si>
    <t>14" x 14"</t>
  </si>
  <si>
    <t>Color Body Glazed Porcelain.</t>
  </si>
  <si>
    <t>INDULGE - Color Body Glazed Porcelain</t>
  </si>
  <si>
    <t>15.82 SF/CTN</t>
  </si>
  <si>
    <t xml:space="preserve">a) These formats will be transitioning to 8mm thickness as inventories of the old thickness are depleted. </t>
  </si>
  <si>
    <t>and the 14" x 39" x 8mm Field wil be 15.07 SF/CTN.  Check with Customer Service to be sure which</t>
  </si>
  <si>
    <t>packaging amount you will be receiving.</t>
  </si>
  <si>
    <t>https://www.floridatile.com/products/bellanova/</t>
  </si>
  <si>
    <t>https://www.floridatile.com/products/indulge/</t>
  </si>
  <si>
    <t>The 24" x 24" Field Tile format only in all colors.</t>
  </si>
  <si>
    <t>The 8" x 24" Polished and 24" x 24" Polished Field Tile formats only in all colors.</t>
  </si>
  <si>
    <t>The 24" x 24" Field Tile format only.</t>
  </si>
  <si>
    <t>The 24" x 24" and 18" x 31" Diamond Field Tile formats only in all colors.</t>
  </si>
  <si>
    <t>b) The Polygon Mosaic is 0.94 SF/SHEET and is Mesh-Mounted.</t>
  </si>
  <si>
    <t>a) Stocked in color NY220 Brentwood Beige only.</t>
  </si>
  <si>
    <t>12" x 24" Field Tile format in color NY220 Brentwood Beige only now being "Stocked".</t>
  </si>
  <si>
    <t xml:space="preserve">Color Emperador Beige no longer being "Stocked" in any formats.  3.75" x 12" Field Tile format no longer being "Stocked" in any color. </t>
  </si>
  <si>
    <t>a) Stocked in color AIN10 Calacatta Gold only.</t>
  </si>
  <si>
    <t>a) Stocked in colors SBD10 Whistling White, SBD20 Quill Grey, SBD30 Natural Down and SBD40 Nest Beige only.</t>
  </si>
  <si>
    <t xml:space="preserve">5" x 5" Field Tile format no longer being "Stocked" in any colors.  3" x 12" Field Tile format no longer being "Stocked" in colors SBD60 Plumage Dark Pink and SBD70 Birds Eye Blue. </t>
  </si>
  <si>
    <t>Matte, Rect.</t>
  </si>
  <si>
    <t>IND26P Statuario Mix          IND36P Arabescato Mix          IND56P Breccia Mix</t>
  </si>
  <si>
    <t>FTIN</t>
  </si>
  <si>
    <t>FTBE</t>
  </si>
  <si>
    <t>COMFORT - Glazed Porcelain</t>
  </si>
  <si>
    <t>FTCO</t>
  </si>
  <si>
    <t>Beige          Brown          Ginger          Greige          White</t>
  </si>
  <si>
    <t>10" x 60"</t>
  </si>
  <si>
    <t>16.15 SF/CTN</t>
  </si>
  <si>
    <t>Comfort</t>
  </si>
  <si>
    <t>Glazed Porcelain 10" x 60" "Wood Look" Planks.</t>
  </si>
  <si>
    <t>2-1/4" x 2-1/4" Mosaic format has been added to the Alustra collection.  This mesh-mounted mosaic is available in all five colors in the matte finish only.</t>
  </si>
  <si>
    <t>a) Packaging is changing from 17.44 SF/CTN to 17.40 SF/CTN as inventory with old packaging is depleted.</t>
  </si>
  <si>
    <t>Colors EXN20 Denali and EXN40 Sequoia only in the 8" x 36" Field Tile format.  8" x 8" Parquet Mosaic in all colors.</t>
  </si>
  <si>
    <t>Colors 28115 Marine Fog and 28130 Sand Castle only in all formats.  3.75" x 12" Field Tile format in all colors, including 28110 Sea Salt.</t>
  </si>
  <si>
    <t>12" x 12" Field Tile format only in all colors.</t>
  </si>
  <si>
    <t>old pressed format are depleted.  Packaging for the new rectified format will be 8.00 SF/CTN.</t>
  </si>
  <si>
    <t>https://www.floridatile.com/products/comfort/</t>
  </si>
  <si>
    <t>Color Fossil Black only in all formats.  24" x 24" Deco Field, Mosaic Mix, Offset Basketweave Mosaic and the P43N9 3" x 24" Bullnose, in all colors.</t>
  </si>
  <si>
    <r>
      <t xml:space="preserve">Mosaic 2-1/4" x 2-1/4" </t>
    </r>
    <r>
      <rPr>
        <sz val="6"/>
        <rFont val="Arial Narrow"/>
        <family val="2"/>
      </rPr>
      <t>(0.97 SF/SHEET)</t>
    </r>
  </si>
  <si>
    <r>
      <t xml:space="preserve">Mosaic 1" x 48" Linear </t>
    </r>
    <r>
      <rPr>
        <sz val="6"/>
        <rFont val="Arial Narrow"/>
        <family val="2"/>
      </rPr>
      <t>Mesh-Mounted</t>
    </r>
  </si>
  <si>
    <t>BLR10 Antique White          BLR20 Historic Greige          BLR30 Atlas Gray</t>
  </si>
  <si>
    <t>BLR10U Antique White         BLR20U Historic Greige         BLR30U Atlas Gray</t>
  </si>
  <si>
    <t>EXN10 Zion          EXN30 Rainier          EXN50 Badlands</t>
  </si>
  <si>
    <r>
      <t>Mosaic 2-1/2" Circle</t>
    </r>
    <r>
      <rPr>
        <sz val="6"/>
        <rFont val="Arial Narrow"/>
        <family val="2"/>
      </rPr>
      <t xml:space="preserve"> (1.36 SF/Sheet)</t>
    </r>
  </si>
  <si>
    <r>
      <t xml:space="preserve">Mosaic Mix </t>
    </r>
    <r>
      <rPr>
        <sz val="6"/>
        <rFont val="Arial Narrow"/>
        <family val="2"/>
      </rPr>
      <t>(0.97 SF/Sheet)</t>
    </r>
  </si>
  <si>
    <t>PSG10 Wander White</t>
  </si>
  <si>
    <t>PSG20 Anywhere Beige</t>
  </si>
  <si>
    <t xml:space="preserve">        PSG40 Leisure Gray</t>
  </si>
  <si>
    <t xml:space="preserve">        PSG30 Everywhere Greige</t>
  </si>
  <si>
    <t>PSG10U Wander White</t>
  </si>
  <si>
    <t>PSG20U Anywhere Beige</t>
  </si>
  <si>
    <t xml:space="preserve">          PSG40U Leisure Gray</t>
  </si>
  <si>
    <t xml:space="preserve">          PSG30U Everywhere Greige</t>
  </si>
  <si>
    <t>28110 Sea Salt</t>
  </si>
  <si>
    <t>a) Packaging is changing from 14.00 SF/CTN to 16.00 SF/CTN as inventory with old packaging is depleted.</t>
  </si>
  <si>
    <t xml:space="preserve">  </t>
  </si>
  <si>
    <t>Packaging for the M12HEX Hexagon Mosaic in color 35001 Calacatta has changed from 4 EA/CTN to 5 EA/CTN.</t>
  </si>
  <si>
    <t>ARTECRETE - Color Body Glazed Porcelain</t>
  </si>
  <si>
    <t>FTAR</t>
  </si>
  <si>
    <t>Beige          Black          Gray          Greige          White</t>
  </si>
  <si>
    <t>17.00 SF/CTN</t>
  </si>
  <si>
    <t>18.00 SF/CTN</t>
  </si>
  <si>
    <t>MagnoliaHDP</t>
  </si>
  <si>
    <t>Artecrete</t>
  </si>
  <si>
    <t xml:space="preserve">The 12.1" x 24.4" ceramic wall tile size is changing to 12" x 24" as inventories of the previous size at Florida Tile are sold.  The new 12" x 24" x 7mm packaging will be 15.50 SF/CTN. </t>
  </si>
  <si>
    <r>
      <t>Alustra</t>
    </r>
    <r>
      <rPr>
        <b/>
        <vertAlign val="superscript"/>
        <sz val="10"/>
        <rFont val="Arial"/>
        <family val="2"/>
      </rPr>
      <t>HDP</t>
    </r>
  </si>
  <si>
    <t>Now stocking the 24" x 48" Matte Field Tile in colors ALU10 Majestic White Lasa and ALU20 Imperial Gold Calacatta only.</t>
  </si>
  <si>
    <t>b) Stocked in colors IND50 Breccia Capraia and IND50P Breccia Capraia only.</t>
  </si>
  <si>
    <t xml:space="preserve">Now stocking the following fomats:  12" x 24" Matte and Polished Field Tile in all colors.  24" x 48" Matte and Polished Field Tile in colors IND50 Breccia Capraia and IND50P Breccia Capraia only.  The Matte M12 2-1/2" x 2-1/2" Mosaic in all colors.  The Polished P43N9 3" x 24" Bullnose in all colors. </t>
  </si>
  <si>
    <t>a) Stocked in colors ALU10 Majestic White Lasa and ALU20 Imperial Gold Calacatta only.</t>
  </si>
  <si>
    <t>6" x 12" P36C9 Cove Base and 1" x 6" PB3169 Cove Base Outside Corner only in all colors.</t>
  </si>
  <si>
    <t>4" x 9" Trapezoid Field and 3" x 12" L3x12 Listello only in all colors.</t>
  </si>
  <si>
    <t>12" x 35" Flat Glossy Wall Field Tile and 12" x 35" Curve Glossy Wall Field Tile formats in all colors only.</t>
  </si>
  <si>
    <t>Claymont</t>
  </si>
  <si>
    <t>Glazed Porcelain.</t>
  </si>
  <si>
    <t>https://www.floridatile.com/products/claymont/</t>
  </si>
  <si>
    <t>CLAYMONT - Glazed Porcelain</t>
  </si>
  <si>
    <t>FTCL</t>
  </si>
  <si>
    <t>Almond Mist</t>
  </si>
  <si>
    <t>Burnt Umber</t>
  </si>
  <si>
    <t>Dusty Rose</t>
  </si>
  <si>
    <t xml:space="preserve">    Frosted Linen</t>
  </si>
  <si>
    <t xml:space="preserve">    Golden Sky</t>
  </si>
  <si>
    <t xml:space="preserve">    Midnight Slate</t>
  </si>
  <si>
    <t xml:space="preserve">         Sahara Sand</t>
  </si>
  <si>
    <t xml:space="preserve">         Saltwater</t>
  </si>
  <si>
    <t xml:space="preserve">         Silverstone</t>
  </si>
  <si>
    <t>Soft Sage</t>
  </si>
  <si>
    <t>6" x 6"</t>
  </si>
  <si>
    <t>5" Cross</t>
  </si>
  <si>
    <t>6.5" Star</t>
  </si>
  <si>
    <t>2.5" x 12"</t>
  </si>
  <si>
    <t>5.33 SF/CTN</t>
  </si>
  <si>
    <t>5.31 SF/CTN</t>
  </si>
  <si>
    <t>https://www.floridatile.com/products/artecrete/</t>
  </si>
  <si>
    <r>
      <t xml:space="preserve">Mosaic 1-3/8" x 1-3/8" </t>
    </r>
    <r>
      <rPr>
        <sz val="6"/>
        <rFont val="Arial Narrow"/>
        <family val="2"/>
      </rPr>
      <t>Mesh-Mounted</t>
    </r>
  </si>
  <si>
    <r>
      <t xml:space="preserve">     Mosaic 1" x 6" Offset Brick</t>
    </r>
    <r>
      <rPr>
        <sz val="6"/>
        <rFont val="Arial Narrow"/>
        <family val="2"/>
      </rPr>
      <t xml:space="preserve"> (0.97 SF/Sheet)</t>
    </r>
  </si>
  <si>
    <r>
      <t xml:space="preserve">     Mosaic 2-1/2" x 2-1/2"</t>
    </r>
    <r>
      <rPr>
        <sz val="6"/>
        <rFont val="Arial Narrow"/>
        <family val="2"/>
      </rPr>
      <t xml:space="preserve"> (0.97 SF/Sheet)</t>
    </r>
  </si>
  <si>
    <t>24" x 48" x 9mm Rectified Floor Field Tile format added and is available in all colors.</t>
  </si>
  <si>
    <t>3-4</t>
  </si>
  <si>
    <t>8-9</t>
  </si>
  <si>
    <t>a) Stocked in colors Beige, Black and White only.</t>
  </si>
  <si>
    <t>a) Stocked in colors BNV10 Foam, BNV20 Crema and BNV30 Honey only.</t>
  </si>
  <si>
    <t>a) Stocked in colors Almond Mist, Frosted Linen, Sahara Sand, Saltwater, Silverstone and Soft Sage only.</t>
  </si>
  <si>
    <r>
      <t>ENCHANT</t>
    </r>
    <r>
      <rPr>
        <b/>
        <u/>
        <vertAlign val="superscript"/>
        <sz val="8"/>
        <rFont val="Arial"/>
        <family val="2"/>
      </rPr>
      <t>HDP</t>
    </r>
    <r>
      <rPr>
        <b/>
        <u/>
        <sz val="8"/>
        <rFont val="Arial"/>
        <family val="2"/>
      </rPr>
      <t xml:space="preserve"> - Glazed Porcelain Floor &amp; Wall</t>
    </r>
    <r>
      <rPr>
        <u/>
        <sz val="8"/>
        <rFont val="Arial"/>
        <family val="2"/>
      </rPr>
      <t xml:space="preserve"> - </t>
    </r>
    <r>
      <rPr>
        <i/>
        <u/>
        <sz val="8"/>
        <rFont val="Arial"/>
        <family val="2"/>
      </rPr>
      <t>continued</t>
    </r>
  </si>
  <si>
    <t>Now stocking colors Beige, Black and White in the 12" x 24" Field Tile format only.</t>
  </si>
  <si>
    <t>Bellanove</t>
  </si>
  <si>
    <t>Now stocking colors BNV10 Foam, BNV20 Crema and BNV30 Honey in the 8" x 48" Field Tile format only.</t>
  </si>
  <si>
    <t>Now stocking colors Almond Mist, Frosted Linen, Sahara Sand, Saltwater, Silverstone and Soft Sage in the 2.5" x 12" Field Tile format only.</t>
  </si>
  <si>
    <t xml:space="preserve">The following ceramic wall tile formats in all colors:  12.1" x 24.4" Field, 2" x 12" Listellos, 3" x 12" Bullnose and 3" x 3" Bullnose Corner.  </t>
  </si>
  <si>
    <t xml:space="preserve">24" x 24" Field Tile format in all colors and both the Matte and Polished finishes.  Polished 3/4" x 24" Inlay Liner in both the Gold and Silver colors.   </t>
  </si>
  <si>
    <t>Dune White (Matte) 14" x 39" Field Tile format only.</t>
  </si>
  <si>
    <t>6" x 24" Field Tile and 3" x 24" Bullnose formats only in all colors.</t>
  </si>
  <si>
    <t>2" x 12" Chair Rail and 2" x 1" Chair Rail Stop only in all colors.</t>
  </si>
  <si>
    <t xml:space="preserve">2.4" x 12" Ingot Listello, 2" x 12" Chair Rail and 2" x 1" Chair Rail Stop only in all colors. </t>
  </si>
  <si>
    <t xml:space="preserve">1.7" x 14" Chair Rail and 1.7" x 1" Chair Rail Stop only. </t>
  </si>
  <si>
    <t xml:space="preserve">24" x 48" Field Tile format only in all colors. </t>
  </si>
  <si>
    <t>Crema          Espresso          Foam          Honey          Macchiato</t>
  </si>
  <si>
    <t>Pagosa</t>
  </si>
  <si>
    <t>PAGOSA - Color Body Glazed Porcelain</t>
  </si>
  <si>
    <t>FTPG</t>
  </si>
  <si>
    <t>a) All mosaics are a mix of Cross-Cut and Vein-Cut.  Mosaics are Mesh-Mounted.</t>
  </si>
  <si>
    <t>c) Not available in colors Cement Chic and Retro Black.</t>
  </si>
  <si>
    <t>10" x 12"</t>
  </si>
  <si>
    <t>a,b</t>
  </si>
  <si>
    <t>b) Each carton consists of 3 sheets Part A and 3 sheets Part B.</t>
  </si>
  <si>
    <t>Grainmark</t>
  </si>
  <si>
    <t>Lotus</t>
  </si>
  <si>
    <t>GRAINMARK - Glazed Porcelain</t>
  </si>
  <si>
    <t>FTGR</t>
  </si>
  <si>
    <t>Borealis Natural          Classic Almond          Classic Leather          Sonata Oak</t>
  </si>
  <si>
    <t>LOTUS - Glazed Porcelain</t>
  </si>
  <si>
    <t>FTLO</t>
  </si>
  <si>
    <t>Fusion Honey          Fusion Natural          Fusion Smoke          Fusion Walnut</t>
  </si>
  <si>
    <t>8" Leaf</t>
  </si>
  <si>
    <t>5.70 SF/CTN</t>
  </si>
  <si>
    <r>
      <t>PRECIOUS</t>
    </r>
    <r>
      <rPr>
        <b/>
        <u/>
        <vertAlign val="superscript"/>
        <sz val="8"/>
        <rFont val="Arial"/>
        <family val="2"/>
      </rPr>
      <t>HDP</t>
    </r>
    <r>
      <rPr>
        <b/>
        <u/>
        <sz val="8"/>
        <rFont val="Arial"/>
        <family val="2"/>
      </rPr>
      <t xml:space="preserve"> - Glazed Porcelain Floor &amp; Wall</t>
    </r>
    <r>
      <rPr>
        <u/>
        <sz val="8"/>
        <rFont val="Arial"/>
        <family val="2"/>
      </rPr>
      <t xml:space="preserve"> - </t>
    </r>
    <r>
      <rPr>
        <i/>
        <u/>
        <sz val="8"/>
        <rFont val="Arial"/>
        <family val="2"/>
      </rPr>
      <t>continued</t>
    </r>
  </si>
  <si>
    <r>
      <t>SOHO - Ceramic Wall &amp; Porcelain Mosaics</t>
    </r>
    <r>
      <rPr>
        <u/>
        <sz val="8"/>
        <rFont val="Arial"/>
        <family val="2"/>
      </rPr>
      <t xml:space="preserve"> - </t>
    </r>
    <r>
      <rPr>
        <i/>
        <u/>
        <sz val="8"/>
        <rFont val="Arial"/>
        <family val="2"/>
      </rPr>
      <t>continued</t>
    </r>
  </si>
  <si>
    <r>
      <t>TEMPO - Glazed Porcelain Floor &amp; Ceramic Wall (Rectified)</t>
    </r>
    <r>
      <rPr>
        <u/>
        <sz val="8"/>
        <rFont val="Arial"/>
        <family val="2"/>
      </rPr>
      <t xml:space="preserve"> - </t>
    </r>
    <r>
      <rPr>
        <i/>
        <u/>
        <sz val="8"/>
        <rFont val="Arial"/>
        <family val="2"/>
      </rPr>
      <t>continued</t>
    </r>
  </si>
  <si>
    <t>a) Not stocked in colors FLT20G Cream Glossy and FLT30G Grey Glossy.</t>
  </si>
  <si>
    <t>Beige Cross-Cut</t>
  </si>
  <si>
    <t>Beige Vein-Cut</t>
  </si>
  <si>
    <t xml:space="preserve">         Caramel Cross-Cut</t>
  </si>
  <si>
    <t xml:space="preserve">          Ivory Cross-Cut</t>
  </si>
  <si>
    <t xml:space="preserve">      Silver Cross-Cut</t>
  </si>
  <si>
    <t xml:space="preserve">         Caramel Vein-Cut</t>
  </si>
  <si>
    <t xml:space="preserve">          Ivory Vein-Cut</t>
  </si>
  <si>
    <t xml:space="preserve">      Silver Vein-Cut</t>
  </si>
  <si>
    <t>3D Plus, Rectified</t>
  </si>
  <si>
    <t>3D Plus</t>
  </si>
  <si>
    <t>Matte, Rectified</t>
  </si>
  <si>
    <t>Mosaic 2" x 6" Basketweave</t>
  </si>
  <si>
    <t>Mosaic 2" x 10" Rounded Chevron</t>
  </si>
  <si>
    <t>Mosaic 2" x 2"</t>
  </si>
  <si>
    <t>M2X6BW</t>
  </si>
  <si>
    <t>MRCHEV</t>
  </si>
  <si>
    <t xml:space="preserve">a) This format will be transitioning from 9.5mm to 8mm thickness as inventories of the old thickness are depleted.   </t>
  </si>
  <si>
    <t>c,d</t>
  </si>
  <si>
    <t>a,d</t>
  </si>
  <si>
    <t xml:space="preserve">c) This format will be transitioning from 9.5mm to 9mm thickness with 15.50 SF/CTN as inventories of the old thickness are depleted.   </t>
  </si>
  <si>
    <t>b) Packaging for the 8mm thickness will be 15.50 SF/CTN.</t>
  </si>
  <si>
    <t>a,b,d</t>
  </si>
  <si>
    <t>d) Check with Customer Service to be sure which thickness &amp; or packaging amount you will be receiving.</t>
  </si>
  <si>
    <t>6-7</t>
  </si>
  <si>
    <t>7-8</t>
  </si>
  <si>
    <t>The following formats will be moving to an 8mm thickness as the stock of the previous thickness runs out: 12" x 24" Field Tile, Mosaics, and Bullnose Matte &amp; Polished finishes in all colors. The packaging for the 12" x 24" 8mm thickness Field Tile will be 15.50 SF/CTN. The 24" x 48" Field Tile format will shift from 9.5mm to 9mm thickness, also with 15.50 SF/CTN, as the old thickness inventory is exhausted. Please consult Customer Service to confirm which thickness and/or packaging quantity you will receive.</t>
  </si>
  <si>
    <t>8" x 48" Glazed Porcelain with a Wood Look offered in four different colors.</t>
  </si>
  <si>
    <t>8" Leaf Glazed Porcelain offered in four different colors.</t>
  </si>
  <si>
    <t>Color Body Glazed porcelain in various formats and finishes is available in four different colors.</t>
  </si>
  <si>
    <t>Monumentum</t>
  </si>
  <si>
    <t>Eclipta</t>
  </si>
  <si>
    <t>Threadscape</t>
  </si>
  <si>
    <t xml:space="preserve">Eclipta </t>
  </si>
  <si>
    <t xml:space="preserve">Threadscape </t>
  </si>
  <si>
    <t xml:space="preserve">Monumentum </t>
  </si>
  <si>
    <t>MONUMENTUM - Glazed Porcelain</t>
  </si>
  <si>
    <t>Carbon          Fawn          Flint          Mist          Pillar</t>
  </si>
  <si>
    <t>FTEC</t>
  </si>
  <si>
    <t xml:space="preserve">12" x 11" </t>
  </si>
  <si>
    <t xml:space="preserve">Halo Ivory          Lunar White         Solstice Beige         Umbra Light Gray </t>
  </si>
  <si>
    <t>3D</t>
  </si>
  <si>
    <t>FTTH</t>
  </si>
  <si>
    <t>Denim          Drift          Loom          Moss          Sand          Suede          Twill</t>
  </si>
  <si>
    <t>6" x 1"</t>
  </si>
  <si>
    <t>Ashford          Bexley          Crosby          Harrington          Westbridge</t>
  </si>
  <si>
    <t>M4x8SOV</t>
  </si>
  <si>
    <t>M1.5x3OBW</t>
  </si>
  <si>
    <t>M2X4</t>
  </si>
  <si>
    <t>M4x4</t>
  </si>
  <si>
    <t>3D, Rectified</t>
  </si>
  <si>
    <t>ECLIPTA - Color Body Glazed Porcelain</t>
  </si>
  <si>
    <t>THREADSCAPE - Color Body Glazed Porcelain</t>
  </si>
  <si>
    <t>7 EA/CTN</t>
  </si>
  <si>
    <t xml:space="preserve">b) This format will be transitioning from 9.5mm to 8mm thickness as inventories of the old thickness are depleted.   </t>
  </si>
  <si>
    <t>b,e</t>
  </si>
  <si>
    <t>e) Check with Customer Service to be sure which thickness you will be receiving.</t>
  </si>
  <si>
    <t>d,e</t>
  </si>
  <si>
    <t>d) This format will be transitioning from 9.5mm to 9mm thickness with 15.50 SF/CTN as inventories of the old thickness are depleted.</t>
  </si>
  <si>
    <t>c) Packaging for the 8mm thickness will be 15.50 SF/CTN.  Check with Customer Service to be sure which thickness</t>
  </si>
  <si>
    <t>&amp; packaging amount you will be receiving.</t>
  </si>
  <si>
    <t>The following formats will be moving to an 8mm thickness as the stock of the previous thickness runs out: 12" x 24" Field Tile, Mosaics, and Bullnose in all colors. The packaging for the 12" x 24" 8mm thickness Field Tile will be 15.50 SF/CTN. The 24" x 48" Field Tile format will shift from 9.5mm to 9mm thickness, also with 15.50 SF/CTN, as the old thickness inventory is exhausted. Please consult Customer Service to confirm which thickness and/or packaging quantity you will receive.</t>
  </si>
  <si>
    <r>
      <t>Mosaic Hexagon</t>
    </r>
    <r>
      <rPr>
        <sz val="7"/>
        <rFont val="Arial Narrow"/>
        <family val="2"/>
      </rPr>
      <t xml:space="preserve"> </t>
    </r>
    <r>
      <rPr>
        <sz val="8"/>
        <rFont val="Arial Narrow"/>
        <family val="2"/>
      </rPr>
      <t>(Mixed Finishes)</t>
    </r>
    <r>
      <rPr>
        <sz val="7"/>
        <rFont val="Arial Narrow"/>
        <family val="2"/>
      </rPr>
      <t xml:space="preserve"> Mesh-Mounted</t>
    </r>
    <r>
      <rPr>
        <sz val="8"/>
        <rFont val="Arial Narrow"/>
        <family val="2"/>
      </rPr>
      <t xml:space="preserve"> </t>
    </r>
  </si>
  <si>
    <t>M12HEX  Hexagon (Mixed Finishes) packaging is changing from 5 EA/CTN to 7 EA/CTN.</t>
  </si>
  <si>
    <t>FTMO</t>
  </si>
  <si>
    <t>Geo Jungle</t>
  </si>
  <si>
    <t>b) Stocked in color ALU20P Imperial Gold Calacatta only.</t>
  </si>
  <si>
    <t>Color Black (Matte) only in all formats.</t>
  </si>
  <si>
    <t>Branco Brilho (Glossy)          Deep Blue (Matte)          White (Matte)</t>
  </si>
  <si>
    <t>a,b,c</t>
  </si>
  <si>
    <r>
      <t xml:space="preserve">Mosaic Arc Stack </t>
    </r>
    <r>
      <rPr>
        <sz val="7"/>
        <rFont val="Arial Narrow"/>
        <family val="2"/>
      </rPr>
      <t xml:space="preserve">Mesh-Mounted </t>
    </r>
  </si>
  <si>
    <r>
      <t xml:space="preserve">Mosaic 4" x 4" </t>
    </r>
    <r>
      <rPr>
        <sz val="7"/>
        <rFont val="Arial Narrow"/>
        <family val="2"/>
      </rPr>
      <t xml:space="preserve">Mesh-Mounted </t>
    </r>
  </si>
  <si>
    <t>Recycled Glass Mosaics</t>
  </si>
  <si>
    <t>Recycled Glass Mosaics.</t>
  </si>
  <si>
    <t>GEO JUNGLE - Recycled Glass Mosaics</t>
  </si>
  <si>
    <t>FTGJ</t>
  </si>
  <si>
    <t>12" x 12" x 6mm</t>
  </si>
  <si>
    <t>Mosaic Hexagon</t>
  </si>
  <si>
    <t>M12OSQ</t>
  </si>
  <si>
    <t>Mosaic Offset Square</t>
  </si>
  <si>
    <t>M12TRAP</t>
  </si>
  <si>
    <t>Mosaic Trapezoid</t>
  </si>
  <si>
    <r>
      <t xml:space="preserve">Mosaic </t>
    </r>
    <r>
      <rPr>
        <sz val="6"/>
        <color theme="1"/>
        <rFont val="Arial Narrow"/>
        <family val="2"/>
      </rPr>
      <t>Mesh-Mounted</t>
    </r>
  </si>
  <si>
    <r>
      <t xml:space="preserve">Mosiac Offset Basketweave </t>
    </r>
    <r>
      <rPr>
        <sz val="7"/>
        <color theme="1"/>
        <rFont val="Arial Narrow"/>
        <family val="2"/>
      </rPr>
      <t xml:space="preserve">Mesh-Mounted </t>
    </r>
  </si>
  <si>
    <r>
      <t xml:space="preserve">Mosaic Semi-Oval Mix - Denim Twill </t>
    </r>
    <r>
      <rPr>
        <sz val="7"/>
        <color theme="1"/>
        <rFont val="Arial Narrow"/>
        <family val="2"/>
      </rPr>
      <t xml:space="preserve">Mesh-Mounted </t>
    </r>
  </si>
  <si>
    <r>
      <t xml:space="preserve">Mosaic Semi-Oval Mix - Loom Twill </t>
    </r>
    <r>
      <rPr>
        <sz val="7"/>
        <color theme="1"/>
        <rFont val="Arial Narrow"/>
        <family val="2"/>
      </rPr>
      <t xml:space="preserve">Mesh-Mounted </t>
    </r>
  </si>
  <si>
    <r>
      <t xml:space="preserve">Mosaic Semi-Oval Mix - Moss Sand </t>
    </r>
    <r>
      <rPr>
        <sz val="7"/>
        <color theme="1"/>
        <rFont val="Arial Narrow"/>
        <family val="2"/>
      </rPr>
      <t xml:space="preserve">Mesh-Mounted </t>
    </r>
  </si>
  <si>
    <r>
      <t xml:space="preserve">Mosaic Semi-Oval Mix - Sand Drift </t>
    </r>
    <r>
      <rPr>
        <sz val="7"/>
        <color theme="1"/>
        <rFont val="Arial Narrow"/>
        <family val="2"/>
      </rPr>
      <t xml:space="preserve">Mesh-Mounted </t>
    </r>
  </si>
  <si>
    <r>
      <t xml:space="preserve">Mosaic Semi-Oval Mix - Suede Drift </t>
    </r>
    <r>
      <rPr>
        <sz val="7"/>
        <color theme="1"/>
        <rFont val="Arial Narrow"/>
        <family val="2"/>
      </rPr>
      <t xml:space="preserve">Mesh-Mounted </t>
    </r>
  </si>
  <si>
    <r>
      <t>NY2LA</t>
    </r>
    <r>
      <rPr>
        <b/>
        <u/>
        <vertAlign val="superscript"/>
        <sz val="8"/>
        <rFont val="Arial"/>
        <family val="2"/>
      </rPr>
      <t>HDP</t>
    </r>
    <r>
      <rPr>
        <b/>
        <u/>
        <sz val="8"/>
        <rFont val="Arial"/>
        <family val="2"/>
      </rPr>
      <t xml:space="preserve"> - Color Body Glazed Porcelain &amp; 2CM PAVERS</t>
    </r>
    <r>
      <rPr>
        <u/>
        <sz val="8"/>
        <rFont val="Arial"/>
        <family val="2"/>
      </rPr>
      <t xml:space="preserve"> - </t>
    </r>
    <r>
      <rPr>
        <i/>
        <u/>
        <sz val="8"/>
        <rFont val="Arial"/>
        <family val="2"/>
      </rPr>
      <t>continued</t>
    </r>
  </si>
  <si>
    <t>24" x 48" Rectified Field Tile format now available in all colors</t>
  </si>
  <si>
    <t>https://floridatile.com/products/monumentum/</t>
  </si>
  <si>
    <t>https://floridatile.com/products/pagosa/</t>
  </si>
  <si>
    <t>9.49 SF/CTN</t>
  </si>
  <si>
    <r>
      <t>CONTINENT</t>
    </r>
    <r>
      <rPr>
        <b/>
        <u/>
        <vertAlign val="superscript"/>
        <sz val="8"/>
        <color rgb="FFFF0000"/>
        <rFont val="Arial"/>
        <family val="2"/>
      </rPr>
      <t>DP</t>
    </r>
    <r>
      <rPr>
        <b/>
        <u/>
        <sz val="8"/>
        <color rgb="FFFF0000"/>
        <rFont val="Arial"/>
        <family val="2"/>
      </rPr>
      <t xml:space="preserve"> - Glazed Porcelain Floor &amp; Wall</t>
    </r>
  </si>
  <si>
    <r>
      <t xml:space="preserve">Mosaic 2-1/2" x 2-1/2" </t>
    </r>
    <r>
      <rPr>
        <sz val="7"/>
        <color rgb="FFFF0000"/>
        <rFont val="Arial Narrow"/>
        <family val="2"/>
      </rPr>
      <t xml:space="preserve">Mesh-Mounted </t>
    </r>
  </si>
  <si>
    <t xml:space="preserve">Continent </t>
  </si>
  <si>
    <t xml:space="preserve">Passenger </t>
  </si>
  <si>
    <t>24" x 24" Field Rectified Tile format only in all colors.</t>
  </si>
  <si>
    <t xml:space="preserve">Tuscan Villa </t>
  </si>
  <si>
    <t>Discontinued 6/19/26</t>
  </si>
  <si>
    <t>Builder - Field Tile</t>
  </si>
  <si>
    <t>Builder - Trim</t>
  </si>
  <si>
    <t>Builder - Decos</t>
  </si>
  <si>
    <t>new</t>
  </si>
  <si>
    <t>6/15/26 (Updated)</t>
  </si>
  <si>
    <r>
      <t>Continent</t>
    </r>
    <r>
      <rPr>
        <vertAlign val="superscript"/>
        <sz val="10"/>
        <color rgb="FFFF0000"/>
        <rFont val="Arial"/>
        <family val="2"/>
      </rPr>
      <t>DP</t>
    </r>
  </si>
  <si>
    <r>
      <t>Continent</t>
    </r>
    <r>
      <rPr>
        <vertAlign val="superscript"/>
        <sz val="8"/>
        <color rgb="FFFF0000"/>
        <rFont val="Arial"/>
        <family val="2"/>
      </rPr>
      <t>DP</t>
    </r>
    <r>
      <rPr>
        <sz val="8"/>
        <color rgb="FFFF0000"/>
        <rFont val="Arial"/>
        <family val="2"/>
      </rPr>
      <t xml:space="preserve"> (Disc 6/19/26)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</si>
</sst>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6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sz val="18"/>
      <name val="Arial"/>
      <family val="2"/>
    </font>
    <font>
      <i/>
      <u/>
      <sz val="8"/>
      <name val="Arial"/>
      <family val="2"/>
    </font>
    <font>
      <u/>
      <sz val="8"/>
      <name val="Arial"/>
      <family val="2"/>
    </font>
    <font>
      <sz val="10"/>
      <name val="Copperplate Gothic Bold"/>
      <family val="2"/>
    </font>
    <font>
      <i/>
      <sz val="8"/>
      <name val="Arial Narrow"/>
      <family val="2"/>
    </font>
    <font>
      <b/>
      <u/>
      <vertAlign val="superscript"/>
      <sz val="8"/>
      <name val="Arial"/>
      <family val="2"/>
    </font>
    <font>
      <u/>
      <sz val="8"/>
      <name val="Arial Narrow"/>
      <family val="2"/>
    </font>
    <font>
      <vertAlign val="superscript"/>
      <sz val="8"/>
      <name val="Arial"/>
      <family val="2"/>
    </font>
    <font>
      <b/>
      <vertAlign val="superscript"/>
      <sz val="10"/>
      <name val="Arial"/>
      <family val="2"/>
    </font>
    <font>
      <vertAlign val="superscript"/>
      <sz val="10"/>
      <name val="Arial"/>
      <family val="2"/>
    </font>
    <font>
      <b/>
      <i/>
      <vertAlign val="superscript"/>
      <sz val="10"/>
      <name val="Arial"/>
      <family val="2"/>
    </font>
    <font>
      <sz val="10"/>
      <name val="Arial Narrow"/>
      <family val="2"/>
    </font>
    <font>
      <sz val="7"/>
      <name val="Arial Narrow"/>
      <family val="2"/>
    </font>
    <font>
      <i/>
      <sz val="10"/>
      <name val="Arial"/>
      <family val="2"/>
    </font>
    <font>
      <sz val="10"/>
      <name val="Arial"/>
      <family val="2"/>
    </font>
    <font>
      <sz val="9"/>
      <name val="Arial Narrow"/>
      <family val="2"/>
    </font>
    <font>
      <b/>
      <sz val="10"/>
      <name val="Arial Narrow"/>
      <family val="2"/>
    </font>
    <font>
      <sz val="11"/>
      <color theme="1"/>
      <name val="Calibri"/>
      <family val="2"/>
      <scheme val="minor"/>
    </font>
    <font>
      <sz val="8"/>
      <color rgb="FFFF0000"/>
      <name val="Arial"/>
      <family val="2"/>
    </font>
    <font>
      <sz val="8"/>
      <color rgb="FFFF0000"/>
      <name val="Arial Narrow"/>
      <family val="2"/>
    </font>
    <font>
      <sz val="10"/>
      <color rgb="FF0000FF"/>
      <name val="Arial"/>
      <family val="2"/>
    </font>
    <font>
      <sz val="8"/>
      <color rgb="FF0000FF"/>
      <name val="Arial Narrow"/>
      <family val="2"/>
    </font>
    <font>
      <sz val="8"/>
      <color rgb="FF0000FF"/>
      <name val="Arial"/>
      <family val="2"/>
    </font>
    <font>
      <sz val="8"/>
      <color theme="1"/>
      <name val="Arial"/>
      <family val="2"/>
    </font>
    <font>
      <b/>
      <u/>
      <sz val="12"/>
      <color rgb="FF0000FF"/>
      <name val="Arial"/>
      <family val="2"/>
    </font>
    <font>
      <b/>
      <u/>
      <sz val="10"/>
      <color rgb="FF0000FF"/>
      <name val="Arial"/>
      <family val="2"/>
    </font>
    <font>
      <b/>
      <sz val="10"/>
      <color rgb="FF0000FF"/>
      <name val="Arial"/>
      <family val="2"/>
    </font>
    <font>
      <sz val="7"/>
      <color rgb="FF0000FF"/>
      <name val="Arial Narrow"/>
      <family val="2"/>
    </font>
    <font>
      <i/>
      <sz val="10"/>
      <color rgb="FF0000FF"/>
      <name val="Arial"/>
      <family val="2"/>
    </font>
    <font>
      <sz val="8"/>
      <color theme="1"/>
      <name val="Arial Narrow"/>
      <family val="2"/>
    </font>
    <font>
      <sz val="10"/>
      <color rgb="FF000000"/>
      <name val="Arial"/>
      <family val="2"/>
    </font>
    <font>
      <b/>
      <i/>
      <sz val="10"/>
      <name val="Arial"/>
      <family val="2"/>
    </font>
    <font>
      <i/>
      <sz val="8"/>
      <color rgb="FF0000FF"/>
      <name val="Arial"/>
      <family val="2"/>
    </font>
    <font>
      <b/>
      <sz val="8"/>
      <color rgb="FF0000FF"/>
      <name val="Arial Narrow"/>
      <family val="2"/>
    </font>
    <font>
      <b/>
      <sz val="8"/>
      <color theme="1"/>
      <name val="Arial Narrow"/>
      <family val="2"/>
    </font>
    <font>
      <i/>
      <sz val="8"/>
      <color theme="1"/>
      <name val="Arial"/>
      <family val="2"/>
    </font>
    <font>
      <b/>
      <u/>
      <sz val="8"/>
      <color theme="1"/>
      <name val="Arial"/>
      <family val="2"/>
    </font>
    <font>
      <b/>
      <sz val="8"/>
      <color theme="1"/>
      <name val="Arial"/>
      <family val="2"/>
    </font>
    <font>
      <sz val="6"/>
      <color theme="1"/>
      <name val="Arial Narrow"/>
      <family val="2"/>
    </font>
    <font>
      <sz val="7"/>
      <color theme="1"/>
      <name val="Arial Narrow"/>
      <family val="2"/>
    </font>
    <font>
      <i/>
      <sz val="8"/>
      <color theme="1"/>
      <name val="Arial Narrow"/>
      <family val="2"/>
    </font>
    <font>
      <u/>
      <sz val="10"/>
      <color rgb="FF0000FF"/>
      <name val="Arial"/>
      <family val="2"/>
    </font>
    <font>
      <b/>
      <u/>
      <sz val="8"/>
      <color rgb="FFFF0000"/>
      <name val="Arial"/>
      <family val="2"/>
    </font>
    <font>
      <b/>
      <u/>
      <vertAlign val="superscript"/>
      <sz val="8"/>
      <color rgb="FFFF0000"/>
      <name val="Arial"/>
      <family val="2"/>
    </font>
    <font>
      <b/>
      <sz val="8"/>
      <color rgb="FFFF0000"/>
      <name val="Arial"/>
      <family val="2"/>
    </font>
    <font>
      <b/>
      <sz val="8"/>
      <color rgb="FFFF0000"/>
      <name val="Arial Narrow"/>
      <family val="2"/>
    </font>
    <font>
      <i/>
      <sz val="8"/>
      <color rgb="FFFF0000"/>
      <name val="Arial"/>
      <family val="2"/>
    </font>
    <font>
      <i/>
      <sz val="8"/>
      <color rgb="FFFF0000"/>
      <name val="Arial Narrow"/>
      <family val="2"/>
    </font>
    <font>
      <sz val="7"/>
      <color rgb="FFFF0000"/>
      <name val="Arial Narrow"/>
      <family val="2"/>
    </font>
    <font>
      <sz val="10"/>
      <color rgb="FFFF0000"/>
      <name val="Arial"/>
      <family val="2"/>
    </font>
    <font>
      <vertAlign val="superscript"/>
      <sz val="8"/>
      <color rgb="FFFF0000"/>
      <name val="Arial"/>
      <family val="2"/>
    </font>
    <font>
      <vertAlign val="superscript"/>
      <sz val="10"/>
      <color rgb="FFFF0000"/>
      <name val="Arial"/>
      <family val="2"/>
    </font>
    <font>
      <u/>
      <sz val="10"/>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7">
    <xf numFmtId="0" fontId="0" fillId="0" borderId="0"/>
    <xf numFmtId="43" fontId="1" fillId="0" borderId="0" applyFont="0" applyFill="0" applyBorder="0" applyAlignment="0" applyProtection="0"/>
    <xf numFmtId="43" fontId="3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33" fillId="0" borderId="0"/>
    <xf numFmtId="0" fontId="30" fillId="0" borderId="0"/>
    <xf numFmtId="0" fontId="2" fillId="0" borderId="0"/>
    <xf numFmtId="0" fontId="2" fillId="0" borderId="0"/>
    <xf numFmtId="0" fontId="2" fillId="0" borderId="0"/>
    <xf numFmtId="9" fontId="1" fillId="0" borderId="0" applyFont="0" applyFill="0" applyBorder="0" applyAlignment="0" applyProtection="0"/>
    <xf numFmtId="9" fontId="3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35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12"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12"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12"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0" xfId="12" applyFont="1" applyFill="1" applyAlignment="1">
      <alignment vertical="center"/>
    </xf>
    <xf numFmtId="4" fontId="6" fillId="0" borderId="0" xfId="1" applyNumberFormat="1" applyFont="1" applyFill="1" applyAlignment="1">
      <alignment vertical="center"/>
    </xf>
    <xf numFmtId="9" fontId="6" fillId="0" borderId="0" xfId="12" applyFont="1" applyFill="1" applyAlignment="1">
      <alignment vertical="center"/>
    </xf>
    <xf numFmtId="165" fontId="4" fillId="0" borderId="0" xfId="12" applyNumberFormat="1" applyFont="1" applyFill="1" applyAlignment="1">
      <alignment vertical="center"/>
    </xf>
    <xf numFmtId="9" fontId="4" fillId="0" borderId="0" xfId="12" applyFont="1" applyFill="1"/>
    <xf numFmtId="4" fontId="4" fillId="2" borderId="0" xfId="1" applyNumberFormat="1" applyFont="1" applyFill="1" applyAlignment="1" applyProtection="1">
      <alignment vertical="center"/>
      <protection locked="0"/>
    </xf>
    <xf numFmtId="9" fontId="4" fillId="0" borderId="1" xfId="12"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12"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12"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12"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49" fontId="4" fillId="0" borderId="0" xfId="1" applyNumberFormat="1" applyFont="1" applyAlignment="1">
      <alignment horizontal="center" vertical="center"/>
    </xf>
    <xf numFmtId="49" fontId="7" fillId="0" borderId="0" xfId="1" applyNumberFormat="1" applyFont="1" applyAlignment="1">
      <alignment horizontal="center" vertical="center"/>
    </xf>
    <xf numFmtId="4" fontId="7" fillId="0" borderId="0" xfId="0" applyNumberFormat="1" applyFont="1" applyAlignment="1">
      <alignment vertical="center"/>
    </xf>
    <xf numFmtId="4" fontId="7" fillId="0" borderId="0" xfId="1" applyNumberFormat="1" applyFont="1" applyAlignment="1">
      <alignment vertical="center"/>
    </xf>
    <xf numFmtId="9" fontId="7" fillId="0" borderId="0" xfId="12" applyFont="1" applyFill="1" applyAlignment="1">
      <alignment vertical="center"/>
    </xf>
    <xf numFmtId="4" fontId="7" fillId="0" borderId="0" xfId="1" applyNumberFormat="1" applyFont="1" applyAlignment="1" applyProtection="1">
      <alignment vertical="center"/>
      <protection locked="0"/>
    </xf>
    <xf numFmtId="0" fontId="7" fillId="0" borderId="0" xfId="0" applyFont="1" applyAlignment="1">
      <alignment horizontal="left" vertical="center"/>
    </xf>
    <xf numFmtId="0" fontId="12" fillId="0" borderId="0" xfId="0" applyFont="1" applyAlignment="1">
      <alignment vertical="center"/>
    </xf>
    <xf numFmtId="49" fontId="7" fillId="0" borderId="0" xfId="1" quotePrefix="1" applyNumberFormat="1" applyFont="1" applyFill="1" applyAlignment="1">
      <alignment horizontal="right" vertical="center"/>
    </xf>
    <xf numFmtId="49" fontId="4" fillId="0" borderId="0" xfId="0" applyNumberFormat="1" applyFont="1" applyAlignment="1">
      <alignment vertical="center"/>
    </xf>
    <xf numFmtId="49" fontId="4" fillId="0" borderId="0" xfId="1" applyNumberFormat="1" applyFont="1" applyFill="1" applyAlignment="1">
      <alignment horizontal="center" vertical="center"/>
    </xf>
    <xf numFmtId="43" fontId="2" fillId="0" borderId="0" xfId="1" applyFont="1" applyFill="1" applyAlignment="1">
      <alignment vertical="center"/>
    </xf>
    <xf numFmtId="49" fontId="7" fillId="0" borderId="0" xfId="0" applyNumberFormat="1" applyFont="1" applyAlignment="1">
      <alignment vertical="center"/>
    </xf>
    <xf numFmtId="0" fontId="12" fillId="0" borderId="0" xfId="0" quotePrefix="1" applyFont="1" applyAlignment="1">
      <alignment vertical="center"/>
    </xf>
    <xf numFmtId="0" fontId="5" fillId="0" borderId="0" xfId="0" applyFont="1" applyAlignment="1">
      <alignment vertical="center"/>
    </xf>
    <xf numFmtId="167" fontId="3" fillId="10" borderId="4" xfId="0" applyNumberFormat="1" applyFont="1" applyFill="1" applyBorder="1" applyAlignment="1">
      <alignment horizontal="center"/>
    </xf>
    <xf numFmtId="167" fontId="3" fillId="10" borderId="5" xfId="0" applyNumberFormat="1" applyFont="1" applyFill="1" applyBorder="1" applyAlignment="1">
      <alignment horizontal="center"/>
    </xf>
    <xf numFmtId="167" fontId="2" fillId="0" borderId="0" xfId="0" applyNumberFormat="1" applyFont="1" applyAlignment="1">
      <alignment horizontal="left"/>
    </xf>
    <xf numFmtId="0" fontId="9" fillId="0" borderId="0" xfId="0" applyFont="1" applyAlignment="1">
      <alignment horizontal="left" vertical="center"/>
    </xf>
    <xf numFmtId="9" fontId="4" fillId="0" borderId="0" xfId="1" applyNumberFormat="1" applyFont="1" applyAlignment="1">
      <alignment horizontal="center" vertical="center"/>
    </xf>
    <xf numFmtId="9" fontId="4" fillId="8" borderId="0" xfId="12" applyFont="1" applyFill="1" applyAlignment="1">
      <alignment vertical="center"/>
    </xf>
    <xf numFmtId="0" fontId="19" fillId="13" borderId="2" xfId="0" applyFont="1" applyFill="1" applyBorder="1"/>
    <xf numFmtId="0" fontId="20" fillId="0" borderId="0" xfId="0" applyFont="1" applyAlignment="1">
      <alignment vertical="center"/>
    </xf>
    <xf numFmtId="0" fontId="20" fillId="0" borderId="0" xfId="0" applyFont="1" applyAlignment="1">
      <alignment horizontal="left" vertical="center"/>
    </xf>
    <xf numFmtId="49" fontId="20" fillId="0" borderId="0" xfId="1" applyNumberFormat="1" applyFont="1" applyFill="1" applyAlignment="1">
      <alignment horizontal="left" vertical="center"/>
    </xf>
    <xf numFmtId="167" fontId="2" fillId="0" borderId="0" xfId="0" quotePrefix="1" applyNumberFormat="1" applyFont="1" applyAlignment="1">
      <alignment horizontal="left"/>
    </xf>
    <xf numFmtId="0" fontId="2" fillId="0" borderId="0" xfId="0" applyFont="1"/>
    <xf numFmtId="0" fontId="3" fillId="0" borderId="0" xfId="0" applyFont="1"/>
    <xf numFmtId="0" fontId="5" fillId="0" borderId="0" xfId="0" applyFont="1" applyAlignment="1">
      <alignment horizontal="left" vertical="center"/>
    </xf>
    <xf numFmtId="0" fontId="22" fillId="0" borderId="0" xfId="0" applyFont="1" applyAlignment="1">
      <alignment horizontal="right" vertical="center"/>
    </xf>
    <xf numFmtId="0" fontId="22" fillId="0" borderId="0" xfId="0" applyFont="1" applyAlignment="1">
      <alignment vertical="center"/>
    </xf>
    <xf numFmtId="0" fontId="2" fillId="0" borderId="0" xfId="0" applyFont="1" applyAlignment="1">
      <alignment horizontal="center"/>
    </xf>
    <xf numFmtId="0" fontId="3" fillId="0" borderId="0" xfId="0" applyFont="1" applyAlignment="1">
      <alignment horizontal="left"/>
    </xf>
    <xf numFmtId="0" fontId="3" fillId="0" borderId="0" xfId="0" applyFont="1" applyAlignment="1">
      <alignment horizontal="center"/>
    </xf>
    <xf numFmtId="0" fontId="2" fillId="0" borderId="0" xfId="0" applyFont="1" applyAlignment="1">
      <alignment vertical="center"/>
    </xf>
    <xf numFmtId="0" fontId="2" fillId="0" borderId="0" xfId="0" applyFont="1" applyAlignment="1">
      <alignment horizontal="left"/>
    </xf>
    <xf numFmtId="9" fontId="4" fillId="0" borderId="1" xfId="12" applyFont="1" applyFill="1" applyBorder="1" applyAlignment="1">
      <alignment vertical="center"/>
    </xf>
    <xf numFmtId="0" fontId="6" fillId="0" borderId="0" xfId="12" applyNumberFormat="1" applyFont="1" applyAlignment="1">
      <alignment vertical="center"/>
    </xf>
    <xf numFmtId="9" fontId="7" fillId="0" borderId="1" xfId="12" applyFont="1" applyFill="1" applyBorder="1" applyAlignment="1">
      <alignment vertical="center"/>
    </xf>
    <xf numFmtId="9" fontId="4" fillId="0" borderId="0" xfId="12" applyFont="1" applyFill="1" applyAlignment="1"/>
    <xf numFmtId="0" fontId="2" fillId="0" borderId="0" xfId="0" applyFont="1" applyAlignment="1">
      <alignment horizontal="left" vertical="center"/>
    </xf>
    <xf numFmtId="0" fontId="3" fillId="0" borderId="0" xfId="0" applyFont="1" applyAlignment="1">
      <alignment horizontal="left" vertical="center"/>
    </xf>
    <xf numFmtId="0" fontId="35" fillId="0" borderId="0" xfId="0" applyFont="1" applyAlignment="1">
      <alignment horizontal="right" vertical="center"/>
    </xf>
    <xf numFmtId="0" fontId="35" fillId="0" borderId="0" xfId="0" applyFont="1" applyAlignment="1">
      <alignment vertical="center"/>
    </xf>
    <xf numFmtId="0" fontId="36" fillId="0" borderId="0" xfId="0" applyFont="1"/>
    <xf numFmtId="1" fontId="4" fillId="0" borderId="0" xfId="0" quotePrefix="1" applyNumberFormat="1" applyFont="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2" fillId="0" borderId="0" xfId="0" applyFont="1" applyAlignment="1">
      <alignment vertical="top"/>
    </xf>
    <xf numFmtId="0" fontId="0" fillId="0" borderId="0" xfId="0" applyAlignment="1">
      <alignment vertical="top"/>
    </xf>
    <xf numFmtId="0" fontId="2" fillId="0" borderId="0" xfId="0" applyFont="1" applyAlignment="1">
      <alignment vertical="top" wrapText="1"/>
    </xf>
    <xf numFmtId="0" fontId="4" fillId="0" borderId="0" xfId="0" quotePrefix="1" applyFont="1" applyAlignment="1">
      <alignment horizontal="center"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12" applyFont="1" applyFill="1" applyAlignment="1">
      <alignment vertical="center"/>
    </xf>
    <xf numFmtId="4" fontId="14" fillId="0" borderId="0" xfId="1" applyNumberFormat="1" applyFont="1" applyAlignment="1" applyProtection="1">
      <alignment vertical="center"/>
      <protection locked="0"/>
    </xf>
    <xf numFmtId="0" fontId="2" fillId="0" borderId="0" xfId="0" applyFont="1" applyAlignment="1">
      <alignment wrapText="1"/>
    </xf>
    <xf numFmtId="0" fontId="2" fillId="0" borderId="0" xfId="0" applyFont="1" applyAlignment="1">
      <alignment vertical="center" wrapText="1"/>
    </xf>
    <xf numFmtId="0" fontId="3" fillId="0" borderId="0" xfId="0" applyFont="1" applyAlignment="1">
      <alignment vertical="center" wrapText="1"/>
    </xf>
    <xf numFmtId="0" fontId="25" fillId="0" borderId="0" xfId="0" applyFont="1"/>
    <xf numFmtId="0" fontId="28" fillId="0" borderId="0" xfId="0" applyFont="1" applyAlignment="1">
      <alignment horizontal="left" vertical="center"/>
    </xf>
    <xf numFmtId="0" fontId="28" fillId="0" borderId="0" xfId="0" applyFont="1" applyAlignment="1">
      <alignment vertical="center"/>
    </xf>
    <xf numFmtId="0" fontId="2" fillId="0" borderId="0" xfId="0" applyFont="1" applyAlignment="1">
      <alignment horizontal="right"/>
    </xf>
    <xf numFmtId="0" fontId="3" fillId="0" borderId="0" xfId="0" applyFont="1" applyAlignment="1">
      <alignment vertical="top"/>
    </xf>
    <xf numFmtId="0" fontId="3" fillId="0" borderId="0" xfId="0" applyFont="1" applyAlignment="1">
      <alignment vertical="top" wrapText="1"/>
    </xf>
    <xf numFmtId="0" fontId="29" fillId="0" borderId="0" xfId="0" applyFont="1"/>
    <xf numFmtId="49" fontId="4" fillId="0" borderId="0" xfId="0" applyNumberFormat="1" applyFont="1" applyAlignment="1">
      <alignment horizontal="right" vertical="center"/>
    </xf>
    <xf numFmtId="4" fontId="6" fillId="0" borderId="2" xfId="1" applyNumberFormat="1" applyFont="1" applyFill="1" applyBorder="1" applyAlignment="1">
      <alignment vertical="center"/>
    </xf>
    <xf numFmtId="0" fontId="29" fillId="0" borderId="0" xfId="0" applyFont="1" applyAlignment="1">
      <alignment vertical="top"/>
    </xf>
    <xf numFmtId="0" fontId="38" fillId="0" borderId="0" xfId="0" applyFont="1"/>
    <xf numFmtId="14" fontId="4" fillId="0" borderId="0" xfId="0" applyNumberFormat="1" applyFont="1" applyAlignment="1">
      <alignment vertical="center"/>
    </xf>
    <xf numFmtId="0" fontId="6" fillId="0" borderId="6" xfId="0" applyFont="1" applyBorder="1" applyAlignment="1">
      <alignment vertical="center"/>
    </xf>
    <xf numFmtId="0" fontId="4" fillId="0" borderId="3" xfId="0" applyFont="1" applyBorder="1" applyAlignment="1">
      <alignment horizontal="left" vertical="center"/>
    </xf>
    <xf numFmtId="4" fontId="6" fillId="0" borderId="1" xfId="1" applyNumberFormat="1" applyFont="1" applyFill="1" applyBorder="1" applyAlignment="1">
      <alignment horizontal="left" vertical="center"/>
    </xf>
    <xf numFmtId="0" fontId="4" fillId="0" borderId="6" xfId="0" applyFont="1" applyBorder="1" applyAlignment="1">
      <alignment vertical="center"/>
    </xf>
    <xf numFmtId="0" fontId="38" fillId="0" borderId="0" xfId="0" applyFont="1" applyAlignment="1">
      <alignment horizontal="center" vertical="center"/>
    </xf>
    <xf numFmtId="0" fontId="24" fillId="0" borderId="0" xfId="0" applyFont="1"/>
    <xf numFmtId="0" fontId="3" fillId="0" borderId="0" xfId="0" applyFont="1" applyAlignment="1">
      <alignment horizontal="left" vertical="top"/>
    </xf>
    <xf numFmtId="0" fontId="3" fillId="0" borderId="0" xfId="0" applyFont="1" applyAlignment="1">
      <alignment horizontal="left" vertical="top" wrapText="1"/>
    </xf>
    <xf numFmtId="0" fontId="2" fillId="0" borderId="0" xfId="0" applyFont="1" applyAlignment="1">
      <alignment horizontal="left" vertical="top"/>
    </xf>
    <xf numFmtId="0" fontId="2" fillId="0" borderId="0" xfId="0" applyFont="1" applyAlignment="1">
      <alignment horizontal="left" vertical="top" wrapText="1"/>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40" fillId="0" borderId="0" xfId="0" applyNumberFormat="1" applyFont="1" applyAlignment="1">
      <alignment horizontal="left"/>
    </xf>
    <xf numFmtId="14" fontId="0" fillId="0" borderId="0" xfId="0" applyNumberFormat="1" applyAlignment="1">
      <alignment horizontal="left"/>
    </xf>
    <xf numFmtId="14" fontId="3" fillId="0" borderId="0" xfId="0" applyNumberFormat="1" applyFont="1" applyAlignment="1">
      <alignment horizontal="left"/>
    </xf>
    <xf numFmtId="14" fontId="2" fillId="0" borderId="0" xfId="0" applyNumberFormat="1" applyFont="1" applyAlignment="1">
      <alignment horizontal="left"/>
    </xf>
    <xf numFmtId="14" fontId="2" fillId="0" borderId="0" xfId="0" applyNumberFormat="1" applyFont="1" applyAlignment="1">
      <alignment horizontal="left" vertical="top"/>
    </xf>
    <xf numFmtId="14" fontId="2" fillId="0" borderId="0" xfId="0" quotePrefix="1" applyNumberFormat="1" applyFont="1" applyAlignment="1">
      <alignment horizontal="left"/>
    </xf>
    <xf numFmtId="14" fontId="3" fillId="0" borderId="0" xfId="0" quotePrefix="1" applyNumberFormat="1" applyFont="1" applyAlignment="1">
      <alignment horizontal="left"/>
    </xf>
    <xf numFmtId="14" fontId="2" fillId="0" borderId="0" xfId="0" quotePrefix="1" applyNumberFormat="1" applyFont="1" applyAlignment="1">
      <alignment horizontal="left" vertical="top"/>
    </xf>
    <xf numFmtId="14" fontId="3" fillId="0" borderId="0" xfId="0" quotePrefix="1" applyNumberFormat="1" applyFont="1" applyAlignment="1">
      <alignment horizontal="left" vertical="top"/>
    </xf>
    <xf numFmtId="14" fontId="36" fillId="0" borderId="0" xfId="0" quotePrefix="1" applyNumberFormat="1" applyFont="1" applyAlignment="1">
      <alignment horizontal="left"/>
    </xf>
    <xf numFmtId="14" fontId="0" fillId="0" borderId="0" xfId="0" quotePrefix="1" applyNumberFormat="1" applyAlignment="1">
      <alignment horizontal="left"/>
    </xf>
    <xf numFmtId="14" fontId="3" fillId="0" borderId="0" xfId="0" applyNumberFormat="1" applyFont="1" applyAlignment="1">
      <alignment horizontal="left" vertical="center"/>
    </xf>
    <xf numFmtId="14" fontId="2" fillId="0" borderId="0" xfId="0" applyNumberFormat="1" applyFont="1" applyAlignment="1">
      <alignment horizontal="left" vertical="center"/>
    </xf>
    <xf numFmtId="14" fontId="3" fillId="0" borderId="0" xfId="0" quotePrefix="1" applyNumberFormat="1" applyFont="1" applyAlignment="1">
      <alignment horizontal="left" vertical="center"/>
    </xf>
    <xf numFmtId="14" fontId="2" fillId="0" borderId="0" xfId="0" quotePrefix="1" applyNumberFormat="1" applyFont="1" applyAlignment="1">
      <alignment horizontal="left" vertical="center"/>
    </xf>
    <xf numFmtId="14" fontId="3" fillId="0" borderId="0" xfId="0" applyNumberFormat="1" applyFont="1" applyAlignment="1">
      <alignment horizontal="left" vertical="top"/>
    </xf>
    <xf numFmtId="14" fontId="41" fillId="0" borderId="0" xfId="0" applyNumberFormat="1" applyFont="1" applyAlignment="1">
      <alignment horizontal="left"/>
    </xf>
    <xf numFmtId="0" fontId="31" fillId="0" borderId="0" xfId="0" applyFont="1" applyAlignment="1">
      <alignment vertical="center"/>
    </xf>
    <xf numFmtId="0" fontId="42" fillId="0" borderId="0" xfId="0" applyFont="1" applyAlignment="1">
      <alignment vertical="top"/>
    </xf>
    <xf numFmtId="0" fontId="43" fillId="0" borderId="0" xfId="0" applyFont="1" applyAlignment="1">
      <alignment vertical="center"/>
    </xf>
    <xf numFmtId="0" fontId="44" fillId="0" borderId="0" xfId="0" applyFont="1"/>
    <xf numFmtId="17" fontId="2" fillId="0" borderId="0" xfId="0" applyNumberFormat="1" applyFont="1" applyAlignment="1">
      <alignment vertical="top" wrapText="1"/>
    </xf>
    <xf numFmtId="0" fontId="25" fillId="0" borderId="1" xfId="0" applyFont="1" applyBorder="1"/>
    <xf numFmtId="43" fontId="38" fillId="0" borderId="0" xfId="1" applyFont="1" applyAlignment="1">
      <alignment horizontal="center" vertical="center"/>
    </xf>
    <xf numFmtId="49" fontId="37" fillId="0" borderId="0" xfId="1" applyNumberFormat="1" applyFont="1" applyAlignment="1">
      <alignment horizontal="center" vertical="center"/>
    </xf>
    <xf numFmtId="4" fontId="37" fillId="0" borderId="0" xfId="0" applyNumberFormat="1" applyFont="1" applyAlignment="1">
      <alignment vertical="center"/>
    </xf>
    <xf numFmtId="4" fontId="39" fillId="0" borderId="0" xfId="1" applyNumberFormat="1" applyFont="1" applyFill="1" applyAlignment="1">
      <alignment vertical="center"/>
    </xf>
    <xf numFmtId="4" fontId="38" fillId="0" borderId="0" xfId="1" applyNumberFormat="1" applyFont="1" applyFill="1" applyAlignment="1">
      <alignment vertical="center"/>
    </xf>
    <xf numFmtId="0" fontId="38" fillId="0" borderId="0" xfId="0" applyFont="1" applyAlignment="1">
      <alignment vertical="center"/>
    </xf>
    <xf numFmtId="43" fontId="36" fillId="6" borderId="0" xfId="1" applyFont="1" applyFill="1" applyAlignment="1">
      <alignment vertical="center"/>
    </xf>
    <xf numFmtId="4" fontId="38" fillId="0" borderId="0" xfId="1" applyNumberFormat="1" applyFont="1" applyAlignment="1">
      <alignment vertical="center"/>
    </xf>
    <xf numFmtId="4" fontId="38" fillId="0" borderId="0" xfId="0" applyNumberFormat="1" applyFont="1" applyAlignment="1">
      <alignment vertical="center"/>
    </xf>
    <xf numFmtId="9" fontId="38" fillId="0" borderId="0" xfId="12" applyFont="1" applyFill="1" applyAlignment="1">
      <alignment vertical="center"/>
    </xf>
    <xf numFmtId="4" fontId="38" fillId="0" borderId="0" xfId="1" applyNumberFormat="1" applyFont="1" applyAlignment="1" applyProtection="1">
      <alignment vertical="center"/>
      <protection locked="0"/>
    </xf>
    <xf numFmtId="1" fontId="38" fillId="0" borderId="0" xfId="1" applyNumberFormat="1" applyFont="1" applyAlignment="1">
      <alignment horizontal="center" vertical="center"/>
    </xf>
    <xf numFmtId="0" fontId="38" fillId="3" borderId="0" xfId="0" applyFont="1" applyFill="1" applyAlignment="1">
      <alignment vertical="center"/>
    </xf>
    <xf numFmtId="43" fontId="36" fillId="0" borderId="0" xfId="1" applyFont="1" applyFill="1" applyAlignment="1">
      <alignment vertical="center"/>
    </xf>
    <xf numFmtId="0" fontId="37" fillId="0" borderId="0" xfId="0" applyFont="1" applyAlignment="1">
      <alignment vertical="center"/>
    </xf>
    <xf numFmtId="14" fontId="1" fillId="0" borderId="0" xfId="0" quotePrefix="1"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7" fillId="0" borderId="0" xfId="0" applyFont="1" applyAlignment="1">
      <alignment vertical="top"/>
    </xf>
    <xf numFmtId="14" fontId="1" fillId="0" borderId="0" xfId="0" quotePrefix="1" applyNumberFormat="1" applyFont="1" applyAlignment="1">
      <alignment horizontal="left"/>
    </xf>
    <xf numFmtId="0" fontId="1" fillId="0" borderId="0" xfId="0" applyFont="1"/>
    <xf numFmtId="4" fontId="37" fillId="0" borderId="0" xfId="1" applyNumberFormat="1" applyFont="1" applyAlignment="1">
      <alignment vertical="center"/>
    </xf>
    <xf numFmtId="9" fontId="37" fillId="0" borderId="0" xfId="12" applyFont="1" applyFill="1" applyAlignment="1">
      <alignment vertical="center"/>
    </xf>
    <xf numFmtId="4" fontId="37" fillId="0" borderId="0" xfId="1" applyNumberFormat="1" applyFont="1" applyAlignment="1" applyProtection="1">
      <alignment vertical="center"/>
      <protection locked="0"/>
    </xf>
    <xf numFmtId="0" fontId="7" fillId="0" borderId="0" xfId="0" applyFont="1" applyAlignment="1">
      <alignment horizontal="right" vertical="top"/>
    </xf>
    <xf numFmtId="0" fontId="9" fillId="0" borderId="0" xfId="0" applyFont="1" applyAlignment="1">
      <alignment vertical="center"/>
    </xf>
    <xf numFmtId="0" fontId="1" fillId="0" borderId="0" xfId="0" applyFont="1" applyAlignment="1">
      <alignment vertical="center"/>
    </xf>
    <xf numFmtId="0" fontId="1" fillId="0" borderId="1" xfId="0" applyFont="1" applyBorder="1"/>
    <xf numFmtId="0" fontId="1" fillId="0" borderId="1" xfId="0" applyFont="1" applyBorder="1" applyAlignment="1">
      <alignment vertical="center"/>
    </xf>
    <xf numFmtId="43" fontId="1" fillId="6" borderId="0" xfId="1" applyFont="1" applyFill="1" applyAlignment="1">
      <alignment vertical="center"/>
    </xf>
    <xf numFmtId="43" fontId="1" fillId="0" borderId="0" xfId="1" applyFont="1" applyFill="1" applyAlignment="1">
      <alignment vertical="center"/>
    </xf>
    <xf numFmtId="1" fontId="5" fillId="0" borderId="0" xfId="0" quotePrefix="1" applyNumberFormat="1" applyFont="1" applyAlignment="1">
      <alignment horizontal="center" vertical="center"/>
    </xf>
    <xf numFmtId="0" fontId="1" fillId="0" borderId="0" xfId="0" applyFont="1" applyAlignment="1">
      <alignment wrapText="1"/>
    </xf>
    <xf numFmtId="0" fontId="3" fillId="0" borderId="0" xfId="0" applyFont="1" applyAlignment="1">
      <alignment wrapText="1"/>
    </xf>
    <xf numFmtId="0" fontId="47" fillId="0" borderId="0" xfId="0" applyFont="1"/>
    <xf numFmtId="0" fontId="1" fillId="0" borderId="0" xfId="0" applyFont="1" applyAlignment="1">
      <alignment horizontal="left" vertical="top" wrapText="1"/>
    </xf>
    <xf numFmtId="0" fontId="9" fillId="0" borderId="0" xfId="0" applyFont="1" applyAlignment="1">
      <alignment vertical="top"/>
    </xf>
    <xf numFmtId="43" fontId="38" fillId="0" borderId="0" xfId="1" applyFont="1" applyFill="1" applyAlignment="1">
      <alignment horizontal="center" vertical="center"/>
    </xf>
    <xf numFmtId="49" fontId="37" fillId="0" borderId="0" xfId="1" applyNumberFormat="1" applyFont="1" applyFill="1" applyAlignment="1">
      <alignment horizontal="center" vertical="center"/>
    </xf>
    <xf numFmtId="9" fontId="4" fillId="0" borderId="0" xfId="1" applyNumberFormat="1" applyFont="1" applyFill="1" applyAlignment="1">
      <alignment horizontal="center" vertical="center"/>
    </xf>
    <xf numFmtId="0" fontId="48" fillId="0" borderId="0" xfId="0" applyFont="1" applyAlignment="1">
      <alignment horizontal="right" vertical="center"/>
    </xf>
    <xf numFmtId="0" fontId="49" fillId="0" borderId="0" xfId="0" applyFont="1" applyAlignment="1">
      <alignment horizontal="center" vertical="center"/>
    </xf>
    <xf numFmtId="0" fontId="9" fillId="0" borderId="0" xfId="0" applyFont="1" applyAlignment="1">
      <alignment horizontal="right" vertical="center"/>
    </xf>
    <xf numFmtId="0" fontId="47" fillId="0" borderId="0" xfId="0" applyFont="1" applyAlignment="1">
      <alignment vertical="top"/>
    </xf>
    <xf numFmtId="0" fontId="37" fillId="0" borderId="0" xfId="0" applyFont="1" applyAlignment="1">
      <alignment horizontal="right" vertical="center"/>
    </xf>
    <xf numFmtId="0" fontId="1" fillId="13" borderId="2" xfId="0" applyFont="1" applyFill="1" applyBorder="1"/>
    <xf numFmtId="0" fontId="1" fillId="13" borderId="1" xfId="0" applyFont="1" applyFill="1" applyBorder="1"/>
    <xf numFmtId="0" fontId="20" fillId="0" borderId="0" xfId="0" applyFont="1" applyAlignment="1">
      <alignment horizontal="center" vertical="center"/>
    </xf>
    <xf numFmtId="0" fontId="45" fillId="0" borderId="0" xfId="0" applyFont="1" applyAlignment="1">
      <alignment horizontal="right" vertical="center"/>
    </xf>
    <xf numFmtId="0" fontId="45" fillId="0" borderId="0" xfId="0" applyFont="1" applyAlignment="1">
      <alignment vertical="center"/>
    </xf>
    <xf numFmtId="0" fontId="39" fillId="0" borderId="0" xfId="0" applyFont="1" applyAlignment="1">
      <alignment vertical="center"/>
    </xf>
    <xf numFmtId="0" fontId="50" fillId="0" borderId="0" xfId="0" applyFont="1" applyAlignment="1">
      <alignment horizontal="center" vertical="center"/>
    </xf>
    <xf numFmtId="0" fontId="45" fillId="0" borderId="0" xfId="0" applyFont="1" applyAlignment="1">
      <alignment horizontal="center" vertical="center"/>
    </xf>
    <xf numFmtId="43" fontId="39" fillId="0" borderId="0" xfId="1" applyFont="1" applyFill="1" applyAlignment="1">
      <alignment horizontal="center" vertical="center"/>
    </xf>
    <xf numFmtId="0" fontId="51" fillId="0" borderId="0" xfId="0" applyFont="1" applyAlignment="1">
      <alignment horizontal="right" vertical="center"/>
    </xf>
    <xf numFmtId="0" fontId="52" fillId="0" borderId="0" xfId="0" applyFont="1" applyAlignment="1">
      <alignment vertical="center"/>
    </xf>
    <xf numFmtId="0" fontId="53" fillId="0" borderId="0" xfId="0" applyFont="1" applyAlignment="1">
      <alignment vertical="center"/>
    </xf>
    <xf numFmtId="49" fontId="45" fillId="0" borderId="0" xfId="1" quotePrefix="1" applyNumberFormat="1" applyFont="1" applyFill="1" applyAlignment="1">
      <alignment horizontal="right" vertical="center"/>
    </xf>
    <xf numFmtId="0" fontId="39" fillId="0" borderId="0" xfId="0" applyFont="1" applyAlignment="1">
      <alignment horizontal="center" vertical="center"/>
    </xf>
    <xf numFmtId="0" fontId="55" fillId="0" borderId="0" xfId="0" applyFont="1" applyAlignment="1">
      <alignment vertical="center"/>
    </xf>
    <xf numFmtId="49" fontId="39" fillId="0" borderId="0" xfId="0" applyNumberFormat="1" applyFont="1" applyAlignment="1">
      <alignment horizontal="right" vertical="center"/>
    </xf>
    <xf numFmtId="4" fontId="53" fillId="0" borderId="2" xfId="1" applyNumberFormat="1" applyFont="1" applyFill="1" applyBorder="1" applyAlignment="1">
      <alignment vertical="center"/>
    </xf>
    <xf numFmtId="0" fontId="53" fillId="0" borderId="6" xfId="0" applyFont="1" applyBorder="1" applyAlignment="1">
      <alignment vertical="center"/>
    </xf>
    <xf numFmtId="0" fontId="52" fillId="0" borderId="0" xfId="0" quotePrefix="1" applyFont="1" applyAlignment="1">
      <alignment vertical="center"/>
    </xf>
    <xf numFmtId="0" fontId="56" fillId="0" borderId="0" xfId="0" applyFont="1" applyAlignment="1">
      <alignment horizontal="left" vertical="center"/>
    </xf>
    <xf numFmtId="0" fontId="56" fillId="0" borderId="0" xfId="0" applyFont="1" applyAlignment="1">
      <alignment vertical="center"/>
    </xf>
    <xf numFmtId="0" fontId="50" fillId="0" borderId="0" xfId="0" applyFont="1" applyAlignment="1">
      <alignment vertical="center"/>
    </xf>
    <xf numFmtId="49" fontId="45" fillId="0" borderId="0" xfId="0" applyNumberFormat="1" applyFont="1" applyAlignment="1">
      <alignment vertical="center"/>
    </xf>
    <xf numFmtId="0" fontId="11" fillId="0" borderId="1" xfId="6" applyBorder="1" applyAlignment="1" applyProtection="1"/>
    <xf numFmtId="0" fontId="57" fillId="0" borderId="1" xfId="6" applyFont="1" applyBorder="1" applyAlignment="1" applyProtection="1"/>
    <xf numFmtId="0" fontId="36" fillId="13" borderId="1" xfId="0" applyFont="1" applyFill="1" applyBorder="1"/>
    <xf numFmtId="0" fontId="4" fillId="0" borderId="0" xfId="0" applyFont="1" applyAlignment="1">
      <alignment horizontal="left" vertical="center" wrapText="1"/>
    </xf>
    <xf numFmtId="0" fontId="58" fillId="0" borderId="0" xfId="0" applyFont="1" applyAlignment="1">
      <alignment vertical="center"/>
    </xf>
    <xf numFmtId="0" fontId="60" fillId="0" borderId="0" xfId="0" applyFont="1" applyAlignment="1">
      <alignment vertical="center"/>
    </xf>
    <xf numFmtId="49" fontId="35" fillId="0" borderId="0" xfId="1" quotePrefix="1" applyNumberFormat="1" applyFont="1" applyFill="1" applyAlignment="1">
      <alignment horizontal="right" vertical="center"/>
    </xf>
    <xf numFmtId="0" fontId="34" fillId="0" borderId="0" xfId="0" applyFont="1" applyAlignment="1">
      <alignment vertical="center"/>
    </xf>
    <xf numFmtId="0" fontId="61" fillId="0" borderId="0" xfId="0" applyFont="1" applyAlignment="1">
      <alignment horizontal="center" vertical="center"/>
    </xf>
    <xf numFmtId="49" fontId="34" fillId="0" borderId="0" xfId="0" applyNumberFormat="1" applyFont="1" applyAlignment="1">
      <alignment horizontal="right" vertical="center"/>
    </xf>
    <xf numFmtId="4" fontId="60" fillId="0" borderId="2" xfId="1" applyNumberFormat="1" applyFont="1" applyFill="1" applyBorder="1" applyAlignment="1">
      <alignment vertical="center"/>
    </xf>
    <xf numFmtId="0" fontId="60" fillId="0" borderId="6" xfId="0" applyFont="1" applyBorder="1" applyAlignment="1">
      <alignment vertical="center"/>
    </xf>
    <xf numFmtId="0" fontId="34" fillId="0" borderId="0" xfId="0" applyFont="1" applyAlignment="1">
      <alignment horizontal="center" vertical="center"/>
    </xf>
    <xf numFmtId="4" fontId="34" fillId="0" borderId="0" xfId="1" applyNumberFormat="1" applyFont="1" applyFill="1" applyAlignment="1">
      <alignment vertical="center"/>
    </xf>
    <xf numFmtId="0" fontId="62" fillId="0" borderId="0" xfId="0" applyFont="1" applyAlignment="1">
      <alignment horizontal="right" vertical="center"/>
    </xf>
    <xf numFmtId="0" fontId="63" fillId="0" borderId="0" xfId="0" applyFont="1" applyAlignment="1">
      <alignment horizontal="left" vertical="center"/>
    </xf>
    <xf numFmtId="49" fontId="63" fillId="0" borderId="0" xfId="1" applyNumberFormat="1" applyFont="1" applyFill="1" applyAlignment="1">
      <alignment horizontal="left" vertical="center"/>
    </xf>
    <xf numFmtId="49" fontId="35" fillId="0" borderId="0" xfId="0" applyNumberFormat="1" applyFont="1" applyAlignment="1">
      <alignment vertical="center"/>
    </xf>
    <xf numFmtId="0" fontId="61" fillId="0" borderId="0" xfId="0" applyFont="1" applyAlignment="1">
      <alignment vertical="center"/>
    </xf>
    <xf numFmtId="0" fontId="35" fillId="0" borderId="0" xfId="0" applyFont="1" applyAlignment="1">
      <alignment horizontal="center" vertical="center"/>
    </xf>
    <xf numFmtId="43" fontId="34" fillId="0" borderId="0" xfId="1" applyFont="1" applyFill="1" applyAlignment="1">
      <alignment horizontal="center" vertical="center"/>
    </xf>
    <xf numFmtId="0" fontId="36" fillId="0" borderId="0" xfId="0" applyFont="1" applyAlignment="1">
      <alignment wrapText="1"/>
    </xf>
    <xf numFmtId="0" fontId="64" fillId="0" borderId="0" xfId="0" applyFont="1" applyAlignment="1">
      <alignment vertical="center"/>
    </xf>
    <xf numFmtId="9" fontId="34" fillId="0" borderId="0" xfId="1" applyNumberFormat="1" applyFont="1" applyAlignment="1">
      <alignment horizontal="center" vertical="center"/>
    </xf>
    <xf numFmtId="0" fontId="60" fillId="0" borderId="0" xfId="0" applyFont="1" applyAlignment="1">
      <alignment horizontal="lef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49" fontId="4" fillId="0" borderId="0" xfId="0" applyNumberFormat="1"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8" fillId="0" borderId="0" xfId="0" applyFont="1" applyAlignment="1">
      <alignment horizontal="right" vertical="center"/>
    </xf>
    <xf numFmtId="0" fontId="15" fillId="0" borderId="0" xfId="0" applyFont="1" applyAlignment="1">
      <alignment horizontal="right" vertical="center"/>
    </xf>
    <xf numFmtId="0" fontId="7" fillId="0" borderId="0" xfId="0" applyFont="1" applyAlignment="1">
      <alignment horizontal="center" vertical="center" wrapText="1"/>
    </xf>
    <xf numFmtId="0" fontId="27" fillId="0" borderId="0" xfId="0" applyFont="1" applyAlignment="1">
      <alignment horizontal="center" vertical="center" wrapText="1"/>
    </xf>
    <xf numFmtId="14" fontId="6" fillId="0" borderId="0" xfId="0" applyNumberFormat="1" applyFont="1" applyAlignment="1">
      <alignment horizontal="right" vertical="center"/>
    </xf>
    <xf numFmtId="4" fontId="6" fillId="0" borderId="1" xfId="1" applyNumberFormat="1" applyFont="1" applyFill="1" applyBorder="1" applyAlignment="1">
      <alignment horizontal="center" vertical="center"/>
    </xf>
    <xf numFmtId="0" fontId="8" fillId="0" borderId="0" xfId="12" applyNumberFormat="1" applyFont="1" applyAlignment="1">
      <alignment horizontal="right" vertical="center"/>
    </xf>
    <xf numFmtId="9" fontId="6" fillId="0" borderId="8" xfId="12" applyFont="1" applyFill="1" applyBorder="1" applyAlignment="1">
      <alignment horizontal="center" vertical="center"/>
    </xf>
    <xf numFmtId="167" fontId="3" fillId="10" borderId="9" xfId="0" applyNumberFormat="1" applyFont="1" applyFill="1" applyBorder="1" applyAlignment="1">
      <alignment horizontal="center"/>
    </xf>
    <xf numFmtId="0" fontId="0" fillId="0" borderId="10" xfId="0" applyBorder="1"/>
    <xf numFmtId="1" fontId="34" fillId="0" borderId="0" xfId="0" applyNumberFormat="1" applyFont="1" applyAlignment="1">
      <alignment horizontal="center" vertical="center"/>
    </xf>
    <xf numFmtId="0" fontId="65" fillId="0" borderId="0" xfId="0" applyFont="1" applyAlignment="1">
      <alignment vertical="center"/>
    </xf>
    <xf numFmtId="0" fontId="65" fillId="0" borderId="1" xfId="0" applyFont="1" applyBorder="1"/>
    <xf numFmtId="0" fontId="68" fillId="0" borderId="1" xfId="6" applyFont="1" applyBorder="1" applyAlignment="1" applyProtection="1"/>
  </cellXfs>
  <cellStyles count="17">
    <cellStyle name="Comma" xfId="1" builtinId="3"/>
    <cellStyle name="Comma 2" xfId="2" xr:uid="{00000000-0005-0000-0000-000001000000}"/>
    <cellStyle name="Comma 2 2" xfId="3" xr:uid="{00000000-0005-0000-0000-000002000000}"/>
    <cellStyle name="Comma 2 3" xfId="4" xr:uid="{00000000-0005-0000-0000-000003000000}"/>
    <cellStyle name="Comma 3" xfId="5" xr:uid="{00000000-0005-0000-0000-000004000000}"/>
    <cellStyle name="Hyperlink" xfId="6" builtinId="8"/>
    <cellStyle name="Normal" xfId="0" builtinId="0"/>
    <cellStyle name="Normal 2" xfId="7" xr:uid="{00000000-0005-0000-0000-000007000000}"/>
    <cellStyle name="Normal 3" xfId="8" xr:uid="{00000000-0005-0000-0000-000008000000}"/>
    <cellStyle name="Normal 3 2" xfId="9" xr:uid="{00000000-0005-0000-0000-000009000000}"/>
    <cellStyle name="Normal 3 3" xfId="10" xr:uid="{00000000-0005-0000-0000-00000A000000}"/>
    <cellStyle name="Normal 4" xfId="11" xr:uid="{00000000-0005-0000-0000-00000B000000}"/>
    <cellStyle name="Percent" xfId="12" builtinId="5"/>
    <cellStyle name="Percent 2" xfId="13" xr:uid="{00000000-0005-0000-0000-00000D000000}"/>
    <cellStyle name="Percent 2 2" xfId="14" xr:uid="{00000000-0005-0000-0000-00000E000000}"/>
    <cellStyle name="Percent 2 3" xfId="15" xr:uid="{00000000-0005-0000-0000-00000F000000}"/>
    <cellStyle name="Percent 3" xfId="16" xr:uid="{00000000-0005-0000-0000-000010000000}"/>
  </cellStyles>
  <dxfs count="0"/>
  <tableStyles count="0" defaultTableStyle="TableStyleMedium2" defaultPivotStyle="PivotStyleLight16"/>
  <colors>
    <mruColors>
      <color rgb="FF0000FF"/>
      <color rgb="FFFFC000"/>
      <color rgb="FFFFCC99"/>
      <color rgb="FFC0C0C0"/>
      <color rgb="FFFF99CC"/>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8</xdr:row>
          <xdr:rowOff>28575</xdr:rowOff>
        </xdr:from>
        <xdr:to>
          <xdr:col>0</xdr:col>
          <xdr:colOff>1038225</xdr:colOff>
          <xdr:row>10</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12</xdr:row>
          <xdr:rowOff>28575</xdr:rowOff>
        </xdr:from>
        <xdr:to>
          <xdr:col>0</xdr:col>
          <xdr:colOff>1038225</xdr:colOff>
          <xdr:row>14</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22</xdr:row>
          <xdr:rowOff>28575</xdr:rowOff>
        </xdr:from>
        <xdr:to>
          <xdr:col>0</xdr:col>
          <xdr:colOff>1038225</xdr:colOff>
          <xdr:row>24</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47</xdr:row>
          <xdr:rowOff>28575</xdr:rowOff>
        </xdr:from>
        <xdr:to>
          <xdr:col>0</xdr:col>
          <xdr:colOff>1038225</xdr:colOff>
          <xdr:row>49</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51</xdr:row>
          <xdr:rowOff>28575</xdr:rowOff>
        </xdr:from>
        <xdr:to>
          <xdr:col>0</xdr:col>
          <xdr:colOff>1038225</xdr:colOff>
          <xdr:row>53</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85725</xdr:colOff>
      <xdr:row>8</xdr:row>
      <xdr:rowOff>9525</xdr:rowOff>
    </xdr:from>
    <xdr:to>
      <xdr:col>5</xdr:col>
      <xdr:colOff>85725</xdr:colOff>
      <xdr:row>46</xdr:row>
      <xdr:rowOff>0</xdr:rowOff>
    </xdr:to>
    <xdr:sp macro="" textlink="">
      <xdr:nvSpPr>
        <xdr:cNvPr id="51627" name="Line 7">
          <a:extLst>
            <a:ext uri="{FF2B5EF4-FFF2-40B4-BE49-F238E27FC236}">
              <a16:creationId xmlns:a16="http://schemas.microsoft.com/office/drawing/2014/main" id="{00000000-0008-0000-0100-0000ABC90000}"/>
            </a:ext>
          </a:extLst>
        </xdr:cNvPr>
        <xdr:cNvSpPr>
          <a:spLocks noChangeShapeType="1"/>
        </xdr:cNvSpPr>
      </xdr:nvSpPr>
      <xdr:spPr bwMode="auto">
        <a:xfrm flipH="1">
          <a:off x="3305175" y="1123950"/>
          <a:ext cx="0" cy="7172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390525</xdr:colOff>
      <xdr:row>0</xdr:row>
      <xdr:rowOff>123825</xdr:rowOff>
    </xdr:from>
    <xdr:to>
      <xdr:col>8</xdr:col>
      <xdr:colOff>361950</xdr:colOff>
      <xdr:row>3</xdr:row>
      <xdr:rowOff>38100</xdr:rowOff>
    </xdr:to>
    <xdr:pic>
      <xdr:nvPicPr>
        <xdr:cNvPr id="51628" name="Picture 3" descr="FT Logo Cyan">
          <a:extLst>
            <a:ext uri="{FF2B5EF4-FFF2-40B4-BE49-F238E27FC236}">
              <a16:creationId xmlns:a16="http://schemas.microsoft.com/office/drawing/2014/main" id="{00000000-0008-0000-0100-0000ACC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05075" y="123825"/>
          <a:ext cx="16287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19050</xdr:colOff>
      <xdr:row>1</xdr:row>
      <xdr:rowOff>0</xdr:rowOff>
    </xdr:from>
    <xdr:to>
      <xdr:col>2</xdr:col>
      <xdr:colOff>1190625</xdr:colOff>
      <xdr:row>2</xdr:row>
      <xdr:rowOff>0</xdr:rowOff>
    </xdr:to>
    <xdr:pic>
      <xdr:nvPicPr>
        <xdr:cNvPr id="51629" name="Picture 335">
          <a:extLst>
            <a:ext uri="{FF2B5EF4-FFF2-40B4-BE49-F238E27FC236}">
              <a16:creationId xmlns:a16="http://schemas.microsoft.com/office/drawing/2014/main" id="{00000000-0008-0000-0100-0000ADC9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 y="1619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52452" name="Line 118">
          <a:extLst>
            <a:ext uri="{FF2B5EF4-FFF2-40B4-BE49-F238E27FC236}">
              <a16:creationId xmlns:a16="http://schemas.microsoft.com/office/drawing/2014/main" id="{00000000-0008-0000-0200-0000E4CC0000}"/>
            </a:ext>
          </a:extLst>
        </xdr:cNvPr>
        <xdr:cNvSpPr>
          <a:spLocks noChangeShapeType="1"/>
        </xdr:cNvSpPr>
      </xdr:nvSpPr>
      <xdr:spPr bwMode="auto">
        <a:xfrm>
          <a:off x="438150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52453" name="Line 192">
          <a:extLst>
            <a:ext uri="{FF2B5EF4-FFF2-40B4-BE49-F238E27FC236}">
              <a16:creationId xmlns:a16="http://schemas.microsoft.com/office/drawing/2014/main" id="{00000000-0008-0000-0200-0000E5CC0000}"/>
            </a:ext>
          </a:extLst>
        </xdr:cNvPr>
        <xdr:cNvSpPr>
          <a:spLocks noChangeShapeType="1"/>
        </xdr:cNvSpPr>
      </xdr:nvSpPr>
      <xdr:spPr bwMode="auto">
        <a:xfrm>
          <a:off x="438150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333375</xdr:colOff>
      <xdr:row>12</xdr:row>
      <xdr:rowOff>114300</xdr:rowOff>
    </xdr:from>
    <xdr:to>
      <xdr:col>13</xdr:col>
      <xdr:colOff>0</xdr:colOff>
      <xdr:row>15</xdr:row>
      <xdr:rowOff>66676</xdr:rowOff>
    </xdr:to>
    <xdr:pic>
      <xdr:nvPicPr>
        <xdr:cNvPr id="52454" name="Picture 3" descr="FT Logo Cyan">
          <a:extLst>
            <a:ext uri="{FF2B5EF4-FFF2-40B4-BE49-F238E27FC236}">
              <a16:creationId xmlns:a16="http://schemas.microsoft.com/office/drawing/2014/main" id="{00000000-0008-0000-0200-0000E6C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38450" y="1638300"/>
          <a:ext cx="163830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12</xdr:row>
      <xdr:rowOff>19050</xdr:rowOff>
    </xdr:from>
    <xdr:to>
      <xdr:col>7</xdr:col>
      <xdr:colOff>19050</xdr:colOff>
      <xdr:row>13</xdr:row>
      <xdr:rowOff>19050</xdr:rowOff>
    </xdr:to>
    <xdr:pic>
      <xdr:nvPicPr>
        <xdr:cNvPr id="52455" name="Picture 335">
          <a:extLst>
            <a:ext uri="{FF2B5EF4-FFF2-40B4-BE49-F238E27FC236}">
              <a16:creationId xmlns:a16="http://schemas.microsoft.com/office/drawing/2014/main" id="{00000000-0008-0000-0200-0000E7C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2025" y="15430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www.floridatile.com/products/magnolia" TargetMode="External"/><Relationship Id="rId13" Type="http://schemas.openxmlformats.org/officeDocument/2006/relationships/hyperlink" Target="http://www.floridatile.com/products/ainslee-park" TargetMode="External"/><Relationship Id="rId18" Type="http://schemas.openxmlformats.org/officeDocument/2006/relationships/hyperlink" Target="https://www.floridatile.com/products/urban-foundry/" TargetMode="External"/><Relationship Id="rId26" Type="http://schemas.openxmlformats.org/officeDocument/2006/relationships/hyperlink" Target="https://www.floridatile.com/products/highridge/" TargetMode="External"/><Relationship Id="rId39" Type="http://schemas.openxmlformats.org/officeDocument/2006/relationships/hyperlink" Target="https://www.floridatile.com/products/claymont/" TargetMode="External"/><Relationship Id="rId3" Type="http://schemas.openxmlformats.org/officeDocument/2006/relationships/hyperlink" Target="http://www.floridatile.com/products/continent" TargetMode="External"/><Relationship Id="rId21" Type="http://schemas.openxmlformats.org/officeDocument/2006/relationships/hyperlink" Target="https://www.floridatile.com/products/serendipity/" TargetMode="External"/><Relationship Id="rId34" Type="http://schemas.openxmlformats.org/officeDocument/2006/relationships/hyperlink" Target="https://www.floridatile.com/products/2cm-porcelain-pavers-span/" TargetMode="External"/><Relationship Id="rId42" Type="http://schemas.openxmlformats.org/officeDocument/2006/relationships/hyperlink" Target="https://floridatile.com/products/pagosa/" TargetMode="External"/><Relationship Id="rId7" Type="http://schemas.openxmlformats.org/officeDocument/2006/relationships/hyperlink" Target="http://floridatile.com/products/rhyme" TargetMode="External"/><Relationship Id="rId12" Type="http://schemas.openxmlformats.org/officeDocument/2006/relationships/hyperlink" Target="http://www.floridatile.com/products/ny2la" TargetMode="External"/><Relationship Id="rId17" Type="http://schemas.openxmlformats.org/officeDocument/2006/relationships/hyperlink" Target="https://www.floridatile.com/products/excursion/" TargetMode="External"/><Relationship Id="rId25" Type="http://schemas.openxmlformats.org/officeDocument/2006/relationships/hyperlink" Target="https://www.floridatile.com/products/aura/" TargetMode="External"/><Relationship Id="rId33" Type="http://schemas.openxmlformats.org/officeDocument/2006/relationships/hyperlink" Target="https://www.floridatile.com/products/storied/" TargetMode="External"/><Relationship Id="rId38" Type="http://schemas.openxmlformats.org/officeDocument/2006/relationships/hyperlink" Target="https://www.floridatile.com/products/comfort/" TargetMode="External"/><Relationship Id="rId2" Type="http://schemas.openxmlformats.org/officeDocument/2006/relationships/hyperlink" Target="http://www.floridatile.com/" TargetMode="External"/><Relationship Id="rId16" Type="http://schemas.openxmlformats.org/officeDocument/2006/relationships/hyperlink" Target="https://www.floridatile.com/products/tuscan-villa/" TargetMode="External"/><Relationship Id="rId20" Type="http://schemas.openxmlformats.org/officeDocument/2006/relationships/hyperlink" Target="https://www.floridatile.com/products/emotive/" TargetMode="External"/><Relationship Id="rId29" Type="http://schemas.openxmlformats.org/officeDocument/2006/relationships/hyperlink" Target="https://www.floridatile.com/products/fluent/" TargetMode="External"/><Relationship Id="rId41" Type="http://schemas.openxmlformats.org/officeDocument/2006/relationships/hyperlink" Target="https://floridatile.com/products/monumentum/" TargetMode="External"/><Relationship Id="rId1" Type="http://schemas.openxmlformats.org/officeDocument/2006/relationships/hyperlink" Target="http://www.conestogatile.com/" TargetMode="External"/><Relationship Id="rId6" Type="http://schemas.openxmlformats.org/officeDocument/2006/relationships/hyperlink" Target="http://www.floridatile.com/products/pietra-art-pebbles" TargetMode="External"/><Relationship Id="rId11" Type="http://schemas.openxmlformats.org/officeDocument/2006/relationships/hyperlink" Target="http://www.floridatile.com/products/precious" TargetMode="External"/><Relationship Id="rId24" Type="http://schemas.openxmlformats.org/officeDocument/2006/relationships/hyperlink" Target="https://www.floridatile.com/products/soho/" TargetMode="External"/><Relationship Id="rId32" Type="http://schemas.openxmlformats.org/officeDocument/2006/relationships/hyperlink" Target="https://www.floridatile.com/products/passenger/" TargetMode="External"/><Relationship Id="rId37" Type="http://schemas.openxmlformats.org/officeDocument/2006/relationships/hyperlink" Target="https://www.floridatile.com/products/indulge/" TargetMode="External"/><Relationship Id="rId40" Type="http://schemas.openxmlformats.org/officeDocument/2006/relationships/hyperlink" Target="https://www.floridatile.com/products/artecrete/" TargetMode="External"/><Relationship Id="rId5" Type="http://schemas.openxmlformats.org/officeDocument/2006/relationships/hyperlink" Target="http://www.floridatile.com/products/berkshire" TargetMode="External"/><Relationship Id="rId15" Type="http://schemas.openxmlformats.org/officeDocument/2006/relationships/hyperlink" Target="https://floridatile.com/products/tides/" TargetMode="External"/><Relationship Id="rId23" Type="http://schemas.openxmlformats.org/officeDocument/2006/relationships/hyperlink" Target="https://www.floridatile.com/products/alustra/" TargetMode="External"/><Relationship Id="rId28" Type="http://schemas.openxmlformats.org/officeDocument/2006/relationships/hyperlink" Target="https://www.floridatile.com/products/tempo/" TargetMode="External"/><Relationship Id="rId36" Type="http://schemas.openxmlformats.org/officeDocument/2006/relationships/hyperlink" Target="https://www.floridatile.com/products/bellanova/" TargetMode="External"/><Relationship Id="rId10" Type="http://schemas.openxmlformats.org/officeDocument/2006/relationships/hyperlink" Target="http://www.floridatile.com/products/sequence" TargetMode="External"/><Relationship Id="rId19" Type="http://schemas.openxmlformats.org/officeDocument/2006/relationships/hyperlink" Target="https://www.floridatile.com/products/amplify/" TargetMode="External"/><Relationship Id="rId31" Type="http://schemas.openxmlformats.org/officeDocument/2006/relationships/hyperlink" Target="https://www.floridatile.com/products/canalstreet/" TargetMode="External"/><Relationship Id="rId4" Type="http://schemas.openxmlformats.org/officeDocument/2006/relationships/hyperlink" Target="http://www.floridatile.com/products/time2_0" TargetMode="External"/><Relationship Id="rId9" Type="http://schemas.openxmlformats.org/officeDocument/2006/relationships/hyperlink" Target="http://www.floridatile.com/products/cellar" TargetMode="External"/><Relationship Id="rId14" Type="http://schemas.openxmlformats.org/officeDocument/2006/relationships/hyperlink" Target="https://www.floridatile.com/products/enchant/" TargetMode="External"/><Relationship Id="rId22" Type="http://schemas.openxmlformats.org/officeDocument/2006/relationships/hyperlink" Target="https://www.floridatile.com/products/gravitate/" TargetMode="External"/><Relationship Id="rId27" Type="http://schemas.openxmlformats.org/officeDocument/2006/relationships/hyperlink" Target="https://www.floridatile.com/products/songbird/" TargetMode="External"/><Relationship Id="rId30" Type="http://schemas.openxmlformats.org/officeDocument/2006/relationships/hyperlink" Target="https://www.floridatile.com/products/bluerun/" TargetMode="External"/><Relationship Id="rId35" Type="http://schemas.openxmlformats.org/officeDocument/2006/relationships/hyperlink" Target="https://www.floridatile.com/products/2cm-porcelain-pavers-mineral/" TargetMode="External"/><Relationship Id="rId43"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59"/>
  <sheetViews>
    <sheetView topLeftCell="A10" workbookViewId="0">
      <selection activeCell="H54" sqref="H54"/>
    </sheetView>
  </sheetViews>
  <sheetFormatPr defaultRowHeight="12.75" x14ac:dyDescent="0.2"/>
  <cols>
    <col min="1" max="1" width="18.85546875" customWidth="1"/>
    <col min="2" max="8" width="9.42578125" customWidth="1"/>
  </cols>
  <sheetData>
    <row r="1" spans="1:13" ht="23.25" x14ac:dyDescent="0.35">
      <c r="A1" s="7" t="s">
        <v>309</v>
      </c>
      <c r="B1" s="94" t="s">
        <v>178</v>
      </c>
    </row>
    <row r="2" spans="1:13" x14ac:dyDescent="0.2">
      <c r="A2" s="7" t="s">
        <v>86</v>
      </c>
      <c r="B2" s="92" t="s">
        <v>350</v>
      </c>
      <c r="C2" s="189" t="s">
        <v>626</v>
      </c>
      <c r="D2" s="148" t="s">
        <v>627</v>
      </c>
      <c r="E2" s="196"/>
    </row>
    <row r="3" spans="1:13" x14ac:dyDescent="0.2">
      <c r="A3" s="7" t="s">
        <v>40</v>
      </c>
      <c r="B3" s="93" t="s">
        <v>1589</v>
      </c>
    </row>
    <row r="5" spans="1:13" x14ac:dyDescent="0.2">
      <c r="A5" s="82"/>
      <c r="B5" s="82"/>
      <c r="C5" s="82"/>
      <c r="D5" s="82"/>
      <c r="E5" s="82"/>
      <c r="F5" s="82"/>
      <c r="G5" s="82"/>
      <c r="H5" s="82"/>
    </row>
    <row r="7" spans="1:13" x14ac:dyDescent="0.2">
      <c r="A7" s="50" t="s">
        <v>100</v>
      </c>
      <c r="B7" s="51"/>
      <c r="C7" s="326"/>
      <c r="D7" s="326"/>
      <c r="E7" s="326"/>
      <c r="F7" s="326"/>
      <c r="G7" s="326"/>
      <c r="H7" s="327"/>
    </row>
    <row r="8" spans="1:13" x14ac:dyDescent="0.2">
      <c r="A8" s="3"/>
      <c r="B8" s="3"/>
      <c r="C8" s="3"/>
      <c r="D8" s="3"/>
      <c r="E8" s="3"/>
      <c r="F8" s="3"/>
      <c r="G8" s="3"/>
      <c r="H8" s="3"/>
      <c r="I8" s="3"/>
      <c r="J8" s="3"/>
      <c r="K8" s="3"/>
      <c r="L8" s="3"/>
      <c r="M8" s="3"/>
    </row>
    <row r="9" spans="1:13" x14ac:dyDescent="0.2">
      <c r="A9" s="3"/>
      <c r="B9" s="3" t="s">
        <v>251</v>
      </c>
      <c r="C9" s="3"/>
      <c r="D9" s="3"/>
      <c r="F9" s="3"/>
      <c r="G9" s="3"/>
      <c r="H9" s="3"/>
      <c r="I9" s="3"/>
      <c r="J9" s="3"/>
      <c r="K9" s="3"/>
      <c r="L9" s="3"/>
      <c r="M9" s="3"/>
    </row>
    <row r="10" spans="1:13" x14ac:dyDescent="0.2">
      <c r="A10" s="3"/>
      <c r="B10" s="3" t="s">
        <v>252</v>
      </c>
      <c r="C10" s="3"/>
      <c r="D10" s="3"/>
      <c r="F10" s="3"/>
      <c r="G10" s="3"/>
      <c r="H10" s="3"/>
      <c r="I10" s="3"/>
      <c r="J10" s="3"/>
      <c r="K10" s="3"/>
      <c r="L10" s="3"/>
      <c r="M10" s="3"/>
    </row>
    <row r="11" spans="1:13" x14ac:dyDescent="0.2">
      <c r="A11" s="3"/>
      <c r="B11" s="3"/>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t="s">
        <v>62</v>
      </c>
      <c r="C13" s="3"/>
      <c r="D13" s="3"/>
      <c r="F13" s="3"/>
      <c r="G13" s="3"/>
      <c r="H13" s="3"/>
      <c r="I13" s="3"/>
      <c r="J13" s="3"/>
      <c r="K13" s="3"/>
      <c r="L13" s="3"/>
      <c r="M13" s="3"/>
    </row>
    <row r="14" spans="1:13" x14ac:dyDescent="0.2">
      <c r="A14" s="3"/>
      <c r="B14" s="3" t="s">
        <v>252</v>
      </c>
      <c r="C14" s="3"/>
      <c r="D14" s="3"/>
      <c r="F14" s="3"/>
      <c r="G14" s="3"/>
      <c r="H14" s="3"/>
      <c r="I14" s="3"/>
      <c r="J14" s="3"/>
      <c r="K14" s="3"/>
      <c r="L14" s="3"/>
      <c r="M14" s="3"/>
    </row>
    <row r="15" spans="1:13" x14ac:dyDescent="0.2">
      <c r="A15" s="3"/>
      <c r="B15" s="3"/>
      <c r="C15" s="3"/>
      <c r="D15" s="3"/>
      <c r="E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B17" s="3" t="s">
        <v>63</v>
      </c>
      <c r="C17" s="3"/>
      <c r="D17" s="3"/>
      <c r="E17" s="3"/>
      <c r="F17" s="3"/>
      <c r="G17" s="3"/>
      <c r="H17" s="3"/>
      <c r="I17" s="3"/>
      <c r="J17" s="3"/>
      <c r="K17" s="3"/>
      <c r="L17" s="3"/>
      <c r="M17" s="3"/>
    </row>
    <row r="18" spans="1:13" ht="6" customHeight="1" x14ac:dyDescent="0.2">
      <c r="B18" s="3"/>
      <c r="C18" s="3"/>
      <c r="D18" s="3"/>
      <c r="E18" s="3"/>
      <c r="F18" s="3"/>
      <c r="G18" s="3"/>
      <c r="H18" s="3"/>
      <c r="I18" s="3"/>
      <c r="J18" s="3"/>
      <c r="K18" s="3"/>
      <c r="L18" s="3"/>
      <c r="M18" s="3"/>
    </row>
    <row r="19" spans="1:13" x14ac:dyDescent="0.2">
      <c r="B19" s="48" t="s">
        <v>64</v>
      </c>
      <c r="C19" s="48"/>
      <c r="D19" s="3"/>
      <c r="E19" s="3"/>
      <c r="F19" s="3"/>
      <c r="G19" s="3"/>
      <c r="H19" s="3"/>
      <c r="I19" s="3"/>
      <c r="J19" s="3"/>
      <c r="K19" s="3"/>
      <c r="L19" s="3"/>
      <c r="M19" s="3"/>
    </row>
    <row r="20" spans="1:13" x14ac:dyDescent="0.2">
      <c r="B20" s="49" t="s">
        <v>212</v>
      </c>
      <c r="C20" s="49" t="s">
        <v>65</v>
      </c>
      <c r="D20" s="3"/>
      <c r="E20" s="3"/>
      <c r="F20" s="3"/>
      <c r="G20" s="3"/>
      <c r="H20" s="3"/>
      <c r="I20" s="3"/>
      <c r="J20" s="3"/>
      <c r="K20" s="3"/>
      <c r="L20" s="3"/>
      <c r="M20" s="3"/>
    </row>
    <row r="21" spans="1:13" x14ac:dyDescent="0.2">
      <c r="B21" s="47" t="str">
        <f>+B2</f>
        <v>G</v>
      </c>
      <c r="C21" s="60"/>
      <c r="D21" s="3"/>
      <c r="E21" s="3"/>
      <c r="F21" s="3"/>
      <c r="G21" s="3"/>
      <c r="H21" s="3"/>
      <c r="I21" s="3"/>
      <c r="J21" s="3"/>
      <c r="K21" s="3"/>
      <c r="L21" s="3"/>
      <c r="M21" s="3"/>
    </row>
    <row r="22" spans="1:13" x14ac:dyDescent="0.2">
      <c r="B22" s="6"/>
      <c r="C22" s="95"/>
      <c r="D22" s="3"/>
      <c r="E22" s="3"/>
      <c r="F22" s="3"/>
      <c r="G22" s="3"/>
      <c r="H22" s="3"/>
      <c r="I22" s="3"/>
      <c r="J22" s="3"/>
      <c r="K22" s="3"/>
      <c r="L22" s="3"/>
      <c r="M22" s="3"/>
    </row>
    <row r="23" spans="1:13" x14ac:dyDescent="0.2">
      <c r="A23" s="3"/>
      <c r="B23" s="3" t="s">
        <v>66</v>
      </c>
      <c r="C23" s="3"/>
      <c r="D23" s="3"/>
      <c r="F23" s="3"/>
      <c r="G23" s="3"/>
      <c r="H23" s="3"/>
      <c r="I23" s="3"/>
      <c r="J23" s="3"/>
      <c r="K23" s="3"/>
      <c r="L23" s="3"/>
      <c r="M23" s="3"/>
    </row>
    <row r="24" spans="1:13" x14ac:dyDescent="0.2">
      <c r="A24" s="3"/>
      <c r="B24" s="3" t="s">
        <v>252</v>
      </c>
      <c r="C24" s="3"/>
      <c r="D24" s="3"/>
      <c r="F24" s="3"/>
      <c r="G24" s="3"/>
      <c r="H24" s="3"/>
      <c r="I24" s="3"/>
      <c r="J24" s="3"/>
      <c r="K24" s="3"/>
      <c r="L24" s="3"/>
      <c r="M24" s="3"/>
    </row>
    <row r="25" spans="1:13" x14ac:dyDescent="0.2">
      <c r="A25" s="3"/>
      <c r="B25" s="3"/>
      <c r="C25" s="3"/>
      <c r="D25" s="3"/>
      <c r="E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75" t="s">
        <v>287</v>
      </c>
      <c r="B27" s="3" t="s">
        <v>267</v>
      </c>
      <c r="C27" s="3"/>
      <c r="D27" s="3"/>
      <c r="E27" s="3"/>
      <c r="F27" s="3"/>
      <c r="G27" s="3"/>
      <c r="H27" s="3"/>
      <c r="I27" s="3"/>
      <c r="J27" s="3"/>
      <c r="K27" s="3"/>
      <c r="L27" s="3"/>
      <c r="M27" s="3"/>
    </row>
    <row r="28" spans="1:13" x14ac:dyDescent="0.2">
      <c r="A28" s="75"/>
      <c r="B28" s="3" t="s">
        <v>203</v>
      </c>
      <c r="C28" s="3"/>
      <c r="D28" s="3"/>
      <c r="E28" s="3"/>
      <c r="F28" s="3"/>
      <c r="G28" s="3"/>
      <c r="H28" s="3"/>
      <c r="I28" s="3"/>
      <c r="J28" s="3"/>
      <c r="K28" s="3"/>
      <c r="L28" s="3"/>
      <c r="M28" s="3"/>
    </row>
    <row r="29" spans="1:13" x14ac:dyDescent="0.2">
      <c r="A29" s="75"/>
      <c r="B29" s="3"/>
      <c r="C29" s="3"/>
      <c r="D29" s="3"/>
      <c r="E29" s="3"/>
      <c r="F29" s="3"/>
      <c r="G29" s="3"/>
      <c r="H29" s="3"/>
      <c r="I29" s="3"/>
      <c r="J29" s="3"/>
      <c r="K29" s="3"/>
      <c r="L29" s="3"/>
      <c r="M29" s="3"/>
    </row>
    <row r="30" spans="1:13" x14ac:dyDescent="0.2">
      <c r="A30" s="75" t="s">
        <v>288</v>
      </c>
      <c r="B30" s="3" t="s">
        <v>78</v>
      </c>
      <c r="C30" s="3"/>
      <c r="D30" s="3"/>
      <c r="E30" s="3"/>
      <c r="F30" s="3"/>
      <c r="G30" s="3"/>
      <c r="H30" s="3"/>
      <c r="I30" s="3"/>
      <c r="J30" s="3"/>
      <c r="K30" s="3"/>
      <c r="L30" s="3"/>
      <c r="M30" s="3"/>
    </row>
    <row r="31" spans="1:13" x14ac:dyDescent="0.2">
      <c r="A31" s="75"/>
      <c r="B31" s="3" t="s">
        <v>91</v>
      </c>
      <c r="C31" s="3"/>
      <c r="D31" s="3"/>
      <c r="E31" s="3"/>
      <c r="F31" s="3"/>
      <c r="G31" s="3"/>
      <c r="H31" s="3"/>
      <c r="I31" s="3"/>
      <c r="J31" s="3"/>
      <c r="K31" s="3"/>
      <c r="L31" s="3"/>
      <c r="M31" s="3"/>
    </row>
    <row r="32" spans="1:13" x14ac:dyDescent="0.2">
      <c r="B32" s="3"/>
      <c r="C32" s="3"/>
      <c r="D32" s="3"/>
      <c r="E32" s="3"/>
      <c r="F32" s="3"/>
      <c r="G32" s="3"/>
      <c r="H32" s="3"/>
      <c r="I32" s="3"/>
      <c r="J32" s="3"/>
      <c r="K32" s="3"/>
      <c r="L32" s="3"/>
      <c r="M32" s="3"/>
    </row>
    <row r="33" spans="1:13" x14ac:dyDescent="0.2">
      <c r="A33" s="75" t="s">
        <v>79</v>
      </c>
      <c r="B33" s="3" t="s">
        <v>289</v>
      </c>
      <c r="C33" s="3"/>
      <c r="D33" s="3"/>
      <c r="E33" s="3"/>
      <c r="F33" s="3"/>
      <c r="G33" s="3"/>
      <c r="H33" s="3"/>
      <c r="I33" s="3"/>
      <c r="J33" s="3"/>
      <c r="K33" s="3"/>
      <c r="L33" s="3"/>
      <c r="M33" s="3"/>
    </row>
    <row r="34" spans="1:13" x14ac:dyDescent="0.2">
      <c r="A34" s="75"/>
      <c r="B34" s="3" t="s">
        <v>92</v>
      </c>
      <c r="C34" s="3"/>
      <c r="D34" s="3"/>
      <c r="E34" s="3"/>
      <c r="F34" s="3"/>
      <c r="G34" s="3"/>
      <c r="H34" s="3"/>
      <c r="I34" s="3"/>
      <c r="J34" s="3"/>
      <c r="K34" s="3"/>
      <c r="L34" s="3"/>
      <c r="M34" s="3"/>
    </row>
    <row r="35" spans="1:13" x14ac:dyDescent="0.2">
      <c r="B35" s="3"/>
      <c r="C35" s="3"/>
      <c r="D35" s="3"/>
      <c r="E35" s="3"/>
      <c r="F35" s="3"/>
      <c r="G35" s="3"/>
      <c r="H35" s="3"/>
      <c r="I35" s="3"/>
      <c r="J35" s="3"/>
      <c r="K35" s="3"/>
      <c r="L35" s="3"/>
      <c r="M35" s="3"/>
    </row>
    <row r="36" spans="1:13" x14ac:dyDescent="0.2">
      <c r="A36" s="3"/>
      <c r="B36" s="89" t="s">
        <v>306</v>
      </c>
      <c r="C36" s="89" t="s">
        <v>81</v>
      </c>
      <c r="D36" s="328" t="s">
        <v>307</v>
      </c>
      <c r="E36" s="329"/>
      <c r="F36" s="89" t="s">
        <v>82</v>
      </c>
      <c r="G36" s="89" t="s">
        <v>83</v>
      </c>
      <c r="H36" s="89" t="s">
        <v>84</v>
      </c>
      <c r="I36" s="3"/>
      <c r="J36" s="3"/>
      <c r="K36" s="3"/>
      <c r="L36" s="3"/>
      <c r="M36" s="3"/>
    </row>
    <row r="37" spans="1:13" x14ac:dyDescent="0.2">
      <c r="B37" s="90">
        <v>1</v>
      </c>
      <c r="C37" s="110"/>
      <c r="D37" s="91" t="s">
        <v>308</v>
      </c>
      <c r="E37" s="88"/>
      <c r="F37" s="111" t="s">
        <v>85</v>
      </c>
      <c r="G37" s="111">
        <v>0</v>
      </c>
      <c r="H37" s="111"/>
      <c r="I37" s="3"/>
      <c r="J37" s="3"/>
      <c r="K37" s="3"/>
      <c r="L37" s="3"/>
      <c r="M37" s="3"/>
    </row>
    <row r="38" spans="1:13" x14ac:dyDescent="0.2">
      <c r="B38" s="90">
        <v>2</v>
      </c>
      <c r="C38" s="110"/>
      <c r="D38" s="91" t="s">
        <v>292</v>
      </c>
      <c r="E38" s="88"/>
      <c r="F38" s="111" t="s">
        <v>85</v>
      </c>
      <c r="G38" s="111">
        <v>0</v>
      </c>
      <c r="H38" s="111"/>
      <c r="I38" s="3"/>
      <c r="J38" s="3"/>
      <c r="K38" s="3"/>
      <c r="L38" s="3"/>
      <c r="M38" s="3"/>
    </row>
    <row r="39" spans="1:13" x14ac:dyDescent="0.2">
      <c r="B39" s="90">
        <v>3</v>
      </c>
      <c r="C39" s="110"/>
      <c r="D39" s="91" t="s">
        <v>204</v>
      </c>
      <c r="E39" s="88"/>
      <c r="F39" s="111" t="s">
        <v>85</v>
      </c>
      <c r="G39" s="111">
        <v>0</v>
      </c>
      <c r="H39" s="111"/>
      <c r="I39" s="3"/>
      <c r="J39" s="3"/>
      <c r="K39" s="3"/>
      <c r="L39" s="3"/>
      <c r="M39" s="3"/>
    </row>
    <row r="40" spans="1:13" x14ac:dyDescent="0.2">
      <c r="B40" s="90">
        <v>4</v>
      </c>
      <c r="C40" s="110"/>
      <c r="D40" s="91" t="s">
        <v>1585</v>
      </c>
      <c r="E40" s="88"/>
      <c r="F40" s="111" t="s">
        <v>85</v>
      </c>
      <c r="G40" s="111">
        <v>0</v>
      </c>
      <c r="H40" s="111"/>
      <c r="I40" s="3"/>
      <c r="J40" s="3"/>
      <c r="K40" s="3"/>
      <c r="L40" s="3"/>
      <c r="M40" s="3"/>
    </row>
    <row r="41" spans="1:13" x14ac:dyDescent="0.2">
      <c r="B41" s="90">
        <v>5</v>
      </c>
      <c r="C41" s="110"/>
      <c r="D41" s="91" t="s">
        <v>1586</v>
      </c>
      <c r="E41" s="88"/>
      <c r="F41" s="111" t="s">
        <v>85</v>
      </c>
      <c r="G41" s="111">
        <v>0</v>
      </c>
      <c r="H41" s="111"/>
      <c r="I41" s="3"/>
      <c r="J41" s="3"/>
      <c r="K41" s="3"/>
      <c r="L41" s="3"/>
      <c r="M41" s="3"/>
    </row>
    <row r="42" spans="1:13" x14ac:dyDescent="0.2">
      <c r="B42" s="90">
        <v>6</v>
      </c>
      <c r="C42" s="110"/>
      <c r="D42" s="91" t="s">
        <v>1587</v>
      </c>
      <c r="E42" s="88"/>
      <c r="F42" s="111" t="s">
        <v>85</v>
      </c>
      <c r="G42" s="111">
        <v>0</v>
      </c>
      <c r="H42" s="111"/>
      <c r="I42" s="3"/>
      <c r="J42" s="3"/>
      <c r="K42" s="3"/>
      <c r="L42" s="3"/>
      <c r="M42" s="3"/>
    </row>
    <row r="43" spans="1:13" x14ac:dyDescent="0.2">
      <c r="B43" s="90">
        <v>7</v>
      </c>
      <c r="C43" s="110"/>
      <c r="D43" s="91">
        <v>0</v>
      </c>
      <c r="E43" s="88"/>
      <c r="F43" s="111" t="s">
        <v>85</v>
      </c>
      <c r="G43" s="111">
        <v>0</v>
      </c>
      <c r="H43" s="111"/>
      <c r="I43" s="3"/>
      <c r="J43" s="3"/>
      <c r="K43" s="3"/>
      <c r="L43" s="3"/>
      <c r="M43" s="3"/>
    </row>
    <row r="44" spans="1:13" x14ac:dyDescent="0.2">
      <c r="A44" s="3"/>
      <c r="B44" s="3"/>
      <c r="C44" s="3"/>
      <c r="D44" s="3"/>
      <c r="E44" s="3"/>
      <c r="F44" s="3"/>
      <c r="G44" s="3"/>
      <c r="H44" s="3"/>
      <c r="I44" s="3"/>
      <c r="J44" s="3"/>
      <c r="K44" s="3"/>
      <c r="L44" s="3"/>
      <c r="M44" s="3"/>
    </row>
    <row r="45" spans="1:13" x14ac:dyDescent="0.2">
      <c r="A45" s="3" t="s">
        <v>268</v>
      </c>
      <c r="B45" s="3"/>
      <c r="C45" s="3"/>
      <c r="D45" s="3"/>
      <c r="E45" s="3"/>
      <c r="F45" s="3"/>
      <c r="G45" s="3"/>
      <c r="H45" s="3"/>
      <c r="I45" s="3"/>
      <c r="J45" s="3"/>
      <c r="K45" s="3"/>
      <c r="L45" s="3"/>
      <c r="M45" s="3"/>
    </row>
    <row r="46" spans="1:13" x14ac:dyDescent="0.2">
      <c r="A46" s="3" t="s">
        <v>282</v>
      </c>
      <c r="B46" s="3"/>
      <c r="C46" s="3"/>
      <c r="D46" s="3"/>
      <c r="E46" s="3"/>
      <c r="F46" s="3"/>
      <c r="G46" s="3"/>
      <c r="H46" s="3"/>
      <c r="I46" s="3"/>
      <c r="J46" s="3"/>
      <c r="K46" s="3"/>
      <c r="L46" s="3"/>
      <c r="M46" s="3"/>
    </row>
    <row r="47" spans="1:13" x14ac:dyDescent="0.2">
      <c r="A47" s="3"/>
      <c r="B47" s="3"/>
      <c r="C47" s="3"/>
      <c r="D47" s="3"/>
      <c r="E47" s="3"/>
      <c r="F47" s="3"/>
      <c r="G47" s="3"/>
      <c r="H47" s="3"/>
      <c r="I47" s="3"/>
      <c r="J47" s="3"/>
      <c r="K47" s="3"/>
      <c r="L47" s="3"/>
      <c r="M47" s="3"/>
    </row>
    <row r="48" spans="1:13" x14ac:dyDescent="0.2">
      <c r="A48" s="3"/>
      <c r="B48" s="3" t="s">
        <v>73</v>
      </c>
      <c r="C48" s="3"/>
      <c r="D48" s="3"/>
      <c r="F48" s="3"/>
      <c r="G48" s="3"/>
      <c r="H48" s="3"/>
      <c r="I48" s="3"/>
      <c r="J48" s="3"/>
      <c r="K48" s="3"/>
      <c r="L48" s="3"/>
      <c r="M48" s="3"/>
    </row>
    <row r="49" spans="1:13" x14ac:dyDescent="0.2">
      <c r="A49" s="3"/>
      <c r="B49" s="3" t="s">
        <v>252</v>
      </c>
      <c r="C49" s="3"/>
      <c r="D49" s="3"/>
      <c r="F49" s="3"/>
      <c r="G49" s="3"/>
      <c r="H49" s="3"/>
      <c r="I49" s="3"/>
      <c r="J49" s="3"/>
      <c r="K49" s="3"/>
      <c r="L49" s="3"/>
      <c r="M49" s="3"/>
    </row>
    <row r="50" spans="1:13" x14ac:dyDescent="0.2">
      <c r="A50" s="3"/>
      <c r="B50" s="3"/>
      <c r="C50" s="3"/>
      <c r="D50" s="3"/>
      <c r="E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t="s">
        <v>99</v>
      </c>
      <c r="C52" s="3"/>
      <c r="D52" s="3"/>
      <c r="F52" s="3"/>
      <c r="G52" s="3"/>
      <c r="H52" s="3"/>
      <c r="I52" s="3"/>
      <c r="J52" s="3"/>
      <c r="K52" s="3"/>
      <c r="L52" s="3"/>
      <c r="M52" s="3"/>
    </row>
    <row r="53" spans="1:13" x14ac:dyDescent="0.2">
      <c r="A53" s="3"/>
      <c r="B53" s="3" t="s">
        <v>252</v>
      </c>
      <c r="C53" s="3"/>
      <c r="D53" s="3"/>
      <c r="F53" s="3"/>
      <c r="G53" s="3"/>
      <c r="H53" s="3"/>
      <c r="I53" s="3"/>
      <c r="J53" s="3"/>
      <c r="K53" s="3"/>
      <c r="L53" s="3"/>
      <c r="M53" s="3"/>
    </row>
    <row r="54" spans="1:13" x14ac:dyDescent="0.2">
      <c r="A54" s="3"/>
      <c r="B54" s="3"/>
      <c r="C54" s="3"/>
      <c r="D54" s="3"/>
      <c r="E54" s="3"/>
      <c r="F54" s="3"/>
      <c r="G54" s="3"/>
      <c r="H54" s="80" t="s">
        <v>708</v>
      </c>
      <c r="I54" s="3"/>
      <c r="J54" s="3"/>
      <c r="K54" s="3"/>
      <c r="L54" s="3"/>
      <c r="M54" s="3"/>
    </row>
    <row r="55" spans="1:13" x14ac:dyDescent="0.2">
      <c r="A55" s="3"/>
      <c r="B55" s="3"/>
      <c r="C55" s="3"/>
      <c r="D55" s="3"/>
      <c r="E55" s="3"/>
      <c r="F55" s="3"/>
      <c r="G55" s="3"/>
      <c r="H55" s="3"/>
      <c r="I55" s="3"/>
      <c r="J55" s="3"/>
      <c r="K55" s="3"/>
      <c r="L55" s="3"/>
      <c r="M55" s="3"/>
    </row>
    <row r="56" spans="1:13" x14ac:dyDescent="0.2">
      <c r="A56" s="3" t="s">
        <v>406</v>
      </c>
      <c r="B56" s="3"/>
      <c r="C56" s="3"/>
      <c r="D56" s="3"/>
      <c r="E56" s="3"/>
      <c r="F56" s="3"/>
      <c r="G56" s="3"/>
      <c r="H56" s="3"/>
      <c r="I56" s="3"/>
      <c r="J56" s="3"/>
      <c r="K56" s="3"/>
      <c r="L56" s="3"/>
      <c r="M56" s="3"/>
    </row>
    <row r="57" spans="1:13" x14ac:dyDescent="0.2">
      <c r="A57" s="3" t="s">
        <v>202</v>
      </c>
      <c r="B57" s="3"/>
      <c r="C57" s="3"/>
      <c r="D57" s="3"/>
      <c r="E57" s="3"/>
      <c r="F57" s="3"/>
      <c r="G57" s="3"/>
      <c r="H57" s="3"/>
      <c r="I57" s="3"/>
      <c r="J57" s="3"/>
      <c r="K57" s="3"/>
      <c r="L57" s="3"/>
      <c r="M57" s="3"/>
    </row>
    <row r="58" spans="1:13" x14ac:dyDescent="0.2">
      <c r="A58" s="3"/>
      <c r="B58" s="3"/>
      <c r="C58" s="3"/>
      <c r="D58" s="3"/>
      <c r="E58" s="3"/>
      <c r="F58" s="3"/>
      <c r="G58" s="3"/>
      <c r="H58" s="3"/>
      <c r="I58" s="3"/>
      <c r="J58" s="3"/>
      <c r="K58" s="3"/>
      <c r="L58" s="3"/>
      <c r="M58" s="3"/>
    </row>
    <row r="59" spans="1:13" x14ac:dyDescent="0.2">
      <c r="A59" s="82"/>
      <c r="B59" s="82"/>
      <c r="C59" s="82"/>
      <c r="D59" s="82"/>
      <c r="E59" s="82"/>
      <c r="F59" s="82"/>
      <c r="G59" s="82"/>
      <c r="H59" s="82"/>
    </row>
  </sheetData>
  <mergeCells count="2">
    <mergeCell ref="C7:H7"/>
    <mergeCell ref="D36:E36"/>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8</xdr:row>
                    <xdr:rowOff>28575</xdr:rowOff>
                  </from>
                  <to>
                    <xdr:col>0</xdr:col>
                    <xdr:colOff>1038225</xdr:colOff>
                    <xdr:row>10</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12</xdr:row>
                    <xdr:rowOff>28575</xdr:rowOff>
                  </from>
                  <to>
                    <xdr:col>0</xdr:col>
                    <xdr:colOff>1038225</xdr:colOff>
                    <xdr:row>14</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22</xdr:row>
                    <xdr:rowOff>28575</xdr:rowOff>
                  </from>
                  <to>
                    <xdr:col>0</xdr:col>
                    <xdr:colOff>1038225</xdr:colOff>
                    <xdr:row>24</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47</xdr:row>
                    <xdr:rowOff>28575</xdr:rowOff>
                  </from>
                  <to>
                    <xdr:col>0</xdr:col>
                    <xdr:colOff>1038225</xdr:colOff>
                    <xdr:row>49</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51</xdr:row>
                    <xdr:rowOff>28575</xdr:rowOff>
                  </from>
                  <to>
                    <xdr:col>0</xdr:col>
                    <xdr:colOff>1038225</xdr:colOff>
                    <xdr:row>53</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60"/>
  <sheetViews>
    <sheetView workbookViewId="0">
      <selection activeCell="I18" sqref="I18"/>
    </sheetView>
  </sheetViews>
  <sheetFormatPr defaultRowHeight="12.75" x14ac:dyDescent="0.2"/>
  <cols>
    <col min="1" max="1" width="4.85546875" style="10" customWidth="1"/>
    <col min="2" max="2" width="1" style="10" customWidth="1"/>
    <col min="3" max="3" width="24.85546875" style="2" customWidth="1"/>
    <col min="4" max="4" width="1" style="2" customWidth="1"/>
    <col min="5" max="5" width="16.5703125" style="2" customWidth="1"/>
    <col min="6" max="6" width="2.42578125" style="253" customWidth="1"/>
    <col min="7" max="7" width="4.85546875" style="10" customWidth="1"/>
    <col min="8" max="8" width="1" style="10" customWidth="1"/>
    <col min="9" max="9" width="24.85546875" style="2" customWidth="1"/>
    <col min="10" max="10" width="1" style="2" customWidth="1"/>
    <col min="11" max="11" width="16.5703125" style="2" customWidth="1"/>
    <col min="12" max="16384" width="9.140625" style="148"/>
  </cols>
  <sheetData>
    <row r="1" spans="1:19" s="156" customFormat="1" x14ac:dyDescent="0.2">
      <c r="A1" s="75"/>
      <c r="B1" s="75"/>
      <c r="C1" s="3"/>
      <c r="D1" s="3"/>
      <c r="E1" s="3"/>
      <c r="F1" s="259"/>
      <c r="G1" s="75"/>
      <c r="H1" s="75"/>
      <c r="I1" s="3"/>
      <c r="J1" s="3"/>
      <c r="K1" s="3"/>
    </row>
    <row r="2" spans="1:19" s="156" customFormat="1" ht="15.75" x14ac:dyDescent="0.2">
      <c r="A2" s="77"/>
      <c r="B2" s="77"/>
      <c r="C2" s="77"/>
      <c r="D2" s="77"/>
      <c r="E2" s="77"/>
      <c r="F2" s="77"/>
      <c r="G2" s="77"/>
      <c r="H2" s="77"/>
      <c r="I2" s="77"/>
      <c r="J2" s="77"/>
      <c r="K2" s="70" t="str">
        <f>"File '"&amp;Instructions!D2&amp;"' - "&amp;Instructions!B1</f>
        <v>File 'F' - Florida Tile</v>
      </c>
      <c r="L2" s="3"/>
      <c r="M2" s="3"/>
      <c r="N2" s="3"/>
      <c r="O2" s="3"/>
      <c r="P2" s="4"/>
      <c r="Q2" s="11"/>
      <c r="R2" s="6"/>
      <c r="S2" s="36"/>
    </row>
    <row r="3" spans="1:19" s="156" customFormat="1" ht="15.75" x14ac:dyDescent="0.2">
      <c r="A3" s="77"/>
      <c r="B3" s="77"/>
      <c r="C3" s="77"/>
      <c r="D3" s="77"/>
      <c r="E3" s="77"/>
      <c r="F3" s="77"/>
      <c r="G3" s="77"/>
      <c r="H3" s="77"/>
      <c r="I3" s="77"/>
      <c r="J3" s="77"/>
      <c r="K3" s="77"/>
      <c r="L3" s="3"/>
      <c r="M3" s="3"/>
      <c r="N3" s="3"/>
      <c r="O3" s="3"/>
      <c r="P3" s="4"/>
      <c r="Q3" s="11"/>
      <c r="R3" s="6"/>
      <c r="S3" s="36"/>
    </row>
    <row r="4" spans="1:19" s="156" customFormat="1" ht="15.75" x14ac:dyDescent="0.2">
      <c r="A4" s="77"/>
      <c r="B4" s="77"/>
      <c r="C4" s="77"/>
      <c r="D4" s="77"/>
      <c r="E4" s="77"/>
      <c r="F4" s="77"/>
      <c r="G4" s="77"/>
      <c r="H4" s="77"/>
      <c r="I4" s="77"/>
      <c r="J4" s="77"/>
      <c r="K4" s="77" t="s">
        <v>93</v>
      </c>
      <c r="L4" s="3"/>
      <c r="M4" s="3"/>
      <c r="N4" s="3"/>
      <c r="O4" s="3"/>
      <c r="P4" s="4"/>
      <c r="Q4" s="11"/>
      <c r="R4" s="6"/>
      <c r="S4" s="36"/>
    </row>
    <row r="5" spans="1:19" s="156" customFormat="1" ht="15.75" x14ac:dyDescent="0.2">
      <c r="A5" s="330" t="str">
        <f>"Price List Index - "&amp;Instructions!B3</f>
        <v>Price List Index - 6/15/26 (Updated)</v>
      </c>
      <c r="B5" s="330"/>
      <c r="C5" s="330"/>
      <c r="D5" s="330"/>
      <c r="E5" s="330"/>
      <c r="F5" s="330"/>
      <c r="G5" s="330"/>
      <c r="H5" s="330"/>
      <c r="I5" s="330"/>
      <c r="J5" s="330"/>
      <c r="K5" s="330"/>
      <c r="L5" s="3"/>
      <c r="M5" s="3"/>
      <c r="N5" s="3"/>
      <c r="O5" s="3"/>
      <c r="P5" s="4"/>
      <c r="Q5" s="11"/>
      <c r="R5" s="6"/>
      <c r="S5" s="36"/>
    </row>
    <row r="6" spans="1:19" s="156" customFormat="1" ht="6" customHeight="1" x14ac:dyDescent="0.2">
      <c r="A6" s="77"/>
      <c r="B6" s="77"/>
      <c r="C6" s="77"/>
      <c r="D6" s="77"/>
      <c r="E6" s="77"/>
      <c r="F6" s="77"/>
      <c r="G6" s="77"/>
      <c r="H6" s="77"/>
      <c r="I6" s="77"/>
      <c r="J6" s="77"/>
      <c r="K6" s="77"/>
      <c r="L6" s="3"/>
      <c r="M6" s="3"/>
      <c r="N6" s="3"/>
      <c r="O6" s="3"/>
      <c r="P6" s="4"/>
      <c r="Q6" s="11"/>
      <c r="R6" s="6"/>
      <c r="S6" s="36"/>
    </row>
    <row r="7" spans="1:19" s="156" customFormat="1" ht="3" customHeight="1" x14ac:dyDescent="0.2">
      <c r="A7" s="78"/>
      <c r="B7" s="78"/>
      <c r="C7" s="78"/>
      <c r="D7" s="78"/>
      <c r="E7" s="78"/>
      <c r="F7" s="78"/>
      <c r="G7" s="78"/>
      <c r="H7" s="78"/>
      <c r="I7" s="78"/>
      <c r="J7" s="78"/>
      <c r="K7" s="78"/>
    </row>
    <row r="8" spans="1:19" s="156" customFormat="1" ht="3" customHeight="1" x14ac:dyDescent="0.2">
      <c r="A8" s="79"/>
      <c r="B8" s="79"/>
      <c r="C8" s="79"/>
      <c r="D8" s="79"/>
      <c r="E8" s="79"/>
      <c r="F8" s="79"/>
      <c r="G8" s="79"/>
      <c r="H8" s="79"/>
      <c r="I8" s="79"/>
      <c r="J8" s="79"/>
      <c r="K8" s="79"/>
    </row>
    <row r="9" spans="1:19" s="156" customFormat="1" x14ac:dyDescent="0.2">
      <c r="A9" s="75"/>
      <c r="B9" s="75"/>
      <c r="C9" s="3"/>
      <c r="D9" s="3"/>
      <c r="E9" s="3"/>
      <c r="F9" s="259"/>
      <c r="G9" s="75"/>
      <c r="H9" s="75"/>
      <c r="I9" s="3"/>
      <c r="J9" s="3"/>
      <c r="K9" s="3"/>
    </row>
    <row r="10" spans="1:19" s="156" customFormat="1" x14ac:dyDescent="0.2">
      <c r="A10" s="168" t="s">
        <v>205</v>
      </c>
      <c r="B10" s="169"/>
      <c r="C10" s="168" t="s">
        <v>301</v>
      </c>
      <c r="D10" s="169"/>
      <c r="E10" s="168" t="s">
        <v>302</v>
      </c>
      <c r="F10" s="259"/>
      <c r="G10" s="168" t="s">
        <v>205</v>
      </c>
      <c r="H10" s="169"/>
      <c r="I10" s="168" t="s">
        <v>301</v>
      </c>
      <c r="J10" s="169"/>
      <c r="K10" s="168" t="s">
        <v>302</v>
      </c>
    </row>
    <row r="11" spans="1:19" s="156" customFormat="1" ht="15" customHeight="1" x14ac:dyDescent="0.2">
      <c r="A11" s="85">
        <v>1</v>
      </c>
      <c r="B11" s="75"/>
      <c r="C11" s="3" t="s">
        <v>779</v>
      </c>
      <c r="D11" s="3"/>
      <c r="E11" s="3" t="s">
        <v>399</v>
      </c>
      <c r="F11" s="3"/>
      <c r="G11" s="85">
        <v>5</v>
      </c>
      <c r="H11" s="75"/>
      <c r="I11" s="3" t="s">
        <v>1407</v>
      </c>
      <c r="J11" s="3"/>
      <c r="K11" s="3" t="s">
        <v>868</v>
      </c>
    </row>
    <row r="12" spans="1:19" s="156" customFormat="1" ht="15" customHeight="1" x14ac:dyDescent="0.2">
      <c r="A12" s="85">
        <v>1</v>
      </c>
      <c r="B12" s="75"/>
      <c r="C12" s="3" t="s">
        <v>1070</v>
      </c>
      <c r="D12" s="3"/>
      <c r="E12" s="3" t="s">
        <v>868</v>
      </c>
      <c r="F12" s="3"/>
      <c r="G12" s="85">
        <v>5</v>
      </c>
      <c r="H12" s="75"/>
      <c r="I12" s="3" t="s">
        <v>1265</v>
      </c>
      <c r="J12" s="3"/>
      <c r="K12" s="3" t="s">
        <v>792</v>
      </c>
    </row>
    <row r="13" spans="1:19" s="156" customFormat="1" ht="15" customHeight="1" x14ac:dyDescent="0.2">
      <c r="A13" s="167">
        <v>1</v>
      </c>
      <c r="B13" s="75"/>
      <c r="C13" s="3" t="s">
        <v>895</v>
      </c>
      <c r="D13" s="3"/>
      <c r="E13" s="3" t="s">
        <v>17</v>
      </c>
      <c r="F13" s="3"/>
      <c r="G13" s="6">
        <v>5</v>
      </c>
      <c r="H13" s="259"/>
      <c r="I13" s="3" t="s">
        <v>1514</v>
      </c>
      <c r="J13" s="259"/>
      <c r="K13" s="3" t="s">
        <v>150</v>
      </c>
    </row>
    <row r="14" spans="1:19" s="156" customFormat="1" ht="15" customHeight="1" x14ac:dyDescent="0.2">
      <c r="A14" s="85">
        <v>1</v>
      </c>
      <c r="B14" s="75"/>
      <c r="C14" s="3" t="s">
        <v>1408</v>
      </c>
      <c r="D14" s="3"/>
      <c r="E14" s="3" t="s">
        <v>868</v>
      </c>
      <c r="F14" s="3"/>
      <c r="G14" s="167">
        <v>5</v>
      </c>
      <c r="H14" s="75"/>
      <c r="I14" s="3" t="s">
        <v>1262</v>
      </c>
      <c r="J14" s="3"/>
      <c r="K14" s="3" t="s">
        <v>868</v>
      </c>
    </row>
    <row r="15" spans="1:19" s="156" customFormat="1" ht="15" customHeight="1" x14ac:dyDescent="0.2">
      <c r="A15" s="85">
        <v>2</v>
      </c>
      <c r="B15" s="75"/>
      <c r="C15" s="3" t="s">
        <v>1119</v>
      </c>
      <c r="D15" s="3"/>
      <c r="E15" s="3" t="s">
        <v>150</v>
      </c>
      <c r="F15" s="3"/>
      <c r="G15" s="167">
        <v>6</v>
      </c>
      <c r="H15" s="3"/>
      <c r="I15" s="3" t="s">
        <v>733</v>
      </c>
      <c r="J15" s="259"/>
      <c r="K15" s="3" t="s">
        <v>792</v>
      </c>
    </row>
    <row r="16" spans="1:19" s="156" customFormat="1" ht="15" customHeight="1" x14ac:dyDescent="0.2">
      <c r="A16" s="85">
        <v>2</v>
      </c>
      <c r="B16" s="75"/>
      <c r="C16" s="3" t="s">
        <v>1319</v>
      </c>
      <c r="D16" s="3"/>
      <c r="E16" s="3" t="s">
        <v>868</v>
      </c>
      <c r="F16" s="3"/>
      <c r="G16" s="167">
        <v>6</v>
      </c>
      <c r="H16" s="75"/>
      <c r="I16" s="3" t="s">
        <v>1463</v>
      </c>
      <c r="J16" s="3"/>
      <c r="K16" s="3" t="s">
        <v>868</v>
      </c>
    </row>
    <row r="17" spans="1:15" s="156" customFormat="1" ht="15" customHeight="1" x14ac:dyDescent="0.2">
      <c r="A17" s="85">
        <v>2</v>
      </c>
      <c r="B17" s="75"/>
      <c r="C17" s="3" t="s">
        <v>340</v>
      </c>
      <c r="D17" s="3"/>
      <c r="E17" s="3" t="s">
        <v>868</v>
      </c>
      <c r="F17" s="3"/>
      <c r="G17" s="167">
        <v>6</v>
      </c>
      <c r="H17" s="75"/>
      <c r="I17" s="3" t="s">
        <v>1254</v>
      </c>
      <c r="J17" s="3"/>
      <c r="K17" s="3" t="s">
        <v>868</v>
      </c>
    </row>
    <row r="18" spans="1:15" s="156" customFormat="1" ht="15" customHeight="1" x14ac:dyDescent="0.2">
      <c r="A18" s="85">
        <v>2</v>
      </c>
      <c r="B18" s="75"/>
      <c r="C18" s="3" t="s">
        <v>1252</v>
      </c>
      <c r="D18" s="259"/>
      <c r="E18" s="3" t="s">
        <v>868</v>
      </c>
      <c r="F18" s="3"/>
      <c r="G18" s="167">
        <v>6</v>
      </c>
      <c r="H18" s="75"/>
      <c r="I18" s="3" t="s">
        <v>1254</v>
      </c>
      <c r="J18" s="3"/>
      <c r="K18" s="3" t="s">
        <v>792</v>
      </c>
    </row>
    <row r="19" spans="1:15" s="156" customFormat="1" ht="15" customHeight="1" x14ac:dyDescent="0.2">
      <c r="A19" s="167">
        <v>2</v>
      </c>
      <c r="B19" s="75"/>
      <c r="C19" s="3" t="s">
        <v>1252</v>
      </c>
      <c r="D19" s="259"/>
      <c r="E19" s="3" t="s">
        <v>792</v>
      </c>
      <c r="F19" s="3"/>
      <c r="G19" s="167">
        <v>6</v>
      </c>
      <c r="H19" s="75"/>
      <c r="I19" s="3" t="s">
        <v>363</v>
      </c>
      <c r="J19" s="3"/>
      <c r="K19" s="3" t="s">
        <v>327</v>
      </c>
      <c r="N19" s="156" t="s">
        <v>93</v>
      </c>
    </row>
    <row r="20" spans="1:15" s="156" customFormat="1" ht="15" customHeight="1" x14ac:dyDescent="0.2">
      <c r="A20" s="167">
        <v>2</v>
      </c>
      <c r="B20" s="75"/>
      <c r="C20" s="3" t="s">
        <v>1253</v>
      </c>
      <c r="D20" s="259"/>
      <c r="E20" s="3" t="s">
        <v>868</v>
      </c>
      <c r="F20" s="3"/>
      <c r="G20" s="167" t="s">
        <v>1508</v>
      </c>
      <c r="H20" s="75"/>
      <c r="I20" s="3" t="s">
        <v>709</v>
      </c>
      <c r="J20" s="3"/>
      <c r="K20" s="3" t="s">
        <v>399</v>
      </c>
    </row>
    <row r="21" spans="1:15" s="156" customFormat="1" ht="15" customHeight="1" x14ac:dyDescent="0.2">
      <c r="A21" s="85">
        <v>2</v>
      </c>
      <c r="B21" s="75"/>
      <c r="C21" s="3" t="s">
        <v>649</v>
      </c>
      <c r="D21" s="259"/>
      <c r="E21" s="3" t="s">
        <v>868</v>
      </c>
      <c r="F21" s="3"/>
      <c r="G21" s="167">
        <v>7</v>
      </c>
      <c r="H21" s="3"/>
      <c r="I21" s="3" t="s">
        <v>610</v>
      </c>
      <c r="J21" s="3"/>
      <c r="K21" s="3" t="s">
        <v>868</v>
      </c>
      <c r="M21" s="3"/>
    </row>
    <row r="22" spans="1:15" s="156" customFormat="1" ht="15" customHeight="1" x14ac:dyDescent="0.2">
      <c r="A22" s="85">
        <v>3</v>
      </c>
      <c r="B22" s="259"/>
      <c r="C22" s="3" t="s">
        <v>1418</v>
      </c>
      <c r="D22" s="3"/>
      <c r="E22" s="3" t="s">
        <v>150</v>
      </c>
      <c r="F22" s="3"/>
      <c r="G22" s="167">
        <v>7</v>
      </c>
      <c r="H22" s="3"/>
      <c r="I22" s="3" t="s">
        <v>699</v>
      </c>
      <c r="J22" s="3"/>
      <c r="K22" s="3" t="s">
        <v>868</v>
      </c>
    </row>
    <row r="23" spans="1:15" s="156" customFormat="1" ht="15" customHeight="1" x14ac:dyDescent="0.2">
      <c r="A23" s="85">
        <v>3</v>
      </c>
      <c r="B23" s="259"/>
      <c r="C23" s="3" t="s">
        <v>1373</v>
      </c>
      <c r="D23" s="3"/>
      <c r="E23" s="3" t="s">
        <v>150</v>
      </c>
      <c r="F23" s="3"/>
      <c r="G23" s="167">
        <v>7</v>
      </c>
      <c r="H23" s="75"/>
      <c r="I23" s="3" t="s">
        <v>1007</v>
      </c>
      <c r="J23" s="3"/>
      <c r="K23" s="3" t="s">
        <v>868</v>
      </c>
    </row>
    <row r="24" spans="1:15" s="156" customFormat="1" ht="15" customHeight="1" x14ac:dyDescent="0.2">
      <c r="A24" s="352">
        <v>3</v>
      </c>
      <c r="B24" s="353"/>
      <c r="C24" s="308" t="s">
        <v>1591</v>
      </c>
      <c r="D24" s="308"/>
      <c r="E24" s="308" t="s">
        <v>150</v>
      </c>
      <c r="F24" s="3"/>
      <c r="G24" s="167" t="s">
        <v>1509</v>
      </c>
      <c r="H24" s="75"/>
      <c r="I24" s="3" t="s">
        <v>1019</v>
      </c>
      <c r="J24" s="3"/>
      <c r="K24" s="3" t="s">
        <v>1021</v>
      </c>
    </row>
    <row r="25" spans="1:15" s="156" customFormat="1" ht="15" customHeight="1" x14ac:dyDescent="0.2">
      <c r="A25" s="167">
        <v>3</v>
      </c>
      <c r="B25" s="76"/>
      <c r="C25" s="3" t="s">
        <v>1515</v>
      </c>
      <c r="D25" s="3"/>
      <c r="E25" s="3" t="s">
        <v>868</v>
      </c>
      <c r="F25" s="3"/>
      <c r="G25" s="167" t="s">
        <v>1509</v>
      </c>
      <c r="H25" s="75"/>
      <c r="I25" s="3" t="s">
        <v>1019</v>
      </c>
      <c r="J25" s="3"/>
      <c r="K25" s="3" t="s">
        <v>1020</v>
      </c>
      <c r="M25" s="3"/>
      <c r="N25" s="3"/>
      <c r="O25" s="3"/>
    </row>
    <row r="26" spans="1:15" s="156" customFormat="1" ht="15" customHeight="1" x14ac:dyDescent="0.2">
      <c r="A26" s="167">
        <v>3</v>
      </c>
      <c r="B26" s="75"/>
      <c r="C26" s="3" t="s">
        <v>916</v>
      </c>
      <c r="D26" s="3"/>
      <c r="E26" s="3" t="s">
        <v>17</v>
      </c>
      <c r="F26" s="3"/>
      <c r="G26" s="167">
        <v>8</v>
      </c>
      <c r="H26" s="75"/>
      <c r="I26" s="3" t="s">
        <v>1078</v>
      </c>
      <c r="J26" s="3"/>
      <c r="K26" s="3" t="s">
        <v>17</v>
      </c>
    </row>
    <row r="27" spans="1:15" s="156" customFormat="1" ht="15" customHeight="1" x14ac:dyDescent="0.2">
      <c r="A27" s="167" t="s">
        <v>1444</v>
      </c>
      <c r="B27" s="75"/>
      <c r="C27" s="3" t="s">
        <v>825</v>
      </c>
      <c r="D27" s="3"/>
      <c r="E27" s="3" t="s">
        <v>150</v>
      </c>
      <c r="F27" s="3"/>
      <c r="G27" s="167">
        <v>8</v>
      </c>
      <c r="H27" s="75"/>
      <c r="I27" s="3" t="s">
        <v>1264</v>
      </c>
      <c r="J27" s="3"/>
      <c r="K27" s="3" t="s">
        <v>792</v>
      </c>
    </row>
    <row r="28" spans="1:15" s="156" customFormat="1" ht="15" customHeight="1" x14ac:dyDescent="0.2">
      <c r="A28" s="167">
        <v>4</v>
      </c>
      <c r="B28" s="75"/>
      <c r="C28" s="3" t="s">
        <v>848</v>
      </c>
      <c r="D28" s="3"/>
      <c r="E28" s="3" t="s">
        <v>150</v>
      </c>
      <c r="F28" s="3"/>
      <c r="G28" s="167">
        <v>8</v>
      </c>
      <c r="H28" s="75"/>
      <c r="I28" s="3" t="s">
        <v>1234</v>
      </c>
      <c r="J28" s="3"/>
      <c r="K28" s="3" t="s">
        <v>17</v>
      </c>
    </row>
    <row r="29" spans="1:15" s="156" customFormat="1" ht="15" customHeight="1" x14ac:dyDescent="0.2">
      <c r="A29" s="167">
        <v>4</v>
      </c>
      <c r="B29" s="75"/>
      <c r="C29" s="3" t="s">
        <v>1278</v>
      </c>
      <c r="D29" s="3"/>
      <c r="E29" s="3" t="s">
        <v>17</v>
      </c>
      <c r="F29" s="3"/>
      <c r="G29" s="167" t="s">
        <v>1445</v>
      </c>
      <c r="H29" s="259"/>
      <c r="I29" s="3" t="s">
        <v>1156</v>
      </c>
      <c r="J29" s="259"/>
      <c r="K29" s="3" t="s">
        <v>399</v>
      </c>
    </row>
    <row r="30" spans="1:15" s="156" customFormat="1" ht="15" customHeight="1" x14ac:dyDescent="0.2">
      <c r="A30" s="167">
        <v>4</v>
      </c>
      <c r="B30" s="75"/>
      <c r="C30" s="3" t="s">
        <v>1549</v>
      </c>
      <c r="D30" s="3"/>
      <c r="E30" s="3" t="s">
        <v>1556</v>
      </c>
      <c r="F30" s="3"/>
      <c r="G30" s="6">
        <v>9</v>
      </c>
      <c r="H30" s="259"/>
      <c r="I30" s="3" t="s">
        <v>1516</v>
      </c>
      <c r="J30" s="259"/>
      <c r="K30" s="3" t="s">
        <v>868</v>
      </c>
    </row>
    <row r="31" spans="1:15" s="156" customFormat="1" ht="15" customHeight="1" x14ac:dyDescent="0.2">
      <c r="A31" s="167">
        <v>4</v>
      </c>
      <c r="B31" s="75"/>
      <c r="C31" s="3" t="s">
        <v>1471</v>
      </c>
      <c r="D31" s="3"/>
      <c r="E31" s="3" t="s">
        <v>150</v>
      </c>
      <c r="F31" s="3"/>
      <c r="G31" s="85">
        <v>9</v>
      </c>
      <c r="H31" s="259"/>
      <c r="I31" s="3" t="s">
        <v>486</v>
      </c>
      <c r="J31" s="259"/>
      <c r="K31" s="3" t="s">
        <v>150</v>
      </c>
      <c r="M31" s="156" t="s">
        <v>93</v>
      </c>
    </row>
    <row r="32" spans="1:15" s="156" customFormat="1" ht="15" customHeight="1" x14ac:dyDescent="0.2">
      <c r="A32" s="167">
        <v>4</v>
      </c>
      <c r="B32" s="75"/>
      <c r="C32" s="3" t="s">
        <v>1071</v>
      </c>
      <c r="D32" s="3"/>
      <c r="E32" s="3" t="s">
        <v>150</v>
      </c>
      <c r="F32" s="3"/>
      <c r="G32" s="173">
        <v>9</v>
      </c>
      <c r="H32" s="259"/>
      <c r="I32" s="3" t="s">
        <v>571</v>
      </c>
      <c r="J32" s="259"/>
      <c r="K32" s="3" t="s">
        <v>32</v>
      </c>
    </row>
    <row r="33" spans="1:15" s="156" customFormat="1" ht="15" customHeight="1" x14ac:dyDescent="0.2">
      <c r="A33" s="167">
        <v>4</v>
      </c>
      <c r="B33" s="76"/>
      <c r="C33" s="3" t="s">
        <v>1120</v>
      </c>
      <c r="D33" s="3"/>
      <c r="E33" s="3" t="s">
        <v>150</v>
      </c>
      <c r="F33" s="3"/>
      <c r="G33" s="173">
        <v>9</v>
      </c>
      <c r="H33" s="259"/>
      <c r="I33" s="3" t="s">
        <v>572</v>
      </c>
      <c r="J33" s="259"/>
      <c r="K33" s="3" t="s">
        <v>32</v>
      </c>
    </row>
    <row r="34" spans="1:15" s="156" customFormat="1" ht="15" customHeight="1" x14ac:dyDescent="0.2">
      <c r="A34" s="167">
        <v>4</v>
      </c>
      <c r="B34" s="76"/>
      <c r="C34" s="3" t="s">
        <v>1120</v>
      </c>
      <c r="D34" s="3"/>
      <c r="E34" s="3" t="s">
        <v>792</v>
      </c>
      <c r="F34" s="3"/>
      <c r="G34" s="85">
        <v>10</v>
      </c>
      <c r="H34" s="75"/>
      <c r="I34" s="3" t="s">
        <v>849</v>
      </c>
      <c r="J34" s="3"/>
      <c r="K34" s="3" t="s">
        <v>150</v>
      </c>
    </row>
    <row r="35" spans="1:15" s="156" customFormat="1" ht="15" customHeight="1" x14ac:dyDescent="0.2">
      <c r="A35" s="167">
        <v>5</v>
      </c>
      <c r="B35" s="76"/>
      <c r="C35" s="3" t="s">
        <v>1343</v>
      </c>
      <c r="D35" s="3"/>
      <c r="E35" s="3" t="s">
        <v>868</v>
      </c>
      <c r="F35" s="3"/>
      <c r="G35" s="6">
        <v>10</v>
      </c>
      <c r="H35" s="259"/>
      <c r="I35" s="3" t="s">
        <v>961</v>
      </c>
      <c r="J35" s="259"/>
      <c r="K35" s="3" t="s">
        <v>868</v>
      </c>
    </row>
    <row r="36" spans="1:15" s="156" customFormat="1" ht="15" customHeight="1" x14ac:dyDescent="0.2">
      <c r="A36" s="167">
        <v>5</v>
      </c>
      <c r="B36" s="76"/>
      <c r="C36" s="3" t="s">
        <v>1472</v>
      </c>
      <c r="D36" s="3"/>
      <c r="E36" s="3" t="s">
        <v>150</v>
      </c>
      <c r="F36" s="3"/>
      <c r="G36" s="85"/>
      <c r="H36" s="75"/>
      <c r="I36" s="3"/>
      <c r="J36" s="3"/>
      <c r="K36" s="3"/>
    </row>
    <row r="37" spans="1:15" s="156" customFormat="1" ht="15" customHeight="1" x14ac:dyDescent="0.2">
      <c r="A37" s="173"/>
      <c r="B37" s="3"/>
      <c r="C37" s="3"/>
      <c r="D37" s="3"/>
      <c r="E37" s="3"/>
      <c r="F37" s="3"/>
      <c r="G37" s="6"/>
      <c r="H37" s="259"/>
      <c r="I37" s="3"/>
      <c r="J37" s="259"/>
      <c r="K37" s="3"/>
    </row>
    <row r="38" spans="1:15" s="156" customFormat="1" ht="15" customHeight="1" x14ac:dyDescent="0.2">
      <c r="A38" s="85"/>
      <c r="B38" s="75"/>
      <c r="C38" s="3"/>
      <c r="D38" s="3"/>
      <c r="E38" s="3"/>
      <c r="F38" s="3"/>
      <c r="G38" s="173"/>
      <c r="H38" s="259"/>
      <c r="I38" s="3"/>
      <c r="J38" s="3"/>
      <c r="K38" s="3"/>
    </row>
    <row r="39" spans="1:15" s="156" customFormat="1" ht="15" customHeight="1" x14ac:dyDescent="0.2">
      <c r="A39" s="85"/>
      <c r="B39" s="75"/>
      <c r="C39" s="3"/>
      <c r="D39" s="3"/>
      <c r="E39" s="3"/>
      <c r="F39" s="3"/>
      <c r="G39" s="173"/>
      <c r="H39" s="259"/>
      <c r="I39" s="3"/>
      <c r="J39" s="3"/>
      <c r="K39" s="3"/>
    </row>
    <row r="40" spans="1:15" s="156" customFormat="1" ht="15" customHeight="1" x14ac:dyDescent="0.2">
      <c r="A40" s="167"/>
      <c r="B40" s="30"/>
      <c r="C40" s="3"/>
      <c r="D40" s="30"/>
      <c r="E40" s="3"/>
      <c r="F40" s="3"/>
      <c r="G40" s="173"/>
      <c r="H40" s="259"/>
      <c r="I40" s="3"/>
      <c r="J40" s="3"/>
      <c r="K40" s="3"/>
      <c r="O40" s="156" t="s">
        <v>93</v>
      </c>
    </row>
    <row r="41" spans="1:15" s="156" customFormat="1" ht="15" customHeight="1" x14ac:dyDescent="0.2">
      <c r="A41" s="167"/>
      <c r="B41" s="30"/>
      <c r="C41" s="3"/>
      <c r="D41" s="30"/>
      <c r="E41" s="3"/>
      <c r="F41" s="3"/>
      <c r="G41" s="173"/>
      <c r="H41" s="259"/>
      <c r="I41" s="3"/>
      <c r="J41" s="3"/>
      <c r="K41" s="3"/>
      <c r="M41" s="156" t="s">
        <v>93</v>
      </c>
    </row>
    <row r="42" spans="1:15" s="156" customFormat="1" ht="15" customHeight="1" x14ac:dyDescent="0.2">
      <c r="A42" s="264"/>
      <c r="B42" s="40"/>
      <c r="C42" s="136"/>
      <c r="D42" s="136"/>
      <c r="E42" s="136"/>
      <c r="F42" s="3"/>
      <c r="G42" s="173"/>
      <c r="H42" s="259"/>
      <c r="I42" s="3"/>
      <c r="J42" s="3"/>
      <c r="K42" s="3"/>
    </row>
    <row r="43" spans="1:15" s="156" customFormat="1" ht="15" customHeight="1" x14ac:dyDescent="0.2">
      <c r="A43" s="167"/>
      <c r="B43" s="75"/>
      <c r="C43" s="3"/>
      <c r="D43" s="3"/>
      <c r="E43" s="3"/>
      <c r="F43" s="3"/>
      <c r="G43" s="167"/>
      <c r="H43" s="3"/>
      <c r="I43" s="129"/>
      <c r="J43" s="3"/>
      <c r="K43" s="129"/>
    </row>
    <row r="44" spans="1:15" s="156" customFormat="1" ht="15" customHeight="1" x14ac:dyDescent="0.2">
      <c r="A44" s="167"/>
      <c r="B44" s="75"/>
      <c r="C44" s="3"/>
      <c r="D44" s="3"/>
      <c r="E44" s="3"/>
      <c r="F44" s="3"/>
      <c r="G44" s="85" t="s">
        <v>93</v>
      </c>
      <c r="H44" s="259"/>
      <c r="I44" s="3"/>
      <c r="J44" s="3"/>
      <c r="K44" s="3"/>
    </row>
    <row r="45" spans="1:15" s="156" customFormat="1" ht="15" customHeight="1" x14ac:dyDescent="0.2">
      <c r="A45" s="167"/>
      <c r="B45" s="75"/>
      <c r="C45" s="3"/>
      <c r="D45" s="3"/>
      <c r="E45" s="3"/>
      <c r="F45" s="3"/>
      <c r="G45" s="167"/>
      <c r="H45" s="75"/>
      <c r="I45" s="3"/>
      <c r="J45" s="3"/>
      <c r="K45" s="3"/>
    </row>
    <row r="46" spans="1:15" s="156" customFormat="1" ht="15" customHeight="1" x14ac:dyDescent="0.2">
      <c r="A46" s="167"/>
      <c r="B46" s="75"/>
      <c r="C46" s="3"/>
      <c r="D46" s="3"/>
      <c r="E46" s="3"/>
      <c r="F46" s="3"/>
      <c r="G46" s="167"/>
      <c r="H46" s="3"/>
      <c r="I46" s="3"/>
      <c r="J46" s="3"/>
      <c r="K46" s="3"/>
    </row>
    <row r="47" spans="1:15" s="156" customFormat="1" ht="15" customHeight="1" x14ac:dyDescent="0.2">
      <c r="A47" s="85"/>
      <c r="B47" s="259"/>
      <c r="C47" s="3"/>
      <c r="D47" s="259"/>
      <c r="E47" s="3"/>
      <c r="F47" s="3"/>
      <c r="G47" s="85"/>
      <c r="H47" s="75"/>
      <c r="I47" s="259"/>
      <c r="J47" s="259"/>
      <c r="K47" s="259"/>
    </row>
    <row r="48" spans="1:15" s="156" customFormat="1" ht="13.7" customHeight="1" x14ac:dyDescent="0.2">
      <c r="A48" s="331" t="s">
        <v>164</v>
      </c>
      <c r="B48" s="331"/>
      <c r="C48" s="331"/>
      <c r="D48" s="331"/>
      <c r="E48" s="331"/>
      <c r="F48" s="331"/>
      <c r="G48" s="331"/>
      <c r="H48" s="331"/>
      <c r="I48" s="331"/>
      <c r="J48" s="331"/>
      <c r="K48" s="331"/>
    </row>
    <row r="49" spans="1:11" s="156" customFormat="1" ht="9.9499999999999993" customHeight="1" x14ac:dyDescent="0.2">
      <c r="A49" s="75"/>
      <c r="B49" s="75"/>
      <c r="C49" s="3"/>
      <c r="D49" s="3"/>
      <c r="E49" s="3"/>
      <c r="F49" s="259"/>
      <c r="G49" s="259"/>
      <c r="H49" s="259"/>
      <c r="I49" s="259"/>
      <c r="J49" s="259"/>
      <c r="K49" s="259"/>
    </row>
    <row r="50" spans="1:11" s="156" customFormat="1" ht="12.75" customHeight="1" x14ac:dyDescent="0.2">
      <c r="A50" s="332" t="s">
        <v>881</v>
      </c>
      <c r="B50" s="332"/>
      <c r="C50" s="332"/>
      <c r="D50" s="332"/>
      <c r="E50" s="332"/>
      <c r="F50" s="332"/>
      <c r="G50" s="332"/>
      <c r="H50" s="332"/>
      <c r="I50" s="332"/>
      <c r="J50" s="332"/>
      <c r="K50" s="332"/>
    </row>
    <row r="51" spans="1:11" s="156" customFormat="1" ht="3.95" customHeight="1" x14ac:dyDescent="0.2">
      <c r="A51" s="75"/>
      <c r="B51" s="75"/>
      <c r="C51" s="3"/>
      <c r="D51" s="3"/>
      <c r="E51" s="3"/>
      <c r="F51" s="259"/>
      <c r="G51" s="259"/>
      <c r="H51" s="259"/>
      <c r="I51" s="259"/>
      <c r="J51" s="259"/>
      <c r="K51" s="259"/>
    </row>
    <row r="52" spans="1:11" s="156" customFormat="1" ht="36.75" customHeight="1" x14ac:dyDescent="0.2">
      <c r="A52" s="333" t="s">
        <v>249</v>
      </c>
      <c r="B52" s="333"/>
      <c r="C52" s="333"/>
      <c r="D52" s="333"/>
      <c r="E52" s="333"/>
      <c r="F52" s="333"/>
      <c r="G52" s="333"/>
      <c r="H52" s="333"/>
      <c r="I52" s="333"/>
      <c r="J52" s="333"/>
      <c r="K52" s="333"/>
    </row>
    <row r="53" spans="1:11" s="156" customFormat="1" ht="36.75" customHeight="1" x14ac:dyDescent="0.2">
      <c r="A53" s="304"/>
      <c r="B53" s="304"/>
      <c r="C53" s="304"/>
      <c r="D53" s="304"/>
      <c r="E53" s="304"/>
      <c r="F53" s="304"/>
      <c r="G53" s="304"/>
      <c r="H53" s="304"/>
      <c r="I53" s="304"/>
      <c r="J53" s="304"/>
      <c r="K53" s="304"/>
    </row>
    <row r="54" spans="1:11" x14ac:dyDescent="0.2">
      <c r="A54" s="31"/>
      <c r="B54" s="31"/>
      <c r="C54" s="31"/>
      <c r="D54" s="31"/>
      <c r="E54" s="31"/>
      <c r="F54" s="31"/>
      <c r="G54" s="31"/>
      <c r="H54" s="31"/>
      <c r="I54" s="31"/>
      <c r="J54" s="31"/>
      <c r="K54" s="31"/>
    </row>
    <row r="57" spans="1:11" x14ac:dyDescent="0.2">
      <c r="I57" s="3"/>
      <c r="J57" s="3"/>
      <c r="K57" s="3"/>
    </row>
    <row r="59" spans="1:11" x14ac:dyDescent="0.2">
      <c r="I59" s="3"/>
      <c r="J59" s="3"/>
      <c r="K59" s="3"/>
    </row>
    <row r="60" spans="1:11" x14ac:dyDescent="0.2">
      <c r="I60" s="3"/>
      <c r="J60" s="3"/>
      <c r="K60" s="3"/>
    </row>
  </sheetData>
  <sortState xmlns:xlrd2="http://schemas.microsoft.com/office/spreadsheetml/2017/richdata2" ref="G11:K35">
    <sortCondition ref="I11:I35"/>
  </sortState>
  <mergeCells count="4">
    <mergeCell ref="A5:K5"/>
    <mergeCell ref="A48:K48"/>
    <mergeCell ref="A50:K50"/>
    <mergeCell ref="A52:K52"/>
  </mergeCells>
  <phoneticPr fontId="0" type="noConversion"/>
  <printOptions horizontalCentered="1"/>
  <pageMargins left="0.35" right="0.35" top="0.35" bottom="0.35" header="0.5" footer="0.5"/>
  <pageSetup orientation="portrait" r:id="rId1"/>
  <headerFooter alignWithMargins="0"/>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939"/>
  <sheetViews>
    <sheetView tabSelected="1" zoomScale="121" zoomScaleNormal="121" workbookViewId="0">
      <pane xSplit="14" ySplit="19" topLeftCell="O20" activePane="bottomRight" state="frozen"/>
      <selection activeCell="K53" sqref="A1:K53"/>
      <selection pane="topRight" activeCell="K53" sqref="A1:K53"/>
      <selection pane="bottomLeft" activeCell="K53" sqref="A1:K53"/>
      <selection pane="bottomRight" activeCell="O20" sqref="O20"/>
    </sheetView>
  </sheetViews>
  <sheetFormatPr defaultRowHeight="11.25" x14ac:dyDescent="0.2"/>
  <cols>
    <col min="1" max="1" width="1.28515625" style="2" customWidth="1"/>
    <col min="2" max="2" width="13"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5.28515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3" width="1.42578125" style="84" customWidth="1"/>
    <col min="24" max="24" width="3.85546875" style="161" customWidth="1"/>
    <col min="25" max="25" width="6.7109375" style="16" customWidth="1"/>
    <col min="26" max="26" width="1.42578125" style="84" customWidth="1"/>
    <col min="27" max="27" width="3.7109375" style="42" customWidth="1"/>
    <col min="28" max="28" width="6.7109375" style="42" customWidth="1"/>
    <col min="29" max="29" width="5.140625" style="58" customWidth="1"/>
    <col min="30" max="30" width="6.7109375" style="18" customWidth="1"/>
    <col min="31" max="31" width="5.140625" style="16" customWidth="1"/>
    <col min="32" max="32" width="4.5703125" style="64" customWidth="1"/>
    <col min="33" max="33" width="3.85546875" style="64" customWidth="1"/>
    <col min="34" max="34" width="6.7109375" style="18" customWidth="1"/>
    <col min="35" max="35" width="1.42578125" style="84"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01" t="s">
        <v>308</v>
      </c>
      <c r="D1" s="40"/>
      <c r="E1" s="71" t="s">
        <v>35</v>
      </c>
      <c r="F1" s="71"/>
      <c r="G1" s="30" t="s">
        <v>295</v>
      </c>
      <c r="H1" s="30"/>
      <c r="I1" s="30"/>
      <c r="J1" s="30"/>
      <c r="K1" s="30"/>
      <c r="L1" s="30"/>
      <c r="M1" s="30"/>
      <c r="N1" s="30"/>
      <c r="P1" s="71" t="s">
        <v>36</v>
      </c>
      <c r="Q1" s="83"/>
      <c r="R1" s="29"/>
      <c r="S1" s="39">
        <f t="shared" ref="S1:S6" si="0">IF(Suggested="Yes",AB1,AH1)</f>
        <v>0.05</v>
      </c>
      <c r="T1" s="37" t="s">
        <v>294</v>
      </c>
      <c r="U1" s="141" t="str">
        <f>+Instructions!$B$21</f>
        <v>G</v>
      </c>
      <c r="V1" s="52"/>
      <c r="W1" s="52"/>
      <c r="X1" s="54">
        <f>+Instructions!$C$21</f>
        <v>0</v>
      </c>
      <c r="Y1" s="17">
        <f>IF(Instructions!$C$21="Group",#REF!,IF(Instructions!$C$21="Carter",#REF!,ROUNDUP($AB1*(1-X1),2)))</f>
        <v>0.05</v>
      </c>
      <c r="Z1" s="52"/>
      <c r="AA1" s="6" t="s">
        <v>1588</v>
      </c>
      <c r="AB1" s="39">
        <v>0.05</v>
      </c>
      <c r="AC1" s="57">
        <f t="shared" ref="AC1:AD7" si="1">+X1</f>
        <v>0</v>
      </c>
      <c r="AD1" s="17">
        <f t="shared" si="1"/>
        <v>0.05</v>
      </c>
      <c r="AE1" s="12">
        <f t="shared" ref="AE1:AE7" si="2">(AH1-AD1)/AH1</f>
        <v>0</v>
      </c>
      <c r="AF1" s="109"/>
      <c r="AG1" s="114">
        <v>1</v>
      </c>
      <c r="AH1" s="38">
        <f t="shared" ref="AH1:AH7" si="3">SUM(AJ1:AL1)+AF1</f>
        <v>0.05</v>
      </c>
      <c r="AI1" s="52"/>
      <c r="AJ1" s="17">
        <f t="shared" ref="AJ1:AJ7" si="4">ROUND(AD1/(1-VLOOKUP(AG1,Group,2,FALSE)),2)</f>
        <v>0.05</v>
      </c>
      <c r="AK1" s="17">
        <f t="shared" ref="AK1:AK7" si="5">IF(VLOOKUP(AG1,Group,5,FALSE)="YES",VLOOKUP(ROUND(ROUND(AJ1,1)-AJ1,2),Round,2,FALSE)+VLOOKUP(AG1,Group,6,FALSE),0)</f>
        <v>0</v>
      </c>
      <c r="AL1" s="17">
        <f t="shared" ref="AL1:AL7" si="6">IF(VLOOKUP(AG1,Group,7,FALSE)="",0,ROUND(AJ1-0.04999,1)-AJ1+AM1)</f>
        <v>0</v>
      </c>
      <c r="AM1" s="17" t="str">
        <f t="shared" ref="AM1:AM7" si="7">IF(VLOOKUP(AG1,Group,7,FALSE)="","",VLOOKUP(AG1,Group,7,FALSE))</f>
        <v/>
      </c>
      <c r="AO1" s="87" t="s">
        <v>312</v>
      </c>
    </row>
    <row r="2" spans="2:41" s="3" customFormat="1" ht="9.9499999999999993" hidden="1" customHeight="1" x14ac:dyDescent="0.2">
      <c r="B2" s="102" t="s">
        <v>292</v>
      </c>
      <c r="D2" s="40"/>
      <c r="E2" s="71" t="s">
        <v>35</v>
      </c>
      <c r="F2" s="71"/>
      <c r="G2" s="30" t="s">
        <v>37</v>
      </c>
      <c r="H2" s="30"/>
      <c r="I2" s="30" t="s">
        <v>38</v>
      </c>
      <c r="J2" s="30"/>
      <c r="K2" s="30"/>
      <c r="L2" s="30"/>
      <c r="M2" s="30"/>
      <c r="N2" s="30"/>
      <c r="P2" s="71"/>
      <c r="Q2" s="83"/>
      <c r="R2" s="29"/>
      <c r="S2" s="39">
        <f t="shared" si="0"/>
        <v>0.05</v>
      </c>
      <c r="T2" s="37" t="s">
        <v>293</v>
      </c>
      <c r="U2" s="141" t="str">
        <f>+Instructions!$B$21</f>
        <v>G</v>
      </c>
      <c r="V2" s="52"/>
      <c r="W2" s="52"/>
      <c r="X2" s="54">
        <f>+Instructions!$C$21</f>
        <v>0</v>
      </c>
      <c r="Y2" s="17">
        <f>IF(Instructions!$C$21="Group",#REF!,IF(Instructions!$C$21="Carter",#REF!,ROUNDUP($AB2*(1-X2),2)))</f>
        <v>0.05</v>
      </c>
      <c r="Z2" s="52"/>
      <c r="AA2" s="6" t="s">
        <v>1588</v>
      </c>
      <c r="AB2" s="39">
        <v>0.05</v>
      </c>
      <c r="AC2" s="57">
        <f t="shared" si="1"/>
        <v>0</v>
      </c>
      <c r="AD2" s="39">
        <f t="shared" si="1"/>
        <v>0.05</v>
      </c>
      <c r="AE2" s="57">
        <f t="shared" si="2"/>
        <v>0</v>
      </c>
      <c r="AF2" s="109"/>
      <c r="AG2" s="116">
        <v>2</v>
      </c>
      <c r="AH2" s="44">
        <f t="shared" si="3"/>
        <v>0.05</v>
      </c>
      <c r="AI2" s="52"/>
      <c r="AJ2" s="17">
        <f t="shared" si="4"/>
        <v>0.05</v>
      </c>
      <c r="AK2" s="17">
        <f t="shared" si="5"/>
        <v>0</v>
      </c>
      <c r="AL2" s="17">
        <f t="shared" si="6"/>
        <v>0</v>
      </c>
      <c r="AM2" s="17" t="str">
        <f t="shared" si="7"/>
        <v/>
      </c>
      <c r="AO2" s="87" t="s">
        <v>312</v>
      </c>
    </row>
    <row r="3" spans="2:41" s="3" customFormat="1" ht="9.9499999999999993" hidden="1" customHeight="1" x14ac:dyDescent="0.2">
      <c r="B3" s="100" t="s">
        <v>204</v>
      </c>
      <c r="D3" s="40"/>
      <c r="E3" s="71" t="s">
        <v>35</v>
      </c>
      <c r="F3" s="71"/>
      <c r="G3" s="30" t="s">
        <v>37</v>
      </c>
      <c r="H3" s="30"/>
      <c r="I3" s="30" t="s">
        <v>38</v>
      </c>
      <c r="J3" s="30"/>
      <c r="K3" s="30"/>
      <c r="L3" s="30"/>
      <c r="M3" s="30"/>
      <c r="N3" s="30"/>
      <c r="P3" s="71"/>
      <c r="Q3" s="83"/>
      <c r="R3" s="29"/>
      <c r="S3" s="39">
        <f t="shared" si="0"/>
        <v>0.05</v>
      </c>
      <c r="T3" s="37" t="s">
        <v>293</v>
      </c>
      <c r="U3" s="141" t="str">
        <f>+Instructions!$B$21</f>
        <v>G</v>
      </c>
      <c r="V3" s="52"/>
      <c r="W3" s="52"/>
      <c r="X3" s="54">
        <f>+Instructions!$C$21</f>
        <v>0</v>
      </c>
      <c r="Y3" s="17">
        <f>IF(Instructions!$C$21="Group",#REF!,IF(Instructions!$C$21="Carter",#REF!,ROUNDUP($AB3*(1-X3),2)))</f>
        <v>0.05</v>
      </c>
      <c r="Z3" s="52"/>
      <c r="AA3" s="6" t="s">
        <v>1588</v>
      </c>
      <c r="AB3" s="39">
        <v>0.05</v>
      </c>
      <c r="AC3" s="57">
        <f t="shared" si="1"/>
        <v>0</v>
      </c>
      <c r="AD3" s="17">
        <f t="shared" si="1"/>
        <v>0.05</v>
      </c>
      <c r="AE3" s="12">
        <f t="shared" si="2"/>
        <v>0</v>
      </c>
      <c r="AF3" s="109"/>
      <c r="AG3" s="115">
        <v>3</v>
      </c>
      <c r="AH3" s="53">
        <f t="shared" si="3"/>
        <v>0.05</v>
      </c>
      <c r="AI3" s="52"/>
      <c r="AJ3" s="17">
        <f t="shared" si="4"/>
        <v>0.05</v>
      </c>
      <c r="AK3" s="17">
        <f t="shared" si="5"/>
        <v>0</v>
      </c>
      <c r="AL3" s="17">
        <f t="shared" si="6"/>
        <v>0</v>
      </c>
      <c r="AM3" s="17" t="str">
        <f t="shared" si="7"/>
        <v/>
      </c>
      <c r="AO3" s="87" t="s">
        <v>312</v>
      </c>
    </row>
    <row r="4" spans="2:41" s="3" customFormat="1" ht="9.9499999999999993" hidden="1" customHeight="1" x14ac:dyDescent="0.2">
      <c r="B4" s="103" t="s">
        <v>1585</v>
      </c>
      <c r="D4" s="40"/>
      <c r="E4" s="71" t="s">
        <v>35</v>
      </c>
      <c r="F4" s="71"/>
      <c r="G4" s="30" t="s">
        <v>37</v>
      </c>
      <c r="H4" s="30"/>
      <c r="I4" s="30" t="s">
        <v>38</v>
      </c>
      <c r="J4" s="30"/>
      <c r="K4" s="30"/>
      <c r="L4" s="30"/>
      <c r="M4" s="30"/>
      <c r="N4" s="30"/>
      <c r="P4" s="71" t="s">
        <v>36</v>
      </c>
      <c r="Q4" s="83"/>
      <c r="R4" s="29"/>
      <c r="S4" s="39">
        <f t="shared" si="0"/>
        <v>0.05</v>
      </c>
      <c r="T4" s="37" t="s">
        <v>294</v>
      </c>
      <c r="U4" s="141" t="s">
        <v>94</v>
      </c>
      <c r="V4" s="52"/>
      <c r="W4" s="52"/>
      <c r="X4" s="142">
        <f>IF(Instructions!$C$21="Group","Group",IF(Instructions!$C$21="Carter","Carter",50%))</f>
        <v>0.5</v>
      </c>
      <c r="Y4" s="17">
        <f>IF(Instructions!$C$21="Group",#REF!,IF(Instructions!$C$21="Carter",#REF!,ROUNDUP($AB4*(1-X4),2)))</f>
        <v>0.03</v>
      </c>
      <c r="Z4" s="52"/>
      <c r="AA4" s="6" t="s">
        <v>1588</v>
      </c>
      <c r="AB4" s="39">
        <v>0.05</v>
      </c>
      <c r="AC4" s="57">
        <f t="shared" si="1"/>
        <v>0.5</v>
      </c>
      <c r="AD4" s="17">
        <f t="shared" si="1"/>
        <v>0.03</v>
      </c>
      <c r="AE4" s="12">
        <f t="shared" si="2"/>
        <v>0</v>
      </c>
      <c r="AF4" s="109"/>
      <c r="AG4" s="117">
        <v>4</v>
      </c>
      <c r="AH4" s="96">
        <f t="shared" si="3"/>
        <v>0.03</v>
      </c>
      <c r="AI4" s="52"/>
      <c r="AJ4" s="17">
        <f t="shared" si="4"/>
        <v>0.03</v>
      </c>
      <c r="AK4" s="17">
        <f t="shared" si="5"/>
        <v>0</v>
      </c>
      <c r="AL4" s="17">
        <f t="shared" si="6"/>
        <v>0</v>
      </c>
      <c r="AM4" s="17" t="str">
        <f t="shared" si="7"/>
        <v/>
      </c>
      <c r="AO4" s="87" t="s">
        <v>312</v>
      </c>
    </row>
    <row r="5" spans="2:41" s="3" customFormat="1" ht="9.9499999999999993" hidden="1" customHeight="1" x14ac:dyDescent="0.2">
      <c r="B5" s="104" t="s">
        <v>1586</v>
      </c>
      <c r="D5" s="40"/>
      <c r="E5" s="71" t="s">
        <v>35</v>
      </c>
      <c r="F5" s="71"/>
      <c r="G5" s="30" t="s">
        <v>37</v>
      </c>
      <c r="H5" s="30"/>
      <c r="I5" s="30" t="s">
        <v>38</v>
      </c>
      <c r="J5" s="30"/>
      <c r="K5" s="30"/>
      <c r="L5" s="30"/>
      <c r="M5" s="30"/>
      <c r="N5" s="30"/>
      <c r="P5" s="71"/>
      <c r="Q5" s="83"/>
      <c r="R5" s="29"/>
      <c r="S5" s="39">
        <f t="shared" si="0"/>
        <v>0.05</v>
      </c>
      <c r="T5" s="37" t="s">
        <v>293</v>
      </c>
      <c r="U5" s="141" t="s">
        <v>94</v>
      </c>
      <c r="V5" s="52"/>
      <c r="W5" s="52"/>
      <c r="X5" s="142">
        <f>IF(Instructions!$C$21="Group","Group",IF(Instructions!$C$21="Carter","Carter",50%))</f>
        <v>0.5</v>
      </c>
      <c r="Y5" s="17">
        <f>IF(Instructions!$C$21="Group",#REF!,IF(Instructions!$C$21="Carter",#REF!,ROUNDUP($AB5*(1-X5),2)))</f>
        <v>0.03</v>
      </c>
      <c r="Z5" s="52"/>
      <c r="AA5" s="6" t="s">
        <v>1588</v>
      </c>
      <c r="AB5" s="39">
        <v>0.05</v>
      </c>
      <c r="AC5" s="57">
        <f t="shared" si="1"/>
        <v>0.5</v>
      </c>
      <c r="AD5" s="17">
        <f t="shared" si="1"/>
        <v>0.03</v>
      </c>
      <c r="AE5" s="12">
        <f t="shared" si="2"/>
        <v>0</v>
      </c>
      <c r="AF5" s="109"/>
      <c r="AG5" s="118">
        <v>5</v>
      </c>
      <c r="AH5" s="97">
        <f t="shared" si="3"/>
        <v>0.03</v>
      </c>
      <c r="AI5" s="52"/>
      <c r="AJ5" s="17">
        <f t="shared" si="4"/>
        <v>0.03</v>
      </c>
      <c r="AK5" s="17">
        <f t="shared" si="5"/>
        <v>0</v>
      </c>
      <c r="AL5" s="17">
        <f t="shared" si="6"/>
        <v>0</v>
      </c>
      <c r="AM5" s="17" t="str">
        <f t="shared" si="7"/>
        <v/>
      </c>
      <c r="AO5" s="87" t="s">
        <v>312</v>
      </c>
    </row>
    <row r="6" spans="2:41" s="3" customFormat="1" ht="9.9499999999999993" hidden="1" customHeight="1" x14ac:dyDescent="0.2">
      <c r="B6" s="105" t="s">
        <v>1587</v>
      </c>
      <c r="D6" s="40"/>
      <c r="E6" s="71" t="s">
        <v>35</v>
      </c>
      <c r="F6" s="71"/>
      <c r="G6" s="30" t="s">
        <v>37</v>
      </c>
      <c r="H6" s="30"/>
      <c r="I6" s="30" t="s">
        <v>38</v>
      </c>
      <c r="J6" s="30"/>
      <c r="K6" s="30"/>
      <c r="L6" s="30"/>
      <c r="M6" s="30"/>
      <c r="N6" s="30"/>
      <c r="P6" s="71"/>
      <c r="Q6" s="83"/>
      <c r="R6" s="29"/>
      <c r="S6" s="39">
        <f t="shared" si="0"/>
        <v>0.05</v>
      </c>
      <c r="T6" s="37" t="s">
        <v>293</v>
      </c>
      <c r="U6" s="141" t="s">
        <v>94</v>
      </c>
      <c r="V6" s="52"/>
      <c r="W6" s="52"/>
      <c r="X6" s="142">
        <f>IF(Instructions!$C$21="Group","Group",IF(Instructions!$C$21="Carter","Carter",50%))</f>
        <v>0.5</v>
      </c>
      <c r="Y6" s="17">
        <f>IF(Instructions!$C$21="Group",#REF!,IF(Instructions!$C$21="Carter",#REF!,ROUNDUP($AB6*(1-X6),2)))</f>
        <v>0.03</v>
      </c>
      <c r="Z6" s="52"/>
      <c r="AA6" s="6" t="s">
        <v>1588</v>
      </c>
      <c r="AB6" s="39">
        <v>0.05</v>
      </c>
      <c r="AC6" s="57">
        <f t="shared" si="1"/>
        <v>0.5</v>
      </c>
      <c r="AD6" s="17">
        <f t="shared" si="1"/>
        <v>0.03</v>
      </c>
      <c r="AE6" s="12">
        <f t="shared" si="2"/>
        <v>0</v>
      </c>
      <c r="AF6" s="109"/>
      <c r="AG6" s="119">
        <v>6</v>
      </c>
      <c r="AH6" s="98">
        <f t="shared" si="3"/>
        <v>0.03</v>
      </c>
      <c r="AI6" s="52"/>
      <c r="AJ6" s="17">
        <f t="shared" si="4"/>
        <v>0.03</v>
      </c>
      <c r="AK6" s="17">
        <f t="shared" si="5"/>
        <v>0</v>
      </c>
      <c r="AL6" s="17">
        <f t="shared" si="6"/>
        <v>0</v>
      </c>
      <c r="AM6" s="17" t="str">
        <f t="shared" si="7"/>
        <v/>
      </c>
      <c r="AO6" s="87" t="s">
        <v>312</v>
      </c>
    </row>
    <row r="7" spans="2:41" s="3" customFormat="1" ht="9.9499999999999993" hidden="1" customHeight="1" x14ac:dyDescent="0.2">
      <c r="B7" s="106">
        <v>0</v>
      </c>
      <c r="D7" s="40"/>
      <c r="E7" s="71" t="s">
        <v>35</v>
      </c>
      <c r="F7" s="71"/>
      <c r="G7" s="30" t="s">
        <v>37</v>
      </c>
      <c r="H7" s="30"/>
      <c r="I7" s="30" t="s">
        <v>38</v>
      </c>
      <c r="J7" s="30"/>
      <c r="K7" s="30"/>
      <c r="L7" s="30"/>
      <c r="M7" s="30"/>
      <c r="N7" s="30"/>
      <c r="P7" s="71"/>
      <c r="Q7" s="83"/>
      <c r="R7" s="29"/>
      <c r="S7" s="39">
        <f>IF(Suggested="Yes",'Price List'!AB7,'Price List'!AH7)</f>
        <v>0</v>
      </c>
      <c r="T7" s="37" t="s">
        <v>293</v>
      </c>
      <c r="U7" s="141" t="s">
        <v>350</v>
      </c>
      <c r="V7" s="52"/>
      <c r="W7" s="52"/>
      <c r="X7" s="54">
        <f>+Instructions!$C$21</f>
        <v>0</v>
      </c>
      <c r="Y7" s="17">
        <f>IF(Instructions!$C$21="Group",#REF!,ROUND($AB7*(1-X7)+0.004999,2))</f>
        <v>0</v>
      </c>
      <c r="Z7" s="52"/>
      <c r="AA7" s="6" t="s">
        <v>1588</v>
      </c>
      <c r="AB7" s="39">
        <v>0</v>
      </c>
      <c r="AC7" s="57">
        <f t="shared" si="1"/>
        <v>0</v>
      </c>
      <c r="AD7" s="17">
        <f t="shared" si="1"/>
        <v>0</v>
      </c>
      <c r="AE7" s="12" t="e">
        <f t="shared" si="2"/>
        <v>#DIV/0!</v>
      </c>
      <c r="AF7" s="109"/>
      <c r="AG7" s="120">
        <v>7</v>
      </c>
      <c r="AH7" s="99">
        <f t="shared" si="3"/>
        <v>0</v>
      </c>
      <c r="AI7" s="52"/>
      <c r="AJ7" s="17">
        <f t="shared" si="4"/>
        <v>0</v>
      </c>
      <c r="AK7" s="17">
        <f t="shared" si="5"/>
        <v>0</v>
      </c>
      <c r="AL7" s="17">
        <f t="shared" si="6"/>
        <v>0</v>
      </c>
      <c r="AM7" s="17" t="str">
        <f t="shared" si="7"/>
        <v/>
      </c>
      <c r="AO7" s="87" t="s">
        <v>312</v>
      </c>
    </row>
    <row r="8" spans="2:41" s="3" customFormat="1" ht="9.9499999999999993" hidden="1" customHeight="1" x14ac:dyDescent="0.2">
      <c r="B8" s="107" t="s">
        <v>310</v>
      </c>
      <c r="D8" s="40"/>
      <c r="E8" s="71"/>
      <c r="F8" s="71"/>
      <c r="G8" s="30"/>
      <c r="H8" s="30"/>
      <c r="I8" s="30"/>
      <c r="J8" s="30"/>
      <c r="K8" s="30"/>
      <c r="L8" s="30"/>
      <c r="M8" s="30"/>
      <c r="N8" s="30"/>
      <c r="P8" s="71"/>
      <c r="Q8" s="83" t="s">
        <v>210</v>
      </c>
      <c r="R8" s="29" t="s">
        <v>304</v>
      </c>
      <c r="S8" s="39">
        <v>1000</v>
      </c>
      <c r="T8" s="37" t="s">
        <v>311</v>
      </c>
      <c r="U8" s="37"/>
      <c r="V8" s="52"/>
      <c r="W8" s="52"/>
      <c r="X8" s="54">
        <v>0.1</v>
      </c>
      <c r="Y8" s="39">
        <v>1000</v>
      </c>
      <c r="Z8" s="52"/>
      <c r="AA8" s="39" t="s">
        <v>311</v>
      </c>
      <c r="AB8" s="39">
        <v>1000</v>
      </c>
      <c r="AC8" s="57">
        <v>0.1</v>
      </c>
      <c r="AD8" s="39">
        <v>1000</v>
      </c>
      <c r="AE8" s="57">
        <v>0.1</v>
      </c>
      <c r="AF8" s="72">
        <v>10</v>
      </c>
      <c r="AG8" s="72"/>
      <c r="AH8" s="39">
        <v>1000</v>
      </c>
      <c r="AI8" s="52"/>
      <c r="AJ8" s="39"/>
      <c r="AK8" s="39"/>
      <c r="AL8" s="39"/>
      <c r="AM8" s="39"/>
      <c r="AO8" s="87" t="s">
        <v>312</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52"/>
      <c r="X9" s="45"/>
      <c r="Y9" s="46"/>
      <c r="Z9" s="52"/>
      <c r="AA9" s="44"/>
      <c r="AB9" s="44"/>
      <c r="AC9" s="45"/>
      <c r="AD9" s="44"/>
      <c r="AE9" s="46"/>
      <c r="AF9" s="59"/>
      <c r="AG9" s="59"/>
      <c r="AH9" s="44"/>
      <c r="AI9" s="52"/>
      <c r="AJ9" s="44"/>
      <c r="AK9" s="44"/>
      <c r="AL9" s="44"/>
      <c r="AM9" s="44"/>
      <c r="AN9" s="32"/>
      <c r="AO9" s="87" t="s">
        <v>312</v>
      </c>
    </row>
    <row r="10" spans="2:41" s="3" customFormat="1" ht="9.9499999999999993" hidden="1" customHeight="1" x14ac:dyDescent="0.2">
      <c r="I10" s="6"/>
      <c r="J10" s="6"/>
      <c r="K10" s="6"/>
      <c r="L10" s="6"/>
      <c r="M10" s="6"/>
      <c r="N10" s="6"/>
      <c r="O10" s="334" t="s">
        <v>227</v>
      </c>
      <c r="P10" s="335"/>
      <c r="Q10" s="335"/>
      <c r="R10" s="335"/>
      <c r="S10" s="335"/>
      <c r="T10" s="336"/>
      <c r="U10" s="19"/>
      <c r="V10" s="52"/>
      <c r="W10" s="52"/>
      <c r="X10" s="349" t="s">
        <v>290</v>
      </c>
      <c r="Y10" s="349"/>
      <c r="Z10" s="52"/>
      <c r="AA10" s="347" t="s">
        <v>291</v>
      </c>
      <c r="AB10" s="347"/>
      <c r="AC10" s="347"/>
      <c r="AD10" s="347"/>
      <c r="AE10" s="347"/>
      <c r="AF10" s="347"/>
      <c r="AG10" s="347"/>
      <c r="AH10" s="347"/>
      <c r="AI10" s="52"/>
      <c r="AO10" s="87" t="s">
        <v>312</v>
      </c>
    </row>
    <row r="11" spans="2:41" s="30" customFormat="1" ht="9.9499999999999993" hidden="1" customHeight="1" x14ac:dyDescent="0.2">
      <c r="D11" s="23" t="s">
        <v>207</v>
      </c>
      <c r="E11" s="24"/>
      <c r="F11" s="24"/>
      <c r="G11" s="24"/>
      <c r="H11" s="24"/>
      <c r="I11" s="25"/>
      <c r="J11" s="25"/>
      <c r="K11" s="25"/>
      <c r="L11" s="25"/>
      <c r="M11" s="25"/>
      <c r="N11" s="25"/>
      <c r="O11" s="340" t="s">
        <v>303</v>
      </c>
      <c r="P11" s="341"/>
      <c r="Q11" s="26" t="s">
        <v>210</v>
      </c>
      <c r="R11" s="26" t="s">
        <v>222</v>
      </c>
      <c r="S11" s="27" t="str">
        <f>IF(Suggested="Yes",AB11,AH11)</f>
        <v>List Price</v>
      </c>
      <c r="T11" s="26" t="s">
        <v>213</v>
      </c>
      <c r="U11" s="28" t="s">
        <v>212</v>
      </c>
      <c r="V11" s="52"/>
      <c r="W11" s="52"/>
      <c r="X11" s="158" t="s">
        <v>223</v>
      </c>
      <c r="Y11" s="14" t="s">
        <v>211</v>
      </c>
      <c r="Z11" s="52"/>
      <c r="AA11" s="66" t="s">
        <v>314</v>
      </c>
      <c r="AB11" s="66" t="s">
        <v>209</v>
      </c>
      <c r="AC11" s="41" t="s">
        <v>224</v>
      </c>
      <c r="AD11" s="28" t="s">
        <v>225</v>
      </c>
      <c r="AE11" s="28" t="s">
        <v>250</v>
      </c>
      <c r="AF11" s="61" t="s">
        <v>283</v>
      </c>
      <c r="AG11" s="86" t="s">
        <v>306</v>
      </c>
      <c r="AH11" s="61" t="s">
        <v>405</v>
      </c>
      <c r="AI11" s="52"/>
      <c r="AJ11" s="28" t="s">
        <v>87</v>
      </c>
      <c r="AK11" s="121" t="s">
        <v>88</v>
      </c>
      <c r="AL11" s="28" t="s">
        <v>89</v>
      </c>
      <c r="AM11" s="28" t="s">
        <v>90</v>
      </c>
      <c r="AN11" s="3"/>
      <c r="AO11" s="87" t="s">
        <v>312</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52"/>
      <c r="X12" s="45"/>
      <c r="Y12" s="46"/>
      <c r="Z12" s="52"/>
      <c r="AA12" s="44"/>
      <c r="AB12" s="44"/>
      <c r="AC12" s="45"/>
      <c r="AD12" s="44"/>
      <c r="AE12" s="46"/>
      <c r="AF12" s="59"/>
      <c r="AG12" s="59"/>
      <c r="AH12" s="44"/>
      <c r="AI12" s="52"/>
      <c r="AJ12" s="44"/>
      <c r="AK12" s="44"/>
      <c r="AL12" s="44"/>
      <c r="AM12" s="44"/>
      <c r="AN12" s="32"/>
      <c r="AO12" s="87" t="s">
        <v>312</v>
      </c>
    </row>
    <row r="13" spans="2:41" s="11" customFormat="1" ht="15.95" customHeight="1" x14ac:dyDescent="0.2">
      <c r="O13" s="342" t="str">
        <f>"File '"&amp;Instructions!D2&amp;"' - "&amp;Instructions!B1</f>
        <v>File 'F' - Florida Tile</v>
      </c>
      <c r="P13" s="342"/>
      <c r="Q13" s="342"/>
      <c r="R13" s="342"/>
      <c r="S13" s="342"/>
      <c r="T13" s="342"/>
      <c r="U13" s="69"/>
      <c r="V13" s="52"/>
      <c r="W13" s="52"/>
      <c r="X13" s="348" t="s">
        <v>208</v>
      </c>
      <c r="Y13" s="348"/>
      <c r="Z13" s="52"/>
      <c r="AA13" s="20"/>
      <c r="AB13" s="20"/>
      <c r="AC13" s="56"/>
      <c r="AE13" s="20"/>
      <c r="AF13" s="63"/>
      <c r="AG13" s="63"/>
      <c r="AH13" s="20" t="s">
        <v>226</v>
      </c>
      <c r="AI13" s="52"/>
      <c r="AN13" s="3"/>
      <c r="AO13" s="31" t="s">
        <v>312</v>
      </c>
    </row>
    <row r="14" spans="2:41" s="11" customFormat="1" ht="15.95" customHeight="1" x14ac:dyDescent="0.2">
      <c r="G14" s="35"/>
      <c r="O14" s="70"/>
      <c r="P14" s="70"/>
      <c r="Q14" s="70"/>
      <c r="R14" s="70"/>
      <c r="S14" s="21"/>
      <c r="T14" s="174" t="str">
        <f>+Instructions!B3</f>
        <v>6/15/26 (Updated)</v>
      </c>
      <c r="U14" s="69"/>
      <c r="V14" s="52"/>
      <c r="W14" s="52"/>
      <c r="X14" s="159"/>
      <c r="Y14" s="68"/>
      <c r="Z14" s="52"/>
      <c r="AA14" s="55"/>
      <c r="AB14" s="55"/>
      <c r="AC14" s="56"/>
      <c r="AE14" s="20"/>
      <c r="AF14" s="346">
        <f ca="1">TODAY()</f>
        <v>46195</v>
      </c>
      <c r="AG14" s="346"/>
      <c r="AH14" s="346"/>
      <c r="AI14" s="52"/>
      <c r="AN14" s="3"/>
      <c r="AO14" s="31" t="s">
        <v>312</v>
      </c>
    </row>
    <row r="15" spans="2:41" s="11" customFormat="1" ht="9.9499999999999993" customHeight="1" x14ac:dyDescent="0.2">
      <c r="N15" s="343" t="str">
        <f>IF(Instructions!C7="","",+Instructions!C7)</f>
        <v/>
      </c>
      <c r="O15" s="343"/>
      <c r="P15" s="343"/>
      <c r="Q15" s="343"/>
      <c r="R15" s="343"/>
      <c r="S15" s="343"/>
      <c r="T15" s="343"/>
      <c r="U15" s="69"/>
      <c r="V15" s="52"/>
      <c r="W15" s="52"/>
      <c r="X15" s="159"/>
      <c r="Y15" s="68"/>
      <c r="Z15" s="52"/>
      <c r="AA15" s="55"/>
      <c r="AB15" s="55"/>
      <c r="AC15" s="56"/>
      <c r="AE15" s="20"/>
      <c r="AF15" s="63"/>
      <c r="AG15" s="63"/>
      <c r="AI15" s="52"/>
      <c r="AN15" s="3"/>
      <c r="AO15" s="31" t="s">
        <v>312</v>
      </c>
    </row>
    <row r="16" spans="2:41" s="3" customFormat="1" ht="12" customHeight="1" x14ac:dyDescent="0.2">
      <c r="C16" s="35" t="str">
        <f>"Product Code '"&amp;Instructions!B2&amp;"'"</f>
        <v>Product Code 'G'</v>
      </c>
      <c r="N16" s="343"/>
      <c r="O16" s="343"/>
      <c r="P16" s="343"/>
      <c r="Q16" s="343"/>
      <c r="R16" s="343"/>
      <c r="S16" s="343"/>
      <c r="T16" s="343"/>
      <c r="U16" s="5"/>
      <c r="V16" s="52"/>
      <c r="W16" s="52"/>
      <c r="X16" s="15"/>
      <c r="Y16" s="67"/>
      <c r="Z16" s="52"/>
      <c r="AA16" s="39"/>
      <c r="AB16" s="39"/>
      <c r="AC16" s="54"/>
      <c r="AD16" s="17"/>
      <c r="AE16" s="15"/>
      <c r="AF16" s="62"/>
      <c r="AG16" s="62"/>
      <c r="AH16" s="81" t="str">
        <f>IF(Instructions!$C$7="","",Instructions!$C$7)</f>
        <v/>
      </c>
      <c r="AI16" s="52"/>
      <c r="AJ16" s="17"/>
      <c r="AK16" s="17"/>
      <c r="AL16" s="17"/>
      <c r="AM16" s="17"/>
      <c r="AO16" s="31" t="s">
        <v>312</v>
      </c>
    </row>
    <row r="17" spans="2:41" s="3" customFormat="1" ht="3.95" customHeight="1" x14ac:dyDescent="0.2">
      <c r="C17" s="35"/>
      <c r="P17" s="4"/>
      <c r="Q17" s="6"/>
      <c r="S17" s="21"/>
      <c r="T17" s="65"/>
      <c r="U17" s="5"/>
      <c r="V17" s="52"/>
      <c r="W17" s="52"/>
      <c r="X17" s="15"/>
      <c r="Y17" s="67"/>
      <c r="Z17" s="52"/>
      <c r="AA17" s="39"/>
      <c r="AB17" s="39"/>
      <c r="AC17" s="54"/>
      <c r="AD17" s="17"/>
      <c r="AE17" s="15"/>
      <c r="AF17" s="62"/>
      <c r="AG17" s="62"/>
      <c r="AH17" s="17"/>
      <c r="AI17" s="52"/>
      <c r="AJ17" s="17"/>
      <c r="AK17" s="17"/>
      <c r="AL17" s="17"/>
      <c r="AM17" s="17"/>
      <c r="AO17" s="31" t="s">
        <v>312</v>
      </c>
    </row>
    <row r="18" spans="2:41" s="30" customFormat="1" ht="9.9499999999999993" customHeight="1" x14ac:dyDescent="0.2">
      <c r="C18" s="73" t="s">
        <v>207</v>
      </c>
      <c r="D18" s="74"/>
      <c r="E18" s="74"/>
      <c r="F18" s="74"/>
      <c r="G18" s="25"/>
      <c r="H18" s="25"/>
      <c r="I18" s="25"/>
      <c r="J18" s="25"/>
      <c r="K18" s="25"/>
      <c r="L18" s="25"/>
      <c r="M18" s="25"/>
      <c r="N18" s="25"/>
      <c r="O18" s="340" t="s">
        <v>303</v>
      </c>
      <c r="P18" s="341"/>
      <c r="Q18" s="26" t="s">
        <v>210</v>
      </c>
      <c r="R18" s="26" t="s">
        <v>222</v>
      </c>
      <c r="S18" s="27" t="str">
        <f>+S$11</f>
        <v>List Price</v>
      </c>
      <c r="T18" s="26" t="s">
        <v>213</v>
      </c>
      <c r="U18" s="26" t="str">
        <f>+U$11</f>
        <v>Code</v>
      </c>
      <c r="V18" s="52"/>
      <c r="W18" s="52"/>
      <c r="X18" s="160" t="s">
        <v>223</v>
      </c>
      <c r="Y18" s="27" t="s">
        <v>211</v>
      </c>
      <c r="Z18" s="52"/>
      <c r="AA18" s="41" t="s">
        <v>314</v>
      </c>
      <c r="AB18" s="41" t="s">
        <v>209</v>
      </c>
      <c r="AC18" s="41" t="str">
        <f t="shared" ref="AC18:AM18" si="8">+AC$11</f>
        <v>Disc</v>
      </c>
      <c r="AD18" s="28" t="str">
        <f t="shared" si="8"/>
        <v>Act. Cost</v>
      </c>
      <c r="AE18" s="28" t="str">
        <f t="shared" si="8"/>
        <v>GP%</v>
      </c>
      <c r="AF18" s="61" t="str">
        <f t="shared" si="8"/>
        <v>Adj.</v>
      </c>
      <c r="AG18" s="86" t="str">
        <f>+AG$11</f>
        <v>Group</v>
      </c>
      <c r="AH18" s="28" t="str">
        <f t="shared" si="8"/>
        <v>Price</v>
      </c>
      <c r="AI18" s="52"/>
      <c r="AJ18" s="28" t="str">
        <f t="shared" si="8"/>
        <v>Calc Price</v>
      </c>
      <c r="AK18" s="28" t="str">
        <f t="shared" si="8"/>
        <v>.05 Round</v>
      </c>
      <c r="AL18" s="28" t="str">
        <f t="shared" si="8"/>
        <v>Cents</v>
      </c>
      <c r="AM18" s="28" t="str">
        <f t="shared" si="8"/>
        <v>Round to</v>
      </c>
      <c r="AN18" s="3"/>
      <c r="AO18" s="31" t="s">
        <v>312</v>
      </c>
    </row>
    <row r="19" spans="2:41" s="175" customFormat="1" ht="9.9499999999999993" customHeight="1" x14ac:dyDescent="0.2">
      <c r="C19" s="339" t="s">
        <v>286</v>
      </c>
      <c r="D19" s="339"/>
      <c r="E19" s="339"/>
      <c r="F19" s="339"/>
      <c r="G19" s="339"/>
      <c r="H19" s="339"/>
      <c r="I19" s="339"/>
      <c r="J19" s="339"/>
      <c r="K19" s="339"/>
      <c r="L19" s="339"/>
      <c r="M19" s="339"/>
      <c r="N19" s="339"/>
      <c r="O19" s="339"/>
      <c r="P19" s="339"/>
      <c r="Q19" s="339"/>
      <c r="R19" s="339"/>
      <c r="S19" s="339"/>
      <c r="T19" s="339"/>
      <c r="U19" s="176"/>
      <c r="V19" s="52"/>
      <c r="W19" s="52"/>
      <c r="X19" s="178"/>
      <c r="Y19" s="179"/>
      <c r="Z19" s="52"/>
      <c r="AA19" s="180"/>
      <c r="AB19" s="180"/>
      <c r="AC19" s="181"/>
      <c r="AD19" s="177"/>
      <c r="AE19" s="178"/>
      <c r="AF19" s="182"/>
      <c r="AG19" s="182"/>
      <c r="AH19" s="177"/>
      <c r="AI19" s="52"/>
      <c r="AJ19" s="177"/>
      <c r="AK19" s="177"/>
      <c r="AL19" s="177"/>
      <c r="AM19" s="177"/>
      <c r="AN19" s="3"/>
      <c r="AO19" s="31" t="s">
        <v>312</v>
      </c>
    </row>
    <row r="20" spans="2:41" s="3" customFormat="1" ht="3.95" customHeight="1" x14ac:dyDescent="0.2">
      <c r="M20" s="3" t="s">
        <v>93</v>
      </c>
      <c r="P20" s="71"/>
      <c r="Q20" s="83"/>
      <c r="R20" s="6"/>
      <c r="S20" s="39"/>
      <c r="T20" s="6"/>
      <c r="U20" s="5"/>
      <c r="V20" s="52"/>
      <c r="W20" s="52"/>
      <c r="X20" s="54"/>
      <c r="Y20" s="15"/>
      <c r="Z20" s="52"/>
      <c r="AA20" s="39"/>
      <c r="AB20" s="39"/>
      <c r="AC20" s="54"/>
      <c r="AD20" s="17"/>
      <c r="AE20" s="15"/>
      <c r="AF20" s="62"/>
      <c r="AG20" s="62"/>
      <c r="AH20" s="39"/>
      <c r="AI20" s="52"/>
      <c r="AJ20" s="17"/>
      <c r="AK20" s="17"/>
      <c r="AL20" s="17"/>
      <c r="AM20" s="17"/>
      <c r="AO20" s="31" t="s">
        <v>312</v>
      </c>
    </row>
    <row r="21" spans="2:41" s="3" customFormat="1" ht="12.2" customHeight="1" x14ac:dyDescent="0.2">
      <c r="C21" s="129" t="s">
        <v>1105</v>
      </c>
      <c r="D21" s="11"/>
      <c r="E21" s="130"/>
      <c r="F21" s="130"/>
      <c r="M21" s="3" t="s">
        <v>1400</v>
      </c>
      <c r="Q21" s="83"/>
      <c r="R21" s="193" t="s">
        <v>681</v>
      </c>
      <c r="S21" s="194" t="s">
        <v>742</v>
      </c>
      <c r="T21" s="198"/>
      <c r="U21" s="122"/>
      <c r="V21" s="52"/>
      <c r="W21" s="52"/>
      <c r="X21" s="54"/>
      <c r="Y21" s="15"/>
      <c r="Z21" s="52"/>
      <c r="AA21" s="133"/>
      <c r="AC21" s="54"/>
      <c r="AD21" s="17"/>
      <c r="AE21" s="15"/>
      <c r="AF21" s="62"/>
      <c r="AH21" s="17"/>
      <c r="AI21" s="52"/>
      <c r="AK21" s="6" t="s">
        <v>93</v>
      </c>
      <c r="AO21" s="31" t="s">
        <v>312</v>
      </c>
    </row>
    <row r="22" spans="2:41" s="3" customFormat="1" ht="2.4500000000000002" customHeight="1" x14ac:dyDescent="0.2">
      <c r="P22" s="71"/>
      <c r="Q22" s="83"/>
      <c r="R22" s="6"/>
      <c r="S22" s="39"/>
      <c r="T22" s="6"/>
      <c r="U22" s="5"/>
      <c r="V22" s="52"/>
      <c r="W22" s="52"/>
      <c r="X22" s="54"/>
      <c r="Y22" s="15"/>
      <c r="Z22" s="52"/>
      <c r="AA22" s="39"/>
      <c r="AB22" s="39"/>
      <c r="AC22" s="54"/>
      <c r="AD22" s="17"/>
      <c r="AE22" s="15"/>
      <c r="AF22" s="62"/>
      <c r="AG22" s="112"/>
      <c r="AH22" s="39"/>
      <c r="AI22" s="52"/>
      <c r="AJ22" s="17"/>
      <c r="AK22" s="39"/>
      <c r="AL22" s="17"/>
      <c r="AM22" s="17"/>
      <c r="AO22" s="31" t="s">
        <v>312</v>
      </c>
    </row>
    <row r="23" spans="2:41" s="30" customFormat="1" ht="9.9499999999999993" customHeight="1" x14ac:dyDescent="0.2">
      <c r="C23" s="129"/>
      <c r="D23" s="40" t="s">
        <v>206</v>
      </c>
      <c r="E23" s="145" t="s">
        <v>743</v>
      </c>
      <c r="G23" s="145"/>
      <c r="I23" s="145" t="s">
        <v>744</v>
      </c>
      <c r="J23" s="145"/>
      <c r="K23" s="145"/>
      <c r="L23" s="145" t="s">
        <v>93</v>
      </c>
      <c r="M23" s="30" t="s">
        <v>1400</v>
      </c>
      <c r="O23" s="30" t="s">
        <v>93</v>
      </c>
      <c r="Q23" s="83"/>
      <c r="S23" s="39"/>
      <c r="T23" s="134"/>
      <c r="U23" s="123"/>
      <c r="V23" s="52"/>
      <c r="W23" s="52"/>
      <c r="X23" s="126"/>
      <c r="Y23" s="124"/>
      <c r="Z23" s="52"/>
      <c r="AA23" s="133"/>
      <c r="AC23" s="126"/>
      <c r="AD23" s="125"/>
      <c r="AE23" s="124"/>
      <c r="AF23" s="127"/>
      <c r="AH23" s="125"/>
      <c r="AI23" s="52"/>
      <c r="AJ23" s="3"/>
      <c r="AK23" s="6" t="s">
        <v>93</v>
      </c>
      <c r="AL23" s="3"/>
      <c r="AO23" s="31" t="s">
        <v>312</v>
      </c>
    </row>
    <row r="24" spans="2:41" s="30" customFormat="1" ht="9.9499999999999993" customHeight="1" x14ac:dyDescent="0.2">
      <c r="C24" s="129"/>
      <c r="D24" s="40"/>
      <c r="E24" s="145" t="s">
        <v>746</v>
      </c>
      <c r="G24" s="145"/>
      <c r="I24" s="145" t="s">
        <v>745</v>
      </c>
      <c r="J24" s="145"/>
      <c r="K24" s="145"/>
      <c r="L24" s="145" t="s">
        <v>93</v>
      </c>
      <c r="Q24" s="83"/>
      <c r="S24" s="39"/>
      <c r="T24" s="134"/>
      <c r="U24" s="123"/>
      <c r="V24" s="52"/>
      <c r="W24" s="52"/>
      <c r="X24" s="126"/>
      <c r="Y24" s="124"/>
      <c r="Z24" s="52"/>
      <c r="AA24" s="133"/>
      <c r="AC24" s="126"/>
      <c r="AD24" s="125"/>
      <c r="AE24" s="124"/>
      <c r="AF24" s="127"/>
      <c r="AH24" s="125"/>
      <c r="AI24" s="52"/>
      <c r="AJ24" s="3"/>
      <c r="AK24" s="6" t="s">
        <v>93</v>
      </c>
      <c r="AL24" s="3"/>
      <c r="AO24" s="31" t="s">
        <v>312</v>
      </c>
    </row>
    <row r="25" spans="2:41" s="3" customFormat="1" ht="1.5" customHeight="1" x14ac:dyDescent="0.2">
      <c r="P25" s="71"/>
      <c r="Q25" s="83"/>
      <c r="R25" s="6"/>
      <c r="S25" s="39"/>
      <c r="T25" s="6"/>
      <c r="U25" s="5"/>
      <c r="V25" s="52"/>
      <c r="W25" s="52"/>
      <c r="X25" s="54"/>
      <c r="Y25" s="15"/>
      <c r="Z25" s="52"/>
      <c r="AA25" s="39"/>
      <c r="AB25" s="39"/>
      <c r="AC25" s="54"/>
      <c r="AD25" s="17"/>
      <c r="AE25" s="15"/>
      <c r="AF25" s="62"/>
      <c r="AG25" s="112"/>
      <c r="AH25" s="39"/>
      <c r="AI25" s="52"/>
      <c r="AJ25" s="17"/>
      <c r="AK25" s="39"/>
      <c r="AL25" s="17"/>
      <c r="AM25" s="17"/>
      <c r="AO25" s="31"/>
    </row>
    <row r="26" spans="2:41" s="3" customFormat="1" ht="9.9499999999999993" customHeight="1" x14ac:dyDescent="0.2">
      <c r="B26" s="101" t="s">
        <v>308</v>
      </c>
      <c r="D26" s="40" t="s">
        <v>284</v>
      </c>
      <c r="E26" s="71" t="s">
        <v>719</v>
      </c>
      <c r="F26" s="71"/>
      <c r="G26" s="30" t="s">
        <v>295</v>
      </c>
      <c r="H26" s="30"/>
      <c r="I26" s="30" t="s">
        <v>620</v>
      </c>
      <c r="J26" s="30"/>
      <c r="K26" s="30"/>
      <c r="L26" s="30"/>
      <c r="M26" s="30"/>
      <c r="N26" s="30"/>
      <c r="P26" s="71" t="s">
        <v>764</v>
      </c>
      <c r="Q26" s="83"/>
      <c r="R26" s="29"/>
      <c r="S26" s="39">
        <f>IF(Suggested="Yes",AB26,AH26)</f>
        <v>15.65</v>
      </c>
      <c r="T26" s="37" t="s">
        <v>294</v>
      </c>
      <c r="U26" s="141" t="str">
        <f>+Instructions!$B$21</f>
        <v>G</v>
      </c>
      <c r="V26" s="52"/>
      <c r="W26" s="52"/>
      <c r="X26" s="54">
        <f>+Instructions!$C$21</f>
        <v>0</v>
      </c>
      <c r="Y26" s="17">
        <f>IF(Instructions!$C$21="Group",#REF!,IF(Instructions!$C$21="Carter",#REF!,ROUNDUP($AB26*(1-X26),2)))</f>
        <v>15.65</v>
      </c>
      <c r="Z26" s="52"/>
      <c r="AA26" s="6" t="s">
        <v>1300</v>
      </c>
      <c r="AB26" s="39">
        <v>15.65</v>
      </c>
      <c r="AC26" s="57">
        <f t="shared" ref="AC26:AD28" si="9">+X26</f>
        <v>0</v>
      </c>
      <c r="AD26" s="17">
        <f t="shared" si="9"/>
        <v>15.65</v>
      </c>
      <c r="AE26" s="12">
        <f>(AH26-AD26)/AH26</f>
        <v>0</v>
      </c>
      <c r="AF26" s="109"/>
      <c r="AG26" s="114">
        <v>1</v>
      </c>
      <c r="AH26" s="38">
        <f>SUM(AJ26:AL26)+AF26</f>
        <v>15.65</v>
      </c>
      <c r="AI26" s="52"/>
      <c r="AJ26" s="17">
        <f>ROUND(AD26/(1-VLOOKUP(AG26,Group,2,FALSE)),2)</f>
        <v>15.65</v>
      </c>
      <c r="AK26" s="17">
        <f>IF(VLOOKUP(AG26,Group,5,FALSE)="YES",VLOOKUP(ROUND(ROUND(AJ26,1)-AJ26,2),Round,2,FALSE)+VLOOKUP(AG26,Group,6,FALSE),0)</f>
        <v>0</v>
      </c>
      <c r="AL26" s="17">
        <f>IF(VLOOKUP(AG26,Group,7,FALSE)="",0,ROUND(AJ26-0.04999,1)-AJ26+AM26)</f>
        <v>0</v>
      </c>
      <c r="AM26" s="17" t="str">
        <f>IF(VLOOKUP(AG26,Group,7,FALSE)="","",VLOOKUP(AG26,Group,7,FALSE))</f>
        <v/>
      </c>
      <c r="AO26" s="31" t="s">
        <v>312</v>
      </c>
    </row>
    <row r="27" spans="2:41" s="3" customFormat="1" ht="9.9499999999999993" customHeight="1" x14ac:dyDescent="0.2">
      <c r="B27" s="101" t="s">
        <v>308</v>
      </c>
      <c r="D27" s="40"/>
      <c r="E27" s="71" t="s">
        <v>134</v>
      </c>
      <c r="F27" s="71"/>
      <c r="G27" s="30" t="s">
        <v>295</v>
      </c>
      <c r="H27" s="30"/>
      <c r="I27" s="30"/>
      <c r="J27" s="30"/>
      <c r="K27" s="30" t="s">
        <v>93</v>
      </c>
      <c r="L27" s="30"/>
      <c r="M27" s="30"/>
      <c r="N27" s="30"/>
      <c r="P27" s="71" t="s">
        <v>80</v>
      </c>
      <c r="Q27" s="83" t="s">
        <v>210</v>
      </c>
      <c r="R27" s="29" t="s">
        <v>304</v>
      </c>
      <c r="S27" s="39">
        <f>IF(Suggested="Yes",AB27,AH27)</f>
        <v>5.65</v>
      </c>
      <c r="T27" s="37" t="s">
        <v>294</v>
      </c>
      <c r="U27" s="141" t="str">
        <f>+Instructions!$B$21</f>
        <v>G</v>
      </c>
      <c r="V27" s="52"/>
      <c r="W27" s="52"/>
      <c r="X27" s="54">
        <f>+Instructions!$C$21</f>
        <v>0</v>
      </c>
      <c r="Y27" s="17">
        <f>IF(Instructions!$C$21="Group",#REF!,IF(Instructions!$C$21="Carter",#REF!,ROUNDUP($AB27*(1-X27),2)))</f>
        <v>5.65</v>
      </c>
      <c r="Z27" s="52"/>
      <c r="AA27" s="6" t="s">
        <v>1300</v>
      </c>
      <c r="AB27" s="39">
        <v>5.65</v>
      </c>
      <c r="AC27" s="57">
        <f t="shared" si="9"/>
        <v>0</v>
      </c>
      <c r="AD27" s="17">
        <f t="shared" si="9"/>
        <v>5.65</v>
      </c>
      <c r="AE27" s="12">
        <f>(AH27-AD27)/AH27</f>
        <v>0</v>
      </c>
      <c r="AF27" s="109"/>
      <c r="AG27" s="114">
        <v>1</v>
      </c>
      <c r="AH27" s="38">
        <f>SUM(AJ27:AL27)+AF27</f>
        <v>5.65</v>
      </c>
      <c r="AI27" s="52"/>
      <c r="AJ27" s="17">
        <f>ROUND(AD27/(1-VLOOKUP(AG27,Group,2,FALSE)),2)</f>
        <v>5.65</v>
      </c>
      <c r="AK27" s="17">
        <f>IF(VLOOKUP(AG27,Group,5,FALSE)="YES",VLOOKUP(ROUND(ROUND(AJ27,1)-AJ27,2),Round,2,FALSE)+VLOOKUP(AG27,Group,6,FALSE),0)</f>
        <v>0</v>
      </c>
      <c r="AL27" s="17">
        <f>IF(VLOOKUP(AG27,Group,7,FALSE)="",0,ROUND(AJ27-0.04999,1)-AJ27+AM27)</f>
        <v>0</v>
      </c>
      <c r="AM27" s="17" t="str">
        <f>IF(VLOOKUP(AG27,Group,7,FALSE)="","",VLOOKUP(AG27,Group,7,FALSE))</f>
        <v/>
      </c>
      <c r="AO27" s="31" t="s">
        <v>312</v>
      </c>
    </row>
    <row r="28" spans="2:41" s="3" customFormat="1" ht="9.9499999999999993" customHeight="1" x14ac:dyDescent="0.2">
      <c r="B28" s="101" t="s">
        <v>308</v>
      </c>
      <c r="D28" s="40"/>
      <c r="E28" s="71" t="s">
        <v>43</v>
      </c>
      <c r="F28" s="71"/>
      <c r="G28" s="30" t="s">
        <v>295</v>
      </c>
      <c r="H28" s="30"/>
      <c r="I28" s="30"/>
      <c r="J28" s="30"/>
      <c r="K28" s="30"/>
      <c r="L28" s="30"/>
      <c r="M28" s="30"/>
      <c r="N28" s="30"/>
      <c r="P28" s="71" t="s">
        <v>774</v>
      </c>
      <c r="Q28" s="83" t="s">
        <v>210</v>
      </c>
      <c r="R28" s="29" t="s">
        <v>304</v>
      </c>
      <c r="S28" s="39">
        <f>IF(Suggested="Yes",AB28,AH28)</f>
        <v>5.45</v>
      </c>
      <c r="T28" s="37" t="s">
        <v>294</v>
      </c>
      <c r="U28" s="141" t="str">
        <f>+Instructions!$B$21</f>
        <v>G</v>
      </c>
      <c r="V28" s="52"/>
      <c r="W28" s="52"/>
      <c r="X28" s="54">
        <f>+Instructions!$C$21</f>
        <v>0</v>
      </c>
      <c r="Y28" s="17">
        <f>IF(Instructions!$C$21="Group",#REF!,IF(Instructions!$C$21="Carter",#REF!,ROUNDUP($AB28*(1-X28),2)))</f>
        <v>5.45</v>
      </c>
      <c r="Z28" s="52"/>
      <c r="AA28" s="6" t="s">
        <v>1300</v>
      </c>
      <c r="AB28" s="39">
        <v>5.45</v>
      </c>
      <c r="AC28" s="57">
        <f t="shared" si="9"/>
        <v>0</v>
      </c>
      <c r="AD28" s="17">
        <f t="shared" si="9"/>
        <v>5.45</v>
      </c>
      <c r="AE28" s="12">
        <f>(AH28-AD28)/AH28</f>
        <v>0</v>
      </c>
      <c r="AF28" s="109"/>
      <c r="AG28" s="114">
        <v>1</v>
      </c>
      <c r="AH28" s="38">
        <f>SUM(AJ28:AL28)+AF28</f>
        <v>5.45</v>
      </c>
      <c r="AI28" s="52"/>
      <c r="AJ28" s="17">
        <f>ROUND(AD28/(1-VLOOKUP(AG28,Group,2,FALSE)),2)</f>
        <v>5.45</v>
      </c>
      <c r="AK28" s="17">
        <f>IF(VLOOKUP(AG28,Group,5,FALSE)="YES",VLOOKUP(ROUND(ROUND(AJ28,1)-AJ28,2),Round,2,FALSE)+VLOOKUP(AG28,Group,6,FALSE),0)</f>
        <v>0</v>
      </c>
      <c r="AL28" s="17">
        <f>IF(VLOOKUP(AG28,Group,7,FALSE)="",0,ROUND(AJ28-0.04999,1)-AJ28+AM28)</f>
        <v>0</v>
      </c>
      <c r="AM28" s="17" t="str">
        <f>IF(VLOOKUP(AG28,Group,7,FALSE)="","",VLOOKUP(AG28,Group,7,FALSE))</f>
        <v/>
      </c>
      <c r="AO28" s="31" t="s">
        <v>312</v>
      </c>
    </row>
    <row r="29" spans="2:41" s="3" customFormat="1" ht="1.5" customHeight="1" x14ac:dyDescent="0.2">
      <c r="P29" s="71"/>
      <c r="Q29" s="83"/>
      <c r="R29" s="6"/>
      <c r="S29" s="39"/>
      <c r="T29" s="6"/>
      <c r="U29" s="5"/>
      <c r="V29" s="52"/>
      <c r="W29" s="52"/>
      <c r="X29" s="54"/>
      <c r="Y29" s="15"/>
      <c r="Z29" s="52"/>
      <c r="AA29" s="39"/>
      <c r="AB29" s="39"/>
      <c r="AC29" s="54"/>
      <c r="AD29" s="17"/>
      <c r="AE29" s="15"/>
      <c r="AF29" s="62"/>
      <c r="AG29" s="112"/>
      <c r="AH29" s="39"/>
      <c r="AI29" s="52"/>
      <c r="AJ29" s="17"/>
      <c r="AK29" s="39"/>
      <c r="AL29" s="17"/>
      <c r="AM29" s="17"/>
      <c r="AO29" s="31"/>
    </row>
    <row r="30" spans="2:41" s="3" customFormat="1" ht="9.9499999999999993" customHeight="1" x14ac:dyDescent="0.2">
      <c r="B30" s="100" t="s">
        <v>204</v>
      </c>
      <c r="D30" s="40"/>
      <c r="E30" s="71" t="s">
        <v>134</v>
      </c>
      <c r="F30" s="71"/>
      <c r="G30" s="30" t="s">
        <v>750</v>
      </c>
      <c r="H30" s="30"/>
      <c r="I30" s="30" t="s">
        <v>946</v>
      </c>
      <c r="J30" s="30"/>
      <c r="K30" s="30"/>
      <c r="L30" s="30"/>
      <c r="M30" s="30"/>
      <c r="N30" s="30"/>
      <c r="O30" s="71"/>
      <c r="P30" s="71" t="s">
        <v>948</v>
      </c>
      <c r="Q30" s="83"/>
      <c r="R30" s="29"/>
      <c r="S30" s="39">
        <f>IF(Suggested="Yes",AB30,AH30)</f>
        <v>26.1</v>
      </c>
      <c r="T30" s="37" t="s">
        <v>293</v>
      </c>
      <c r="U30" s="141" t="str">
        <f>+Instructions!$B$21</f>
        <v>G</v>
      </c>
      <c r="V30" s="52"/>
      <c r="W30" s="52"/>
      <c r="X30" s="54">
        <f>+Instructions!$C$21</f>
        <v>0</v>
      </c>
      <c r="Y30" s="17">
        <f>IF(Instructions!$C$21="Group",#REF!,IF(Instructions!$C$21="Carter",#REF!,ROUNDUP($AB30*(1-X30),2)))</f>
        <v>26.1</v>
      </c>
      <c r="Z30" s="52"/>
      <c r="AA30" s="6" t="s">
        <v>1300</v>
      </c>
      <c r="AB30" s="39">
        <v>26.1</v>
      </c>
      <c r="AC30" s="57">
        <f t="shared" ref="AC30:AD34" si="10">+X30</f>
        <v>0</v>
      </c>
      <c r="AD30" s="17">
        <f t="shared" si="10"/>
        <v>26.1</v>
      </c>
      <c r="AE30" s="12">
        <f>(AH30-AD30)/AH30</f>
        <v>0</v>
      </c>
      <c r="AF30" s="109"/>
      <c r="AG30" s="115">
        <v>3</v>
      </c>
      <c r="AH30" s="53">
        <f>SUM(AJ30:AL30)+AF30</f>
        <v>26.1</v>
      </c>
      <c r="AI30" s="52"/>
      <c r="AJ30" s="17">
        <f>ROUND(AD30/(1-VLOOKUP(AG30,Group,2,FALSE)),2)</f>
        <v>26.1</v>
      </c>
      <c r="AK30" s="17">
        <f>IF(VLOOKUP(AG30,Group,5,FALSE)="YES",VLOOKUP(ROUND(ROUND(AJ30,1)-AJ30,2),Round,2,FALSE)+VLOOKUP(AG30,Group,6,FALSE),0)</f>
        <v>0</v>
      </c>
      <c r="AL30" s="17">
        <f>IF(VLOOKUP(AG30,Group,7,FALSE)="",0,ROUND(AJ30-0.04999,1)-AJ30+AM30)</f>
        <v>0</v>
      </c>
      <c r="AM30" s="17" t="str">
        <f>IF(VLOOKUP(AG30,Group,7,FALSE)="","",VLOOKUP(AG30,Group,7,FALSE))</f>
        <v/>
      </c>
      <c r="AO30" s="31" t="s">
        <v>312</v>
      </c>
    </row>
    <row r="31" spans="2:41" s="3" customFormat="1" ht="9.9499999999999993" customHeight="1" x14ac:dyDescent="0.2">
      <c r="B31" s="100" t="s">
        <v>204</v>
      </c>
      <c r="D31" s="40"/>
      <c r="E31" s="71" t="s">
        <v>134</v>
      </c>
      <c r="F31" s="71"/>
      <c r="G31" s="30" t="s">
        <v>31</v>
      </c>
      <c r="H31" s="30"/>
      <c r="I31" s="30" t="s">
        <v>747</v>
      </c>
      <c r="J31" s="30"/>
      <c r="K31" s="30"/>
      <c r="L31" s="30"/>
      <c r="M31" s="30"/>
      <c r="N31" s="30"/>
      <c r="O31" s="71"/>
      <c r="P31" s="71" t="s">
        <v>680</v>
      </c>
      <c r="Q31" s="83" t="s">
        <v>210</v>
      </c>
      <c r="R31" s="29"/>
      <c r="S31" s="39">
        <f>IF(Suggested="Yes",AB31,AH31)</f>
        <v>32.75</v>
      </c>
      <c r="T31" s="37" t="s">
        <v>293</v>
      </c>
      <c r="U31" s="141" t="str">
        <f>+Instructions!$B$21</f>
        <v>G</v>
      </c>
      <c r="V31" s="52"/>
      <c r="W31" s="52"/>
      <c r="X31" s="54">
        <f>+Instructions!$C$21</f>
        <v>0</v>
      </c>
      <c r="Y31" s="17">
        <f>IF(Instructions!$C$21="Group",#REF!,IF(Instructions!$C$21="Carter",#REF!,ROUNDUP($AB31*(1-X31),2)))</f>
        <v>32.75</v>
      </c>
      <c r="Z31" s="52"/>
      <c r="AA31" s="6" t="s">
        <v>1300</v>
      </c>
      <c r="AB31" s="39">
        <v>32.75</v>
      </c>
      <c r="AC31" s="57">
        <f t="shared" si="10"/>
        <v>0</v>
      </c>
      <c r="AD31" s="17">
        <f t="shared" si="10"/>
        <v>32.75</v>
      </c>
      <c r="AE31" s="12">
        <f>(AH31-AD31)/AH31</f>
        <v>0</v>
      </c>
      <c r="AF31" s="109"/>
      <c r="AG31" s="115">
        <v>3</v>
      </c>
      <c r="AH31" s="53">
        <f>SUM(AJ31:AL31)+AF31</f>
        <v>32.75</v>
      </c>
      <c r="AI31" s="52"/>
      <c r="AJ31" s="17">
        <f>ROUND(AD31/(1-VLOOKUP(AG31,Group,2,FALSE)),2)</f>
        <v>32.75</v>
      </c>
      <c r="AK31" s="17">
        <f>IF(VLOOKUP(AG31,Group,5,FALSE)="YES",VLOOKUP(ROUND(ROUND(AJ31,1)-AJ31,2),Round,2,FALSE)+VLOOKUP(AG31,Group,6,FALSE),0)</f>
        <v>0</v>
      </c>
      <c r="AL31" s="17">
        <f>IF(VLOOKUP(AG31,Group,7,FALSE)="",0,ROUND(AJ31-0.04999,1)-AJ31+AM31)</f>
        <v>0</v>
      </c>
      <c r="AM31" s="17" t="str">
        <f>IF(VLOOKUP(AG31,Group,7,FALSE)="","",VLOOKUP(AG31,Group,7,FALSE))</f>
        <v/>
      </c>
      <c r="AO31" s="31" t="s">
        <v>312</v>
      </c>
    </row>
    <row r="32" spans="2:41" s="3" customFormat="1" ht="9.9499999999999993" customHeight="1" x14ac:dyDescent="0.2">
      <c r="B32" s="100" t="s">
        <v>204</v>
      </c>
      <c r="D32" s="40"/>
      <c r="E32" s="71" t="s">
        <v>134</v>
      </c>
      <c r="F32" s="71"/>
      <c r="G32" s="30" t="s">
        <v>31</v>
      </c>
      <c r="H32" s="30"/>
      <c r="I32" s="30" t="s">
        <v>748</v>
      </c>
      <c r="J32" s="30"/>
      <c r="K32" s="30"/>
      <c r="L32" s="30"/>
      <c r="M32" s="30"/>
      <c r="N32" s="30"/>
      <c r="O32" s="71"/>
      <c r="P32" s="71" t="s">
        <v>948</v>
      </c>
      <c r="Q32" s="83"/>
      <c r="R32" s="29"/>
      <c r="S32" s="39">
        <f>IF(Suggested="Yes",AB32,AH32)</f>
        <v>32.75</v>
      </c>
      <c r="T32" s="37" t="s">
        <v>293</v>
      </c>
      <c r="U32" s="141" t="str">
        <f>+Instructions!$B$21</f>
        <v>G</v>
      </c>
      <c r="V32" s="52"/>
      <c r="W32" s="52"/>
      <c r="X32" s="54">
        <f>+Instructions!$C$21</f>
        <v>0</v>
      </c>
      <c r="Y32" s="17">
        <f>IF(Instructions!$C$21="Group",#REF!,IF(Instructions!$C$21="Carter",#REF!,ROUNDUP($AB32*(1-X32),2)))</f>
        <v>32.75</v>
      </c>
      <c r="Z32" s="52"/>
      <c r="AA32" s="6" t="s">
        <v>1300</v>
      </c>
      <c r="AB32" s="39">
        <v>32.75</v>
      </c>
      <c r="AC32" s="57">
        <f t="shared" si="10"/>
        <v>0</v>
      </c>
      <c r="AD32" s="17">
        <f t="shared" si="10"/>
        <v>32.75</v>
      </c>
      <c r="AE32" s="12">
        <f>(AH32-AD32)/AH32</f>
        <v>0</v>
      </c>
      <c r="AF32" s="109"/>
      <c r="AG32" s="115">
        <v>3</v>
      </c>
      <c r="AH32" s="53">
        <f>SUM(AJ32:AL32)+AF32</f>
        <v>32.75</v>
      </c>
      <c r="AI32" s="52"/>
      <c r="AJ32" s="17">
        <f>ROUND(AD32/(1-VLOOKUP(AG32,Group,2,FALSE)),2)</f>
        <v>32.75</v>
      </c>
      <c r="AK32" s="17">
        <f>IF(VLOOKUP(AG32,Group,5,FALSE)="YES",VLOOKUP(ROUND(ROUND(AJ32,1)-AJ32,2),Round,2,FALSE)+VLOOKUP(AG32,Group,6,FALSE),0)</f>
        <v>0</v>
      </c>
      <c r="AL32" s="17">
        <f>IF(VLOOKUP(AG32,Group,7,FALSE)="",0,ROUND(AJ32-0.04999,1)-AJ32+AM32)</f>
        <v>0</v>
      </c>
      <c r="AM32" s="17" t="str">
        <f>IF(VLOOKUP(AG32,Group,7,FALSE)="","",VLOOKUP(AG32,Group,7,FALSE))</f>
        <v/>
      </c>
      <c r="AO32" s="31" t="s">
        <v>312</v>
      </c>
    </row>
    <row r="33" spans="2:41" s="3" customFormat="1" ht="9.9499999999999993" customHeight="1" x14ac:dyDescent="0.2">
      <c r="B33" s="100" t="s">
        <v>204</v>
      </c>
      <c r="D33" s="40"/>
      <c r="E33" s="71" t="s">
        <v>134</v>
      </c>
      <c r="F33" s="71"/>
      <c r="G33" s="30" t="s">
        <v>31</v>
      </c>
      <c r="H33" s="30"/>
      <c r="I33" s="30" t="s">
        <v>749</v>
      </c>
      <c r="J33" s="30"/>
      <c r="K33" s="30"/>
      <c r="L33" s="30"/>
      <c r="M33" s="30"/>
      <c r="N33" s="30"/>
      <c r="O33" s="71"/>
      <c r="P33" s="71" t="s">
        <v>948</v>
      </c>
      <c r="Q33" s="83"/>
      <c r="R33" s="29"/>
      <c r="S33" s="39">
        <f>IF(Suggested="Yes",AB33,AH33)</f>
        <v>32.75</v>
      </c>
      <c r="T33" s="37" t="s">
        <v>293</v>
      </c>
      <c r="U33" s="141" t="str">
        <f>+Instructions!$B$21</f>
        <v>G</v>
      </c>
      <c r="V33" s="52"/>
      <c r="W33" s="52"/>
      <c r="X33" s="54">
        <f>+Instructions!$C$21</f>
        <v>0</v>
      </c>
      <c r="Y33" s="17">
        <f>IF(Instructions!$C$21="Group",#REF!,IF(Instructions!$C$21="Carter",#REF!,ROUNDUP($AB33*(1-X33),2)))</f>
        <v>32.75</v>
      </c>
      <c r="Z33" s="52"/>
      <c r="AA33" s="6" t="s">
        <v>1300</v>
      </c>
      <c r="AB33" s="39">
        <v>32.75</v>
      </c>
      <c r="AC33" s="57">
        <f t="shared" si="10"/>
        <v>0</v>
      </c>
      <c r="AD33" s="17">
        <f t="shared" si="10"/>
        <v>32.75</v>
      </c>
      <c r="AE33" s="12">
        <f>(AH33-AD33)/AH33</f>
        <v>0</v>
      </c>
      <c r="AF33" s="109"/>
      <c r="AG33" s="115">
        <v>3</v>
      </c>
      <c r="AH33" s="53">
        <f>SUM(AJ33:AL33)+AF33</f>
        <v>32.75</v>
      </c>
      <c r="AI33" s="52"/>
      <c r="AJ33" s="17">
        <f>ROUND(AD33/(1-VLOOKUP(AG33,Group,2,FALSE)),2)</f>
        <v>32.75</v>
      </c>
      <c r="AK33" s="17">
        <f>IF(VLOOKUP(AG33,Group,5,FALSE)="YES",VLOOKUP(ROUND(ROUND(AJ33,1)-AJ33,2),Round,2,FALSE)+VLOOKUP(AG33,Group,6,FALSE),0)</f>
        <v>0</v>
      </c>
      <c r="AL33" s="17">
        <f>IF(VLOOKUP(AG33,Group,7,FALSE)="",0,ROUND(AJ33-0.04999,1)-AJ33+AM33)</f>
        <v>0</v>
      </c>
      <c r="AM33" s="17" t="str">
        <f>IF(VLOOKUP(AG33,Group,7,FALSE)="","",VLOOKUP(AG33,Group,7,FALSE))</f>
        <v/>
      </c>
      <c r="AO33" s="31" t="s">
        <v>312</v>
      </c>
    </row>
    <row r="34" spans="2:41" s="3" customFormat="1" ht="9.9499999999999993" customHeight="1" x14ac:dyDescent="0.2">
      <c r="B34" s="100" t="s">
        <v>204</v>
      </c>
      <c r="D34" s="40"/>
      <c r="E34" s="71" t="s">
        <v>751</v>
      </c>
      <c r="F34" s="71"/>
      <c r="G34" s="30" t="s">
        <v>668</v>
      </c>
      <c r="H34" s="30"/>
      <c r="I34" s="30" t="s">
        <v>947</v>
      </c>
      <c r="J34" s="30"/>
      <c r="K34" s="30"/>
      <c r="L34" s="30"/>
      <c r="M34" s="30"/>
      <c r="N34" s="30"/>
      <c r="O34" s="71"/>
      <c r="P34" s="71" t="s">
        <v>948</v>
      </c>
      <c r="Q34" s="83"/>
      <c r="R34" s="29"/>
      <c r="S34" s="39">
        <f>IF(Suggested="Yes",AB34,AH34)</f>
        <v>56.35</v>
      </c>
      <c r="T34" s="37" t="s">
        <v>293</v>
      </c>
      <c r="U34" s="141" t="str">
        <f>+Instructions!$B$21</f>
        <v>G</v>
      </c>
      <c r="V34" s="52"/>
      <c r="W34" s="52"/>
      <c r="X34" s="54">
        <f>+Instructions!$C$21</f>
        <v>0</v>
      </c>
      <c r="Y34" s="17">
        <f>IF(Instructions!$C$21="Group",#REF!,IF(Instructions!$C$21="Carter",#REF!,ROUNDUP($AB34*(1-X34),2)))</f>
        <v>56.35</v>
      </c>
      <c r="Z34" s="52"/>
      <c r="AA34" s="6" t="s">
        <v>1300</v>
      </c>
      <c r="AB34" s="39">
        <v>56.35</v>
      </c>
      <c r="AC34" s="57">
        <f t="shared" si="10"/>
        <v>0</v>
      </c>
      <c r="AD34" s="17">
        <f t="shared" si="10"/>
        <v>56.35</v>
      </c>
      <c r="AE34" s="12">
        <f>(AH34-AD34)/AH34</f>
        <v>0</v>
      </c>
      <c r="AF34" s="109"/>
      <c r="AG34" s="115">
        <v>3</v>
      </c>
      <c r="AH34" s="53">
        <f>SUM(AJ34:AL34)+AF34</f>
        <v>56.35</v>
      </c>
      <c r="AI34" s="52"/>
      <c r="AJ34" s="17">
        <f>ROUND(AD34/(1-VLOOKUP(AG34,Group,2,FALSE)),2)</f>
        <v>56.35</v>
      </c>
      <c r="AK34" s="17">
        <f>IF(VLOOKUP(AG34,Group,5,FALSE)="YES",VLOOKUP(ROUND(ROUND(AJ34,1)-AJ34,2),Round,2,FALSE)+VLOOKUP(AG34,Group,6,FALSE),0)</f>
        <v>0</v>
      </c>
      <c r="AL34" s="17">
        <f>IF(VLOOKUP(AG34,Group,7,FALSE)="",0,ROUND(AJ34-0.04999,1)-AJ34+AM34)</f>
        <v>0</v>
      </c>
      <c r="AM34" s="17" t="str">
        <f>IF(VLOOKUP(AG34,Group,7,FALSE)="","",VLOOKUP(AG34,Group,7,FALSE))</f>
        <v/>
      </c>
      <c r="AO34" s="31" t="s">
        <v>312</v>
      </c>
    </row>
    <row r="35" spans="2:41" s="3" customFormat="1" ht="1.5" customHeight="1" x14ac:dyDescent="0.2">
      <c r="P35" s="71"/>
      <c r="Q35" s="83"/>
      <c r="R35" s="6"/>
      <c r="S35" s="39"/>
      <c r="T35" s="6"/>
      <c r="U35" s="5"/>
      <c r="V35" s="52"/>
      <c r="W35" s="52"/>
      <c r="X35" s="54"/>
      <c r="Y35" s="15"/>
      <c r="Z35" s="52"/>
      <c r="AA35" s="39"/>
      <c r="AB35" s="39"/>
      <c r="AC35" s="54"/>
      <c r="AD35" s="17"/>
      <c r="AE35" s="15"/>
      <c r="AF35" s="62"/>
      <c r="AG35" s="112"/>
      <c r="AH35" s="39"/>
      <c r="AI35" s="52"/>
      <c r="AJ35" s="17"/>
      <c r="AK35" s="39"/>
      <c r="AL35" s="17"/>
      <c r="AM35" s="17"/>
      <c r="AO35" s="31"/>
    </row>
    <row r="36" spans="2:41" s="3" customFormat="1" ht="9.9499999999999993" customHeight="1" x14ac:dyDescent="0.2">
      <c r="B36" s="102" t="s">
        <v>292</v>
      </c>
      <c r="D36" s="40"/>
      <c r="E36" s="71" t="s">
        <v>135</v>
      </c>
      <c r="F36" s="71"/>
      <c r="G36" s="30" t="s">
        <v>439</v>
      </c>
      <c r="H36" s="30"/>
      <c r="I36" s="30" t="s">
        <v>366</v>
      </c>
      <c r="J36" s="30"/>
      <c r="K36" s="30"/>
      <c r="L36" s="30" t="s">
        <v>1400</v>
      </c>
      <c r="M36" s="30"/>
      <c r="N36" s="30" t="s">
        <v>93</v>
      </c>
      <c r="P36" s="71"/>
      <c r="Q36" s="83" t="s">
        <v>210</v>
      </c>
      <c r="R36" s="29" t="s">
        <v>304</v>
      </c>
      <c r="S36" s="39">
        <f>IF(Suggested="Yes",AB36,AH36)</f>
        <v>10.8</v>
      </c>
      <c r="T36" s="37" t="s">
        <v>293</v>
      </c>
      <c r="U36" s="141" t="str">
        <f>+Instructions!$B$21</f>
        <v>G</v>
      </c>
      <c r="V36" s="52"/>
      <c r="W36" s="52"/>
      <c r="X36" s="54">
        <f>+Instructions!$C$21</f>
        <v>0</v>
      </c>
      <c r="Y36" s="17">
        <f>IF(Instructions!$C$21="Group",#REF!,IF(Instructions!$C$21="Carter",#REF!,ROUNDUP($AB36*(1-X36),2)))</f>
        <v>10.8</v>
      </c>
      <c r="Z36" s="52"/>
      <c r="AA36" s="6" t="s">
        <v>1300</v>
      </c>
      <c r="AB36" s="39">
        <v>10.8</v>
      </c>
      <c r="AC36" s="57">
        <f>+X36</f>
        <v>0</v>
      </c>
      <c r="AD36" s="39">
        <f>+Y36</f>
        <v>10.8</v>
      </c>
      <c r="AE36" s="57">
        <f>(AH36-AD36)/AH36</f>
        <v>0</v>
      </c>
      <c r="AF36" s="109"/>
      <c r="AG36" s="116">
        <v>2</v>
      </c>
      <c r="AH36" s="44">
        <f>SUM(AJ36:AL36)+AF36</f>
        <v>10.8</v>
      </c>
      <c r="AI36" s="52"/>
      <c r="AJ36" s="17">
        <f>ROUND(AD36/(1-VLOOKUP(AG36,Group,2,FALSE)),2)</f>
        <v>10.8</v>
      </c>
      <c r="AK36" s="17">
        <f>IF(VLOOKUP(AG36,Group,5,FALSE)="YES",VLOOKUP(ROUND(ROUND(AJ36,1)-AJ36,2),Round,2,FALSE)+VLOOKUP(AG36,Group,6,FALSE),0)</f>
        <v>0</v>
      </c>
      <c r="AL36" s="17">
        <f>IF(VLOOKUP(AG36,Group,7,FALSE)="",0,ROUND(AJ36-0.04999,1)-AJ36+AM36)</f>
        <v>0</v>
      </c>
      <c r="AM36" s="17" t="str">
        <f>IF(VLOOKUP(AG36,Group,7,FALSE)="","",VLOOKUP(AG36,Group,7,FALSE))</f>
        <v/>
      </c>
      <c r="AO36" s="31" t="s">
        <v>312</v>
      </c>
    </row>
    <row r="37" spans="2:41" s="3" customFormat="1" ht="1.5" customHeight="1" x14ac:dyDescent="0.2">
      <c r="P37" s="71"/>
      <c r="Q37" s="83"/>
      <c r="R37" s="6"/>
      <c r="S37" s="39"/>
      <c r="T37" s="6"/>
      <c r="U37" s="5"/>
      <c r="V37" s="52"/>
      <c r="W37" s="52"/>
      <c r="X37" s="54"/>
      <c r="Y37" s="15"/>
      <c r="Z37" s="52"/>
      <c r="AA37" s="39"/>
      <c r="AB37" s="39"/>
      <c r="AC37" s="54"/>
      <c r="AD37" s="17"/>
      <c r="AE37" s="15"/>
      <c r="AF37" s="62"/>
      <c r="AG37" s="112"/>
      <c r="AH37" s="39"/>
      <c r="AI37" s="52"/>
      <c r="AJ37" s="17"/>
      <c r="AK37" s="39"/>
      <c r="AL37" s="17"/>
      <c r="AM37" s="17"/>
      <c r="AO37" s="31" t="s">
        <v>312</v>
      </c>
    </row>
    <row r="38" spans="2:41" s="3" customFormat="1" ht="9.75" customHeight="1" x14ac:dyDescent="0.2">
      <c r="C38" s="11" t="s">
        <v>93</v>
      </c>
      <c r="D38" s="40" t="s">
        <v>305</v>
      </c>
      <c r="E38" s="187" t="s">
        <v>450</v>
      </c>
      <c r="F38" s="71"/>
      <c r="G38" s="30"/>
      <c r="H38" s="30"/>
      <c r="I38" s="188" t="s">
        <v>1361</v>
      </c>
      <c r="J38" s="30"/>
      <c r="K38" s="30"/>
      <c r="L38" s="30"/>
      <c r="M38" s="30"/>
      <c r="N38" s="30"/>
      <c r="P38" s="71"/>
      <c r="Q38" s="83"/>
      <c r="R38" s="29"/>
      <c r="S38" s="39"/>
      <c r="T38" s="37"/>
      <c r="U38" s="37"/>
      <c r="V38" s="52"/>
      <c r="W38" s="52"/>
      <c r="X38" s="54"/>
      <c r="Y38" s="39"/>
      <c r="Z38" s="52"/>
      <c r="AA38" s="133"/>
      <c r="AB38" s="39"/>
      <c r="AC38" s="57"/>
      <c r="AD38" s="39"/>
      <c r="AE38" s="57"/>
      <c r="AF38" s="72"/>
      <c r="AG38" s="39"/>
      <c r="AH38" s="39"/>
      <c r="AI38" s="52"/>
      <c r="AK38" s="6" t="s">
        <v>93</v>
      </c>
      <c r="AO38" s="31" t="s">
        <v>312</v>
      </c>
    </row>
    <row r="39" spans="2:41" s="3" customFormat="1" ht="3.95" customHeight="1" x14ac:dyDescent="0.2">
      <c r="P39" s="71"/>
      <c r="Q39" s="83"/>
      <c r="R39" s="6"/>
      <c r="S39" s="39"/>
      <c r="T39" s="6"/>
      <c r="U39" s="5"/>
      <c r="V39" s="52"/>
      <c r="W39" s="52"/>
      <c r="X39" s="54"/>
      <c r="Y39" s="15"/>
      <c r="Z39" s="52"/>
      <c r="AA39" s="39"/>
      <c r="AB39" s="39"/>
      <c r="AC39" s="54"/>
      <c r="AD39" s="17"/>
      <c r="AE39" s="15"/>
      <c r="AF39" s="62"/>
      <c r="AG39" s="112"/>
      <c r="AH39" s="39"/>
      <c r="AI39" s="52"/>
      <c r="AJ39" s="17"/>
      <c r="AK39" s="39"/>
      <c r="AL39" s="17"/>
      <c r="AM39" s="17"/>
      <c r="AO39" s="31"/>
    </row>
    <row r="40" spans="2:41" s="3" customFormat="1" ht="12.2" customHeight="1" x14ac:dyDescent="0.2">
      <c r="C40" s="129" t="s">
        <v>1130</v>
      </c>
      <c r="P40" s="71"/>
      <c r="Q40" s="83"/>
      <c r="R40" s="193" t="s">
        <v>681</v>
      </c>
      <c r="S40" s="194" t="s">
        <v>1087</v>
      </c>
      <c r="T40" s="198"/>
      <c r="U40" s="233"/>
      <c r="V40" s="52"/>
      <c r="W40" s="52"/>
      <c r="X40" s="54"/>
      <c r="Y40" s="15"/>
      <c r="Z40" s="52"/>
      <c r="AA40" s="39"/>
      <c r="AB40" s="39"/>
      <c r="AC40" s="54"/>
      <c r="AD40" s="17"/>
      <c r="AE40" s="15"/>
      <c r="AF40" s="62"/>
      <c r="AG40" s="112"/>
      <c r="AH40" s="39"/>
      <c r="AI40" s="52"/>
      <c r="AJ40" s="17"/>
      <c r="AK40" s="39"/>
      <c r="AL40" s="17"/>
      <c r="AM40" s="17"/>
      <c r="AO40" s="31"/>
    </row>
    <row r="41" spans="2:41" s="3" customFormat="1" ht="2.4500000000000002" customHeight="1" x14ac:dyDescent="0.2">
      <c r="P41" s="71"/>
      <c r="Q41" s="83"/>
      <c r="R41" s="6"/>
      <c r="S41" s="39"/>
      <c r="T41" s="6"/>
      <c r="U41" s="233"/>
      <c r="V41" s="52"/>
      <c r="W41" s="52"/>
      <c r="X41" s="54"/>
      <c r="Y41" s="15"/>
      <c r="Z41" s="52"/>
      <c r="AA41" s="39"/>
      <c r="AB41" s="39"/>
      <c r="AC41" s="54"/>
      <c r="AD41" s="17"/>
      <c r="AE41" s="15"/>
      <c r="AF41" s="62"/>
      <c r="AG41" s="112"/>
      <c r="AH41" s="39"/>
      <c r="AI41" s="52"/>
      <c r="AJ41" s="17"/>
      <c r="AK41" s="39"/>
      <c r="AL41" s="17"/>
      <c r="AM41" s="17"/>
      <c r="AO41" s="31" t="s">
        <v>312</v>
      </c>
    </row>
    <row r="42" spans="2:41" s="30" customFormat="1" ht="9.75" customHeight="1" x14ac:dyDescent="0.2">
      <c r="C42" s="135"/>
      <c r="D42" s="40" t="s">
        <v>206</v>
      </c>
      <c r="E42" s="145" t="s">
        <v>1011</v>
      </c>
      <c r="F42" s="144"/>
      <c r="G42" s="145"/>
      <c r="H42" s="144"/>
      <c r="I42" s="144" t="s">
        <v>1017</v>
      </c>
      <c r="J42" s="145"/>
      <c r="K42" s="144"/>
      <c r="L42" s="145"/>
      <c r="M42" s="144" t="s">
        <v>1018</v>
      </c>
      <c r="N42" s="144"/>
      <c r="Q42" s="83"/>
      <c r="T42" s="134"/>
      <c r="U42" s="234"/>
      <c r="V42" s="52"/>
      <c r="W42" s="52"/>
      <c r="X42" s="126"/>
      <c r="Y42" s="124"/>
      <c r="Z42" s="52"/>
      <c r="AA42" s="133"/>
      <c r="AC42" s="126"/>
      <c r="AD42" s="125"/>
      <c r="AE42" s="124"/>
      <c r="AF42" s="127"/>
      <c r="AH42" s="125"/>
      <c r="AI42" s="52"/>
      <c r="AJ42" s="3"/>
      <c r="AK42" s="6" t="s">
        <v>93</v>
      </c>
      <c r="AL42" s="3"/>
      <c r="AO42" s="31" t="s">
        <v>312</v>
      </c>
    </row>
    <row r="43" spans="2:41" s="30" customFormat="1" ht="9.9499999999999993" customHeight="1" x14ac:dyDescent="0.2">
      <c r="C43" s="135"/>
      <c r="D43" s="40"/>
      <c r="E43" s="145" t="s">
        <v>1012</v>
      </c>
      <c r="F43" s="144"/>
      <c r="G43" s="145"/>
      <c r="H43" s="144"/>
      <c r="I43" s="144" t="s">
        <v>1016</v>
      </c>
      <c r="J43" s="145"/>
      <c r="L43" s="145"/>
      <c r="N43" s="144"/>
      <c r="Q43" s="83"/>
      <c r="T43" s="134"/>
      <c r="U43" s="234"/>
      <c r="V43" s="52"/>
      <c r="W43" s="52"/>
      <c r="X43" s="126"/>
      <c r="Y43" s="124"/>
      <c r="Z43" s="52"/>
      <c r="AA43" s="133"/>
      <c r="AC43" s="126"/>
      <c r="AD43" s="125"/>
      <c r="AE43" s="124"/>
      <c r="AF43" s="127"/>
      <c r="AH43" s="125"/>
      <c r="AI43" s="52"/>
      <c r="AJ43" s="3"/>
      <c r="AK43" s="6"/>
      <c r="AL43" s="3"/>
      <c r="AO43" s="31"/>
    </row>
    <row r="44" spans="2:41" s="3" customFormat="1" ht="1.5" customHeight="1" x14ac:dyDescent="0.2">
      <c r="P44" s="71"/>
      <c r="Q44" s="83"/>
      <c r="R44" s="6"/>
      <c r="S44" s="39"/>
      <c r="T44" s="6"/>
      <c r="U44" s="233"/>
      <c r="V44" s="52"/>
      <c r="W44" s="52"/>
      <c r="X44" s="54"/>
      <c r="Y44" s="15"/>
      <c r="Z44" s="52"/>
      <c r="AA44" s="39"/>
      <c r="AB44" s="39"/>
      <c r="AC44" s="54"/>
      <c r="AD44" s="17"/>
      <c r="AE44" s="15"/>
      <c r="AF44" s="62"/>
      <c r="AG44" s="112"/>
      <c r="AH44" s="39"/>
      <c r="AI44" s="52"/>
      <c r="AJ44" s="17"/>
      <c r="AK44" s="39"/>
      <c r="AL44" s="17"/>
      <c r="AM44" s="17"/>
      <c r="AO44" s="31"/>
    </row>
    <row r="45" spans="2:41" s="3" customFormat="1" ht="9.9499999999999993" customHeight="1" x14ac:dyDescent="0.2">
      <c r="B45" s="101" t="s">
        <v>308</v>
      </c>
      <c r="D45" s="40"/>
      <c r="E45" s="71" t="s">
        <v>43</v>
      </c>
      <c r="F45" s="71"/>
      <c r="G45" s="30" t="s">
        <v>295</v>
      </c>
      <c r="H45" s="30"/>
      <c r="I45" s="30" t="s">
        <v>419</v>
      </c>
      <c r="J45" s="30"/>
      <c r="K45" s="30"/>
      <c r="L45" s="30"/>
      <c r="M45" s="30"/>
      <c r="N45" s="30"/>
      <c r="P45" s="71" t="s">
        <v>817</v>
      </c>
      <c r="Q45" s="83" t="s">
        <v>210</v>
      </c>
      <c r="R45" s="29"/>
      <c r="S45" s="39">
        <f>IF(Suggested="Yes",AB45,AH45)</f>
        <v>6.15</v>
      </c>
      <c r="T45" s="37" t="s">
        <v>294</v>
      </c>
      <c r="U45" s="141" t="str">
        <f>+Instructions!$B$21</f>
        <v>G</v>
      </c>
      <c r="V45" s="52"/>
      <c r="W45" s="52"/>
      <c r="X45" s="54">
        <f>+Instructions!$C$21</f>
        <v>0</v>
      </c>
      <c r="Y45" s="17">
        <f>IF(Instructions!$C$21="Group",#REF!,IF(Instructions!$C$21="Carter",#REF!,ROUNDUP($AB45*(1-X45),2)))</f>
        <v>6.15</v>
      </c>
      <c r="Z45" s="52"/>
      <c r="AA45" s="6" t="s">
        <v>1300</v>
      </c>
      <c r="AB45" s="39">
        <v>6.15</v>
      </c>
      <c r="AC45" s="57">
        <f t="shared" ref="AC45:AD46" si="11">+X45</f>
        <v>0</v>
      </c>
      <c r="AD45" s="17">
        <f t="shared" si="11"/>
        <v>6.15</v>
      </c>
      <c r="AE45" s="12">
        <f>(AH45-AD45)/AH45</f>
        <v>0</v>
      </c>
      <c r="AF45" s="109"/>
      <c r="AG45" s="114">
        <v>1</v>
      </c>
      <c r="AH45" s="38">
        <f>SUM(AJ45:AL45)+AF45</f>
        <v>6.15</v>
      </c>
      <c r="AI45" s="52"/>
      <c r="AJ45" s="17">
        <f>ROUND(AD45/(1-VLOOKUP(AG45,Group,2,FALSE)),2)</f>
        <v>6.15</v>
      </c>
      <c r="AK45" s="17">
        <f>IF(VLOOKUP(AG45,Group,5,FALSE)="YES",VLOOKUP(ROUND(ROUND(AJ45,1)-AJ45,2),Round,2,FALSE)+VLOOKUP(AG45,Group,6,FALSE),0)</f>
        <v>0</v>
      </c>
      <c r="AL45" s="17">
        <f>IF(VLOOKUP(AG45,Group,7,FALSE)="",0,ROUND(AJ45-0.04999,1)-AJ45+AM45)</f>
        <v>0</v>
      </c>
      <c r="AM45" s="17" t="str">
        <f>IF(VLOOKUP(AG45,Group,7,FALSE)="","",VLOOKUP(AG45,Group,7,FALSE))</f>
        <v/>
      </c>
      <c r="AO45" s="31" t="s">
        <v>312</v>
      </c>
    </row>
    <row r="46" spans="2:41" s="3" customFormat="1" ht="9.9499999999999993" customHeight="1" x14ac:dyDescent="0.2">
      <c r="B46" s="101" t="s">
        <v>308</v>
      </c>
      <c r="D46" s="40"/>
      <c r="E46" s="71" t="s">
        <v>870</v>
      </c>
      <c r="F46" s="71"/>
      <c r="G46" s="30" t="s">
        <v>295</v>
      </c>
      <c r="H46" s="30"/>
      <c r="I46" s="30" t="s">
        <v>419</v>
      </c>
      <c r="J46" s="30"/>
      <c r="K46" s="30"/>
      <c r="L46" s="30"/>
      <c r="M46" s="30"/>
      <c r="N46" s="30"/>
      <c r="P46" s="71" t="s">
        <v>872</v>
      </c>
      <c r="Q46" s="83" t="s">
        <v>210</v>
      </c>
      <c r="R46" s="29" t="s">
        <v>304</v>
      </c>
      <c r="S46" s="39">
        <f>IF(Suggested="Yes",AB46,AH46)</f>
        <v>7.95</v>
      </c>
      <c r="T46" s="37" t="s">
        <v>294</v>
      </c>
      <c r="U46" s="141" t="str">
        <f>+Instructions!$B$21</f>
        <v>G</v>
      </c>
      <c r="V46" s="52"/>
      <c r="W46" s="52"/>
      <c r="X46" s="54">
        <f>+Instructions!$C$21</f>
        <v>0</v>
      </c>
      <c r="Y46" s="17">
        <f>IF(Instructions!$C$21="Group",#REF!,IF(Instructions!$C$21="Carter",#REF!,ROUNDUP($AB46*(1-X46),2)))</f>
        <v>7.95</v>
      </c>
      <c r="Z46" s="52"/>
      <c r="AA46" s="6" t="s">
        <v>1300</v>
      </c>
      <c r="AB46" s="39">
        <v>7.95</v>
      </c>
      <c r="AC46" s="57">
        <f t="shared" si="11"/>
        <v>0</v>
      </c>
      <c r="AD46" s="17">
        <f t="shared" si="11"/>
        <v>7.95</v>
      </c>
      <c r="AE46" s="12">
        <f>(AH46-AD46)/AH46</f>
        <v>0</v>
      </c>
      <c r="AF46" s="109"/>
      <c r="AG46" s="114">
        <v>1</v>
      </c>
      <c r="AH46" s="38">
        <f>SUM(AJ46:AL46)+AF46</f>
        <v>7.95</v>
      </c>
      <c r="AI46" s="52"/>
      <c r="AJ46" s="17">
        <f>ROUND(AD46/(1-VLOOKUP(AG46,Group,2,FALSE)),2)</f>
        <v>7.95</v>
      </c>
      <c r="AK46" s="17">
        <f>IF(VLOOKUP(AG46,Group,5,FALSE)="YES",VLOOKUP(ROUND(ROUND(AJ46,1)-AJ46,2),Round,2,FALSE)+VLOOKUP(AG46,Group,6,FALSE),0)</f>
        <v>0</v>
      </c>
      <c r="AL46" s="17">
        <f>IF(VLOOKUP(AG46,Group,7,FALSE)="",0,ROUND(AJ46-0.04999,1)-AJ46+AM46)</f>
        <v>0</v>
      </c>
      <c r="AM46" s="17" t="str">
        <f>IF(VLOOKUP(AG46,Group,7,FALSE)="","",VLOOKUP(AG46,Group,7,FALSE))</f>
        <v/>
      </c>
      <c r="AO46" s="31" t="s">
        <v>312</v>
      </c>
    </row>
    <row r="47" spans="2:41" s="3" customFormat="1" ht="1.5" customHeight="1" x14ac:dyDescent="0.2">
      <c r="P47" s="71"/>
      <c r="Q47" s="83"/>
      <c r="R47" s="6"/>
      <c r="S47" s="39"/>
      <c r="T47" s="6"/>
      <c r="U47" s="5"/>
      <c r="V47" s="52"/>
      <c r="W47" s="52"/>
      <c r="X47" s="54"/>
      <c r="Y47" s="15"/>
      <c r="Z47" s="52"/>
      <c r="AA47" s="39"/>
      <c r="AB47" s="39"/>
      <c r="AC47" s="54"/>
      <c r="AD47" s="17"/>
      <c r="AE47" s="15"/>
      <c r="AF47" s="62"/>
      <c r="AG47" s="112"/>
      <c r="AH47" s="39"/>
      <c r="AI47" s="52"/>
      <c r="AJ47" s="17"/>
      <c r="AK47" s="39"/>
      <c r="AL47" s="17"/>
      <c r="AM47" s="17"/>
      <c r="AO47" s="31"/>
    </row>
    <row r="48" spans="2:41" s="3" customFormat="1" ht="9.9499999999999993" customHeight="1" x14ac:dyDescent="0.2">
      <c r="B48" s="100" t="s">
        <v>204</v>
      </c>
      <c r="D48" s="40"/>
      <c r="E48" s="71" t="s">
        <v>134</v>
      </c>
      <c r="F48" s="71"/>
      <c r="G48" s="30" t="s">
        <v>30</v>
      </c>
      <c r="H48" s="30"/>
      <c r="I48" s="30" t="s">
        <v>419</v>
      </c>
      <c r="J48" s="30"/>
      <c r="K48" s="30" t="s">
        <v>1383</v>
      </c>
      <c r="L48" s="30"/>
      <c r="M48" s="30"/>
      <c r="N48" s="30"/>
      <c r="P48" s="71" t="s">
        <v>948</v>
      </c>
      <c r="Q48" s="83"/>
      <c r="R48" s="29"/>
      <c r="S48" s="39">
        <f t="shared" ref="S48" si="12">IF(Suggested="Yes",AB48,AH48)</f>
        <v>22.2</v>
      </c>
      <c r="T48" s="37" t="s">
        <v>293</v>
      </c>
      <c r="U48" s="141" t="str">
        <f>+Instructions!$B$21</f>
        <v>G</v>
      </c>
      <c r="V48" s="52"/>
      <c r="W48" s="52"/>
      <c r="X48" s="54">
        <f>+Instructions!$C$21</f>
        <v>0</v>
      </c>
      <c r="Y48" s="17">
        <f>IF(Instructions!$C$21="Group",#REF!,IF(Instructions!$C$21="Carter",#REF!,ROUNDUP($AB48*(1-X48),2)))</f>
        <v>22.2</v>
      </c>
      <c r="Z48" s="52"/>
      <c r="AA48" s="6" t="s">
        <v>1300</v>
      </c>
      <c r="AB48" s="39">
        <v>22.2</v>
      </c>
      <c r="AC48" s="57">
        <f t="shared" ref="AC48" si="13">+X48</f>
        <v>0</v>
      </c>
      <c r="AD48" s="17">
        <f t="shared" ref="AD48" si="14">+Y48</f>
        <v>22.2</v>
      </c>
      <c r="AE48" s="12">
        <f t="shared" ref="AE48" si="15">(AH48-AD48)/AH48</f>
        <v>0</v>
      </c>
      <c r="AF48" s="109"/>
      <c r="AG48" s="115">
        <v>3</v>
      </c>
      <c r="AH48" s="53">
        <f t="shared" ref="AH48" si="16">SUM(AJ48:AL48)+AF48</f>
        <v>22.2</v>
      </c>
      <c r="AI48" s="52"/>
      <c r="AJ48" s="17">
        <f t="shared" ref="AJ48" si="17">ROUND(AD48/(1-VLOOKUP(AG48,Group,2,FALSE)),2)</f>
        <v>22.2</v>
      </c>
      <c r="AK48" s="17">
        <f t="shared" ref="AK48" si="18">IF(VLOOKUP(AG48,Group,5,FALSE)="YES",VLOOKUP(ROUND(ROUND(AJ48,1)-AJ48,2),Round,2,FALSE)+VLOOKUP(AG48,Group,6,FALSE),0)</f>
        <v>0</v>
      </c>
      <c r="AL48" s="17">
        <f t="shared" ref="AL48" si="19">IF(VLOOKUP(AG48,Group,7,FALSE)="",0,ROUND(AJ48-0.04999,1)-AJ48+AM48)</f>
        <v>0</v>
      </c>
      <c r="AM48" s="17" t="str">
        <f t="shared" ref="AM48" si="20">IF(VLOOKUP(AG48,Group,7,FALSE)="","",VLOOKUP(AG48,Group,7,FALSE))</f>
        <v/>
      </c>
      <c r="AO48" s="31" t="s">
        <v>312</v>
      </c>
    </row>
    <row r="49" spans="2:41" s="3" customFormat="1" ht="9.9499999999999993" customHeight="1" x14ac:dyDescent="0.2">
      <c r="B49" s="100" t="s">
        <v>204</v>
      </c>
      <c r="D49" s="40"/>
      <c r="E49" s="71" t="s">
        <v>1064</v>
      </c>
      <c r="F49" s="71"/>
      <c r="G49" s="30" t="s">
        <v>1013</v>
      </c>
      <c r="H49" s="30"/>
      <c r="I49" s="30" t="s">
        <v>419</v>
      </c>
      <c r="J49" s="30"/>
      <c r="K49" s="30" t="s">
        <v>1116</v>
      </c>
      <c r="L49" s="30"/>
      <c r="M49" s="30"/>
      <c r="N49" s="30"/>
      <c r="P49" s="71" t="s">
        <v>948</v>
      </c>
      <c r="Q49" s="83"/>
      <c r="R49" s="29"/>
      <c r="S49" s="39">
        <f>IF(Suggested="Yes",AB49,AH49)</f>
        <v>49.9</v>
      </c>
      <c r="T49" s="37" t="s">
        <v>293</v>
      </c>
      <c r="U49" s="141" t="str">
        <f>+Instructions!$B$21</f>
        <v>G</v>
      </c>
      <c r="V49" s="52"/>
      <c r="W49" s="52"/>
      <c r="X49" s="54">
        <f>+Instructions!$C$21</f>
        <v>0</v>
      </c>
      <c r="Y49" s="17">
        <f>IF(Instructions!$C$21="Group",#REF!,IF(Instructions!$C$21="Carter",#REF!,ROUNDUP($AB49*(1-X49),2)))</f>
        <v>49.9</v>
      </c>
      <c r="Z49" s="52"/>
      <c r="AA49" s="6" t="s">
        <v>1300</v>
      </c>
      <c r="AB49" s="39">
        <v>49.9</v>
      </c>
      <c r="AC49" s="57">
        <f>+X49</f>
        <v>0</v>
      </c>
      <c r="AD49" s="17">
        <f>+Y49</f>
        <v>49.9</v>
      </c>
      <c r="AE49" s="12">
        <f>(AH49-AD49)/AH49</f>
        <v>0</v>
      </c>
      <c r="AF49" s="109"/>
      <c r="AG49" s="115">
        <v>3</v>
      </c>
      <c r="AH49" s="53">
        <f>SUM(AJ49:AL49)+AF49</f>
        <v>49.9</v>
      </c>
      <c r="AI49" s="52"/>
      <c r="AJ49" s="17">
        <f>ROUND(AD49/(1-VLOOKUP(AG49,Group,2,FALSE)),2)</f>
        <v>49.9</v>
      </c>
      <c r="AK49" s="17">
        <f>IF(VLOOKUP(AG49,Group,5,FALSE)="YES",VLOOKUP(ROUND(ROUND(AJ49,1)-AJ49,2),Round,2,FALSE)+VLOOKUP(AG49,Group,6,FALSE),0)</f>
        <v>0</v>
      </c>
      <c r="AL49" s="17">
        <f>IF(VLOOKUP(AG49,Group,7,FALSE)="",0,ROUND(AJ49-0.04999,1)-AJ49+AM49)</f>
        <v>0</v>
      </c>
      <c r="AM49" s="17" t="str">
        <f>IF(VLOOKUP(AG49,Group,7,FALSE)="","",VLOOKUP(AG49,Group,7,FALSE))</f>
        <v/>
      </c>
      <c r="AO49" s="31" t="s">
        <v>312</v>
      </c>
    </row>
    <row r="50" spans="2:41" s="3" customFormat="1" ht="9.9499999999999993" customHeight="1" x14ac:dyDescent="0.2">
      <c r="B50" s="100" t="s">
        <v>204</v>
      </c>
      <c r="D50" s="40"/>
      <c r="E50" s="71" t="s">
        <v>1065</v>
      </c>
      <c r="F50" s="71"/>
      <c r="G50" s="30" t="s">
        <v>803</v>
      </c>
      <c r="H50" s="30"/>
      <c r="I50" s="30" t="s">
        <v>419</v>
      </c>
      <c r="J50" s="30"/>
      <c r="K50" s="30" t="s">
        <v>1117</v>
      </c>
      <c r="L50" s="30"/>
      <c r="M50" s="30"/>
      <c r="N50" s="30"/>
      <c r="P50" s="71" t="s">
        <v>948</v>
      </c>
      <c r="Q50" s="83"/>
      <c r="R50" s="29"/>
      <c r="S50" s="39">
        <f>IF(Suggested="Yes",AB50,AH50)</f>
        <v>60.1</v>
      </c>
      <c r="T50" s="37" t="s">
        <v>293</v>
      </c>
      <c r="U50" s="141" t="str">
        <f>+Instructions!$B$21</f>
        <v>G</v>
      </c>
      <c r="V50" s="52"/>
      <c r="W50" s="52"/>
      <c r="X50" s="54">
        <f>+Instructions!$C$21</f>
        <v>0</v>
      </c>
      <c r="Y50" s="17">
        <f>IF(Instructions!$C$21="Group",#REF!,IF(Instructions!$C$21="Carter",#REF!,ROUNDUP($AB50*(1-X50),2)))</f>
        <v>60.1</v>
      </c>
      <c r="Z50" s="52"/>
      <c r="AA50" s="6" t="s">
        <v>1300</v>
      </c>
      <c r="AB50" s="39">
        <v>60.1</v>
      </c>
      <c r="AC50" s="57">
        <f>+X50</f>
        <v>0</v>
      </c>
      <c r="AD50" s="17">
        <f>+Y50</f>
        <v>60.1</v>
      </c>
      <c r="AE50" s="12">
        <f>(AH50-AD50)/AH50</f>
        <v>0</v>
      </c>
      <c r="AF50" s="109"/>
      <c r="AG50" s="115">
        <v>3</v>
      </c>
      <c r="AH50" s="53">
        <f>SUM(AJ50:AL50)+AF50</f>
        <v>60.1</v>
      </c>
      <c r="AI50" s="52"/>
      <c r="AJ50" s="17">
        <f>ROUND(AD50/(1-VLOOKUP(AG50,Group,2,FALSE)),2)</f>
        <v>60.1</v>
      </c>
      <c r="AK50" s="17">
        <f>IF(VLOOKUP(AG50,Group,5,FALSE)="YES",VLOOKUP(ROUND(ROUND(AJ50,1)-AJ50,2),Round,2,FALSE)+VLOOKUP(AG50,Group,6,FALSE),0)</f>
        <v>0</v>
      </c>
      <c r="AL50" s="17">
        <f>IF(VLOOKUP(AG50,Group,7,FALSE)="",0,ROUND(AJ50-0.04999,1)-AJ50+AM50)</f>
        <v>0</v>
      </c>
      <c r="AM50" s="17" t="str">
        <f>IF(VLOOKUP(AG50,Group,7,FALSE)="","",VLOOKUP(AG50,Group,7,FALSE))</f>
        <v/>
      </c>
      <c r="AO50" s="31" t="s">
        <v>312</v>
      </c>
    </row>
    <row r="51" spans="2:41" s="3" customFormat="1" ht="1.5" customHeight="1" x14ac:dyDescent="0.2">
      <c r="P51" s="71"/>
      <c r="Q51" s="83"/>
      <c r="R51" s="6"/>
      <c r="S51" s="39"/>
      <c r="T51" s="6"/>
      <c r="U51" s="5"/>
      <c r="V51" s="52"/>
      <c r="W51" s="52"/>
      <c r="X51" s="54"/>
      <c r="Y51" s="15"/>
      <c r="Z51" s="52"/>
      <c r="AA51" s="39"/>
      <c r="AB51" s="39"/>
      <c r="AC51" s="54"/>
      <c r="AD51" s="17"/>
      <c r="AE51" s="15"/>
      <c r="AF51" s="62"/>
      <c r="AG51" s="112"/>
      <c r="AH51" s="39"/>
      <c r="AI51" s="52"/>
      <c r="AJ51" s="17"/>
      <c r="AK51" s="39"/>
      <c r="AL51" s="17"/>
      <c r="AM51" s="17"/>
      <c r="AO51" s="31"/>
    </row>
    <row r="52" spans="2:41" s="3" customFormat="1" ht="9.9499999999999993" customHeight="1" x14ac:dyDescent="0.2">
      <c r="B52" s="102" t="s">
        <v>292</v>
      </c>
      <c r="D52" s="40"/>
      <c r="E52" s="71" t="s">
        <v>44</v>
      </c>
      <c r="F52" s="71"/>
      <c r="G52" s="30" t="s">
        <v>45</v>
      </c>
      <c r="H52" s="30"/>
      <c r="I52" s="30" t="s">
        <v>419</v>
      </c>
      <c r="J52" s="30"/>
      <c r="K52" s="30" t="s">
        <v>366</v>
      </c>
      <c r="L52" s="30"/>
      <c r="M52" s="30"/>
      <c r="N52" s="30"/>
      <c r="P52" s="71"/>
      <c r="Q52" s="83"/>
      <c r="R52" s="29"/>
      <c r="S52" s="39">
        <f>IF(Suggested="Yes",AB52,AH52)</f>
        <v>13.75</v>
      </c>
      <c r="T52" s="37" t="s">
        <v>293</v>
      </c>
      <c r="U52" s="141" t="str">
        <f>+Instructions!$B$21</f>
        <v>G</v>
      </c>
      <c r="V52" s="52"/>
      <c r="W52" s="52"/>
      <c r="X52" s="54">
        <f>+Instructions!$C$21</f>
        <v>0</v>
      </c>
      <c r="Y52" s="17">
        <f>IF(Instructions!$C$21="Group",#REF!,IF(Instructions!$C$21="Carter",#REF!,ROUNDUP($AB52*(1-X52),2)))</f>
        <v>13.75</v>
      </c>
      <c r="Z52" s="52"/>
      <c r="AA52" s="6" t="s">
        <v>1300</v>
      </c>
      <c r="AB52" s="39">
        <v>13.75</v>
      </c>
      <c r="AC52" s="57">
        <f>+X52</f>
        <v>0</v>
      </c>
      <c r="AD52" s="39">
        <f>+Y52</f>
        <v>13.75</v>
      </c>
      <c r="AE52" s="57">
        <f>(AH52-AD52)/AH52</f>
        <v>0</v>
      </c>
      <c r="AF52" s="109"/>
      <c r="AG52" s="116">
        <v>2</v>
      </c>
      <c r="AH52" s="44">
        <f>SUM(AJ52:AL52)+AF52</f>
        <v>13.75</v>
      </c>
      <c r="AI52" s="52"/>
      <c r="AJ52" s="17">
        <f>ROUND(AD52/(1-VLOOKUP(AG52,Group,2,FALSE)),2)</f>
        <v>13.75</v>
      </c>
      <c r="AK52" s="17">
        <f>IF(VLOOKUP(AG52,Group,5,FALSE)="YES",VLOOKUP(ROUND(ROUND(AJ52,1)-AJ52,2),Round,2,FALSE)+VLOOKUP(AG52,Group,6,FALSE),0)</f>
        <v>0</v>
      </c>
      <c r="AL52" s="17">
        <f>IF(VLOOKUP(AG52,Group,7,FALSE)="",0,ROUND(AJ52-0.04999,1)-AJ52+AM52)</f>
        <v>0</v>
      </c>
      <c r="AM52" s="17" t="str">
        <f>IF(VLOOKUP(AG52,Group,7,FALSE)="","",VLOOKUP(AG52,Group,7,FALSE))</f>
        <v/>
      </c>
      <c r="AO52" s="31" t="s">
        <v>312</v>
      </c>
    </row>
    <row r="53" spans="2:41" s="3" customFormat="1" ht="2.4500000000000002" customHeight="1" x14ac:dyDescent="0.2">
      <c r="P53" s="71"/>
      <c r="Q53" s="83"/>
      <c r="R53" s="6"/>
      <c r="S53" s="39"/>
      <c r="T53" s="6"/>
      <c r="U53" s="5"/>
      <c r="V53" s="52"/>
      <c r="W53" s="52"/>
      <c r="X53" s="54"/>
      <c r="Y53" s="15"/>
      <c r="Z53" s="52"/>
      <c r="AA53" s="39"/>
      <c r="AB53" s="39"/>
      <c r="AC53" s="54"/>
      <c r="AD53" s="17"/>
      <c r="AE53" s="15"/>
      <c r="AF53" s="62"/>
      <c r="AG53" s="112"/>
      <c r="AH53" s="39"/>
      <c r="AI53" s="52"/>
      <c r="AJ53" s="17"/>
      <c r="AK53" s="39"/>
      <c r="AL53" s="17"/>
      <c r="AM53" s="17"/>
      <c r="AO53" s="31" t="s">
        <v>312</v>
      </c>
    </row>
    <row r="54" spans="2:41" s="30" customFormat="1" ht="9.9499999999999993" customHeight="1" x14ac:dyDescent="0.2">
      <c r="C54" s="135"/>
      <c r="D54" s="40" t="s">
        <v>206</v>
      </c>
      <c r="E54" s="145" t="s">
        <v>1058</v>
      </c>
      <c r="F54" s="144"/>
      <c r="G54" s="145"/>
      <c r="H54" s="144"/>
      <c r="I54" s="144" t="s">
        <v>1060</v>
      </c>
      <c r="J54" s="145"/>
      <c r="K54" s="144"/>
      <c r="L54" s="145"/>
      <c r="M54" s="144" t="s">
        <v>1062</v>
      </c>
      <c r="N54" s="144"/>
      <c r="Q54" s="83"/>
      <c r="T54" s="134"/>
      <c r="U54" s="123"/>
      <c r="V54" s="52"/>
      <c r="W54" s="52"/>
      <c r="X54" s="126"/>
      <c r="Y54" s="124"/>
      <c r="Z54" s="52"/>
      <c r="AA54" s="133"/>
      <c r="AC54" s="126"/>
      <c r="AD54" s="125"/>
      <c r="AE54" s="124"/>
      <c r="AF54" s="127"/>
      <c r="AH54" s="125"/>
      <c r="AI54" s="52"/>
      <c r="AJ54" s="3"/>
      <c r="AK54" s="6" t="s">
        <v>93</v>
      </c>
      <c r="AL54" s="3"/>
      <c r="AO54" s="31" t="s">
        <v>312</v>
      </c>
    </row>
    <row r="55" spans="2:41" s="30" customFormat="1" ht="9.9499999999999993" customHeight="1" x14ac:dyDescent="0.2">
      <c r="C55" s="135"/>
      <c r="D55" s="40"/>
      <c r="E55" s="145" t="s">
        <v>1059</v>
      </c>
      <c r="F55" s="144"/>
      <c r="G55" s="145"/>
      <c r="H55" s="144"/>
      <c r="I55" s="144" t="s">
        <v>1061</v>
      </c>
      <c r="J55" s="145"/>
      <c r="L55" s="145"/>
      <c r="N55" s="144"/>
      <c r="Q55" s="83"/>
      <c r="T55" s="134"/>
      <c r="U55" s="123"/>
      <c r="V55" s="52"/>
      <c r="W55" s="52"/>
      <c r="X55" s="126"/>
      <c r="Y55" s="124"/>
      <c r="Z55" s="52"/>
      <c r="AA55" s="133"/>
      <c r="AC55" s="126"/>
      <c r="AD55" s="125"/>
      <c r="AE55" s="124"/>
      <c r="AF55" s="127"/>
      <c r="AH55" s="125"/>
      <c r="AI55" s="52"/>
      <c r="AJ55" s="3"/>
      <c r="AK55" s="6"/>
      <c r="AL55" s="3"/>
      <c r="AO55" s="31"/>
    </row>
    <row r="56" spans="2:41" s="3" customFormat="1" ht="1.5" customHeight="1" x14ac:dyDescent="0.2">
      <c r="P56" s="71"/>
      <c r="Q56" s="83"/>
      <c r="R56" s="6"/>
      <c r="S56" s="39"/>
      <c r="T56" s="6"/>
      <c r="U56" s="5"/>
      <c r="V56" s="52"/>
      <c r="W56" s="52"/>
      <c r="X56" s="54"/>
      <c r="Y56" s="15"/>
      <c r="Z56" s="52"/>
      <c r="AA56" s="39"/>
      <c r="AB56" s="39"/>
      <c r="AC56" s="54"/>
      <c r="AD56" s="17"/>
      <c r="AE56" s="15"/>
      <c r="AF56" s="62"/>
      <c r="AG56" s="112"/>
      <c r="AH56" s="39"/>
      <c r="AI56" s="52"/>
      <c r="AJ56" s="17"/>
      <c r="AK56" s="39"/>
      <c r="AL56" s="17"/>
      <c r="AM56" s="17"/>
      <c r="AO56" s="31"/>
    </row>
    <row r="57" spans="2:41" s="3" customFormat="1" ht="9.9499999999999993" customHeight="1" x14ac:dyDescent="0.2">
      <c r="B57" s="101" t="s">
        <v>308</v>
      </c>
      <c r="D57" s="40"/>
      <c r="E57" s="71" t="s">
        <v>43</v>
      </c>
      <c r="F57" s="71"/>
      <c r="G57" s="30" t="s">
        <v>295</v>
      </c>
      <c r="H57" s="30"/>
      <c r="I57" s="30" t="s">
        <v>720</v>
      </c>
      <c r="J57" s="30"/>
      <c r="K57" s="30"/>
      <c r="L57" s="30"/>
      <c r="M57" s="30"/>
      <c r="N57" s="30"/>
      <c r="P57" s="71" t="s">
        <v>817</v>
      </c>
      <c r="Q57" s="83" t="s">
        <v>210</v>
      </c>
      <c r="R57" s="29"/>
      <c r="S57" s="39">
        <f>IF(Suggested="Yes",AB57,AH57)</f>
        <v>8.8000000000000007</v>
      </c>
      <c r="T57" s="37" t="s">
        <v>294</v>
      </c>
      <c r="U57" s="141" t="str">
        <f>+Instructions!$B$21</f>
        <v>G</v>
      </c>
      <c r="V57" s="52"/>
      <c r="W57" s="52"/>
      <c r="X57" s="54">
        <f>+Instructions!$C$21</f>
        <v>0</v>
      </c>
      <c r="Y57" s="17">
        <f>IF(Instructions!$C$21="Group",#REF!,IF(Instructions!$C$21="Carter",#REF!,ROUNDUP($AB57*(1-X57),2)))</f>
        <v>8.8000000000000007</v>
      </c>
      <c r="Z57" s="52"/>
      <c r="AA57" s="6" t="s">
        <v>1300</v>
      </c>
      <c r="AB57" s="39">
        <v>8.8000000000000007</v>
      </c>
      <c r="AC57" s="57">
        <f t="shared" ref="AC57:AD58" si="21">+X57</f>
        <v>0</v>
      </c>
      <c r="AD57" s="17">
        <f t="shared" si="21"/>
        <v>8.8000000000000007</v>
      </c>
      <c r="AE57" s="12">
        <f>(AH57-AD57)/AH57</f>
        <v>0</v>
      </c>
      <c r="AF57" s="109"/>
      <c r="AG57" s="114">
        <v>1</v>
      </c>
      <c r="AH57" s="38">
        <f>SUM(AJ57:AL57)+AF57</f>
        <v>8.8000000000000007</v>
      </c>
      <c r="AI57" s="52"/>
      <c r="AJ57" s="17">
        <f>ROUND(AD57/(1-VLOOKUP(AG57,Group,2,FALSE)),2)</f>
        <v>8.8000000000000007</v>
      </c>
      <c r="AK57" s="17">
        <f>IF(VLOOKUP(AG57,Group,5,FALSE)="YES",VLOOKUP(ROUND(ROUND(AJ57,1)-AJ57,2),Round,2,FALSE)+VLOOKUP(AG57,Group,6,FALSE),0)</f>
        <v>0</v>
      </c>
      <c r="AL57" s="17">
        <f>IF(VLOOKUP(AG57,Group,7,FALSE)="",0,ROUND(AJ57-0.04999,1)-AJ57+AM57)</f>
        <v>0</v>
      </c>
      <c r="AM57" s="17" t="str">
        <f>IF(VLOOKUP(AG57,Group,7,FALSE)="","",VLOOKUP(AG57,Group,7,FALSE))</f>
        <v/>
      </c>
      <c r="AO57" s="31" t="s">
        <v>312</v>
      </c>
    </row>
    <row r="58" spans="2:41" s="3" customFormat="1" ht="9.9499999999999993" customHeight="1" x14ac:dyDescent="0.2">
      <c r="B58" s="101" t="s">
        <v>308</v>
      </c>
      <c r="D58" s="40"/>
      <c r="E58" s="71" t="s">
        <v>870</v>
      </c>
      <c r="F58" s="71"/>
      <c r="G58" s="30" t="s">
        <v>295</v>
      </c>
      <c r="H58" s="30"/>
      <c r="I58" s="30" t="s">
        <v>720</v>
      </c>
      <c r="J58" s="30"/>
      <c r="K58" s="30"/>
      <c r="L58" s="30"/>
      <c r="M58" s="30"/>
      <c r="N58" s="30"/>
      <c r="P58" s="71" t="s">
        <v>872</v>
      </c>
      <c r="Q58" s="83" t="s">
        <v>210</v>
      </c>
      <c r="R58" s="29"/>
      <c r="S58" s="39">
        <f>IF(Suggested="Yes",AB58,AH58)</f>
        <v>9.6999999999999993</v>
      </c>
      <c r="T58" s="37" t="s">
        <v>294</v>
      </c>
      <c r="U58" s="141" t="str">
        <f>+Instructions!$B$21</f>
        <v>G</v>
      </c>
      <c r="V58" s="52"/>
      <c r="W58" s="52"/>
      <c r="X58" s="54">
        <f>+Instructions!$C$21</f>
        <v>0</v>
      </c>
      <c r="Y58" s="17">
        <f>IF(Instructions!$C$21="Group",#REF!,IF(Instructions!$C$21="Carter",#REF!,ROUNDUP($AB58*(1-X58),2)))</f>
        <v>9.6999999999999993</v>
      </c>
      <c r="Z58" s="52"/>
      <c r="AA58" s="6" t="s">
        <v>1300</v>
      </c>
      <c r="AB58" s="39">
        <v>9.6999999999999993</v>
      </c>
      <c r="AC58" s="57">
        <f t="shared" si="21"/>
        <v>0</v>
      </c>
      <c r="AD58" s="17">
        <f t="shared" si="21"/>
        <v>9.6999999999999993</v>
      </c>
      <c r="AE58" s="12">
        <f>(AH58-AD58)/AH58</f>
        <v>0</v>
      </c>
      <c r="AF58" s="109"/>
      <c r="AG58" s="114">
        <v>1</v>
      </c>
      <c r="AH58" s="38">
        <f>SUM(AJ58:AL58)+AF58</f>
        <v>9.6999999999999993</v>
      </c>
      <c r="AI58" s="52"/>
      <c r="AJ58" s="17">
        <f>ROUND(AD58/(1-VLOOKUP(AG58,Group,2,FALSE)),2)</f>
        <v>9.6999999999999993</v>
      </c>
      <c r="AK58" s="17">
        <f>IF(VLOOKUP(AG58,Group,5,FALSE)="YES",VLOOKUP(ROUND(ROUND(AJ58,1)-AJ58,2),Round,2,FALSE)+VLOOKUP(AG58,Group,6,FALSE),0)</f>
        <v>0</v>
      </c>
      <c r="AL58" s="17">
        <f>IF(VLOOKUP(AG58,Group,7,FALSE)="",0,ROUND(AJ58-0.04999,1)-AJ58+AM58)</f>
        <v>0</v>
      </c>
      <c r="AM58" s="17" t="str">
        <f>IF(VLOOKUP(AG58,Group,7,FALSE)="","",VLOOKUP(AG58,Group,7,FALSE))</f>
        <v/>
      </c>
      <c r="AO58" s="31" t="s">
        <v>312</v>
      </c>
    </row>
    <row r="59" spans="2:41" s="3" customFormat="1" ht="1.5" customHeight="1" x14ac:dyDescent="0.2">
      <c r="P59" s="71"/>
      <c r="Q59" s="83"/>
      <c r="R59" s="6"/>
      <c r="S59" s="39"/>
      <c r="T59" s="6"/>
      <c r="U59" s="5"/>
      <c r="V59" s="52"/>
      <c r="W59" s="52"/>
      <c r="X59" s="54"/>
      <c r="Y59" s="15"/>
      <c r="Z59" s="52"/>
      <c r="AA59" s="39"/>
      <c r="AB59" s="39"/>
      <c r="AC59" s="54"/>
      <c r="AD59" s="17"/>
      <c r="AE59" s="15"/>
      <c r="AF59" s="62"/>
      <c r="AG59" s="112"/>
      <c r="AH59" s="39"/>
      <c r="AI59" s="52"/>
      <c r="AJ59" s="17"/>
      <c r="AK59" s="39"/>
      <c r="AL59" s="17"/>
      <c r="AM59" s="17"/>
      <c r="AO59" s="31"/>
    </row>
    <row r="60" spans="2:41" s="3" customFormat="1" ht="9.9499999999999993" customHeight="1" x14ac:dyDescent="0.2">
      <c r="B60" s="100" t="s">
        <v>204</v>
      </c>
      <c r="D60" s="40"/>
      <c r="E60" s="71" t="s">
        <v>1063</v>
      </c>
      <c r="F60" s="71"/>
      <c r="G60" s="30" t="s">
        <v>1014</v>
      </c>
      <c r="H60" s="30"/>
      <c r="I60" s="30" t="s">
        <v>720</v>
      </c>
      <c r="J60" s="30"/>
      <c r="K60" s="30" t="s">
        <v>1118</v>
      </c>
      <c r="L60" s="30"/>
      <c r="M60" s="30"/>
      <c r="N60" s="30"/>
      <c r="P60" s="71" t="s">
        <v>948</v>
      </c>
      <c r="Q60" s="83"/>
      <c r="R60" s="29"/>
      <c r="S60" s="39">
        <f>IF(Suggested="Yes",AB60,AH60)</f>
        <v>57.7</v>
      </c>
      <c r="T60" s="37" t="s">
        <v>293</v>
      </c>
      <c r="U60" s="141" t="str">
        <f>+Instructions!$B$21</f>
        <v>G</v>
      </c>
      <c r="V60" s="52"/>
      <c r="W60" s="52"/>
      <c r="X60" s="54">
        <f>+Instructions!$C$21</f>
        <v>0</v>
      </c>
      <c r="Y60" s="17">
        <f>IF(Instructions!$C$21="Group",#REF!,IF(Instructions!$C$21="Carter",#REF!,ROUNDUP($AB60*(1-X60),2)))</f>
        <v>57.7</v>
      </c>
      <c r="Z60" s="52"/>
      <c r="AA60" s="6" t="s">
        <v>1300</v>
      </c>
      <c r="AB60" s="39">
        <v>57.7</v>
      </c>
      <c r="AC60" s="57">
        <f t="shared" ref="AC60:AD62" si="22">+X60</f>
        <v>0</v>
      </c>
      <c r="AD60" s="17">
        <f t="shared" si="22"/>
        <v>57.7</v>
      </c>
      <c r="AE60" s="12">
        <f>(AH60-AD60)/AH60</f>
        <v>0</v>
      </c>
      <c r="AF60" s="109"/>
      <c r="AG60" s="115">
        <v>3</v>
      </c>
      <c r="AH60" s="53">
        <f>SUM(AJ60:AL60)+AF60</f>
        <v>57.7</v>
      </c>
      <c r="AI60" s="52"/>
      <c r="AJ60" s="17">
        <f>ROUND(AD60/(1-VLOOKUP(AG60,Group,2,FALSE)),2)</f>
        <v>57.7</v>
      </c>
      <c r="AK60" s="17">
        <f>IF(VLOOKUP(AG60,Group,5,FALSE)="YES",VLOOKUP(ROUND(ROUND(AJ60,1)-AJ60,2),Round,2,FALSE)+VLOOKUP(AG60,Group,6,FALSE),0)</f>
        <v>0</v>
      </c>
      <c r="AL60" s="17">
        <f>IF(VLOOKUP(AG60,Group,7,FALSE)="",0,ROUND(AJ60-0.04999,1)-AJ60+AM60)</f>
        <v>0</v>
      </c>
      <c r="AM60" s="17" t="str">
        <f>IF(VLOOKUP(AG60,Group,7,FALSE)="","",VLOOKUP(AG60,Group,7,FALSE))</f>
        <v/>
      </c>
      <c r="AO60" s="31" t="s">
        <v>312</v>
      </c>
    </row>
    <row r="61" spans="2:41" s="3" customFormat="1" ht="9.9499999999999993" customHeight="1" x14ac:dyDescent="0.2">
      <c r="B61" s="100" t="s">
        <v>204</v>
      </c>
      <c r="D61" s="40"/>
      <c r="E61" s="71" t="s">
        <v>1064</v>
      </c>
      <c r="F61" s="71"/>
      <c r="G61" s="30" t="s">
        <v>1013</v>
      </c>
      <c r="H61" s="30"/>
      <c r="I61" s="30" t="s">
        <v>720</v>
      </c>
      <c r="J61" s="30"/>
      <c r="K61" s="30" t="s">
        <v>1116</v>
      </c>
      <c r="L61" s="30"/>
      <c r="M61" s="30"/>
      <c r="N61" s="30"/>
      <c r="P61" s="71" t="s">
        <v>948</v>
      </c>
      <c r="Q61" s="83"/>
      <c r="R61" s="29"/>
      <c r="S61" s="39">
        <f>IF(Suggested="Yes",AB61,AH61)</f>
        <v>52.9</v>
      </c>
      <c r="T61" s="37" t="s">
        <v>293</v>
      </c>
      <c r="U61" s="141" t="str">
        <f>+Instructions!$B$21</f>
        <v>G</v>
      </c>
      <c r="V61" s="52"/>
      <c r="W61" s="52"/>
      <c r="X61" s="54">
        <f>+Instructions!$C$21</f>
        <v>0</v>
      </c>
      <c r="Y61" s="17">
        <f>IF(Instructions!$C$21="Group",#REF!,IF(Instructions!$C$21="Carter",#REF!,ROUNDUP($AB61*(1-X61),2)))</f>
        <v>52.9</v>
      </c>
      <c r="Z61" s="52"/>
      <c r="AA61" s="6" t="s">
        <v>1300</v>
      </c>
      <c r="AB61" s="39">
        <v>52.9</v>
      </c>
      <c r="AC61" s="57">
        <f t="shared" si="22"/>
        <v>0</v>
      </c>
      <c r="AD61" s="17">
        <f t="shared" si="22"/>
        <v>52.9</v>
      </c>
      <c r="AE61" s="12">
        <f>(AH61-AD61)/AH61</f>
        <v>0</v>
      </c>
      <c r="AF61" s="109"/>
      <c r="AG61" s="115">
        <v>3</v>
      </c>
      <c r="AH61" s="53">
        <f>SUM(AJ61:AL61)+AF61</f>
        <v>52.9</v>
      </c>
      <c r="AI61" s="52"/>
      <c r="AJ61" s="17">
        <f>ROUND(AD61/(1-VLOOKUP(AG61,Group,2,FALSE)),2)</f>
        <v>52.9</v>
      </c>
      <c r="AK61" s="17">
        <f>IF(VLOOKUP(AG61,Group,5,FALSE)="YES",VLOOKUP(ROUND(ROUND(AJ61,1)-AJ61,2),Round,2,FALSE)+VLOOKUP(AG61,Group,6,FALSE),0)</f>
        <v>0</v>
      </c>
      <c r="AL61" s="17">
        <f>IF(VLOOKUP(AG61,Group,7,FALSE)="",0,ROUND(AJ61-0.04999,1)-AJ61+AM61)</f>
        <v>0</v>
      </c>
      <c r="AM61" s="17" t="str">
        <f>IF(VLOOKUP(AG61,Group,7,FALSE)="","",VLOOKUP(AG61,Group,7,FALSE))</f>
        <v/>
      </c>
      <c r="AO61" s="31" t="s">
        <v>312</v>
      </c>
    </row>
    <row r="62" spans="2:41" s="3" customFormat="1" ht="9.9499999999999993" customHeight="1" x14ac:dyDescent="0.2">
      <c r="B62" s="100" t="s">
        <v>204</v>
      </c>
      <c r="D62" s="40"/>
      <c r="E62" s="71" t="s">
        <v>1065</v>
      </c>
      <c r="F62" s="71"/>
      <c r="G62" s="30" t="s">
        <v>803</v>
      </c>
      <c r="H62" s="30"/>
      <c r="I62" s="30" t="s">
        <v>720</v>
      </c>
      <c r="J62" s="30"/>
      <c r="K62" s="30" t="s">
        <v>1117</v>
      </c>
      <c r="L62" s="30"/>
      <c r="M62" s="30"/>
      <c r="N62" s="30"/>
      <c r="P62" s="71" t="s">
        <v>948</v>
      </c>
      <c r="Q62" s="83"/>
      <c r="R62" s="29"/>
      <c r="S62" s="39">
        <f>IF(Suggested="Yes",AB62,AH62)</f>
        <v>62.95</v>
      </c>
      <c r="T62" s="37" t="s">
        <v>293</v>
      </c>
      <c r="U62" s="141" t="str">
        <f>+Instructions!$B$21</f>
        <v>G</v>
      </c>
      <c r="V62" s="52"/>
      <c r="W62" s="52"/>
      <c r="X62" s="54">
        <f>+Instructions!$C$21</f>
        <v>0</v>
      </c>
      <c r="Y62" s="17">
        <f>IF(Instructions!$C$21="Group",#REF!,IF(Instructions!$C$21="Carter",#REF!,ROUNDUP($AB62*(1-X62),2)))</f>
        <v>62.95</v>
      </c>
      <c r="Z62" s="52"/>
      <c r="AA62" s="6" t="s">
        <v>1300</v>
      </c>
      <c r="AB62" s="39">
        <v>62.95</v>
      </c>
      <c r="AC62" s="57">
        <f t="shared" si="22"/>
        <v>0</v>
      </c>
      <c r="AD62" s="17">
        <f t="shared" si="22"/>
        <v>62.95</v>
      </c>
      <c r="AE62" s="12">
        <f>(AH62-AD62)/AH62</f>
        <v>0</v>
      </c>
      <c r="AF62" s="109"/>
      <c r="AG62" s="115">
        <v>3</v>
      </c>
      <c r="AH62" s="53">
        <f>SUM(AJ62:AL62)+AF62</f>
        <v>62.95</v>
      </c>
      <c r="AI62" s="52"/>
      <c r="AJ62" s="17">
        <f>ROUND(AD62/(1-VLOOKUP(AG62,Group,2,FALSE)),2)</f>
        <v>62.95</v>
      </c>
      <c r="AK62" s="17">
        <f>IF(VLOOKUP(AG62,Group,5,FALSE)="YES",VLOOKUP(ROUND(ROUND(AJ62,1)-AJ62,2),Round,2,FALSE)+VLOOKUP(AG62,Group,6,FALSE),0)</f>
        <v>0</v>
      </c>
      <c r="AL62" s="17">
        <f>IF(VLOOKUP(AG62,Group,7,FALSE)="",0,ROUND(AJ62-0.04999,1)-AJ62+AM62)</f>
        <v>0</v>
      </c>
      <c r="AM62" s="17" t="str">
        <f>IF(VLOOKUP(AG62,Group,7,FALSE)="","",VLOOKUP(AG62,Group,7,FALSE))</f>
        <v/>
      </c>
      <c r="AO62" s="31" t="s">
        <v>312</v>
      </c>
    </row>
    <row r="63" spans="2:41" s="3" customFormat="1" ht="1.5" customHeight="1" x14ac:dyDescent="0.2">
      <c r="P63" s="71"/>
      <c r="Q63" s="83"/>
      <c r="R63" s="6"/>
      <c r="S63" s="39"/>
      <c r="T63" s="6"/>
      <c r="U63" s="5"/>
      <c r="V63" s="52"/>
      <c r="W63" s="52"/>
      <c r="X63" s="54"/>
      <c r="Y63" s="15"/>
      <c r="Z63" s="52"/>
      <c r="AA63" s="39"/>
      <c r="AB63" s="39"/>
      <c r="AC63" s="54"/>
      <c r="AD63" s="17"/>
      <c r="AE63" s="15"/>
      <c r="AF63" s="62"/>
      <c r="AG63" s="112"/>
      <c r="AH63" s="39"/>
      <c r="AI63" s="52"/>
      <c r="AJ63" s="17"/>
      <c r="AK63" s="39"/>
      <c r="AL63" s="17"/>
      <c r="AM63" s="17"/>
      <c r="AO63" s="31"/>
    </row>
    <row r="64" spans="2:41" s="3" customFormat="1" ht="9.9499999999999993" customHeight="1" x14ac:dyDescent="0.2">
      <c r="B64" s="102" t="s">
        <v>292</v>
      </c>
      <c r="D64" s="40"/>
      <c r="E64" s="71" t="s">
        <v>44</v>
      </c>
      <c r="F64" s="71"/>
      <c r="G64" s="30" t="s">
        <v>45</v>
      </c>
      <c r="H64" s="30"/>
      <c r="I64" s="30" t="s">
        <v>720</v>
      </c>
      <c r="J64" s="30"/>
      <c r="K64" s="30" t="s">
        <v>366</v>
      </c>
      <c r="L64" s="30"/>
      <c r="M64" s="30"/>
      <c r="N64" s="30"/>
      <c r="P64" s="71"/>
      <c r="Q64" s="83" t="s">
        <v>210</v>
      </c>
      <c r="R64" s="29" t="s">
        <v>349</v>
      </c>
      <c r="S64" s="39">
        <f>IF(Suggested="Yes",AB64,AH64)</f>
        <v>15</v>
      </c>
      <c r="T64" s="37" t="s">
        <v>293</v>
      </c>
      <c r="U64" s="141" t="str">
        <f>+Instructions!$B$21</f>
        <v>G</v>
      </c>
      <c r="V64" s="52"/>
      <c r="W64" s="52"/>
      <c r="X64" s="54">
        <f>+Instructions!$C$21</f>
        <v>0</v>
      </c>
      <c r="Y64" s="17">
        <f>IF(Instructions!$C$21="Group",#REF!,IF(Instructions!$C$21="Carter",#REF!,ROUNDUP($AB64*(1-X64),2)))</f>
        <v>15</v>
      </c>
      <c r="Z64" s="52"/>
      <c r="AA64" s="6" t="s">
        <v>1300</v>
      </c>
      <c r="AB64" s="39">
        <v>15</v>
      </c>
      <c r="AC64" s="57">
        <f>+X64</f>
        <v>0</v>
      </c>
      <c r="AD64" s="39">
        <f>+Y64</f>
        <v>15</v>
      </c>
      <c r="AE64" s="57">
        <f>(AH64-AD64)/AH64</f>
        <v>0</v>
      </c>
      <c r="AF64" s="109"/>
      <c r="AG64" s="116">
        <v>2</v>
      </c>
      <c r="AH64" s="44">
        <f>SUM(AJ64:AL64)+AF64</f>
        <v>15</v>
      </c>
      <c r="AI64" s="52"/>
      <c r="AJ64" s="17">
        <f>ROUND(AD64/(1-VLOOKUP(AG64,Group,2,FALSE)),2)</f>
        <v>15</v>
      </c>
      <c r="AK64" s="17">
        <f>IF(VLOOKUP(AG64,Group,5,FALSE)="YES",VLOOKUP(ROUND(ROUND(AJ64,1)-AJ64,2),Round,2,FALSE)+VLOOKUP(AG64,Group,6,FALSE),0)</f>
        <v>0</v>
      </c>
      <c r="AL64" s="17">
        <f>IF(VLOOKUP(AG64,Group,7,FALSE)="",0,ROUND(AJ64-0.04999,1)-AJ64+AM64)</f>
        <v>0</v>
      </c>
      <c r="AM64" s="17" t="str">
        <f>IF(VLOOKUP(AG64,Group,7,FALSE)="","",VLOOKUP(AG64,Group,7,FALSE))</f>
        <v/>
      </c>
      <c r="AO64" s="31" t="s">
        <v>312</v>
      </c>
    </row>
    <row r="65" spans="2:41" s="3" customFormat="1" ht="1.5" customHeight="1" x14ac:dyDescent="0.2">
      <c r="P65" s="71"/>
      <c r="Q65" s="83"/>
      <c r="R65" s="6"/>
      <c r="S65" s="39"/>
      <c r="T65" s="6"/>
      <c r="U65" s="233"/>
      <c r="V65" s="52"/>
      <c r="W65" s="52"/>
      <c r="X65" s="54"/>
      <c r="Y65" s="15"/>
      <c r="Z65" s="52"/>
      <c r="AA65" s="39"/>
      <c r="AB65" s="39"/>
      <c r="AC65" s="54"/>
      <c r="AD65" s="17"/>
      <c r="AE65" s="15"/>
      <c r="AF65" s="62"/>
      <c r="AG65" s="112"/>
      <c r="AH65" s="39"/>
      <c r="AI65" s="52"/>
      <c r="AJ65" s="17"/>
      <c r="AK65" s="39"/>
      <c r="AL65" s="17"/>
      <c r="AM65" s="17"/>
      <c r="AO65" s="31"/>
    </row>
    <row r="66" spans="2:41" s="3" customFormat="1" ht="9.75" customHeight="1" x14ac:dyDescent="0.2">
      <c r="D66" s="40" t="s">
        <v>305</v>
      </c>
      <c r="E66" s="187" t="s">
        <v>450</v>
      </c>
      <c r="F66" s="71"/>
      <c r="G66" s="30"/>
      <c r="H66" s="30"/>
      <c r="I66" s="187" t="s">
        <v>1414</v>
      </c>
      <c r="J66" s="30"/>
      <c r="K66" s="30"/>
      <c r="L66" s="30"/>
      <c r="M66" s="30"/>
      <c r="N66" s="30"/>
      <c r="P66" s="71"/>
      <c r="Q66" s="83"/>
      <c r="R66" s="29"/>
      <c r="S66" s="39"/>
      <c r="T66" s="37"/>
      <c r="U66" s="233"/>
      <c r="V66" s="52"/>
      <c r="W66" s="52"/>
      <c r="X66" s="54"/>
      <c r="Y66" s="17"/>
      <c r="Z66" s="52"/>
      <c r="AA66" s="133"/>
      <c r="AB66" s="39"/>
      <c r="AC66" s="57"/>
      <c r="AD66" s="17"/>
      <c r="AE66" s="12"/>
      <c r="AF66" s="62"/>
      <c r="AH66" s="17"/>
      <c r="AI66" s="52"/>
      <c r="AK66" s="6" t="s">
        <v>93</v>
      </c>
      <c r="AO66" s="31" t="s">
        <v>312</v>
      </c>
    </row>
    <row r="67" spans="2:41" s="3" customFormat="1" ht="9.75" customHeight="1" x14ac:dyDescent="0.2">
      <c r="D67" s="40"/>
      <c r="E67" s="187" t="s">
        <v>1550</v>
      </c>
      <c r="F67" s="71"/>
      <c r="G67" s="30"/>
      <c r="H67" s="30"/>
      <c r="I67" s="30"/>
      <c r="J67" s="30"/>
      <c r="K67" s="30"/>
      <c r="L67" s="30"/>
      <c r="M67" s="30"/>
      <c r="N67" s="30"/>
      <c r="P67" s="71"/>
      <c r="Q67" s="83"/>
      <c r="R67" s="29"/>
      <c r="S67" s="39"/>
      <c r="T67" s="37"/>
      <c r="U67" s="233"/>
      <c r="V67" s="52"/>
      <c r="W67" s="52"/>
      <c r="X67" s="54"/>
      <c r="Y67" s="17"/>
      <c r="Z67" s="52"/>
      <c r="AA67" s="133"/>
      <c r="AB67" s="39"/>
      <c r="AC67" s="57"/>
      <c r="AD67" s="17"/>
      <c r="AE67" s="12"/>
      <c r="AF67" s="62"/>
      <c r="AH67" s="17"/>
      <c r="AI67" s="52"/>
      <c r="AK67" s="6"/>
      <c r="AO67" s="31"/>
    </row>
    <row r="68" spans="2:41" s="3" customFormat="1" ht="3.95" customHeight="1" x14ac:dyDescent="0.2">
      <c r="P68" s="71"/>
      <c r="Q68" s="83"/>
      <c r="R68" s="6"/>
      <c r="S68" s="39"/>
      <c r="T68" s="6"/>
      <c r="U68" s="5"/>
      <c r="V68" s="52"/>
      <c r="W68" s="52"/>
      <c r="X68" s="54"/>
      <c r="Y68" s="15"/>
      <c r="Z68" s="52"/>
      <c r="AA68" s="39"/>
      <c r="AB68" s="39"/>
      <c r="AC68" s="54"/>
      <c r="AD68" s="17"/>
      <c r="AE68" s="15"/>
      <c r="AF68" s="62"/>
      <c r="AG68" s="112"/>
      <c r="AH68" s="39"/>
      <c r="AI68" s="52"/>
      <c r="AJ68" s="17"/>
      <c r="AK68" s="39"/>
      <c r="AL68" s="17"/>
      <c r="AM68" s="17"/>
      <c r="AO68" s="31"/>
    </row>
    <row r="69" spans="2:41" s="3" customFormat="1" ht="9.9499999999999993" customHeight="1" x14ac:dyDescent="0.2">
      <c r="C69" s="129" t="s">
        <v>898</v>
      </c>
      <c r="D69" s="11"/>
      <c r="E69" s="130"/>
      <c r="F69" s="130"/>
      <c r="L69" s="3" t="s">
        <v>93</v>
      </c>
      <c r="P69" s="71"/>
      <c r="Q69" s="83"/>
      <c r="R69" s="193" t="s">
        <v>681</v>
      </c>
      <c r="S69" s="194" t="s">
        <v>901</v>
      </c>
      <c r="T69" s="198"/>
      <c r="U69" s="122"/>
      <c r="V69" s="52"/>
      <c r="W69" s="52"/>
      <c r="X69" s="54"/>
      <c r="Y69" s="15"/>
      <c r="Z69" s="52"/>
      <c r="AA69" s="133"/>
      <c r="AC69" s="54"/>
      <c r="AD69" s="17"/>
      <c r="AE69" s="15"/>
      <c r="AF69" s="62"/>
      <c r="AH69" s="17"/>
      <c r="AI69" s="52"/>
      <c r="AK69" s="6" t="s">
        <v>93</v>
      </c>
      <c r="AO69" s="31" t="s">
        <v>312</v>
      </c>
    </row>
    <row r="70" spans="2:41" s="3" customFormat="1" ht="2.4500000000000002" customHeight="1" x14ac:dyDescent="0.2">
      <c r="P70" s="71"/>
      <c r="Q70" s="83"/>
      <c r="R70" s="6"/>
      <c r="S70" s="39"/>
      <c r="T70" s="6"/>
      <c r="U70" s="5"/>
      <c r="V70" s="52"/>
      <c r="W70" s="52"/>
      <c r="X70" s="54"/>
      <c r="Y70" s="15"/>
      <c r="Z70" s="52"/>
      <c r="AA70" s="39"/>
      <c r="AB70" s="39"/>
      <c r="AC70" s="54"/>
      <c r="AD70" s="17"/>
      <c r="AE70" s="15"/>
      <c r="AF70" s="62"/>
      <c r="AG70" s="112"/>
      <c r="AH70" s="39"/>
      <c r="AI70" s="52"/>
      <c r="AJ70" s="17"/>
      <c r="AK70" s="39"/>
      <c r="AL70" s="17"/>
      <c r="AM70" s="17"/>
      <c r="AO70" s="31" t="s">
        <v>312</v>
      </c>
    </row>
    <row r="71" spans="2:41" s="30" customFormat="1" ht="9.9499999999999993" customHeight="1" x14ac:dyDescent="0.2">
      <c r="C71" s="135"/>
      <c r="D71" s="40" t="s">
        <v>206</v>
      </c>
      <c r="E71" s="145" t="s">
        <v>1552</v>
      </c>
      <c r="F71" s="144"/>
      <c r="G71" s="145"/>
      <c r="J71" s="145"/>
      <c r="L71" s="145"/>
      <c r="N71" s="144"/>
      <c r="Q71" s="83"/>
      <c r="T71" s="134"/>
      <c r="U71" s="123"/>
      <c r="V71" s="52"/>
      <c r="W71" s="52"/>
      <c r="X71" s="126"/>
      <c r="Y71" s="124"/>
      <c r="Z71" s="52"/>
      <c r="AA71" s="133"/>
      <c r="AC71" s="126"/>
      <c r="AD71" s="125"/>
      <c r="AE71" s="124"/>
      <c r="AF71" s="127"/>
      <c r="AH71" s="125"/>
      <c r="AI71" s="52"/>
      <c r="AJ71" s="3"/>
      <c r="AK71" s="6" t="s">
        <v>93</v>
      </c>
      <c r="AL71" s="3"/>
      <c r="AO71" s="31" t="s">
        <v>312</v>
      </c>
    </row>
    <row r="72" spans="2:41" s="3" customFormat="1" ht="1.5" customHeight="1" x14ac:dyDescent="0.2">
      <c r="P72" s="71"/>
      <c r="Q72" s="83"/>
      <c r="R72" s="6"/>
      <c r="S72" s="39"/>
      <c r="T72" s="6"/>
      <c r="U72" s="5"/>
      <c r="V72" s="52"/>
      <c r="W72" s="52"/>
      <c r="X72" s="54"/>
      <c r="Y72" s="15"/>
      <c r="Z72" s="52"/>
      <c r="AA72" s="39"/>
      <c r="AB72" s="39"/>
      <c r="AC72" s="54"/>
      <c r="AD72" s="17"/>
      <c r="AE72" s="15"/>
      <c r="AF72" s="62"/>
      <c r="AG72" s="112"/>
      <c r="AH72" s="39"/>
      <c r="AI72" s="52"/>
      <c r="AJ72" s="17"/>
      <c r="AK72" s="39"/>
      <c r="AL72" s="17"/>
      <c r="AM72" s="17"/>
      <c r="AO72" s="31"/>
    </row>
    <row r="73" spans="2:41" s="3" customFormat="1" ht="9.9499999999999993" customHeight="1" x14ac:dyDescent="0.2">
      <c r="B73" s="101" t="s">
        <v>308</v>
      </c>
      <c r="D73" s="40"/>
      <c r="E73" s="71" t="s">
        <v>43</v>
      </c>
      <c r="F73" s="71"/>
      <c r="G73" s="30" t="s">
        <v>295</v>
      </c>
      <c r="H73" s="30"/>
      <c r="I73" s="30"/>
      <c r="J73" s="30"/>
      <c r="K73" s="30"/>
      <c r="L73" s="30"/>
      <c r="M73" s="30"/>
      <c r="N73" s="30"/>
      <c r="P73" s="71" t="s">
        <v>107</v>
      </c>
      <c r="Q73" s="83"/>
      <c r="R73" s="29"/>
      <c r="S73" s="39">
        <f>IF(Suggested="Yes",AB73,AH73)</f>
        <v>9.25</v>
      </c>
      <c r="T73" s="37" t="s">
        <v>294</v>
      </c>
      <c r="U73" s="141" t="str">
        <f>+Instructions!$B$21</f>
        <v>G</v>
      </c>
      <c r="V73" s="52"/>
      <c r="W73" s="52"/>
      <c r="X73" s="54">
        <f>+Instructions!$C$21</f>
        <v>0</v>
      </c>
      <c r="Y73" s="17">
        <f>IF(Instructions!$C$21="Group",#REF!,IF(Instructions!$C$21="Carter",#REF!,ROUNDUP($AB73*(1-X73),2)))</f>
        <v>9.25</v>
      </c>
      <c r="Z73" s="52"/>
      <c r="AA73" s="6" t="s">
        <v>1300</v>
      </c>
      <c r="AB73" s="39">
        <v>9.25</v>
      </c>
      <c r="AC73" s="57">
        <f>+X73</f>
        <v>0</v>
      </c>
      <c r="AD73" s="17">
        <f>+Y73</f>
        <v>9.25</v>
      </c>
      <c r="AE73" s="12">
        <f>(AH73-AD73)/AH73</f>
        <v>0</v>
      </c>
      <c r="AF73" s="109"/>
      <c r="AG73" s="114">
        <v>1</v>
      </c>
      <c r="AH73" s="38">
        <f>SUM(AJ73:AL73)+AF73</f>
        <v>9.25</v>
      </c>
      <c r="AI73" s="52"/>
      <c r="AJ73" s="17">
        <f>ROUND(AD73/(1-VLOOKUP(AG73,Group,2,FALSE)),2)</f>
        <v>9.25</v>
      </c>
      <c r="AK73" s="17">
        <f>IF(VLOOKUP(AG73,Group,5,FALSE)="YES",VLOOKUP(ROUND(ROUND(AJ73,1)-AJ73,2),Round,2,FALSE)+VLOOKUP(AG73,Group,6,FALSE),0)</f>
        <v>0</v>
      </c>
      <c r="AL73" s="17">
        <f>IF(VLOOKUP(AG73,Group,7,FALSE)="",0,ROUND(AJ73-0.04999,1)-AJ73+AM73)</f>
        <v>0</v>
      </c>
      <c r="AM73" s="17" t="str">
        <f>IF(VLOOKUP(AG73,Group,7,FALSE)="","",VLOOKUP(AG73,Group,7,FALSE))</f>
        <v/>
      </c>
      <c r="AO73" s="31" t="s">
        <v>312</v>
      </c>
    </row>
    <row r="74" spans="2:41" s="3" customFormat="1" ht="1.5" customHeight="1" x14ac:dyDescent="0.2">
      <c r="P74" s="71"/>
      <c r="Q74" s="83"/>
      <c r="R74" s="6"/>
      <c r="S74" s="39"/>
      <c r="T74" s="6"/>
      <c r="U74" s="5"/>
      <c r="V74" s="52"/>
      <c r="W74" s="52"/>
      <c r="X74" s="54"/>
      <c r="Y74" s="15"/>
      <c r="Z74" s="52"/>
      <c r="AA74" s="39"/>
      <c r="AB74" s="39"/>
      <c r="AC74" s="54"/>
      <c r="AD74" s="17"/>
      <c r="AE74" s="15"/>
      <c r="AF74" s="62"/>
      <c r="AG74" s="112"/>
      <c r="AH74" s="39"/>
      <c r="AI74" s="52"/>
      <c r="AJ74" s="17"/>
      <c r="AK74" s="39"/>
      <c r="AL74" s="17"/>
      <c r="AM74" s="17"/>
      <c r="AO74" s="31" t="s">
        <v>312</v>
      </c>
    </row>
    <row r="75" spans="2:41" s="3" customFormat="1" ht="9.9499999999999993" customHeight="1" x14ac:dyDescent="0.2">
      <c r="B75" s="102" t="s">
        <v>292</v>
      </c>
      <c r="D75" s="40"/>
      <c r="E75" s="71" t="s">
        <v>135</v>
      </c>
      <c r="F75" s="71"/>
      <c r="G75" s="30" t="s">
        <v>693</v>
      </c>
      <c r="H75" s="30"/>
      <c r="I75" s="30" t="s">
        <v>366</v>
      </c>
      <c r="J75" s="30"/>
      <c r="K75" s="30"/>
      <c r="L75" s="30"/>
      <c r="M75" s="30"/>
      <c r="N75" s="30"/>
      <c r="P75" s="71"/>
      <c r="Q75" s="83"/>
      <c r="R75" s="29"/>
      <c r="S75" s="39">
        <f>IF(Suggested="Yes",AB75,AH75)</f>
        <v>10.9</v>
      </c>
      <c r="T75" s="37" t="s">
        <v>293</v>
      </c>
      <c r="U75" s="141" t="str">
        <f>+Instructions!$B$21</f>
        <v>G</v>
      </c>
      <c r="V75" s="52"/>
      <c r="W75" s="52"/>
      <c r="X75" s="54">
        <f>+Instructions!$C$21</f>
        <v>0</v>
      </c>
      <c r="Y75" s="17">
        <f>IF(Instructions!$C$21="Group",#REF!,IF(Instructions!$C$21="Carter",#REF!,ROUNDUP($AB75*(1-X75),2)))</f>
        <v>10.9</v>
      </c>
      <c r="Z75" s="52"/>
      <c r="AA75" s="6" t="s">
        <v>1300</v>
      </c>
      <c r="AB75" s="39">
        <v>10.9</v>
      </c>
      <c r="AC75" s="57">
        <f>+X75</f>
        <v>0</v>
      </c>
      <c r="AD75" s="39">
        <f>+Y75</f>
        <v>10.9</v>
      </c>
      <c r="AE75" s="57">
        <f>(AH75-AD75)/AH75</f>
        <v>0</v>
      </c>
      <c r="AF75" s="109"/>
      <c r="AG75" s="116">
        <v>2</v>
      </c>
      <c r="AH75" s="44">
        <f>SUM(AJ75:AL75)+AF75</f>
        <v>10.9</v>
      </c>
      <c r="AI75" s="52"/>
      <c r="AJ75" s="17">
        <f>ROUND(AD75/(1-VLOOKUP(AG75,Group,2,FALSE)),2)</f>
        <v>10.9</v>
      </c>
      <c r="AK75" s="17">
        <f>IF(VLOOKUP(AG75,Group,5,FALSE)="YES",VLOOKUP(ROUND(ROUND(AJ75,1)-AJ75,2),Round,2,FALSE)+VLOOKUP(AG75,Group,6,FALSE),0)</f>
        <v>0</v>
      </c>
      <c r="AL75" s="17">
        <f>IF(VLOOKUP(AG75,Group,7,FALSE)="",0,ROUND(AJ75-0.04999,1)-AJ75+AM75)</f>
        <v>0</v>
      </c>
      <c r="AM75" s="17" t="str">
        <f>IF(VLOOKUP(AG75,Group,7,FALSE)="","",VLOOKUP(AG75,Group,7,FALSE))</f>
        <v/>
      </c>
      <c r="AO75" s="31" t="s">
        <v>312</v>
      </c>
    </row>
    <row r="76" spans="2:41" s="3" customFormat="1" ht="2.4500000000000002" customHeight="1" x14ac:dyDescent="0.2">
      <c r="P76" s="71"/>
      <c r="Q76" s="83"/>
      <c r="R76" s="6"/>
      <c r="S76" s="39"/>
      <c r="T76" s="6"/>
      <c r="U76" s="5"/>
      <c r="V76" s="52"/>
      <c r="W76" s="52"/>
      <c r="X76" s="54"/>
      <c r="Y76" s="15"/>
      <c r="Z76" s="52"/>
      <c r="AA76" s="39"/>
      <c r="AB76" s="39"/>
      <c r="AC76" s="54"/>
      <c r="AD76" s="17"/>
      <c r="AE76" s="15"/>
      <c r="AF76" s="62"/>
      <c r="AG76" s="112"/>
      <c r="AH76" s="39"/>
      <c r="AI76" s="52"/>
      <c r="AJ76" s="17"/>
      <c r="AK76" s="39"/>
      <c r="AL76" s="17"/>
      <c r="AM76" s="17"/>
      <c r="AO76" s="31" t="s">
        <v>312</v>
      </c>
    </row>
    <row r="77" spans="2:41" s="30" customFormat="1" ht="9.9499999999999993" customHeight="1" x14ac:dyDescent="0.2">
      <c r="C77" s="129"/>
      <c r="D77" s="150" t="s">
        <v>899</v>
      </c>
      <c r="E77" s="145"/>
      <c r="G77" s="145"/>
      <c r="I77" s="145"/>
      <c r="J77" s="145"/>
      <c r="K77" s="145"/>
      <c r="L77" s="145"/>
      <c r="Q77" s="83"/>
      <c r="S77" s="39"/>
      <c r="T77" s="134"/>
      <c r="U77" s="123"/>
      <c r="V77" s="52"/>
      <c r="W77" s="52"/>
      <c r="X77" s="126"/>
      <c r="Y77" s="124"/>
      <c r="Z77" s="52"/>
      <c r="AA77" s="133"/>
      <c r="AC77" s="126"/>
      <c r="AD77" s="125"/>
      <c r="AE77" s="124"/>
      <c r="AF77" s="127"/>
      <c r="AH77" s="125"/>
      <c r="AI77" s="52"/>
      <c r="AJ77" s="3"/>
      <c r="AK77" s="6" t="s">
        <v>93</v>
      </c>
      <c r="AL77" s="3"/>
      <c r="AO77" s="31" t="s">
        <v>312</v>
      </c>
    </row>
    <row r="78" spans="2:41" s="3" customFormat="1" ht="1.5" customHeight="1" x14ac:dyDescent="0.2">
      <c r="P78" s="71"/>
      <c r="Q78" s="83"/>
      <c r="R78" s="6"/>
      <c r="S78" s="39"/>
      <c r="T78" s="6"/>
      <c r="U78" s="5"/>
      <c r="V78" s="52"/>
      <c r="W78" s="52"/>
      <c r="X78" s="54"/>
      <c r="Y78" s="15"/>
      <c r="Z78" s="52"/>
      <c r="AA78" s="39"/>
      <c r="AB78" s="39"/>
      <c r="AC78" s="54"/>
      <c r="AD78" s="17"/>
      <c r="AE78" s="15"/>
      <c r="AF78" s="62"/>
      <c r="AG78" s="112"/>
      <c r="AH78" s="39"/>
      <c r="AI78" s="52"/>
      <c r="AJ78" s="17"/>
      <c r="AK78" s="39"/>
      <c r="AL78" s="17"/>
      <c r="AM78" s="17"/>
      <c r="AO78" s="31" t="s">
        <v>312</v>
      </c>
    </row>
    <row r="79" spans="2:41" s="3" customFormat="1" ht="9.9499999999999993" customHeight="1" x14ac:dyDescent="0.2">
      <c r="B79" s="100" t="s">
        <v>204</v>
      </c>
      <c r="D79" s="40"/>
      <c r="E79" s="71" t="s">
        <v>43</v>
      </c>
      <c r="F79" s="71"/>
      <c r="G79" s="30" t="s">
        <v>295</v>
      </c>
      <c r="H79" s="30"/>
      <c r="I79" s="30" t="s">
        <v>918</v>
      </c>
      <c r="J79" s="30"/>
      <c r="K79" s="30"/>
      <c r="L79" s="30"/>
      <c r="M79" s="30"/>
      <c r="N79" s="30"/>
      <c r="P79" s="71" t="s">
        <v>107</v>
      </c>
      <c r="Q79" s="83"/>
      <c r="R79" s="29"/>
      <c r="S79" s="39">
        <f>IF(Suggested="Yes",AB79,AH79)</f>
        <v>10.9</v>
      </c>
      <c r="T79" s="37" t="s">
        <v>294</v>
      </c>
      <c r="U79" s="141" t="str">
        <f>+Instructions!$B$21</f>
        <v>G</v>
      </c>
      <c r="V79" s="52"/>
      <c r="W79" s="52"/>
      <c r="X79" s="54">
        <f>+Instructions!$C$21</f>
        <v>0</v>
      </c>
      <c r="Y79" s="17">
        <f>IF(Instructions!$C$21="Group",#REF!,IF(Instructions!$C$21="Carter",#REF!,ROUNDUP($AB79*(1-X79),2)))</f>
        <v>10.9</v>
      </c>
      <c r="Z79" s="52"/>
      <c r="AA79" s="6" t="s">
        <v>1300</v>
      </c>
      <c r="AB79" s="39">
        <v>10.9</v>
      </c>
      <c r="AC79" s="57">
        <f t="shared" ref="AC79:AD81" si="23">+X79</f>
        <v>0</v>
      </c>
      <c r="AD79" s="17">
        <f t="shared" si="23"/>
        <v>10.9</v>
      </c>
      <c r="AE79" s="12">
        <f>(AH79-AD79)/AH79</f>
        <v>0</v>
      </c>
      <c r="AF79" s="109"/>
      <c r="AG79" s="115">
        <v>3</v>
      </c>
      <c r="AH79" s="53">
        <f>SUM(AJ79:AL79)+AF79</f>
        <v>10.9</v>
      </c>
      <c r="AI79" s="52"/>
      <c r="AJ79" s="17">
        <f>ROUND(AD79/(1-VLOOKUP(AG79,Group,2,FALSE)),2)</f>
        <v>10.9</v>
      </c>
      <c r="AK79" s="17">
        <f>IF(VLOOKUP(AG79,Group,5,FALSE)="YES",VLOOKUP(ROUND(ROUND(AJ79,1)-AJ79,2),Round,2,FALSE)+VLOOKUP(AG79,Group,6,FALSE),0)</f>
        <v>0</v>
      </c>
      <c r="AL79" s="17">
        <f>IF(VLOOKUP(AG79,Group,7,FALSE)="",0,ROUND(AJ79-0.04999,1)-AJ79+AM79)</f>
        <v>0</v>
      </c>
      <c r="AM79" s="17" t="str">
        <f>IF(VLOOKUP(AG79,Group,7,FALSE)="","",VLOOKUP(AG79,Group,7,FALSE))</f>
        <v/>
      </c>
      <c r="AO79" s="31" t="s">
        <v>312</v>
      </c>
    </row>
    <row r="80" spans="2:41" s="3" customFormat="1" ht="9.9499999999999993" customHeight="1" x14ac:dyDescent="0.2">
      <c r="B80" s="100" t="s">
        <v>204</v>
      </c>
      <c r="D80" s="40"/>
      <c r="E80" s="71" t="s">
        <v>43</v>
      </c>
      <c r="F80" s="71"/>
      <c r="G80" s="30" t="s">
        <v>295</v>
      </c>
      <c r="H80" s="30"/>
      <c r="I80" s="30" t="s">
        <v>919</v>
      </c>
      <c r="J80" s="30"/>
      <c r="K80" s="30"/>
      <c r="L80" s="30"/>
      <c r="M80" s="30"/>
      <c r="N80" s="30"/>
      <c r="P80" s="71" t="s">
        <v>679</v>
      </c>
      <c r="Q80" s="83"/>
      <c r="R80" s="29"/>
      <c r="S80" s="39">
        <f>IF(Suggested="Yes",AB80,AH80)</f>
        <v>10.9</v>
      </c>
      <c r="T80" s="37" t="s">
        <v>294</v>
      </c>
      <c r="U80" s="141" t="str">
        <f>+Instructions!$B$21</f>
        <v>G</v>
      </c>
      <c r="V80" s="52"/>
      <c r="W80" s="52"/>
      <c r="X80" s="54">
        <f>+Instructions!$C$21</f>
        <v>0</v>
      </c>
      <c r="Y80" s="17">
        <f>IF(Instructions!$C$21="Group",#REF!,IF(Instructions!$C$21="Carter",#REF!,ROUNDUP($AB80*(1-X80),2)))</f>
        <v>10.9</v>
      </c>
      <c r="Z80" s="52"/>
      <c r="AA80" s="6" t="s">
        <v>1300</v>
      </c>
      <c r="AB80" s="39">
        <v>10.9</v>
      </c>
      <c r="AC80" s="57">
        <f t="shared" si="23"/>
        <v>0</v>
      </c>
      <c r="AD80" s="17">
        <f t="shared" si="23"/>
        <v>10.9</v>
      </c>
      <c r="AE80" s="12">
        <f>(AH80-AD80)/AH80</f>
        <v>0</v>
      </c>
      <c r="AF80" s="109"/>
      <c r="AG80" s="115">
        <v>3</v>
      </c>
      <c r="AH80" s="53">
        <f>SUM(AJ80:AL80)+AF80</f>
        <v>10.9</v>
      </c>
      <c r="AI80" s="52"/>
      <c r="AJ80" s="17">
        <f>ROUND(AD80/(1-VLOOKUP(AG80,Group,2,FALSE)),2)</f>
        <v>10.9</v>
      </c>
      <c r="AK80" s="17">
        <f>IF(VLOOKUP(AG80,Group,5,FALSE)="YES",VLOOKUP(ROUND(ROUND(AJ80,1)-AJ80,2),Round,2,FALSE)+VLOOKUP(AG80,Group,6,FALSE),0)</f>
        <v>0</v>
      </c>
      <c r="AL80" s="17">
        <f>IF(VLOOKUP(AG80,Group,7,FALSE)="",0,ROUND(AJ80-0.04999,1)-AJ80+AM80)</f>
        <v>0</v>
      </c>
      <c r="AM80" s="17" t="str">
        <f>IF(VLOOKUP(AG80,Group,7,FALSE)="","",VLOOKUP(AG80,Group,7,FALSE))</f>
        <v/>
      </c>
      <c r="AO80" s="31" t="s">
        <v>312</v>
      </c>
    </row>
    <row r="81" spans="2:41" s="3" customFormat="1" ht="9.9499999999999993" customHeight="1" x14ac:dyDescent="0.2">
      <c r="B81" s="100" t="s">
        <v>204</v>
      </c>
      <c r="D81" s="40"/>
      <c r="E81" s="71" t="s">
        <v>43</v>
      </c>
      <c r="F81" s="71"/>
      <c r="G81" s="30" t="s">
        <v>295</v>
      </c>
      <c r="H81" s="30"/>
      <c r="I81" s="30" t="s">
        <v>920</v>
      </c>
      <c r="J81" s="30"/>
      <c r="K81" s="30"/>
      <c r="L81" s="30"/>
      <c r="M81" s="30"/>
      <c r="N81" s="30"/>
      <c r="P81" s="71" t="s">
        <v>679</v>
      </c>
      <c r="Q81" s="83"/>
      <c r="R81" s="29"/>
      <c r="S81" s="39">
        <f>IF(Suggested="Yes",AB81,AH81)</f>
        <v>10.9</v>
      </c>
      <c r="T81" s="37" t="s">
        <v>294</v>
      </c>
      <c r="U81" s="141" t="str">
        <f>+Instructions!$B$21</f>
        <v>G</v>
      </c>
      <c r="V81" s="52"/>
      <c r="W81" s="52"/>
      <c r="X81" s="54">
        <f>+Instructions!$C$21</f>
        <v>0</v>
      </c>
      <c r="Y81" s="17">
        <f>IF(Instructions!$C$21="Group",#REF!,IF(Instructions!$C$21="Carter",#REF!,ROUNDUP($AB81*(1-X81),2)))</f>
        <v>10.9</v>
      </c>
      <c r="Z81" s="52"/>
      <c r="AA81" s="6" t="s">
        <v>1300</v>
      </c>
      <c r="AB81" s="39">
        <v>10.9</v>
      </c>
      <c r="AC81" s="57">
        <f t="shared" si="23"/>
        <v>0</v>
      </c>
      <c r="AD81" s="17">
        <f t="shared" si="23"/>
        <v>10.9</v>
      </c>
      <c r="AE81" s="12">
        <f>(AH81-AD81)/AH81</f>
        <v>0</v>
      </c>
      <c r="AF81" s="109"/>
      <c r="AG81" s="115">
        <v>3</v>
      </c>
      <c r="AH81" s="53">
        <f>SUM(AJ81:AL81)+AF81</f>
        <v>10.9</v>
      </c>
      <c r="AI81" s="52"/>
      <c r="AJ81" s="17">
        <f>ROUND(AD81/(1-VLOOKUP(AG81,Group,2,FALSE)),2)</f>
        <v>10.9</v>
      </c>
      <c r="AK81" s="17">
        <f>IF(VLOOKUP(AG81,Group,5,FALSE)="YES",VLOOKUP(ROUND(ROUND(AJ81,1)-AJ81,2),Round,2,FALSE)+VLOOKUP(AG81,Group,6,FALSE),0)</f>
        <v>0</v>
      </c>
      <c r="AL81" s="17">
        <f>IF(VLOOKUP(AG81,Group,7,FALSE)="",0,ROUND(AJ81-0.04999,1)-AJ81+AM81)</f>
        <v>0</v>
      </c>
      <c r="AM81" s="17" t="str">
        <f>IF(VLOOKUP(AG81,Group,7,FALSE)="","",VLOOKUP(AG81,Group,7,FALSE))</f>
        <v/>
      </c>
      <c r="AO81" s="31" t="s">
        <v>312</v>
      </c>
    </row>
    <row r="82" spans="2:41" s="3" customFormat="1" ht="2.4500000000000002" customHeight="1" x14ac:dyDescent="0.2">
      <c r="P82" s="71"/>
      <c r="Q82" s="83"/>
      <c r="R82" s="6"/>
      <c r="S82" s="39"/>
      <c r="T82" s="6"/>
      <c r="U82" s="5"/>
      <c r="V82" s="52"/>
      <c r="W82" s="52"/>
      <c r="X82" s="54"/>
      <c r="Y82" s="15"/>
      <c r="Z82" s="52"/>
      <c r="AA82" s="39"/>
      <c r="AB82" s="39"/>
      <c r="AC82" s="54"/>
      <c r="AD82" s="17"/>
      <c r="AE82" s="15"/>
      <c r="AF82" s="62"/>
      <c r="AG82" s="112"/>
      <c r="AH82" s="39"/>
      <c r="AI82" s="52"/>
      <c r="AJ82" s="17"/>
      <c r="AK82" s="39"/>
      <c r="AL82" s="17"/>
      <c r="AM82" s="17"/>
      <c r="AO82" s="31" t="s">
        <v>312</v>
      </c>
    </row>
    <row r="83" spans="2:41" s="30" customFormat="1" ht="9.9499999999999993" customHeight="1" x14ac:dyDescent="0.2">
      <c r="C83" s="135"/>
      <c r="D83" s="40" t="s">
        <v>206</v>
      </c>
      <c r="E83" s="145" t="s">
        <v>900</v>
      </c>
      <c r="F83" s="144"/>
      <c r="G83" s="145"/>
      <c r="J83" s="145"/>
      <c r="L83" s="145"/>
      <c r="M83" s="30" t="s">
        <v>93</v>
      </c>
      <c r="N83" s="144"/>
      <c r="Q83" s="83"/>
      <c r="T83" s="134"/>
      <c r="U83" s="123"/>
      <c r="V83" s="52"/>
      <c r="W83" s="52"/>
      <c r="X83" s="126"/>
      <c r="Y83" s="124"/>
      <c r="Z83" s="52"/>
      <c r="AA83" s="133"/>
      <c r="AC83" s="126"/>
      <c r="AD83" s="125"/>
      <c r="AE83" s="124"/>
      <c r="AF83" s="127"/>
      <c r="AH83" s="125"/>
      <c r="AI83" s="52"/>
      <c r="AJ83" s="3"/>
      <c r="AK83" s="6" t="s">
        <v>93</v>
      </c>
      <c r="AL83" s="3"/>
      <c r="AO83" s="31" t="s">
        <v>312</v>
      </c>
    </row>
    <row r="84" spans="2:41" s="3" customFormat="1" ht="1.5" customHeight="1" x14ac:dyDescent="0.2">
      <c r="P84" s="71"/>
      <c r="Q84" s="83"/>
      <c r="R84" s="6"/>
      <c r="S84" s="39"/>
      <c r="T84" s="6"/>
      <c r="U84" s="5"/>
      <c r="V84" s="52"/>
      <c r="W84" s="52"/>
      <c r="X84" s="54"/>
      <c r="Y84" s="15"/>
      <c r="Z84" s="52"/>
      <c r="AA84" s="39"/>
      <c r="AB84" s="39"/>
      <c r="AC84" s="54"/>
      <c r="AD84" s="17"/>
      <c r="AE84" s="15"/>
      <c r="AF84" s="62"/>
      <c r="AG84" s="112"/>
      <c r="AH84" s="39"/>
      <c r="AI84" s="52"/>
      <c r="AJ84" s="17"/>
      <c r="AK84" s="39"/>
      <c r="AL84" s="17"/>
      <c r="AM84" s="17"/>
      <c r="AO84" s="31"/>
    </row>
    <row r="85" spans="2:41" s="3" customFormat="1" ht="9.9499999999999993" customHeight="1" x14ac:dyDescent="0.2">
      <c r="B85" s="101" t="s">
        <v>308</v>
      </c>
      <c r="D85" s="40"/>
      <c r="E85" s="71" t="s">
        <v>691</v>
      </c>
      <c r="F85" s="71"/>
      <c r="G85" s="30" t="s">
        <v>295</v>
      </c>
      <c r="H85" s="30"/>
      <c r="I85" s="30"/>
      <c r="J85" s="30"/>
      <c r="K85" s="30"/>
      <c r="L85" s="30"/>
      <c r="M85" s="30"/>
      <c r="N85" s="30"/>
      <c r="P85" s="71" t="s">
        <v>1249</v>
      </c>
      <c r="Q85" s="83"/>
      <c r="R85" s="29"/>
      <c r="S85" s="39">
        <f>IF(Suggested="Yes",AB85,AH85)</f>
        <v>10.4</v>
      </c>
      <c r="T85" s="37" t="s">
        <v>294</v>
      </c>
      <c r="U85" s="141" t="str">
        <f>+Instructions!$B$21</f>
        <v>G</v>
      </c>
      <c r="V85" s="52"/>
      <c r="W85" s="52"/>
      <c r="X85" s="54">
        <f>+Instructions!$C$21</f>
        <v>0</v>
      </c>
      <c r="Y85" s="17">
        <f>IF(Instructions!$C$21="Group",#REF!,IF(Instructions!$C$21="Carter",#REF!,ROUNDUP($AB85*(1-X85),2)))</f>
        <v>10.4</v>
      </c>
      <c r="Z85" s="52"/>
      <c r="AA85" s="6" t="s">
        <v>1300</v>
      </c>
      <c r="AB85" s="39">
        <v>10.4</v>
      </c>
      <c r="AC85" s="57">
        <f>+X85</f>
        <v>0</v>
      </c>
      <c r="AD85" s="17">
        <f>+Y85</f>
        <v>10.4</v>
      </c>
      <c r="AE85" s="12">
        <f>(AH85-AD85)/AH85</f>
        <v>0</v>
      </c>
      <c r="AF85" s="109"/>
      <c r="AG85" s="114">
        <v>1</v>
      </c>
      <c r="AH85" s="38">
        <f>SUM(AJ85:AL85)+AF85</f>
        <v>10.4</v>
      </c>
      <c r="AI85" s="52"/>
      <c r="AJ85" s="17">
        <f>ROUND(AD85/(1-VLOOKUP(AG85,Group,2,FALSE)),2)</f>
        <v>10.4</v>
      </c>
      <c r="AK85" s="17">
        <f>IF(VLOOKUP(AG85,Group,5,FALSE)="YES",VLOOKUP(ROUND(ROUND(AJ85,1)-AJ85,2),Round,2,FALSE)+VLOOKUP(AG85,Group,6,FALSE),0)</f>
        <v>0</v>
      </c>
      <c r="AL85" s="17">
        <f>IF(VLOOKUP(AG85,Group,7,FALSE)="",0,ROUND(AJ85-0.04999,1)-AJ85+AM85)</f>
        <v>0</v>
      </c>
      <c r="AM85" s="17" t="str">
        <f>IF(VLOOKUP(AG85,Group,7,FALSE)="","",VLOOKUP(AG85,Group,7,FALSE))</f>
        <v/>
      </c>
      <c r="AO85" s="31" t="s">
        <v>312</v>
      </c>
    </row>
    <row r="86" spans="2:41" s="3" customFormat="1" ht="1.5" customHeight="1" x14ac:dyDescent="0.2">
      <c r="P86" s="71"/>
      <c r="Q86" s="83"/>
      <c r="R86" s="6"/>
      <c r="S86" s="39"/>
      <c r="T86" s="6"/>
      <c r="U86" s="5"/>
      <c r="V86" s="52"/>
      <c r="W86" s="52"/>
      <c r="X86" s="54"/>
      <c r="Y86" s="15"/>
      <c r="Z86" s="52"/>
      <c r="AA86" s="39"/>
      <c r="AB86" s="39"/>
      <c r="AC86" s="54"/>
      <c r="AD86" s="17"/>
      <c r="AE86" s="15"/>
      <c r="AF86" s="62"/>
      <c r="AG86" s="112"/>
      <c r="AH86" s="39"/>
      <c r="AI86" s="52"/>
      <c r="AJ86" s="17"/>
      <c r="AK86" s="39"/>
      <c r="AL86" s="17"/>
      <c r="AM86" s="17"/>
      <c r="AO86" s="31" t="s">
        <v>312</v>
      </c>
    </row>
    <row r="87" spans="2:41" s="3" customFormat="1" ht="9.9499999999999993" customHeight="1" x14ac:dyDescent="0.2">
      <c r="B87" s="102" t="s">
        <v>292</v>
      </c>
      <c r="D87" s="40"/>
      <c r="E87" s="71" t="s">
        <v>695</v>
      </c>
      <c r="F87" s="71"/>
      <c r="G87" s="30" t="s">
        <v>694</v>
      </c>
      <c r="H87" s="30"/>
      <c r="I87" s="30" t="s">
        <v>366</v>
      </c>
      <c r="J87" s="30"/>
      <c r="K87" s="30"/>
      <c r="L87" s="30"/>
      <c r="M87" s="30"/>
      <c r="N87" s="30"/>
      <c r="P87" s="71"/>
      <c r="Q87" s="83"/>
      <c r="R87" s="29"/>
      <c r="S87" s="39">
        <f>IF(Suggested="Yes",AB87,AH87)</f>
        <v>11.85</v>
      </c>
      <c r="T87" s="37" t="s">
        <v>293</v>
      </c>
      <c r="U87" s="141" t="str">
        <f>+Instructions!$B$21</f>
        <v>G</v>
      </c>
      <c r="V87" s="52"/>
      <c r="W87" s="52"/>
      <c r="X87" s="54">
        <f>+Instructions!$C$21</f>
        <v>0</v>
      </c>
      <c r="Y87" s="17">
        <f>IF(Instructions!$C$21="Group",#REF!,IF(Instructions!$C$21="Carter",#REF!,ROUNDUP($AB87*(1-X87),2)))</f>
        <v>11.85</v>
      </c>
      <c r="Z87" s="52"/>
      <c r="AA87" s="6" t="s">
        <v>1300</v>
      </c>
      <c r="AB87" s="39">
        <v>11.85</v>
      </c>
      <c r="AC87" s="57">
        <f>+X87</f>
        <v>0</v>
      </c>
      <c r="AD87" s="39">
        <f>+Y87</f>
        <v>11.85</v>
      </c>
      <c r="AE87" s="57">
        <f>(AH87-AD87)/AH87</f>
        <v>0</v>
      </c>
      <c r="AF87" s="109"/>
      <c r="AG87" s="116">
        <v>2</v>
      </c>
      <c r="AH87" s="44">
        <f>SUM(AJ87:AL87)+AF87</f>
        <v>11.85</v>
      </c>
      <c r="AI87" s="52"/>
      <c r="AJ87" s="17">
        <f>ROUND(AD87/(1-VLOOKUP(AG87,Group,2,FALSE)),2)</f>
        <v>11.85</v>
      </c>
      <c r="AK87" s="17">
        <f>IF(VLOOKUP(AG87,Group,5,FALSE)="YES",VLOOKUP(ROUND(ROUND(AJ87,1)-AJ87,2),Round,2,FALSE)+VLOOKUP(AG87,Group,6,FALSE),0)</f>
        <v>0</v>
      </c>
      <c r="AL87" s="17">
        <f>IF(VLOOKUP(AG87,Group,7,FALSE)="",0,ROUND(AJ87-0.04999,1)-AJ87+AM87)</f>
        <v>0</v>
      </c>
      <c r="AM87" s="17" t="str">
        <f>IF(VLOOKUP(AG87,Group,7,FALSE)="","",VLOOKUP(AG87,Group,7,FALSE))</f>
        <v/>
      </c>
      <c r="AO87" s="31" t="s">
        <v>312</v>
      </c>
    </row>
    <row r="88" spans="2:41" s="3" customFormat="1" ht="2.4500000000000002" customHeight="1" x14ac:dyDescent="0.2">
      <c r="P88" s="71"/>
      <c r="Q88" s="83"/>
      <c r="R88" s="6"/>
      <c r="S88" s="39"/>
      <c r="T88" s="6"/>
      <c r="U88" s="5"/>
      <c r="V88" s="52"/>
      <c r="W88" s="52"/>
      <c r="X88" s="54"/>
      <c r="Y88" s="15"/>
      <c r="Z88" s="52"/>
      <c r="AA88" s="39"/>
      <c r="AB88" s="39"/>
      <c r="AC88" s="54"/>
      <c r="AD88" s="17"/>
      <c r="AE88" s="15"/>
      <c r="AF88" s="62"/>
      <c r="AG88" s="112"/>
      <c r="AH88" s="39"/>
      <c r="AI88" s="52"/>
      <c r="AJ88" s="17"/>
      <c r="AK88" s="39"/>
      <c r="AL88" s="17"/>
      <c r="AM88" s="17"/>
      <c r="AO88" s="31" t="s">
        <v>312</v>
      </c>
    </row>
    <row r="89" spans="2:41" s="30" customFormat="1" ht="9.9499999999999993" customHeight="1" x14ac:dyDescent="0.2">
      <c r="C89" s="129"/>
      <c r="D89" s="150" t="s">
        <v>899</v>
      </c>
      <c r="E89" s="145"/>
      <c r="G89" s="145"/>
      <c r="I89" s="145"/>
      <c r="J89" s="145"/>
      <c r="K89" s="145"/>
      <c r="L89" s="145"/>
      <c r="Q89" s="83"/>
      <c r="S89" s="39"/>
      <c r="T89" s="134"/>
      <c r="U89" s="123"/>
      <c r="V89" s="52"/>
      <c r="W89" s="52"/>
      <c r="X89" s="126"/>
      <c r="Y89" s="124"/>
      <c r="Z89" s="52"/>
      <c r="AA89" s="133"/>
      <c r="AC89" s="126"/>
      <c r="AD89" s="125"/>
      <c r="AE89" s="124"/>
      <c r="AF89" s="127"/>
      <c r="AH89" s="125"/>
      <c r="AI89" s="52"/>
      <c r="AJ89" s="3"/>
      <c r="AK89" s="6" t="s">
        <v>93</v>
      </c>
      <c r="AL89" s="3"/>
      <c r="AO89" s="31" t="s">
        <v>312</v>
      </c>
    </row>
    <row r="90" spans="2:41" s="3" customFormat="1" ht="1.5" customHeight="1" x14ac:dyDescent="0.2">
      <c r="P90" s="71"/>
      <c r="Q90" s="83"/>
      <c r="R90" s="6"/>
      <c r="S90" s="39"/>
      <c r="T90" s="6"/>
      <c r="U90" s="5"/>
      <c r="V90" s="52"/>
      <c r="W90" s="52"/>
      <c r="X90" s="54"/>
      <c r="Y90" s="15"/>
      <c r="Z90" s="52"/>
      <c r="AA90" s="39"/>
      <c r="AB90" s="39"/>
      <c r="AC90" s="54"/>
      <c r="AD90" s="17"/>
      <c r="AE90" s="15"/>
      <c r="AF90" s="62"/>
      <c r="AG90" s="112"/>
      <c r="AH90" s="39"/>
      <c r="AI90" s="52"/>
      <c r="AJ90" s="17"/>
      <c r="AK90" s="39"/>
      <c r="AL90" s="17"/>
      <c r="AM90" s="17"/>
      <c r="AO90" s="31" t="s">
        <v>312</v>
      </c>
    </row>
    <row r="91" spans="2:41" s="3" customFormat="1" ht="9.9499999999999993" customHeight="1" x14ac:dyDescent="0.2">
      <c r="B91" s="100" t="s">
        <v>204</v>
      </c>
      <c r="D91" s="40"/>
      <c r="E91" s="71" t="s">
        <v>691</v>
      </c>
      <c r="F91" s="71"/>
      <c r="G91" s="30" t="s">
        <v>295</v>
      </c>
      <c r="H91" s="30"/>
      <c r="I91" s="30" t="s">
        <v>921</v>
      </c>
      <c r="J91" s="30"/>
      <c r="K91" s="30"/>
      <c r="L91" s="30"/>
      <c r="M91" s="30"/>
      <c r="N91" s="30"/>
      <c r="P91" s="71" t="s">
        <v>692</v>
      </c>
      <c r="Q91" s="83"/>
      <c r="R91" s="29"/>
      <c r="S91" s="39">
        <f>IF(Suggested="Yes",AB91,AH91)</f>
        <v>12.1</v>
      </c>
      <c r="T91" s="37" t="s">
        <v>294</v>
      </c>
      <c r="U91" s="141" t="str">
        <f>+Instructions!$B$21</f>
        <v>G</v>
      </c>
      <c r="V91" s="52"/>
      <c r="W91" s="52"/>
      <c r="X91" s="54">
        <f>+Instructions!$C$21</f>
        <v>0</v>
      </c>
      <c r="Y91" s="17">
        <f>IF(Instructions!$C$21="Group",#REF!,IF(Instructions!$C$21="Carter",#REF!,ROUNDUP($AB91*(1-X91),2)))</f>
        <v>12.1</v>
      </c>
      <c r="Z91" s="52"/>
      <c r="AA91" s="6" t="s">
        <v>1300</v>
      </c>
      <c r="AB91" s="39">
        <v>12.1</v>
      </c>
      <c r="AC91" s="57">
        <f t="shared" ref="AC91:AD92" si="24">+X91</f>
        <v>0</v>
      </c>
      <c r="AD91" s="17">
        <f t="shared" si="24"/>
        <v>12.1</v>
      </c>
      <c r="AE91" s="12">
        <f>(AH91-AD91)/AH91</f>
        <v>0</v>
      </c>
      <c r="AF91" s="109"/>
      <c r="AG91" s="115">
        <v>3</v>
      </c>
      <c r="AH91" s="53">
        <f>SUM(AJ91:AL91)+AF91</f>
        <v>12.1</v>
      </c>
      <c r="AI91" s="52"/>
      <c r="AJ91" s="17">
        <f>ROUND(AD91/(1-VLOOKUP(AG91,Group,2,FALSE)),2)</f>
        <v>12.1</v>
      </c>
      <c r="AK91" s="17">
        <f>IF(VLOOKUP(AG91,Group,5,FALSE)="YES",VLOOKUP(ROUND(ROUND(AJ91,1)-AJ91,2),Round,2,FALSE)+VLOOKUP(AG91,Group,6,FALSE),0)</f>
        <v>0</v>
      </c>
      <c r="AL91" s="17">
        <f>IF(VLOOKUP(AG91,Group,7,FALSE)="",0,ROUND(AJ91-0.04999,1)-AJ91+AM91)</f>
        <v>0</v>
      </c>
      <c r="AM91" s="17" t="str">
        <f>IF(VLOOKUP(AG91,Group,7,FALSE)="","",VLOOKUP(AG91,Group,7,FALSE))</f>
        <v/>
      </c>
      <c r="AO91" s="31" t="s">
        <v>312</v>
      </c>
    </row>
    <row r="92" spans="2:41" s="3" customFormat="1" ht="9.9499999999999993" customHeight="1" x14ac:dyDescent="0.2">
      <c r="B92" s="100" t="s">
        <v>204</v>
      </c>
      <c r="D92" s="40"/>
      <c r="E92" s="71" t="s">
        <v>691</v>
      </c>
      <c r="F92" s="71"/>
      <c r="G92" s="30" t="s">
        <v>295</v>
      </c>
      <c r="H92" s="30"/>
      <c r="I92" s="30" t="s">
        <v>922</v>
      </c>
      <c r="J92" s="30"/>
      <c r="K92" s="30"/>
      <c r="L92" s="30"/>
      <c r="M92" s="30"/>
      <c r="N92" s="30"/>
      <c r="P92" s="71" t="s">
        <v>692</v>
      </c>
      <c r="Q92" s="83"/>
      <c r="R92" s="29"/>
      <c r="S92" s="39">
        <f>IF(Suggested="Yes",AB92,AH92)</f>
        <v>12.1</v>
      </c>
      <c r="T92" s="37" t="s">
        <v>294</v>
      </c>
      <c r="U92" s="141" t="str">
        <f>+Instructions!$B$21</f>
        <v>G</v>
      </c>
      <c r="V92" s="52"/>
      <c r="W92" s="52"/>
      <c r="X92" s="54">
        <f>+Instructions!$C$21</f>
        <v>0</v>
      </c>
      <c r="Y92" s="17">
        <f>IF(Instructions!$C$21="Group",#REF!,IF(Instructions!$C$21="Carter",#REF!,ROUNDUP($AB92*(1-X92),2)))</f>
        <v>12.1</v>
      </c>
      <c r="Z92" s="52"/>
      <c r="AA92" s="6" t="s">
        <v>1300</v>
      </c>
      <c r="AB92" s="39">
        <v>12.1</v>
      </c>
      <c r="AC92" s="57">
        <f t="shared" si="24"/>
        <v>0</v>
      </c>
      <c r="AD92" s="17">
        <f t="shared" si="24"/>
        <v>12.1</v>
      </c>
      <c r="AE92" s="12">
        <f>(AH92-AD92)/AH92</f>
        <v>0</v>
      </c>
      <c r="AF92" s="109"/>
      <c r="AG92" s="115">
        <v>3</v>
      </c>
      <c r="AH92" s="53">
        <f>SUM(AJ92:AL92)+AF92</f>
        <v>12.1</v>
      </c>
      <c r="AI92" s="52"/>
      <c r="AJ92" s="17">
        <f>ROUND(AD92/(1-VLOOKUP(AG92,Group,2,FALSE)),2)</f>
        <v>12.1</v>
      </c>
      <c r="AK92" s="17">
        <f>IF(VLOOKUP(AG92,Group,5,FALSE)="YES",VLOOKUP(ROUND(ROUND(AJ92,1)-AJ92,2),Round,2,FALSE)+VLOOKUP(AG92,Group,6,FALSE),0)</f>
        <v>0</v>
      </c>
      <c r="AL92" s="17">
        <f>IF(VLOOKUP(AG92,Group,7,FALSE)="",0,ROUND(AJ92-0.04999,1)-AJ92+AM92)</f>
        <v>0</v>
      </c>
      <c r="AM92" s="17" t="str">
        <f>IF(VLOOKUP(AG92,Group,7,FALSE)="","",VLOOKUP(AG92,Group,7,FALSE))</f>
        <v/>
      </c>
      <c r="AO92" s="31" t="s">
        <v>312</v>
      </c>
    </row>
    <row r="93" spans="2:41" s="3" customFormat="1" ht="2.4500000000000002" customHeight="1" x14ac:dyDescent="0.2">
      <c r="P93" s="71"/>
      <c r="Q93" s="83"/>
      <c r="R93" s="6"/>
      <c r="S93" s="39"/>
      <c r="T93" s="6"/>
      <c r="U93" s="5"/>
      <c r="V93" s="52"/>
      <c r="W93" s="52"/>
      <c r="X93" s="54"/>
      <c r="Y93" s="15"/>
      <c r="Z93" s="52"/>
      <c r="AA93" s="39"/>
      <c r="AB93" s="39"/>
      <c r="AC93" s="54"/>
      <c r="AD93" s="17"/>
      <c r="AE93" s="15"/>
      <c r="AF93" s="62"/>
      <c r="AG93" s="112"/>
      <c r="AH93" s="39"/>
      <c r="AI93" s="52"/>
      <c r="AJ93" s="17"/>
      <c r="AK93" s="39"/>
      <c r="AL93" s="17"/>
      <c r="AM93" s="17"/>
      <c r="AO93" s="31" t="s">
        <v>312</v>
      </c>
    </row>
    <row r="94" spans="2:41" s="30" customFormat="1" ht="9.9499999999999993" customHeight="1" x14ac:dyDescent="0.2">
      <c r="C94" s="129"/>
      <c r="D94" s="150" t="s">
        <v>931</v>
      </c>
      <c r="E94" s="145"/>
      <c r="G94" s="145"/>
      <c r="I94" s="145"/>
      <c r="J94" s="145"/>
      <c r="K94" s="145"/>
      <c r="L94" s="145"/>
      <c r="Q94" s="83"/>
      <c r="S94" s="39"/>
      <c r="T94" s="134"/>
      <c r="U94" s="123"/>
      <c r="V94" s="52"/>
      <c r="W94" s="52"/>
      <c r="X94" s="126"/>
      <c r="Y94" s="124"/>
      <c r="Z94" s="52"/>
      <c r="AA94" s="133"/>
      <c r="AC94" s="126"/>
      <c r="AD94" s="125"/>
      <c r="AE94" s="124"/>
      <c r="AF94" s="127"/>
      <c r="AH94" s="125"/>
      <c r="AI94" s="52"/>
      <c r="AJ94" s="3"/>
      <c r="AK94" s="6" t="s">
        <v>93</v>
      </c>
      <c r="AL94" s="3"/>
      <c r="AO94" s="31" t="s">
        <v>312</v>
      </c>
    </row>
    <row r="95" spans="2:41" s="3" customFormat="1" ht="1.5" customHeight="1" x14ac:dyDescent="0.2">
      <c r="P95" s="71"/>
      <c r="Q95" s="83"/>
      <c r="R95" s="6"/>
      <c r="S95" s="39"/>
      <c r="T95" s="6"/>
      <c r="U95" s="5"/>
      <c r="V95" s="52"/>
      <c r="W95" s="52"/>
      <c r="X95" s="54"/>
      <c r="Y95" s="15"/>
      <c r="Z95" s="52"/>
      <c r="AA95" s="39"/>
      <c r="AB95" s="39"/>
      <c r="AC95" s="54"/>
      <c r="AD95" s="17"/>
      <c r="AE95" s="15"/>
      <c r="AF95" s="62"/>
      <c r="AG95" s="112"/>
      <c r="AH95" s="39"/>
      <c r="AI95" s="52"/>
      <c r="AJ95" s="17"/>
      <c r="AK95" s="39"/>
      <c r="AL95" s="17"/>
      <c r="AM95" s="17"/>
      <c r="AO95" s="31" t="s">
        <v>312</v>
      </c>
    </row>
    <row r="96" spans="2:41" s="3" customFormat="1" ht="9.9499999999999993" customHeight="1" x14ac:dyDescent="0.2">
      <c r="B96" s="100" t="s">
        <v>204</v>
      </c>
      <c r="D96" s="40"/>
      <c r="E96" s="71" t="s">
        <v>408</v>
      </c>
      <c r="F96" s="71"/>
      <c r="G96" s="30" t="s">
        <v>932</v>
      </c>
      <c r="H96" s="30"/>
      <c r="I96" s="30" t="s">
        <v>935</v>
      </c>
      <c r="J96" s="30"/>
      <c r="K96" s="30"/>
      <c r="L96" s="30"/>
      <c r="M96" s="30"/>
      <c r="N96" s="30"/>
      <c r="P96" s="71" t="s">
        <v>933</v>
      </c>
      <c r="Q96" s="83"/>
      <c r="R96" s="29"/>
      <c r="S96" s="39">
        <f>IF(Suggested="Yes",AB96,AH96)</f>
        <v>6.25</v>
      </c>
      <c r="T96" s="37" t="s">
        <v>294</v>
      </c>
      <c r="U96" s="141" t="str">
        <f>+Instructions!$B$21</f>
        <v>G</v>
      </c>
      <c r="V96" s="52"/>
      <c r="W96" s="52"/>
      <c r="X96" s="54">
        <f>+Instructions!$C$21</f>
        <v>0</v>
      </c>
      <c r="Y96" s="17">
        <f>IF(Instructions!$C$21="Group",#REF!,IF(Instructions!$C$21="Carter",#REF!,ROUNDUP($AB96*(1-X96),2)))</f>
        <v>6.25</v>
      </c>
      <c r="Z96" s="52"/>
      <c r="AA96" s="6" t="s">
        <v>1300</v>
      </c>
      <c r="AB96" s="39">
        <v>6.25</v>
      </c>
      <c r="AC96" s="57">
        <f>+X96</f>
        <v>0</v>
      </c>
      <c r="AD96" s="17">
        <f>+Y96</f>
        <v>6.25</v>
      </c>
      <c r="AE96" s="12">
        <f>(AH96-AD96)/AH96</f>
        <v>0</v>
      </c>
      <c r="AF96" s="109"/>
      <c r="AG96" s="115">
        <v>3</v>
      </c>
      <c r="AH96" s="53">
        <f>SUM(AJ96:AL96)+AF96</f>
        <v>6.25</v>
      </c>
      <c r="AI96" s="52"/>
      <c r="AJ96" s="17">
        <f>ROUND(AD96/(1-VLOOKUP(AG96,Group,2,FALSE)),2)</f>
        <v>6.25</v>
      </c>
      <c r="AK96" s="17">
        <f>IF(VLOOKUP(AG96,Group,5,FALSE)="YES",VLOOKUP(ROUND(ROUND(AJ96,1)-AJ96,2),Round,2,FALSE)+VLOOKUP(AG96,Group,6,FALSE),0)</f>
        <v>0</v>
      </c>
      <c r="AL96" s="17">
        <f>IF(VLOOKUP(AG96,Group,7,FALSE)="",0,ROUND(AJ96-0.04999,1)-AJ96+AM96)</f>
        <v>0</v>
      </c>
      <c r="AM96" s="17" t="str">
        <f>IF(VLOOKUP(AG96,Group,7,FALSE)="","",VLOOKUP(AG96,Group,7,FALSE))</f>
        <v/>
      </c>
      <c r="AO96" s="31" t="s">
        <v>312</v>
      </c>
    </row>
    <row r="97" spans="2:41" s="3" customFormat="1" ht="3.95" customHeight="1" x14ac:dyDescent="0.2">
      <c r="P97" s="71"/>
      <c r="Q97" s="83"/>
      <c r="R97" s="6"/>
      <c r="S97" s="39"/>
      <c r="T97" s="6"/>
      <c r="U97" s="5"/>
      <c r="V97" s="52"/>
      <c r="W97" s="52"/>
      <c r="X97" s="54"/>
      <c r="Y97" s="15"/>
      <c r="Z97" s="52"/>
      <c r="AA97" s="39"/>
      <c r="AB97" s="39"/>
      <c r="AC97" s="54"/>
      <c r="AD97" s="17"/>
      <c r="AE97" s="15"/>
      <c r="AF97" s="62"/>
      <c r="AG97" s="112"/>
      <c r="AH97" s="39"/>
      <c r="AI97" s="52"/>
      <c r="AJ97" s="17"/>
      <c r="AK97" s="39"/>
      <c r="AL97" s="17"/>
      <c r="AM97" s="17"/>
      <c r="AO97" s="31" t="s">
        <v>312</v>
      </c>
    </row>
    <row r="98" spans="2:41" s="3" customFormat="1" ht="12.2" customHeight="1" x14ac:dyDescent="0.2">
      <c r="C98" s="129" t="s">
        <v>1402</v>
      </c>
      <c r="L98" s="3" t="s">
        <v>1400</v>
      </c>
      <c r="P98" s="71"/>
      <c r="Q98" s="83"/>
      <c r="R98" s="193" t="s">
        <v>681</v>
      </c>
      <c r="S98" s="194" t="s">
        <v>1403</v>
      </c>
      <c r="T98" s="198"/>
      <c r="U98" s="5"/>
      <c r="V98" s="262"/>
      <c r="W98" s="52"/>
      <c r="X98" s="54"/>
      <c r="Y98" s="15"/>
      <c r="Z98" s="52"/>
      <c r="AA98" s="39"/>
      <c r="AB98" s="39"/>
      <c r="AC98" s="54"/>
      <c r="AD98" s="17"/>
      <c r="AE98" s="15"/>
      <c r="AF98" s="62"/>
      <c r="AG98" s="112"/>
      <c r="AH98" s="39"/>
      <c r="AI98" s="52"/>
      <c r="AJ98" s="17"/>
      <c r="AK98" s="39"/>
      <c r="AL98" s="17"/>
      <c r="AM98" s="17"/>
      <c r="AO98" s="31"/>
    </row>
    <row r="99" spans="2:41" s="3" customFormat="1" ht="2.85" customHeight="1" x14ac:dyDescent="0.2">
      <c r="P99" s="71"/>
      <c r="Q99" s="83"/>
      <c r="R99" s="6"/>
      <c r="S99" s="39"/>
      <c r="T99" s="6"/>
      <c r="U99" s="5"/>
      <c r="V99" s="262"/>
      <c r="W99" s="52"/>
      <c r="X99" s="54"/>
      <c r="Y99" s="15"/>
      <c r="Z99" s="52"/>
      <c r="AA99" s="39"/>
      <c r="AB99" s="39"/>
      <c r="AC99" s="54"/>
      <c r="AD99" s="17"/>
      <c r="AE99" s="15"/>
      <c r="AF99" s="62"/>
      <c r="AG99" s="112"/>
      <c r="AH99" s="39"/>
      <c r="AI99" s="52"/>
      <c r="AJ99" s="17"/>
      <c r="AK99" s="39"/>
      <c r="AL99" s="17"/>
      <c r="AM99" s="17"/>
      <c r="AO99" s="31" t="s">
        <v>312</v>
      </c>
    </row>
    <row r="100" spans="2:41" s="30" customFormat="1" ht="9.9499999999999993" customHeight="1" x14ac:dyDescent="0.2">
      <c r="C100" s="135"/>
      <c r="D100" s="40" t="s">
        <v>206</v>
      </c>
      <c r="E100" s="145" t="s">
        <v>1404</v>
      </c>
      <c r="F100" s="144"/>
      <c r="G100" s="145"/>
      <c r="H100" s="145"/>
      <c r="J100" s="145"/>
      <c r="K100" s="144"/>
      <c r="L100" s="145"/>
      <c r="N100" s="144"/>
      <c r="Q100" s="83"/>
      <c r="T100" s="134"/>
      <c r="U100" s="123"/>
      <c r="V100" s="262"/>
      <c r="W100" s="52"/>
      <c r="X100" s="126"/>
      <c r="Y100" s="124"/>
      <c r="Z100" s="52"/>
      <c r="AA100" s="133"/>
      <c r="AC100" s="126"/>
      <c r="AD100" s="125"/>
      <c r="AE100" s="124"/>
      <c r="AF100" s="127"/>
      <c r="AH100" s="125"/>
      <c r="AI100" s="52"/>
      <c r="AJ100" s="3"/>
      <c r="AK100" s="6" t="s">
        <v>93</v>
      </c>
      <c r="AL100" s="3"/>
      <c r="AO100" s="31" t="s">
        <v>312</v>
      </c>
    </row>
    <row r="101" spans="2:41" s="3" customFormat="1" ht="2.85" customHeight="1" x14ac:dyDescent="0.2">
      <c r="P101" s="71"/>
      <c r="Q101" s="83"/>
      <c r="R101" s="6"/>
      <c r="S101" s="39"/>
      <c r="T101" s="6"/>
      <c r="U101" s="5"/>
      <c r="V101" s="262"/>
      <c r="W101" s="52"/>
      <c r="X101" s="54"/>
      <c r="Y101" s="15"/>
      <c r="Z101" s="52"/>
      <c r="AA101" s="39"/>
      <c r="AB101" s="39"/>
      <c r="AC101" s="54"/>
      <c r="AD101" s="17"/>
      <c r="AE101" s="15"/>
      <c r="AF101" s="62"/>
      <c r="AG101" s="112"/>
      <c r="AH101" s="39"/>
      <c r="AI101" s="52"/>
      <c r="AJ101" s="17"/>
      <c r="AK101" s="39"/>
      <c r="AL101" s="17"/>
      <c r="AM101" s="17"/>
      <c r="AO101" s="31" t="s">
        <v>312</v>
      </c>
    </row>
    <row r="102" spans="2:41" s="3" customFormat="1" ht="9.9499999999999993" customHeight="1" x14ac:dyDescent="0.2">
      <c r="B102" s="101" t="s">
        <v>308</v>
      </c>
      <c r="D102" s="40"/>
      <c r="E102" s="71" t="s">
        <v>343</v>
      </c>
      <c r="F102" s="71"/>
      <c r="G102" s="30" t="s">
        <v>295</v>
      </c>
      <c r="H102" s="30"/>
      <c r="I102" s="30"/>
      <c r="J102" s="30"/>
      <c r="K102" s="30"/>
      <c r="L102" s="30"/>
      <c r="M102" s="30"/>
      <c r="N102" s="30"/>
      <c r="P102" s="71" t="s">
        <v>1405</v>
      </c>
      <c r="Q102" s="83"/>
      <c r="R102" s="29"/>
      <c r="S102" s="39">
        <f t="shared" ref="S102" si="25">IF(Suggested="Yes",AB102,AH102)</f>
        <v>5.65</v>
      </c>
      <c r="T102" s="37" t="s">
        <v>294</v>
      </c>
      <c r="U102" s="141" t="str">
        <f>+Instructions!$B$21</f>
        <v>G</v>
      </c>
      <c r="V102" s="262"/>
      <c r="W102" s="52"/>
      <c r="X102" s="54">
        <f>+Instructions!$C$21</f>
        <v>0</v>
      </c>
      <c r="Y102" s="17">
        <f>IF(Instructions!$C$21="Group",#REF!,IF(Instructions!$C$21="Carter",#REF!,ROUNDUP($AB102*(1-X102),2)))</f>
        <v>5.65</v>
      </c>
      <c r="Z102" s="52"/>
      <c r="AA102" s="6" t="s">
        <v>1300</v>
      </c>
      <c r="AB102" s="39">
        <v>5.65</v>
      </c>
      <c r="AC102" s="57">
        <f t="shared" ref="AC102" si="26">+X102</f>
        <v>0</v>
      </c>
      <c r="AD102" s="17">
        <f t="shared" ref="AD102" si="27">+Y102</f>
        <v>5.65</v>
      </c>
      <c r="AE102" s="12">
        <f t="shared" ref="AE102" si="28">(AH102-AD102)/AH102</f>
        <v>0</v>
      </c>
      <c r="AF102" s="109"/>
      <c r="AG102" s="114">
        <v>1</v>
      </c>
      <c r="AH102" s="38">
        <f t="shared" ref="AH102" si="29">SUM(AJ102:AL102)+AF102</f>
        <v>5.65</v>
      </c>
      <c r="AI102" s="52"/>
      <c r="AJ102" s="17">
        <f t="shared" ref="AJ102" si="30">ROUND(AD102/(1-VLOOKUP(AG102,Group,2,FALSE)),2)</f>
        <v>5.65</v>
      </c>
      <c r="AK102" s="17">
        <f t="shared" ref="AK102" si="31">IF(VLOOKUP(AG102,Group,5,FALSE)="YES",VLOOKUP(ROUND(ROUND(AJ102,1)-AJ102,2),Round,2,FALSE)+VLOOKUP(AG102,Group,6,FALSE),0)</f>
        <v>0</v>
      </c>
      <c r="AL102" s="17">
        <f t="shared" ref="AL102" si="32">IF(VLOOKUP(AG102,Group,7,FALSE)="",0,ROUND(AJ102-0.04999,1)-AJ102+AM102)</f>
        <v>0</v>
      </c>
      <c r="AM102" s="17" t="str">
        <f t="shared" ref="AM102" si="33">IF(VLOOKUP(AG102,Group,7,FALSE)="","",VLOOKUP(AG102,Group,7,FALSE))</f>
        <v/>
      </c>
      <c r="AO102" s="31" t="s">
        <v>312</v>
      </c>
    </row>
    <row r="103" spans="2:41" s="3" customFormat="1" ht="9.9499999999999993" customHeight="1" x14ac:dyDescent="0.2">
      <c r="B103" s="101" t="s">
        <v>308</v>
      </c>
      <c r="D103" s="40"/>
      <c r="E103" s="71" t="s">
        <v>43</v>
      </c>
      <c r="F103" s="71"/>
      <c r="G103" s="30" t="s">
        <v>295</v>
      </c>
      <c r="H103" s="30"/>
      <c r="I103" s="30"/>
      <c r="J103" s="30"/>
      <c r="K103" s="30"/>
      <c r="L103" s="30"/>
      <c r="M103" s="30"/>
      <c r="N103" s="30"/>
      <c r="P103" s="71" t="s">
        <v>1406</v>
      </c>
      <c r="Q103" s="83" t="s">
        <v>210</v>
      </c>
      <c r="R103" s="29" t="s">
        <v>304</v>
      </c>
      <c r="S103" s="39">
        <f t="shared" ref="S103:S105" si="34">IF(Suggested="Yes",AB103,AH103)</f>
        <v>5.0999999999999996</v>
      </c>
      <c r="T103" s="37" t="s">
        <v>294</v>
      </c>
      <c r="U103" s="141" t="str">
        <f>+Instructions!$B$21</f>
        <v>G</v>
      </c>
      <c r="V103" s="262"/>
      <c r="W103" s="52"/>
      <c r="X103" s="54">
        <f>+Instructions!$C$21</f>
        <v>0</v>
      </c>
      <c r="Y103" s="17">
        <f>IF(Instructions!$C$21="Group",#REF!,IF(Instructions!$C$21="Carter",#REF!,ROUNDUP($AB103*(1-X103),2)))</f>
        <v>5.0999999999999996</v>
      </c>
      <c r="Z103" s="52"/>
      <c r="AA103" s="6" t="s">
        <v>1300</v>
      </c>
      <c r="AB103" s="39">
        <v>5.0999999999999996</v>
      </c>
      <c r="AC103" s="57">
        <f t="shared" ref="AC103:AC105" si="35">+X103</f>
        <v>0</v>
      </c>
      <c r="AD103" s="17">
        <f t="shared" ref="AD103:AD105" si="36">+Y103</f>
        <v>5.0999999999999996</v>
      </c>
      <c r="AE103" s="12">
        <f t="shared" ref="AE103:AE105" si="37">(AH103-AD103)/AH103</f>
        <v>0</v>
      </c>
      <c r="AF103" s="109"/>
      <c r="AG103" s="114">
        <v>1</v>
      </c>
      <c r="AH103" s="38">
        <f t="shared" ref="AH103:AH105" si="38">SUM(AJ103:AL103)+AF103</f>
        <v>5.0999999999999996</v>
      </c>
      <c r="AI103" s="52"/>
      <c r="AJ103" s="17">
        <f t="shared" ref="AJ103:AJ105" si="39">ROUND(AD103/(1-VLOOKUP(AG103,Group,2,FALSE)),2)</f>
        <v>5.0999999999999996</v>
      </c>
      <c r="AK103" s="17">
        <f t="shared" ref="AK103:AK105" si="40">IF(VLOOKUP(AG103,Group,5,FALSE)="YES",VLOOKUP(ROUND(ROUND(AJ103,1)-AJ103,2),Round,2,FALSE)+VLOOKUP(AG103,Group,6,FALSE),0)</f>
        <v>0</v>
      </c>
      <c r="AL103" s="17">
        <f t="shared" ref="AL103:AL105" si="41">IF(VLOOKUP(AG103,Group,7,FALSE)="",0,ROUND(AJ103-0.04999,1)-AJ103+AM103)</f>
        <v>0</v>
      </c>
      <c r="AM103" s="17" t="str">
        <f t="shared" ref="AM103:AM105" si="42">IF(VLOOKUP(AG103,Group,7,FALSE)="","",VLOOKUP(AG103,Group,7,FALSE))</f>
        <v/>
      </c>
      <c r="AO103" s="31" t="s">
        <v>312</v>
      </c>
    </row>
    <row r="104" spans="2:41" s="3" customFormat="1" ht="2.85" customHeight="1" x14ac:dyDescent="0.2">
      <c r="P104" s="71"/>
      <c r="Q104" s="83"/>
      <c r="R104" s="6"/>
      <c r="S104" s="39"/>
      <c r="T104" s="6"/>
      <c r="U104" s="5"/>
      <c r="V104" s="262"/>
      <c r="W104" s="52"/>
      <c r="X104" s="54"/>
      <c r="Y104" s="15"/>
      <c r="Z104" s="52"/>
      <c r="AA104" s="39"/>
      <c r="AB104" s="39"/>
      <c r="AC104" s="54"/>
      <c r="AD104" s="17"/>
      <c r="AE104" s="15"/>
      <c r="AF104" s="62"/>
      <c r="AG104" s="112"/>
      <c r="AH104" s="39"/>
      <c r="AI104" s="52"/>
      <c r="AJ104" s="17"/>
      <c r="AK104" s="39"/>
      <c r="AL104" s="17"/>
      <c r="AM104" s="17"/>
      <c r="AO104" s="31" t="s">
        <v>312</v>
      </c>
    </row>
    <row r="105" spans="2:41" s="3" customFormat="1" ht="9.9499999999999993" customHeight="1" x14ac:dyDescent="0.2">
      <c r="B105" s="100" t="s">
        <v>204</v>
      </c>
      <c r="D105" s="40"/>
      <c r="E105" s="71" t="s">
        <v>43</v>
      </c>
      <c r="F105" s="71"/>
      <c r="G105" s="30" t="s">
        <v>874</v>
      </c>
      <c r="H105" s="30"/>
      <c r="I105" s="30"/>
      <c r="J105" s="30"/>
      <c r="K105" s="30"/>
      <c r="L105" s="30"/>
      <c r="M105" s="30"/>
      <c r="N105" s="30"/>
      <c r="P105" s="71" t="s">
        <v>1406</v>
      </c>
      <c r="Q105" s="83"/>
      <c r="R105" s="29"/>
      <c r="S105" s="39">
        <f t="shared" si="34"/>
        <v>6.6</v>
      </c>
      <c r="T105" s="37" t="s">
        <v>294</v>
      </c>
      <c r="U105" s="141" t="str">
        <f>+Instructions!$B$21</f>
        <v>G</v>
      </c>
      <c r="V105" s="262"/>
      <c r="W105" s="52"/>
      <c r="X105" s="54">
        <f>+Instructions!$C$21</f>
        <v>0</v>
      </c>
      <c r="Y105" s="17">
        <f>IF(Instructions!$C$21="Group",#REF!,IF(Instructions!$C$21="Carter",#REF!,ROUNDUP($AB105*(1-X105),2)))</f>
        <v>6.6</v>
      </c>
      <c r="Z105" s="52"/>
      <c r="AA105" s="6" t="s">
        <v>1300</v>
      </c>
      <c r="AB105" s="39">
        <v>6.6</v>
      </c>
      <c r="AC105" s="57">
        <f t="shared" si="35"/>
        <v>0</v>
      </c>
      <c r="AD105" s="17">
        <f t="shared" si="36"/>
        <v>6.6</v>
      </c>
      <c r="AE105" s="12">
        <f t="shared" si="37"/>
        <v>0</v>
      </c>
      <c r="AF105" s="109"/>
      <c r="AG105" s="115">
        <v>3</v>
      </c>
      <c r="AH105" s="53">
        <f t="shared" si="38"/>
        <v>6.6</v>
      </c>
      <c r="AI105" s="52"/>
      <c r="AJ105" s="17">
        <f t="shared" si="39"/>
        <v>6.6</v>
      </c>
      <c r="AK105" s="17">
        <f t="shared" si="40"/>
        <v>0</v>
      </c>
      <c r="AL105" s="17">
        <f t="shared" si="41"/>
        <v>0</v>
      </c>
      <c r="AM105" s="17" t="str">
        <f t="shared" si="42"/>
        <v/>
      </c>
      <c r="AO105" s="31" t="s">
        <v>312</v>
      </c>
    </row>
    <row r="106" spans="2:41" s="3" customFormat="1" ht="2.85" customHeight="1" x14ac:dyDescent="0.2">
      <c r="P106" s="71"/>
      <c r="Q106" s="83"/>
      <c r="R106" s="6"/>
      <c r="S106" s="39"/>
      <c r="T106" s="6"/>
      <c r="U106" s="5"/>
      <c r="V106" s="262"/>
      <c r="W106" s="52"/>
      <c r="X106" s="54"/>
      <c r="Y106" s="15"/>
      <c r="Z106" s="52"/>
      <c r="AA106" s="39"/>
      <c r="AB106" s="39"/>
      <c r="AC106" s="54"/>
      <c r="AD106" s="17"/>
      <c r="AE106" s="15"/>
      <c r="AF106" s="62"/>
      <c r="AG106" s="112"/>
      <c r="AH106" s="39"/>
      <c r="AI106" s="52"/>
      <c r="AJ106" s="17"/>
      <c r="AK106" s="39"/>
      <c r="AL106" s="17"/>
      <c r="AM106" s="17"/>
      <c r="AO106" s="31" t="s">
        <v>312</v>
      </c>
    </row>
    <row r="107" spans="2:41" s="3" customFormat="1" ht="9.9499999999999993" customHeight="1" x14ac:dyDescent="0.2">
      <c r="B107" s="100" t="s">
        <v>204</v>
      </c>
      <c r="D107" s="40"/>
      <c r="E107" s="71" t="s">
        <v>134</v>
      </c>
      <c r="F107" s="71"/>
      <c r="G107" s="30" t="s">
        <v>30</v>
      </c>
      <c r="H107" s="30"/>
      <c r="I107" s="30" t="s">
        <v>1136</v>
      </c>
      <c r="J107" s="30"/>
      <c r="K107" s="30"/>
      <c r="L107" s="30"/>
      <c r="M107" s="30"/>
      <c r="N107" s="30"/>
      <c r="P107" s="71" t="s">
        <v>948</v>
      </c>
      <c r="Q107" s="83"/>
      <c r="R107" s="29"/>
      <c r="S107" s="39">
        <f t="shared" ref="S107:S109" si="43">IF(Suggested="Yes",AB107,AH107)</f>
        <v>23</v>
      </c>
      <c r="T107" s="37" t="s">
        <v>293</v>
      </c>
      <c r="U107" s="141" t="str">
        <f>+Instructions!$B$21</f>
        <v>G</v>
      </c>
      <c r="V107" s="262"/>
      <c r="W107" s="52"/>
      <c r="X107" s="54">
        <f>+Instructions!$C$21</f>
        <v>0</v>
      </c>
      <c r="Y107" s="17">
        <f>IF(Instructions!$C$21="Group",#REF!,IF(Instructions!$C$21="Carter",#REF!,ROUNDUP($AB107*(1-X107),2)))</f>
        <v>23</v>
      </c>
      <c r="Z107" s="52"/>
      <c r="AA107" s="6" t="s">
        <v>1300</v>
      </c>
      <c r="AB107" s="39">
        <v>23</v>
      </c>
      <c r="AC107" s="57">
        <f t="shared" ref="AC107:AC109" si="44">+X107</f>
        <v>0</v>
      </c>
      <c r="AD107" s="17">
        <f t="shared" ref="AD107:AD109" si="45">+Y107</f>
        <v>23</v>
      </c>
      <c r="AE107" s="12">
        <f t="shared" ref="AE107:AE109" si="46">(AH107-AD107)/AH107</f>
        <v>0</v>
      </c>
      <c r="AF107" s="109"/>
      <c r="AG107" s="115">
        <v>3</v>
      </c>
      <c r="AH107" s="53">
        <f t="shared" ref="AH107:AH109" si="47">SUM(AJ107:AL107)+AF107</f>
        <v>23</v>
      </c>
      <c r="AI107" s="52"/>
      <c r="AJ107" s="17">
        <f t="shared" ref="AJ107:AJ109" si="48">ROUND(AD107/(1-VLOOKUP(AG107,Group,2,FALSE)),2)</f>
        <v>23</v>
      </c>
      <c r="AK107" s="17">
        <f t="shared" ref="AK107:AK109" si="49">IF(VLOOKUP(AG107,Group,5,FALSE)="YES",VLOOKUP(ROUND(ROUND(AJ107,1)-AJ107,2),Round,2,FALSE)+VLOOKUP(AG107,Group,6,FALSE),0)</f>
        <v>0</v>
      </c>
      <c r="AL107" s="17">
        <f t="shared" ref="AL107:AL109" si="50">IF(VLOOKUP(AG107,Group,7,FALSE)="",0,ROUND(AJ107-0.04999,1)-AJ107+AM107)</f>
        <v>0</v>
      </c>
      <c r="AM107" s="17" t="str">
        <f t="shared" ref="AM107:AM109" si="51">IF(VLOOKUP(AG107,Group,7,FALSE)="","",VLOOKUP(AG107,Group,7,FALSE))</f>
        <v/>
      </c>
      <c r="AO107" s="31" t="s">
        <v>312</v>
      </c>
    </row>
    <row r="108" spans="2:41" s="3" customFormat="1" ht="2.85" customHeight="1" x14ac:dyDescent="0.2">
      <c r="P108" s="71"/>
      <c r="Q108" s="83"/>
      <c r="R108" s="6"/>
      <c r="S108" s="39"/>
      <c r="T108" s="6"/>
      <c r="U108" s="5"/>
      <c r="V108" s="262"/>
      <c r="W108" s="52"/>
      <c r="X108" s="54"/>
      <c r="Y108" s="15"/>
      <c r="Z108" s="52"/>
      <c r="AA108" s="39"/>
      <c r="AB108" s="39"/>
      <c r="AC108" s="54"/>
      <c r="AD108" s="17"/>
      <c r="AE108" s="15"/>
      <c r="AF108" s="62"/>
      <c r="AG108" s="112"/>
      <c r="AH108" s="39"/>
      <c r="AI108" s="52"/>
      <c r="AJ108" s="17"/>
      <c r="AK108" s="39"/>
      <c r="AL108" s="17"/>
      <c r="AM108" s="17"/>
      <c r="AO108" s="31" t="s">
        <v>312</v>
      </c>
    </row>
    <row r="109" spans="2:41" s="3" customFormat="1" ht="9.9499999999999993" customHeight="1" x14ac:dyDescent="0.2">
      <c r="B109" s="102" t="s">
        <v>292</v>
      </c>
      <c r="D109" s="40"/>
      <c r="E109" s="71" t="s">
        <v>44</v>
      </c>
      <c r="F109" s="71"/>
      <c r="G109" s="30" t="s">
        <v>45</v>
      </c>
      <c r="H109" s="30"/>
      <c r="I109" s="30" t="s">
        <v>366</v>
      </c>
      <c r="J109" s="30"/>
      <c r="K109" s="30"/>
      <c r="L109" s="30"/>
      <c r="M109" s="30"/>
      <c r="N109" s="30"/>
      <c r="P109" s="71"/>
      <c r="Q109" s="83"/>
      <c r="R109" s="29"/>
      <c r="S109" s="39">
        <f t="shared" si="43"/>
        <v>11.6</v>
      </c>
      <c r="T109" s="37" t="s">
        <v>293</v>
      </c>
      <c r="U109" s="141" t="str">
        <f>+Instructions!$B$21</f>
        <v>G</v>
      </c>
      <c r="V109" s="262"/>
      <c r="W109" s="52"/>
      <c r="X109" s="54">
        <f>+Instructions!$C$21</f>
        <v>0</v>
      </c>
      <c r="Y109" s="17">
        <f>IF(Instructions!$C$21="Group",#REF!,IF(Instructions!$C$21="Carter",#REF!,ROUNDUP($AB109*(1-X109),2)))</f>
        <v>11.6</v>
      </c>
      <c r="Z109" s="52"/>
      <c r="AA109" s="6" t="s">
        <v>1300</v>
      </c>
      <c r="AB109" s="39">
        <v>11.6</v>
      </c>
      <c r="AC109" s="57">
        <f t="shared" si="44"/>
        <v>0</v>
      </c>
      <c r="AD109" s="39">
        <f t="shared" si="45"/>
        <v>11.6</v>
      </c>
      <c r="AE109" s="57">
        <f t="shared" si="46"/>
        <v>0</v>
      </c>
      <c r="AF109" s="109"/>
      <c r="AG109" s="116">
        <v>2</v>
      </c>
      <c r="AH109" s="44">
        <f t="shared" si="47"/>
        <v>11.6</v>
      </c>
      <c r="AI109" s="52"/>
      <c r="AJ109" s="17">
        <f t="shared" si="48"/>
        <v>11.6</v>
      </c>
      <c r="AK109" s="17">
        <f t="shared" si="49"/>
        <v>0</v>
      </c>
      <c r="AL109" s="17">
        <f t="shared" si="50"/>
        <v>0</v>
      </c>
      <c r="AM109" s="17" t="str">
        <f t="shared" si="51"/>
        <v/>
      </c>
      <c r="AO109" s="31" t="s">
        <v>312</v>
      </c>
    </row>
    <row r="110" spans="2:41" s="3" customFormat="1" ht="1.5" customHeight="1" x14ac:dyDescent="0.2">
      <c r="P110" s="71"/>
      <c r="Q110" s="83"/>
      <c r="R110" s="6"/>
      <c r="S110" s="39"/>
      <c r="T110" s="6"/>
      <c r="U110" s="5"/>
      <c r="V110" s="52"/>
      <c r="W110" s="52"/>
      <c r="X110" s="54"/>
      <c r="Y110" s="15"/>
      <c r="Z110" s="52"/>
      <c r="AA110" s="39"/>
      <c r="AB110" s="39"/>
      <c r="AC110" s="54"/>
      <c r="AD110" s="17"/>
      <c r="AE110" s="15"/>
      <c r="AF110" s="62"/>
      <c r="AG110" s="112"/>
      <c r="AH110" s="39"/>
      <c r="AI110" s="52"/>
      <c r="AJ110" s="17"/>
      <c r="AK110" s="39"/>
      <c r="AL110" s="17"/>
      <c r="AM110" s="17"/>
      <c r="AO110" s="31" t="s">
        <v>312</v>
      </c>
    </row>
    <row r="111" spans="2:41" s="3" customFormat="1" ht="9.75" customHeight="1" x14ac:dyDescent="0.2">
      <c r="D111" s="40" t="s">
        <v>351</v>
      </c>
      <c r="E111" s="188" t="s">
        <v>1446</v>
      </c>
      <c r="F111" s="71"/>
      <c r="G111" s="30"/>
      <c r="H111" s="30"/>
      <c r="I111" s="30"/>
      <c r="J111" s="30"/>
      <c r="K111" s="187"/>
      <c r="L111" s="30"/>
      <c r="M111" s="30"/>
      <c r="N111" s="30"/>
      <c r="P111" s="71"/>
      <c r="Q111" s="83"/>
      <c r="R111" s="29"/>
      <c r="S111" s="39"/>
      <c r="T111" s="37"/>
      <c r="U111" s="5"/>
      <c r="V111" s="52"/>
      <c r="W111" s="52"/>
      <c r="X111" s="54"/>
      <c r="Y111" s="17"/>
      <c r="Z111" s="52"/>
      <c r="AA111" s="133"/>
      <c r="AB111" s="39"/>
      <c r="AC111" s="57"/>
      <c r="AD111" s="17"/>
      <c r="AE111" s="12"/>
      <c r="AF111" s="62"/>
      <c r="AH111" s="17"/>
      <c r="AI111" s="52"/>
      <c r="AK111" s="6" t="s">
        <v>93</v>
      </c>
      <c r="AO111" s="31" t="s">
        <v>312</v>
      </c>
    </row>
    <row r="112" spans="2:41" s="3" customFormat="1" ht="3.95" customHeight="1" x14ac:dyDescent="0.2">
      <c r="P112" s="71"/>
      <c r="Q112" s="83"/>
      <c r="R112" s="6"/>
      <c r="S112" s="39"/>
      <c r="T112" s="6"/>
      <c r="U112" s="5"/>
      <c r="V112" s="52"/>
      <c r="W112" s="52"/>
      <c r="X112" s="54"/>
      <c r="Y112" s="15"/>
      <c r="Z112" s="52"/>
      <c r="AA112" s="39"/>
      <c r="AB112" s="39"/>
      <c r="AC112" s="54"/>
      <c r="AD112" s="17"/>
      <c r="AE112" s="15"/>
      <c r="AF112" s="62"/>
      <c r="AG112" s="112"/>
      <c r="AH112" s="39"/>
      <c r="AI112" s="52"/>
      <c r="AJ112" s="17"/>
      <c r="AK112" s="39"/>
      <c r="AL112" s="17"/>
      <c r="AM112" s="17"/>
      <c r="AO112" s="31"/>
    </row>
    <row r="113" spans="2:41" s="3" customFormat="1" ht="12.2" customHeight="1" x14ac:dyDescent="0.2">
      <c r="C113" s="129" t="s">
        <v>1131</v>
      </c>
      <c r="D113" s="11"/>
      <c r="E113" s="130"/>
      <c r="F113" s="130"/>
      <c r="P113" s="71"/>
      <c r="Q113" s="83"/>
      <c r="R113" s="193" t="s">
        <v>681</v>
      </c>
      <c r="S113" s="194" t="s">
        <v>1123</v>
      </c>
      <c r="T113" s="198"/>
      <c r="U113" s="122"/>
      <c r="V113" s="52"/>
      <c r="W113" s="52"/>
      <c r="X113" s="54"/>
      <c r="Y113" s="15"/>
      <c r="Z113" s="52"/>
      <c r="AA113" s="133"/>
      <c r="AC113" s="54"/>
      <c r="AD113" s="17"/>
      <c r="AE113" s="15"/>
      <c r="AF113" s="62"/>
      <c r="AH113" s="17"/>
      <c r="AI113" s="52"/>
      <c r="AK113" s="6" t="s">
        <v>93</v>
      </c>
      <c r="AO113" s="31" t="s">
        <v>312</v>
      </c>
    </row>
    <row r="114" spans="2:41" s="3" customFormat="1" ht="2.4500000000000002" customHeight="1" x14ac:dyDescent="0.2">
      <c r="C114" s="129"/>
      <c r="D114" s="11"/>
      <c r="E114" s="130"/>
      <c r="F114" s="130"/>
      <c r="Q114" s="83"/>
      <c r="S114" s="39"/>
      <c r="T114" s="131"/>
      <c r="U114" s="122"/>
      <c r="V114" s="52"/>
      <c r="W114" s="52"/>
      <c r="X114" s="54"/>
      <c r="Y114" s="15"/>
      <c r="Z114" s="52"/>
      <c r="AA114" s="133"/>
      <c r="AC114" s="54"/>
      <c r="AD114" s="17"/>
      <c r="AE114" s="15"/>
      <c r="AF114" s="62"/>
      <c r="AH114" s="17"/>
      <c r="AI114" s="52"/>
      <c r="AK114" s="6"/>
      <c r="AO114" s="31" t="s">
        <v>312</v>
      </c>
    </row>
    <row r="115" spans="2:41" s="30" customFormat="1" ht="9.9499999999999993" customHeight="1" x14ac:dyDescent="0.2">
      <c r="C115" s="129"/>
      <c r="D115" s="40" t="s">
        <v>206</v>
      </c>
      <c r="E115" s="144" t="s">
        <v>1125</v>
      </c>
      <c r="F115" s="128"/>
      <c r="H115" s="145" t="s">
        <v>1126</v>
      </c>
      <c r="L115" s="145" t="s">
        <v>1128</v>
      </c>
      <c r="M115" s="145"/>
      <c r="N115" s="128"/>
      <c r="Q115" s="83"/>
      <c r="S115" s="39"/>
      <c r="T115" s="134"/>
      <c r="U115" s="123"/>
      <c r="V115" s="52"/>
      <c r="W115" s="52"/>
      <c r="X115" s="126"/>
      <c r="Y115" s="124"/>
      <c r="Z115" s="52"/>
      <c r="AA115" s="133"/>
      <c r="AC115" s="126"/>
      <c r="AD115" s="125"/>
      <c r="AE115" s="124"/>
      <c r="AF115" s="127"/>
      <c r="AH115" s="125"/>
      <c r="AI115" s="52"/>
      <c r="AJ115" s="3"/>
      <c r="AK115" s="6" t="s">
        <v>93</v>
      </c>
      <c r="AL115" s="3"/>
      <c r="AO115" s="31" t="s">
        <v>312</v>
      </c>
    </row>
    <row r="116" spans="2:41" s="30" customFormat="1" ht="9.9499999999999993" customHeight="1" x14ac:dyDescent="0.2">
      <c r="C116" s="129"/>
      <c r="D116" s="40"/>
      <c r="E116" s="144" t="s">
        <v>1124</v>
      </c>
      <c r="F116" s="128"/>
      <c r="H116" s="145" t="s">
        <v>1127</v>
      </c>
      <c r="I116" s="145"/>
      <c r="J116" s="145"/>
      <c r="K116" s="145"/>
      <c r="L116" s="146"/>
      <c r="M116" s="145"/>
      <c r="N116" s="128"/>
      <c r="Q116" s="83"/>
      <c r="S116" s="39"/>
      <c r="T116" s="134"/>
      <c r="U116" s="123"/>
      <c r="V116" s="52"/>
      <c r="W116" s="52"/>
      <c r="X116" s="126"/>
      <c r="Y116" s="124"/>
      <c r="Z116" s="52"/>
      <c r="AA116" s="133"/>
      <c r="AC116" s="126"/>
      <c r="AD116" s="125"/>
      <c r="AE116" s="124"/>
      <c r="AF116" s="127"/>
      <c r="AH116" s="125"/>
      <c r="AI116" s="52"/>
      <c r="AJ116" s="3"/>
      <c r="AK116" s="6" t="s">
        <v>93</v>
      </c>
      <c r="AL116" s="3"/>
      <c r="AO116" s="31" t="s">
        <v>312</v>
      </c>
    </row>
    <row r="117" spans="2:41" s="3" customFormat="1" ht="2.1" customHeight="1" x14ac:dyDescent="0.2">
      <c r="C117" s="129"/>
      <c r="D117" s="11"/>
      <c r="E117" s="130"/>
      <c r="F117" s="130"/>
      <c r="Q117" s="83"/>
      <c r="S117" s="39"/>
      <c r="T117" s="131"/>
      <c r="U117" s="122"/>
      <c r="V117" s="52"/>
      <c r="W117" s="52"/>
      <c r="X117" s="54"/>
      <c r="Y117" s="15"/>
      <c r="Z117" s="52"/>
      <c r="AA117" s="133"/>
      <c r="AC117" s="54"/>
      <c r="AD117" s="17"/>
      <c r="AE117" s="15"/>
      <c r="AF117" s="62"/>
      <c r="AH117" s="17"/>
      <c r="AI117" s="52"/>
      <c r="AK117" s="6"/>
      <c r="AO117" s="31" t="s">
        <v>312</v>
      </c>
    </row>
    <row r="118" spans="2:41" s="3" customFormat="1" ht="9.9499999999999993" customHeight="1" x14ac:dyDescent="0.2">
      <c r="B118" s="101" t="s">
        <v>308</v>
      </c>
      <c r="D118" s="40"/>
      <c r="E118" s="71" t="s">
        <v>43</v>
      </c>
      <c r="F118" s="71"/>
      <c r="G118" s="30" t="s">
        <v>295</v>
      </c>
      <c r="H118" s="30"/>
      <c r="I118" s="30" t="s">
        <v>419</v>
      </c>
      <c r="J118" s="30"/>
      <c r="K118" s="30"/>
      <c r="L118" s="30"/>
      <c r="M118" s="30"/>
      <c r="N118" s="30"/>
      <c r="P118" s="71" t="s">
        <v>1129</v>
      </c>
      <c r="Q118" s="83" t="s">
        <v>210</v>
      </c>
      <c r="R118" s="29" t="s">
        <v>1553</v>
      </c>
      <c r="S118" s="39">
        <f>IF(Suggested="Yes",AB118,AH118)</f>
        <v>8.25</v>
      </c>
      <c r="T118" s="37" t="s">
        <v>294</v>
      </c>
      <c r="U118" s="141" t="str">
        <f>+Instructions!$B$21</f>
        <v>G</v>
      </c>
      <c r="V118" s="52"/>
      <c r="W118" s="52"/>
      <c r="X118" s="54">
        <f>+Instructions!$C$21</f>
        <v>0</v>
      </c>
      <c r="Y118" s="17">
        <f>IF(Instructions!$C$21="Group",#REF!,IF(Instructions!$C$21="Carter",#REF!,ROUNDUP($AB118*(1-X118),2)))</f>
        <v>8.25</v>
      </c>
      <c r="Z118" s="52"/>
      <c r="AA118" s="6" t="s">
        <v>1300</v>
      </c>
      <c r="AB118" s="39">
        <v>8.25</v>
      </c>
      <c r="AC118" s="57">
        <f t="shared" ref="AC118:AD120" si="52">+X118</f>
        <v>0</v>
      </c>
      <c r="AD118" s="17">
        <f t="shared" si="52"/>
        <v>8.25</v>
      </c>
      <c r="AE118" s="12">
        <f>(AH118-AD118)/AH118</f>
        <v>0</v>
      </c>
      <c r="AF118" s="109"/>
      <c r="AG118" s="114">
        <v>1</v>
      </c>
      <c r="AH118" s="38">
        <f>SUM(AJ118:AL118)+AF118</f>
        <v>8.25</v>
      </c>
      <c r="AI118" s="52"/>
      <c r="AJ118" s="17">
        <f>ROUND(AD118/(1-VLOOKUP(AG118,Group,2,FALSE)),2)</f>
        <v>8.25</v>
      </c>
      <c r="AK118" s="17">
        <f>IF(VLOOKUP(AG118,Group,5,FALSE)="YES",VLOOKUP(ROUND(ROUND(AJ118,1)-AJ118,2),Round,2,FALSE)+VLOOKUP(AG118,Group,6,FALSE),0)</f>
        <v>0</v>
      </c>
      <c r="AL118" s="17">
        <f>IF(VLOOKUP(AG118,Group,7,FALSE)="",0,ROUND(AJ118-0.04999,1)-AJ118+AM118)</f>
        <v>0</v>
      </c>
      <c r="AM118" s="17" t="str">
        <f>IF(VLOOKUP(AG118,Group,7,FALSE)="","",VLOOKUP(AG118,Group,7,FALSE))</f>
        <v/>
      </c>
      <c r="AO118" s="31" t="s">
        <v>312</v>
      </c>
    </row>
    <row r="119" spans="2:41" s="3" customFormat="1" ht="9.9499999999999993" customHeight="1" x14ac:dyDescent="0.2">
      <c r="B119" s="101" t="s">
        <v>308</v>
      </c>
      <c r="D119" s="40"/>
      <c r="E119" s="71" t="s">
        <v>276</v>
      </c>
      <c r="F119" s="71"/>
      <c r="G119" s="30" t="s">
        <v>295</v>
      </c>
      <c r="H119" s="30"/>
      <c r="I119" s="30" t="s">
        <v>419</v>
      </c>
      <c r="J119" s="30"/>
      <c r="K119" s="30"/>
      <c r="L119" s="30"/>
      <c r="M119" s="30"/>
      <c r="N119" s="30"/>
      <c r="P119" s="71" t="s">
        <v>107</v>
      </c>
      <c r="Q119" s="83"/>
      <c r="R119" s="29"/>
      <c r="S119" s="39">
        <f>IF(Suggested="Yes",AB119,AH119)</f>
        <v>8.4</v>
      </c>
      <c r="T119" s="37" t="s">
        <v>294</v>
      </c>
      <c r="U119" s="141" t="str">
        <f>+Instructions!$B$21</f>
        <v>G</v>
      </c>
      <c r="V119" s="52"/>
      <c r="W119" s="52"/>
      <c r="X119" s="54">
        <f>+Instructions!$C$21</f>
        <v>0</v>
      </c>
      <c r="Y119" s="17">
        <f>IF(Instructions!$C$21="Group",#REF!,IF(Instructions!$C$21="Carter",#REF!,ROUNDUP($AB119*(1-X119),2)))</f>
        <v>8.4</v>
      </c>
      <c r="Z119" s="52"/>
      <c r="AA119" s="6" t="s">
        <v>1300</v>
      </c>
      <c r="AB119" s="39">
        <v>8.4</v>
      </c>
      <c r="AC119" s="57">
        <f t="shared" si="52"/>
        <v>0</v>
      </c>
      <c r="AD119" s="17">
        <f t="shared" si="52"/>
        <v>8.4</v>
      </c>
      <c r="AE119" s="12">
        <f>(AH119-AD119)/AH119</f>
        <v>0</v>
      </c>
      <c r="AF119" s="109"/>
      <c r="AG119" s="114">
        <v>1</v>
      </c>
      <c r="AH119" s="38">
        <f>SUM(AJ119:AL119)+AF119</f>
        <v>8.4</v>
      </c>
      <c r="AI119" s="52"/>
      <c r="AJ119" s="17">
        <f>ROUND(AD119/(1-VLOOKUP(AG119,Group,2,FALSE)),2)</f>
        <v>8.4</v>
      </c>
      <c r="AK119" s="17">
        <f>IF(VLOOKUP(AG119,Group,5,FALSE)="YES",VLOOKUP(ROUND(ROUND(AJ119,1)-AJ119,2),Round,2,FALSE)+VLOOKUP(AG119,Group,6,FALSE),0)</f>
        <v>0</v>
      </c>
      <c r="AL119" s="17">
        <f>IF(VLOOKUP(AG119,Group,7,FALSE)="",0,ROUND(AJ119-0.04999,1)-AJ119+AM119)</f>
        <v>0</v>
      </c>
      <c r="AM119" s="17" t="str">
        <f>IF(VLOOKUP(AG119,Group,7,FALSE)="","",VLOOKUP(AG119,Group,7,FALSE))</f>
        <v/>
      </c>
      <c r="AO119" s="31" t="s">
        <v>312</v>
      </c>
    </row>
    <row r="120" spans="2:41" s="3" customFormat="1" ht="9.9499999999999993" customHeight="1" x14ac:dyDescent="0.2">
      <c r="B120" s="101" t="s">
        <v>308</v>
      </c>
      <c r="D120" s="40"/>
      <c r="E120" s="71" t="s">
        <v>870</v>
      </c>
      <c r="F120" s="71"/>
      <c r="G120" s="30" t="s">
        <v>295</v>
      </c>
      <c r="H120" s="30"/>
      <c r="I120" s="30" t="s">
        <v>419</v>
      </c>
      <c r="J120" s="30"/>
      <c r="K120" s="30"/>
      <c r="L120" s="30"/>
      <c r="M120" s="30"/>
      <c r="N120" s="30"/>
      <c r="P120" s="71" t="s">
        <v>107</v>
      </c>
      <c r="Q120" s="83"/>
      <c r="R120" s="29" t="s">
        <v>1541</v>
      </c>
      <c r="S120" s="39">
        <f>IF(Suggested="Yes",AB120,AH120)</f>
        <v>9.65</v>
      </c>
      <c r="T120" s="37" t="s">
        <v>294</v>
      </c>
      <c r="U120" s="141" t="str">
        <f>+Instructions!$B$21</f>
        <v>G</v>
      </c>
      <c r="V120" s="52"/>
      <c r="W120" s="52"/>
      <c r="X120" s="54">
        <f>+Instructions!$C$21</f>
        <v>0</v>
      </c>
      <c r="Y120" s="17">
        <f>IF(Instructions!$C$21="Group",#REF!,IF(Instructions!$C$21="Carter",#REF!,ROUNDUP($AB120*(1-X120),2)))</f>
        <v>9.65</v>
      </c>
      <c r="Z120" s="52"/>
      <c r="AA120" s="6" t="s">
        <v>1300</v>
      </c>
      <c r="AB120" s="39">
        <v>9.65</v>
      </c>
      <c r="AC120" s="57">
        <f t="shared" si="52"/>
        <v>0</v>
      </c>
      <c r="AD120" s="17">
        <f t="shared" si="52"/>
        <v>9.65</v>
      </c>
      <c r="AE120" s="12">
        <f>(AH120-AD120)/AH120</f>
        <v>0</v>
      </c>
      <c r="AF120" s="109"/>
      <c r="AG120" s="114">
        <v>1</v>
      </c>
      <c r="AH120" s="38">
        <f>SUM(AJ120:AL120)+AF120</f>
        <v>9.65</v>
      </c>
      <c r="AI120" s="52"/>
      <c r="AJ120" s="17">
        <f>ROUND(AD120/(1-VLOOKUP(AG120,Group,2,FALSE)),2)</f>
        <v>9.65</v>
      </c>
      <c r="AK120" s="17">
        <f>IF(VLOOKUP(AG120,Group,5,FALSE)="YES",VLOOKUP(ROUND(ROUND(AJ120,1)-AJ120,2),Round,2,FALSE)+VLOOKUP(AG120,Group,6,FALSE),0)</f>
        <v>0</v>
      </c>
      <c r="AL120" s="17">
        <f>IF(VLOOKUP(AG120,Group,7,FALSE)="",0,ROUND(AJ120-0.04999,1)-AJ120+AM120)</f>
        <v>0</v>
      </c>
      <c r="AM120" s="17" t="str">
        <f>IF(VLOOKUP(AG120,Group,7,FALSE)="","",VLOOKUP(AG120,Group,7,FALSE))</f>
        <v/>
      </c>
      <c r="AO120" s="31" t="s">
        <v>312</v>
      </c>
    </row>
    <row r="121" spans="2:41" s="3" customFormat="1" ht="2.1" customHeight="1" x14ac:dyDescent="0.2">
      <c r="C121" s="129"/>
      <c r="D121" s="11"/>
      <c r="E121" s="130"/>
      <c r="F121" s="130"/>
      <c r="Q121" s="83"/>
      <c r="S121" s="39"/>
      <c r="T121" s="131"/>
      <c r="U121" s="122"/>
      <c r="V121" s="52"/>
      <c r="W121" s="52"/>
      <c r="X121" s="54"/>
      <c r="Y121" s="15"/>
      <c r="Z121" s="52"/>
      <c r="AA121" s="133"/>
      <c r="AC121" s="54"/>
      <c r="AD121" s="17"/>
      <c r="AE121" s="15"/>
      <c r="AF121" s="62"/>
      <c r="AH121" s="17"/>
      <c r="AI121" s="52"/>
      <c r="AK121" s="6"/>
      <c r="AO121" s="31" t="s">
        <v>312</v>
      </c>
    </row>
    <row r="122" spans="2:41" s="3" customFormat="1" ht="9.9499999999999993" customHeight="1" x14ac:dyDescent="0.2">
      <c r="B122" s="100" t="s">
        <v>204</v>
      </c>
      <c r="D122" s="40"/>
      <c r="E122" s="71" t="s">
        <v>134</v>
      </c>
      <c r="F122" s="71"/>
      <c r="G122" s="30" t="s">
        <v>1132</v>
      </c>
      <c r="H122" s="30"/>
      <c r="I122" s="30" t="s">
        <v>419</v>
      </c>
      <c r="J122" s="30" t="s">
        <v>1440</v>
      </c>
      <c r="K122" s="30"/>
      <c r="L122" s="30"/>
      <c r="M122" s="30"/>
      <c r="N122" s="30"/>
      <c r="P122" s="71" t="s">
        <v>948</v>
      </c>
      <c r="Q122" s="83"/>
      <c r="R122" s="29" t="s">
        <v>1539</v>
      </c>
      <c r="S122" s="39">
        <f>IF(Suggested="Yes",AB122,AH122)</f>
        <v>34.799999999999997</v>
      </c>
      <c r="T122" s="37" t="s">
        <v>293</v>
      </c>
      <c r="U122" s="141" t="str">
        <f>+Instructions!$B$21</f>
        <v>G</v>
      </c>
      <c r="V122" s="52"/>
      <c r="W122" s="52"/>
      <c r="X122" s="54">
        <f>+Instructions!$C$21</f>
        <v>0</v>
      </c>
      <c r="Y122" s="17">
        <f>IF(Instructions!$C$21="Group",#REF!,IF(Instructions!$C$21="Carter",#REF!,ROUNDUP($AB122*(1-X122),2)))</f>
        <v>34.799999999999997</v>
      </c>
      <c r="Z122" s="52"/>
      <c r="AA122" s="6" t="s">
        <v>1300</v>
      </c>
      <c r="AB122" s="39">
        <v>34.799999999999997</v>
      </c>
      <c r="AC122" s="57">
        <f>+X122</f>
        <v>0</v>
      </c>
      <c r="AD122" s="17">
        <f>+Y122</f>
        <v>34.799999999999997</v>
      </c>
      <c r="AE122" s="12">
        <f>(AH122-AD122)/AH122</f>
        <v>0</v>
      </c>
      <c r="AF122" s="109"/>
      <c r="AG122" s="115">
        <v>3</v>
      </c>
      <c r="AH122" s="53">
        <f>SUM(AJ122:AL122)+AF122</f>
        <v>34.799999999999997</v>
      </c>
      <c r="AI122" s="52"/>
      <c r="AJ122" s="17">
        <f>ROUND(AD122/(1-VLOOKUP(AG122,Group,2,FALSE)),2)</f>
        <v>34.799999999999997</v>
      </c>
      <c r="AK122" s="17">
        <f>IF(VLOOKUP(AG122,Group,5,FALSE)="YES",VLOOKUP(ROUND(ROUND(AJ122,1)-AJ122,2),Round,2,FALSE)+VLOOKUP(AG122,Group,6,FALSE),0)</f>
        <v>0</v>
      </c>
      <c r="AL122" s="17">
        <f>IF(VLOOKUP(AG122,Group,7,FALSE)="",0,ROUND(AJ122-0.04999,1)-AJ122+AM122)</f>
        <v>0</v>
      </c>
      <c r="AM122" s="17" t="str">
        <f>IF(VLOOKUP(AG122,Group,7,FALSE)="","",VLOOKUP(AG122,Group,7,FALSE))</f>
        <v/>
      </c>
      <c r="AO122" s="31" t="s">
        <v>312</v>
      </c>
    </row>
    <row r="123" spans="2:41" s="3" customFormat="1" ht="2.1" customHeight="1" x14ac:dyDescent="0.2">
      <c r="C123" s="129"/>
      <c r="D123" s="11"/>
      <c r="E123" s="130"/>
      <c r="F123" s="130"/>
      <c r="Q123" s="83"/>
      <c r="S123" s="39"/>
      <c r="T123" s="131"/>
      <c r="U123" s="122"/>
      <c r="V123" s="52"/>
      <c r="W123" s="52"/>
      <c r="X123" s="54"/>
      <c r="Y123" s="15"/>
      <c r="Z123" s="52"/>
      <c r="AA123" s="133"/>
      <c r="AC123" s="54"/>
      <c r="AD123" s="17"/>
      <c r="AE123" s="15"/>
      <c r="AF123" s="62"/>
      <c r="AH123" s="17"/>
      <c r="AI123" s="52"/>
      <c r="AK123" s="6"/>
      <c r="AO123" s="31" t="s">
        <v>312</v>
      </c>
    </row>
    <row r="124" spans="2:41" s="3" customFormat="1" ht="9.9499999999999993" customHeight="1" x14ac:dyDescent="0.2">
      <c r="B124" s="102" t="s">
        <v>292</v>
      </c>
      <c r="D124" s="40"/>
      <c r="E124" s="71" t="s">
        <v>44</v>
      </c>
      <c r="F124" s="71"/>
      <c r="G124" s="30" t="s">
        <v>45</v>
      </c>
      <c r="H124" s="30"/>
      <c r="I124" s="30" t="s">
        <v>419</v>
      </c>
      <c r="J124" s="30" t="s">
        <v>366</v>
      </c>
      <c r="K124" s="30"/>
      <c r="L124" s="30"/>
      <c r="M124" s="30"/>
      <c r="N124" s="30"/>
      <c r="P124" s="71"/>
      <c r="Q124" s="83"/>
      <c r="R124" s="29" t="s">
        <v>1539</v>
      </c>
      <c r="S124" s="39">
        <f>IF(Suggested="Yes",AB124,AH124)</f>
        <v>13.9</v>
      </c>
      <c r="T124" s="37" t="s">
        <v>293</v>
      </c>
      <c r="U124" s="141" t="str">
        <f>+Instructions!$B$21</f>
        <v>G</v>
      </c>
      <c r="V124" s="52"/>
      <c r="W124" s="52"/>
      <c r="X124" s="54">
        <f>+Instructions!$C$21</f>
        <v>0</v>
      </c>
      <c r="Y124" s="17">
        <f>IF(Instructions!$C$21="Group",#REF!,IF(Instructions!$C$21="Carter",#REF!,ROUNDUP($AB124*(1-X124),2)))</f>
        <v>13.9</v>
      </c>
      <c r="Z124" s="52"/>
      <c r="AA124" s="6" t="s">
        <v>1300</v>
      </c>
      <c r="AB124" s="39">
        <v>13.9</v>
      </c>
      <c r="AC124" s="57">
        <f>+X124</f>
        <v>0</v>
      </c>
      <c r="AD124" s="39">
        <f>+Y124</f>
        <v>13.9</v>
      </c>
      <c r="AE124" s="57">
        <f>(AH124-AD124)/AH124</f>
        <v>0</v>
      </c>
      <c r="AF124" s="109"/>
      <c r="AG124" s="116">
        <v>2</v>
      </c>
      <c r="AH124" s="44">
        <f>SUM(AJ124:AL124)+AF124</f>
        <v>13.9</v>
      </c>
      <c r="AI124" s="52"/>
      <c r="AJ124" s="17">
        <f>ROUND(AD124/(1-VLOOKUP(AG124,Group,2,FALSE)),2)</f>
        <v>13.9</v>
      </c>
      <c r="AK124" s="17">
        <f>IF(VLOOKUP(AG124,Group,5,FALSE)="YES",VLOOKUP(ROUND(ROUND(AJ124,1)-AJ124,2),Round,2,FALSE)+VLOOKUP(AG124,Group,6,FALSE),0)</f>
        <v>0</v>
      </c>
      <c r="AL124" s="17">
        <f>IF(VLOOKUP(AG124,Group,7,FALSE)="",0,ROUND(AJ124-0.04999,1)-AJ124+AM124)</f>
        <v>0</v>
      </c>
      <c r="AM124" s="17" t="str">
        <f>IF(VLOOKUP(AG124,Group,7,FALSE)="","",VLOOKUP(AG124,Group,7,FALSE))</f>
        <v/>
      </c>
      <c r="AO124" s="31" t="s">
        <v>312</v>
      </c>
    </row>
    <row r="125" spans="2:41" s="3" customFormat="1" ht="1.5" customHeight="1" x14ac:dyDescent="0.2">
      <c r="P125" s="71"/>
      <c r="Q125" s="83"/>
      <c r="R125" s="6"/>
      <c r="S125" s="39"/>
      <c r="T125" s="6"/>
      <c r="U125" s="5"/>
      <c r="V125" s="52"/>
      <c r="W125" s="52"/>
      <c r="X125" s="54"/>
      <c r="Y125" s="15"/>
      <c r="Z125" s="52"/>
      <c r="AA125" s="39"/>
      <c r="AB125" s="39"/>
      <c r="AC125" s="54"/>
      <c r="AD125" s="17"/>
      <c r="AE125" s="15"/>
      <c r="AF125" s="62"/>
      <c r="AG125" s="112"/>
      <c r="AH125" s="39"/>
      <c r="AI125" s="52"/>
      <c r="AJ125" s="17"/>
      <c r="AK125" s="39"/>
      <c r="AL125" s="17"/>
      <c r="AM125" s="17"/>
      <c r="AO125" s="31" t="s">
        <v>312</v>
      </c>
    </row>
    <row r="126" spans="2:41" s="3" customFormat="1" ht="9.75" customHeight="1" x14ac:dyDescent="0.2">
      <c r="D126" s="40" t="s">
        <v>305</v>
      </c>
      <c r="E126" s="188" t="s">
        <v>1313</v>
      </c>
      <c r="F126" s="71"/>
      <c r="G126" s="30"/>
      <c r="H126" s="30"/>
      <c r="I126" s="30"/>
      <c r="J126" s="30"/>
      <c r="K126" s="187"/>
      <c r="L126" s="30"/>
      <c r="M126" s="30"/>
      <c r="N126" s="30"/>
      <c r="P126" s="71"/>
      <c r="Q126" s="83"/>
      <c r="R126" s="29"/>
      <c r="S126" s="39"/>
      <c r="T126" s="37"/>
      <c r="U126" s="5"/>
      <c r="V126" s="52"/>
      <c r="W126" s="52"/>
      <c r="X126" s="54"/>
      <c r="Y126" s="17"/>
      <c r="Z126" s="52"/>
      <c r="AA126" s="133"/>
      <c r="AB126" s="39"/>
      <c r="AC126" s="57"/>
      <c r="AD126" s="17"/>
      <c r="AE126" s="12"/>
      <c r="AF126" s="62"/>
      <c r="AH126" s="17"/>
      <c r="AI126" s="52"/>
      <c r="AK126" s="6" t="s">
        <v>93</v>
      </c>
      <c r="AO126" s="31" t="s">
        <v>312</v>
      </c>
    </row>
    <row r="127" spans="2:41" s="3" customFormat="1" ht="9.75" customHeight="1" x14ac:dyDescent="0.2">
      <c r="D127" s="273"/>
      <c r="E127" s="188" t="s">
        <v>1538</v>
      </c>
      <c r="F127" s="71"/>
      <c r="G127" s="30"/>
      <c r="H127" s="30"/>
      <c r="I127" s="30"/>
      <c r="J127" s="30"/>
      <c r="K127" s="30"/>
      <c r="L127" s="30"/>
      <c r="M127" s="30"/>
      <c r="N127" s="30"/>
      <c r="P127" s="71"/>
      <c r="Q127" s="83"/>
      <c r="R127" s="29"/>
      <c r="S127" s="39"/>
      <c r="T127" s="37"/>
      <c r="U127" s="5"/>
      <c r="V127" s="52"/>
      <c r="W127" s="52"/>
      <c r="X127" s="54"/>
      <c r="Y127" s="17"/>
      <c r="Z127" s="52"/>
      <c r="AA127" s="133"/>
      <c r="AB127" s="39"/>
      <c r="AC127" s="57"/>
      <c r="AD127" s="17"/>
      <c r="AE127" s="12"/>
      <c r="AF127" s="62"/>
      <c r="AH127" s="17"/>
      <c r="AI127" s="52"/>
      <c r="AK127" s="6" t="s">
        <v>93</v>
      </c>
      <c r="AO127" s="31" t="s">
        <v>312</v>
      </c>
    </row>
    <row r="128" spans="2:41" s="3" customFormat="1" ht="9.75" customHeight="1" x14ac:dyDescent="0.2">
      <c r="D128" s="273"/>
      <c r="E128" s="188" t="s">
        <v>1543</v>
      </c>
      <c r="F128" s="71"/>
      <c r="G128" s="30"/>
      <c r="H128" s="30"/>
      <c r="I128" s="30"/>
      <c r="J128" s="30"/>
      <c r="K128" s="188"/>
      <c r="L128" s="30"/>
      <c r="M128" s="30"/>
      <c r="N128" s="30"/>
      <c r="P128" s="71"/>
      <c r="Q128" s="83"/>
      <c r="R128" s="29"/>
      <c r="S128" s="39"/>
      <c r="T128" s="37"/>
      <c r="U128" s="5"/>
      <c r="V128" s="52"/>
      <c r="W128" s="52"/>
      <c r="X128" s="54"/>
      <c r="Y128" s="17"/>
      <c r="Z128" s="52"/>
      <c r="AA128" s="133"/>
      <c r="AB128" s="39"/>
      <c r="AC128" s="57"/>
      <c r="AD128" s="17"/>
      <c r="AE128" s="12"/>
      <c r="AF128" s="62"/>
      <c r="AH128" s="17"/>
      <c r="AI128" s="52"/>
      <c r="AK128" s="6"/>
      <c r="AO128" s="31"/>
    </row>
    <row r="129" spans="2:41" s="3" customFormat="1" ht="9.75" customHeight="1" x14ac:dyDescent="0.2">
      <c r="D129" s="273"/>
      <c r="E129" s="188" t="s">
        <v>1544</v>
      </c>
      <c r="F129" s="71"/>
      <c r="G129" s="30"/>
      <c r="H129" s="30"/>
      <c r="I129" s="30"/>
      <c r="J129" s="30"/>
      <c r="K129" s="188"/>
      <c r="L129" s="30"/>
      <c r="M129" s="30"/>
      <c r="N129" s="30"/>
      <c r="P129" s="71"/>
      <c r="Q129" s="83"/>
      <c r="R129" s="29"/>
      <c r="S129" s="39"/>
      <c r="T129" s="37"/>
      <c r="U129" s="5"/>
      <c r="V129" s="52"/>
      <c r="W129" s="52"/>
      <c r="X129" s="54"/>
      <c r="Y129" s="17"/>
      <c r="Z129" s="52"/>
      <c r="AA129" s="133"/>
      <c r="AB129" s="39"/>
      <c r="AC129" s="57"/>
      <c r="AD129" s="17"/>
      <c r="AE129" s="12"/>
      <c r="AF129" s="62"/>
      <c r="AH129" s="17"/>
      <c r="AI129" s="52"/>
      <c r="AK129" s="6"/>
      <c r="AO129" s="31"/>
    </row>
    <row r="130" spans="2:41" s="3" customFormat="1" ht="9.75" customHeight="1" x14ac:dyDescent="0.2">
      <c r="D130" s="273"/>
      <c r="E130" s="188" t="s">
        <v>1542</v>
      </c>
      <c r="F130" s="71"/>
      <c r="G130" s="30"/>
      <c r="H130" s="30"/>
      <c r="I130" s="30"/>
      <c r="J130" s="30"/>
      <c r="K130" s="30"/>
      <c r="L130" s="30"/>
      <c r="M130" s="30"/>
      <c r="N130" s="30"/>
      <c r="P130" s="71"/>
      <c r="Q130" s="83"/>
      <c r="R130" s="29"/>
      <c r="S130" s="39"/>
      <c r="T130" s="37"/>
      <c r="U130" s="5"/>
      <c r="V130" s="52"/>
      <c r="W130" s="52"/>
      <c r="X130" s="54"/>
      <c r="Y130" s="17"/>
      <c r="Z130" s="52"/>
      <c r="AA130" s="133"/>
      <c r="AB130" s="39"/>
      <c r="AC130" s="57"/>
      <c r="AD130" s="17"/>
      <c r="AE130" s="12"/>
      <c r="AF130" s="62"/>
      <c r="AH130" s="17"/>
      <c r="AI130" s="52"/>
      <c r="AK130" s="6"/>
      <c r="AO130" s="31"/>
    </row>
    <row r="131" spans="2:41" s="3" customFormat="1" ht="9.75" customHeight="1" x14ac:dyDescent="0.2">
      <c r="D131" s="273"/>
      <c r="E131" s="188" t="s">
        <v>1540</v>
      </c>
      <c r="F131" s="71"/>
      <c r="G131" s="30"/>
      <c r="H131" s="30"/>
      <c r="I131" s="30"/>
      <c r="J131" s="30"/>
      <c r="K131" s="30"/>
      <c r="L131" s="30"/>
      <c r="M131" s="30"/>
      <c r="N131" s="30"/>
      <c r="P131" s="71"/>
      <c r="Q131" s="83"/>
      <c r="R131" s="29"/>
      <c r="S131" s="39"/>
      <c r="T131" s="37"/>
      <c r="U131" s="5"/>
      <c r="V131" s="52"/>
      <c r="W131" s="52"/>
      <c r="X131" s="54"/>
      <c r="Y131" s="17"/>
      <c r="Z131" s="52"/>
      <c r="AA131" s="133"/>
      <c r="AB131" s="39"/>
      <c r="AC131" s="57"/>
      <c r="AD131" s="17"/>
      <c r="AE131" s="12"/>
      <c r="AF131" s="62"/>
      <c r="AH131" s="17"/>
      <c r="AI131" s="52"/>
      <c r="AK131" s="6"/>
      <c r="AO131" s="31"/>
    </row>
    <row r="132" spans="2:41" s="3" customFormat="1" ht="3.95" customHeight="1" x14ac:dyDescent="0.2">
      <c r="P132" s="71"/>
      <c r="Q132" s="83"/>
      <c r="R132" s="6"/>
      <c r="S132" s="39"/>
      <c r="T132" s="6"/>
      <c r="U132" s="5"/>
      <c r="V132" s="52"/>
      <c r="W132" s="52"/>
      <c r="X132" s="54"/>
      <c r="Y132" s="15"/>
      <c r="Z132" s="52"/>
      <c r="AA132" s="39"/>
      <c r="AB132" s="39"/>
      <c r="AC132" s="54"/>
      <c r="AD132" s="17"/>
      <c r="AE132" s="15"/>
      <c r="AF132" s="62"/>
      <c r="AG132" s="112"/>
      <c r="AH132" s="39"/>
      <c r="AI132" s="52"/>
      <c r="AJ132" s="17"/>
      <c r="AK132" s="39"/>
      <c r="AL132" s="17"/>
      <c r="AM132" s="17"/>
      <c r="AO132" s="31"/>
    </row>
    <row r="133" spans="2:41" s="3" customFormat="1" ht="12.2" customHeight="1" x14ac:dyDescent="0.2">
      <c r="C133" s="129" t="s">
        <v>1320</v>
      </c>
      <c r="P133" s="71"/>
      <c r="Q133" s="83"/>
      <c r="R133" s="193" t="s">
        <v>681</v>
      </c>
      <c r="S133" s="194" t="s">
        <v>1367</v>
      </c>
      <c r="T133" s="198"/>
      <c r="U133" s="5"/>
      <c r="V133" s="52"/>
      <c r="W133" s="52"/>
      <c r="X133" s="54"/>
      <c r="Y133" s="15"/>
      <c r="Z133" s="52"/>
      <c r="AA133" s="39"/>
      <c r="AB133" s="39"/>
      <c r="AC133" s="54"/>
      <c r="AD133" s="17"/>
      <c r="AE133" s="15"/>
      <c r="AF133" s="62"/>
      <c r="AG133" s="112"/>
      <c r="AH133" s="39"/>
      <c r="AI133" s="52"/>
      <c r="AJ133" s="17"/>
      <c r="AK133" s="39"/>
      <c r="AL133" s="17"/>
      <c r="AM133" s="17"/>
      <c r="AO133" s="31"/>
    </row>
    <row r="134" spans="2:41" s="3" customFormat="1" ht="2.4500000000000002" customHeight="1" x14ac:dyDescent="0.2">
      <c r="P134" s="71"/>
      <c r="Q134" s="83"/>
      <c r="R134" s="6"/>
      <c r="S134" s="39"/>
      <c r="T134" s="6"/>
      <c r="U134" s="5"/>
      <c r="V134" s="52"/>
      <c r="W134" s="52"/>
      <c r="X134" s="54"/>
      <c r="Y134" s="15"/>
      <c r="Z134" s="52"/>
      <c r="AA134" s="39"/>
      <c r="AB134" s="39"/>
      <c r="AC134" s="54"/>
      <c r="AD134" s="17"/>
      <c r="AE134" s="15"/>
      <c r="AF134" s="62"/>
      <c r="AG134" s="112"/>
      <c r="AH134" s="39"/>
      <c r="AI134" s="52"/>
      <c r="AJ134" s="17"/>
      <c r="AK134" s="39"/>
      <c r="AL134" s="17"/>
      <c r="AM134" s="17"/>
      <c r="AO134" s="31" t="s">
        <v>312</v>
      </c>
    </row>
    <row r="135" spans="2:41" s="30" customFormat="1" ht="9.9499999999999993" customHeight="1" x14ac:dyDescent="0.2">
      <c r="C135" s="135"/>
      <c r="D135" s="40" t="s">
        <v>206</v>
      </c>
      <c r="E135" s="145" t="s">
        <v>1462</v>
      </c>
      <c r="F135" s="144"/>
      <c r="G135" s="145"/>
      <c r="H135" s="145"/>
      <c r="J135" s="145"/>
      <c r="K135" s="144"/>
      <c r="L135" s="145"/>
      <c r="N135" s="144"/>
      <c r="Q135" s="83"/>
      <c r="T135" s="134"/>
      <c r="U135" s="123"/>
      <c r="V135" s="52"/>
      <c r="W135" s="52"/>
      <c r="X135" s="126"/>
      <c r="Y135" s="124"/>
      <c r="Z135" s="52"/>
      <c r="AA135" s="133"/>
      <c r="AC135" s="126"/>
      <c r="AD135" s="125"/>
      <c r="AE135" s="124"/>
      <c r="AF135" s="127"/>
      <c r="AH135" s="125"/>
      <c r="AI135" s="52"/>
      <c r="AJ135" s="3"/>
      <c r="AK135" s="6" t="s">
        <v>93</v>
      </c>
      <c r="AL135" s="3"/>
      <c r="AO135" s="31" t="s">
        <v>312</v>
      </c>
    </row>
    <row r="136" spans="2:41" s="3" customFormat="1" ht="1.5" customHeight="1" x14ac:dyDescent="0.2">
      <c r="P136" s="71"/>
      <c r="Q136" s="83"/>
      <c r="R136" s="6"/>
      <c r="S136" s="39"/>
      <c r="T136" s="6"/>
      <c r="U136" s="5"/>
      <c r="V136" s="52"/>
      <c r="W136" s="52"/>
      <c r="X136" s="54"/>
      <c r="Y136" s="15"/>
      <c r="Z136" s="52"/>
      <c r="AA136" s="39"/>
      <c r="AB136" s="39"/>
      <c r="AC136" s="54"/>
      <c r="AD136" s="17"/>
      <c r="AE136" s="15"/>
      <c r="AF136" s="62"/>
      <c r="AG136" s="112"/>
      <c r="AH136" s="39"/>
      <c r="AI136" s="52"/>
      <c r="AJ136" s="17"/>
      <c r="AK136" s="39"/>
      <c r="AL136" s="17"/>
      <c r="AM136" s="17"/>
      <c r="AO136" s="31" t="s">
        <v>312</v>
      </c>
    </row>
    <row r="137" spans="2:41" s="3" customFormat="1" ht="9.9499999999999993" customHeight="1" x14ac:dyDescent="0.2">
      <c r="B137" s="101" t="s">
        <v>308</v>
      </c>
      <c r="D137" s="40"/>
      <c r="E137" s="71" t="s">
        <v>633</v>
      </c>
      <c r="F137" s="71"/>
      <c r="G137" s="30" t="s">
        <v>295</v>
      </c>
      <c r="H137" s="30"/>
      <c r="I137" s="30" t="s">
        <v>620</v>
      </c>
      <c r="J137" s="30"/>
      <c r="K137" s="30"/>
      <c r="L137" s="30"/>
      <c r="M137" s="30"/>
      <c r="N137" s="30"/>
      <c r="P137" s="71" t="s">
        <v>1005</v>
      </c>
      <c r="Q137" s="83" t="s">
        <v>210</v>
      </c>
      <c r="R137" s="29" t="s">
        <v>304</v>
      </c>
      <c r="S137" s="39">
        <f t="shared" ref="S137" si="53">IF(Suggested="Yes",AB137,AH137)</f>
        <v>5.95</v>
      </c>
      <c r="T137" s="37" t="s">
        <v>294</v>
      </c>
      <c r="U137" s="141" t="str">
        <f>+Instructions!$B$21</f>
        <v>G</v>
      </c>
      <c r="V137" s="52"/>
      <c r="W137" s="52"/>
      <c r="X137" s="54">
        <f>+Instructions!$C$21</f>
        <v>0</v>
      </c>
      <c r="Y137" s="17">
        <f>IF(Instructions!$C$21="Group",#REF!,IF(Instructions!$C$21="Carter",#REF!,ROUNDUP($AB137*(1-X137),2)))</f>
        <v>5.95</v>
      </c>
      <c r="Z137" s="52"/>
      <c r="AA137" s="6" t="s">
        <v>1300</v>
      </c>
      <c r="AB137" s="39">
        <v>5.95</v>
      </c>
      <c r="AC137" s="57">
        <f t="shared" ref="AC137" si="54">+X137</f>
        <v>0</v>
      </c>
      <c r="AD137" s="17">
        <f t="shared" ref="AD137" si="55">+Y137</f>
        <v>5.95</v>
      </c>
      <c r="AE137" s="12">
        <f t="shared" ref="AE137" si="56">(AH137-AD137)/AH137</f>
        <v>0</v>
      </c>
      <c r="AF137" s="109"/>
      <c r="AG137" s="114">
        <v>1</v>
      </c>
      <c r="AH137" s="38">
        <f t="shared" ref="AH137" si="57">SUM(AJ137:AL137)+AF137</f>
        <v>5.95</v>
      </c>
      <c r="AI137" s="52"/>
      <c r="AJ137" s="17">
        <f t="shared" ref="AJ137" si="58">ROUND(AD137/(1-VLOOKUP(AG137,Group,2,FALSE)),2)</f>
        <v>5.95</v>
      </c>
      <c r="AK137" s="17">
        <f t="shared" ref="AK137" si="59">IF(VLOOKUP(AG137,Group,5,FALSE)="YES",VLOOKUP(ROUND(ROUND(AJ137,1)-AJ137,2),Round,2,FALSE)+VLOOKUP(AG137,Group,6,FALSE),0)</f>
        <v>0</v>
      </c>
      <c r="AL137" s="17">
        <f t="shared" ref="AL137" si="60">IF(VLOOKUP(AG137,Group,7,FALSE)="",0,ROUND(AJ137-0.04999,1)-AJ137+AM137)</f>
        <v>0</v>
      </c>
      <c r="AM137" s="17" t="str">
        <f t="shared" ref="AM137" si="61">IF(VLOOKUP(AG137,Group,7,FALSE)="","",VLOOKUP(AG137,Group,7,FALSE))</f>
        <v/>
      </c>
      <c r="AO137" s="31" t="s">
        <v>312</v>
      </c>
    </row>
    <row r="138" spans="2:41" s="3" customFormat="1" ht="1.5" customHeight="1" x14ac:dyDescent="0.2">
      <c r="P138" s="71"/>
      <c r="Q138" s="83"/>
      <c r="R138" s="6"/>
      <c r="S138" s="39"/>
      <c r="T138" s="6"/>
      <c r="U138" s="5"/>
      <c r="V138" s="52"/>
      <c r="W138" s="52"/>
      <c r="X138" s="54"/>
      <c r="Y138" s="15"/>
      <c r="Z138" s="52"/>
      <c r="AA138" s="39"/>
      <c r="AB138" s="39"/>
      <c r="AC138" s="54"/>
      <c r="AD138" s="17"/>
      <c r="AE138" s="15"/>
      <c r="AF138" s="62"/>
      <c r="AG138" s="112"/>
      <c r="AH138" s="39"/>
      <c r="AI138" s="52"/>
      <c r="AJ138" s="17"/>
      <c r="AK138" s="39"/>
      <c r="AL138" s="17"/>
      <c r="AM138" s="17"/>
      <c r="AO138" s="31" t="s">
        <v>312</v>
      </c>
    </row>
    <row r="139" spans="2:41" s="3" customFormat="1" ht="9.9499999999999993" customHeight="1" x14ac:dyDescent="0.2">
      <c r="B139" s="100" t="s">
        <v>204</v>
      </c>
      <c r="D139" s="40"/>
      <c r="E139" s="71" t="s">
        <v>633</v>
      </c>
      <c r="F139" s="71"/>
      <c r="G139" s="30" t="s">
        <v>1321</v>
      </c>
      <c r="H139" s="30"/>
      <c r="I139" s="30" t="s">
        <v>1384</v>
      </c>
      <c r="J139" s="30"/>
      <c r="K139" s="30"/>
      <c r="L139" s="30"/>
      <c r="M139" s="30"/>
      <c r="N139" s="30"/>
      <c r="P139" s="71" t="s">
        <v>948</v>
      </c>
      <c r="Q139" s="83"/>
      <c r="R139" s="29"/>
      <c r="S139" s="39">
        <f t="shared" ref="S139" si="62">IF(Suggested="Yes",AB139,AH139)</f>
        <v>92.5</v>
      </c>
      <c r="T139" s="37" t="s">
        <v>293</v>
      </c>
      <c r="U139" s="141" t="str">
        <f>+Instructions!$B$21</f>
        <v>G</v>
      </c>
      <c r="V139" s="52"/>
      <c r="W139" s="52"/>
      <c r="X139" s="54">
        <f>+Instructions!$C$21</f>
        <v>0</v>
      </c>
      <c r="Y139" s="17">
        <f>IF(Instructions!$C$21="Group",#REF!,IF(Instructions!$C$21="Carter",#REF!,ROUNDUP($AB139*(1-X139),2)))</f>
        <v>92.5</v>
      </c>
      <c r="Z139" s="52"/>
      <c r="AA139" s="6" t="s">
        <v>1300</v>
      </c>
      <c r="AB139" s="39">
        <v>92.5</v>
      </c>
      <c r="AC139" s="57">
        <f t="shared" ref="AC139" si="63">+X139</f>
        <v>0</v>
      </c>
      <c r="AD139" s="17">
        <f t="shared" ref="AD139" si="64">+Y139</f>
        <v>92.5</v>
      </c>
      <c r="AE139" s="12">
        <f t="shared" ref="AE139" si="65">(AH139-AD139)/AH139</f>
        <v>0</v>
      </c>
      <c r="AF139" s="109"/>
      <c r="AG139" s="115">
        <v>3</v>
      </c>
      <c r="AH139" s="53">
        <f t="shared" ref="AH139" si="66">SUM(AJ139:AL139)+AF139</f>
        <v>92.5</v>
      </c>
      <c r="AI139" s="52"/>
      <c r="AJ139" s="17">
        <f t="shared" ref="AJ139" si="67">ROUND(AD139/(1-VLOOKUP(AG139,Group,2,FALSE)),2)</f>
        <v>92.5</v>
      </c>
      <c r="AK139" s="17">
        <f t="shared" ref="AK139" si="68">IF(VLOOKUP(AG139,Group,5,FALSE)="YES",VLOOKUP(ROUND(ROUND(AJ139,1)-AJ139,2),Round,2,FALSE)+VLOOKUP(AG139,Group,6,FALSE),0)</f>
        <v>0</v>
      </c>
      <c r="AL139" s="17">
        <f t="shared" ref="AL139" si="69">IF(VLOOKUP(AG139,Group,7,FALSE)="",0,ROUND(AJ139-0.04999,1)-AJ139+AM139)</f>
        <v>0</v>
      </c>
      <c r="AM139" s="17" t="str">
        <f t="shared" ref="AM139" si="70">IF(VLOOKUP(AG139,Group,7,FALSE)="","",VLOOKUP(AG139,Group,7,FALSE))</f>
        <v/>
      </c>
      <c r="AO139" s="31" t="s">
        <v>312</v>
      </c>
    </row>
    <row r="140" spans="2:41" s="3" customFormat="1" ht="1.5" customHeight="1" x14ac:dyDescent="0.2">
      <c r="P140" s="71"/>
      <c r="Q140" s="83"/>
      <c r="R140" s="6"/>
      <c r="S140" s="39"/>
      <c r="T140" s="6"/>
      <c r="U140" s="5"/>
      <c r="V140" s="52"/>
      <c r="W140" s="52"/>
      <c r="X140" s="54"/>
      <c r="Y140" s="15"/>
      <c r="Z140" s="52"/>
      <c r="AA140" s="39"/>
      <c r="AB140" s="39"/>
      <c r="AC140" s="54"/>
      <c r="AD140" s="17"/>
      <c r="AE140" s="15"/>
      <c r="AF140" s="62"/>
      <c r="AG140" s="112"/>
      <c r="AH140" s="39"/>
      <c r="AI140" s="52"/>
      <c r="AJ140" s="17"/>
      <c r="AK140" s="39"/>
      <c r="AL140" s="17"/>
      <c r="AM140" s="17"/>
      <c r="AO140" s="31" t="s">
        <v>312</v>
      </c>
    </row>
    <row r="141" spans="2:41" s="3" customFormat="1" ht="9.75" customHeight="1" x14ac:dyDescent="0.2">
      <c r="D141" s="40" t="s">
        <v>351</v>
      </c>
      <c r="E141" s="188" t="s">
        <v>1447</v>
      </c>
      <c r="F141" s="71"/>
      <c r="G141" s="30"/>
      <c r="H141" s="30"/>
      <c r="I141" s="30"/>
      <c r="J141" s="30"/>
      <c r="K141" s="187"/>
      <c r="L141" s="30"/>
      <c r="M141" s="30"/>
      <c r="N141" s="30"/>
      <c r="P141" s="71"/>
      <c r="Q141" s="83"/>
      <c r="R141" s="29"/>
      <c r="S141" s="39"/>
      <c r="T141" s="37"/>
      <c r="U141" s="5"/>
      <c r="V141" s="52"/>
      <c r="W141" s="52"/>
      <c r="X141" s="54"/>
      <c r="Y141" s="17"/>
      <c r="Z141" s="52"/>
      <c r="AA141" s="133"/>
      <c r="AB141" s="39"/>
      <c r="AC141" s="57"/>
      <c r="AD141" s="17"/>
      <c r="AE141" s="12"/>
      <c r="AF141" s="62"/>
      <c r="AH141" s="17"/>
      <c r="AI141" s="52"/>
      <c r="AK141" s="6" t="s">
        <v>93</v>
      </c>
      <c r="AO141" s="31" t="s">
        <v>312</v>
      </c>
    </row>
    <row r="142" spans="2:41" s="3" customFormat="1" ht="3.95" customHeight="1" x14ac:dyDescent="0.2">
      <c r="P142" s="71"/>
      <c r="Q142" s="83"/>
      <c r="R142" s="6"/>
      <c r="S142" s="39"/>
      <c r="T142" s="6"/>
      <c r="U142" s="5"/>
      <c r="V142" s="52"/>
      <c r="W142" s="52"/>
      <c r="X142" s="54"/>
      <c r="Y142" s="15"/>
      <c r="Z142" s="52"/>
      <c r="AA142" s="39"/>
      <c r="AB142" s="39"/>
      <c r="AC142" s="54"/>
      <c r="AD142" s="17"/>
      <c r="AE142" s="15"/>
      <c r="AF142" s="62"/>
      <c r="AG142" s="112"/>
      <c r="AH142" s="39"/>
      <c r="AI142" s="52"/>
      <c r="AJ142" s="17"/>
      <c r="AK142" s="39"/>
      <c r="AL142" s="17"/>
      <c r="AM142" s="17"/>
      <c r="AO142" s="31" t="s">
        <v>312</v>
      </c>
    </row>
    <row r="143" spans="2:41" s="3" customFormat="1" ht="12.2" customHeight="1" x14ac:dyDescent="0.2">
      <c r="C143" s="129" t="s">
        <v>1106</v>
      </c>
      <c r="P143" s="71"/>
      <c r="Q143" s="83"/>
      <c r="R143" s="193" t="s">
        <v>681</v>
      </c>
      <c r="S143" s="194" t="s">
        <v>682</v>
      </c>
      <c r="T143" s="198"/>
      <c r="U143" s="5"/>
      <c r="V143" s="52"/>
      <c r="W143" s="52"/>
      <c r="X143" s="54"/>
      <c r="Y143" s="15"/>
      <c r="Z143" s="52"/>
      <c r="AA143" s="39"/>
      <c r="AB143" s="39"/>
      <c r="AC143" s="54"/>
      <c r="AD143" s="17"/>
      <c r="AE143" s="15"/>
      <c r="AF143" s="62"/>
      <c r="AG143" s="112"/>
      <c r="AH143" s="39"/>
      <c r="AI143" s="52"/>
      <c r="AJ143" s="17"/>
      <c r="AK143" s="39"/>
      <c r="AL143" s="17"/>
      <c r="AM143" s="17"/>
      <c r="AO143" s="31"/>
    </row>
    <row r="144" spans="2:41" s="3" customFormat="1" ht="2.85" customHeight="1" x14ac:dyDescent="0.2">
      <c r="P144" s="71"/>
      <c r="Q144" s="83"/>
      <c r="R144" s="6"/>
      <c r="S144" s="39"/>
      <c r="T144" s="6"/>
      <c r="U144" s="5"/>
      <c r="V144" s="52"/>
      <c r="W144" s="52"/>
      <c r="X144" s="54"/>
      <c r="Y144" s="15"/>
      <c r="Z144" s="52"/>
      <c r="AA144" s="39"/>
      <c r="AB144" s="39"/>
      <c r="AC144" s="54"/>
      <c r="AD144" s="17"/>
      <c r="AE144" s="15"/>
      <c r="AF144" s="62"/>
      <c r="AG144" s="112"/>
      <c r="AH144" s="39"/>
      <c r="AI144" s="52"/>
      <c r="AJ144" s="17"/>
      <c r="AK144" s="39"/>
      <c r="AL144" s="17"/>
      <c r="AM144" s="17"/>
      <c r="AO144" s="31" t="s">
        <v>312</v>
      </c>
    </row>
    <row r="145" spans="2:41" s="30" customFormat="1" ht="9.9499999999999993" customHeight="1" x14ac:dyDescent="0.2">
      <c r="C145" s="135"/>
      <c r="D145" s="40" t="s">
        <v>206</v>
      </c>
      <c r="E145" s="145" t="s">
        <v>142</v>
      </c>
      <c r="F145" s="144"/>
      <c r="G145" s="145"/>
      <c r="H145" s="145"/>
      <c r="J145" s="145"/>
      <c r="K145" s="144"/>
      <c r="L145" s="145"/>
      <c r="N145" s="144"/>
      <c r="Q145" s="83"/>
      <c r="T145" s="134"/>
      <c r="U145" s="123"/>
      <c r="V145" s="52"/>
      <c r="W145" s="52"/>
      <c r="X145" s="126"/>
      <c r="Y145" s="124"/>
      <c r="Z145" s="52"/>
      <c r="AA145" s="133"/>
      <c r="AC145" s="126"/>
      <c r="AD145" s="125"/>
      <c r="AE145" s="124"/>
      <c r="AF145" s="127"/>
      <c r="AH145" s="125"/>
      <c r="AI145" s="52"/>
      <c r="AJ145" s="3"/>
      <c r="AK145" s="6" t="s">
        <v>93</v>
      </c>
      <c r="AL145" s="3"/>
      <c r="AO145" s="31" t="s">
        <v>312</v>
      </c>
    </row>
    <row r="146" spans="2:41" s="3" customFormat="1" ht="1.5" customHeight="1" x14ac:dyDescent="0.2">
      <c r="P146" s="71"/>
      <c r="Q146" s="83"/>
      <c r="R146" s="6"/>
      <c r="S146" s="39"/>
      <c r="T146" s="6"/>
      <c r="U146" s="5"/>
      <c r="V146" s="52"/>
      <c r="W146" s="52"/>
      <c r="X146" s="54"/>
      <c r="Y146" s="15"/>
      <c r="Z146" s="52"/>
      <c r="AA146" s="39"/>
      <c r="AB146" s="39"/>
      <c r="AC146" s="54"/>
      <c r="AD146" s="17"/>
      <c r="AE146" s="15"/>
      <c r="AF146" s="62"/>
      <c r="AG146" s="112"/>
      <c r="AH146" s="39"/>
      <c r="AI146" s="52"/>
      <c r="AJ146" s="17"/>
      <c r="AK146" s="39"/>
      <c r="AL146" s="17"/>
      <c r="AM146" s="17"/>
      <c r="AO146" s="31" t="s">
        <v>312</v>
      </c>
    </row>
    <row r="147" spans="2:41" s="3" customFormat="1" ht="9.9499999999999993" customHeight="1" x14ac:dyDescent="0.2">
      <c r="B147" s="101" t="s">
        <v>308</v>
      </c>
      <c r="D147" s="40"/>
      <c r="E147" s="71" t="s">
        <v>533</v>
      </c>
      <c r="F147" s="71"/>
      <c r="G147" s="30" t="s">
        <v>295</v>
      </c>
      <c r="H147" s="30"/>
      <c r="I147" s="30"/>
      <c r="J147" s="30"/>
      <c r="K147" s="30"/>
      <c r="L147" s="30"/>
      <c r="M147" s="30"/>
      <c r="N147" s="30"/>
      <c r="P147" s="71" t="s">
        <v>39</v>
      </c>
      <c r="Q147" s="83"/>
      <c r="R147" s="29"/>
      <c r="S147" s="39">
        <f>IF(Suggested="Yes",AB147,AH147)</f>
        <v>7.25</v>
      </c>
      <c r="T147" s="37" t="s">
        <v>294</v>
      </c>
      <c r="U147" s="141" t="str">
        <f>+Instructions!$B$21</f>
        <v>G</v>
      </c>
      <c r="V147" s="52"/>
      <c r="W147" s="52"/>
      <c r="X147" s="54">
        <f>+Instructions!$C$21</f>
        <v>0</v>
      </c>
      <c r="Y147" s="17">
        <f>IF(Instructions!$C$21="Group",#REF!,IF(Instructions!$C$21="Carter",#REF!,ROUNDUP($AB147*(1-X147),2)))</f>
        <v>7.25</v>
      </c>
      <c r="Z147" s="52"/>
      <c r="AA147" s="6" t="s">
        <v>1300</v>
      </c>
      <c r="AB147" s="39">
        <v>7.25</v>
      </c>
      <c r="AC147" s="57">
        <f>+X147</f>
        <v>0</v>
      </c>
      <c r="AD147" s="17">
        <f>+Y147</f>
        <v>7.25</v>
      </c>
      <c r="AE147" s="12">
        <f>(AH147-AD147)/AH147</f>
        <v>0</v>
      </c>
      <c r="AF147" s="109"/>
      <c r="AG147" s="114">
        <v>1</v>
      </c>
      <c r="AH147" s="38">
        <f>SUM(AJ147:AL147)+AF147</f>
        <v>7.25</v>
      </c>
      <c r="AI147" s="52"/>
      <c r="AJ147" s="17">
        <f>ROUND(AD147/(1-VLOOKUP(AG147,Group,2,FALSE)),2)</f>
        <v>7.25</v>
      </c>
      <c r="AK147" s="17">
        <f>IF(VLOOKUP(AG147,Group,5,FALSE)="YES",VLOOKUP(ROUND(ROUND(AJ147,1)-AJ147,2),Round,2,FALSE)+VLOOKUP(AG147,Group,6,FALSE),0)</f>
        <v>0</v>
      </c>
      <c r="AL147" s="17">
        <f>IF(VLOOKUP(AG147,Group,7,FALSE)="",0,ROUND(AJ147-0.04999,1)-AJ147+AM147)</f>
        <v>0</v>
      </c>
      <c r="AM147" s="17" t="str">
        <f>IF(VLOOKUP(AG147,Group,7,FALSE)="","",VLOOKUP(AG147,Group,7,FALSE))</f>
        <v/>
      </c>
      <c r="AO147" s="31" t="s">
        <v>312</v>
      </c>
    </row>
    <row r="148" spans="2:41" s="3" customFormat="1" ht="1.5" customHeight="1" x14ac:dyDescent="0.2">
      <c r="P148" s="71"/>
      <c r="Q148" s="83"/>
      <c r="R148" s="6"/>
      <c r="S148" s="39"/>
      <c r="T148" s="6"/>
      <c r="U148" s="5"/>
      <c r="V148" s="52"/>
      <c r="W148" s="52"/>
      <c r="X148" s="54"/>
      <c r="Y148" s="17"/>
      <c r="Z148" s="52"/>
      <c r="AA148" s="39"/>
      <c r="AB148" s="39"/>
      <c r="AC148" s="54"/>
      <c r="AD148" s="17"/>
      <c r="AE148" s="15"/>
      <c r="AF148" s="62"/>
      <c r="AG148" s="112"/>
      <c r="AH148" s="39"/>
      <c r="AI148" s="52"/>
      <c r="AJ148" s="17"/>
      <c r="AK148" s="39"/>
      <c r="AL148" s="17"/>
      <c r="AM148" s="17"/>
      <c r="AO148" s="31" t="s">
        <v>312</v>
      </c>
    </row>
    <row r="149" spans="2:41" s="3" customFormat="1" ht="9.9499999999999993" customHeight="1" x14ac:dyDescent="0.2">
      <c r="B149" s="100" t="s">
        <v>204</v>
      </c>
      <c r="D149" s="40"/>
      <c r="E149" s="71" t="s">
        <v>134</v>
      </c>
      <c r="F149" s="71"/>
      <c r="G149" s="30" t="s">
        <v>601</v>
      </c>
      <c r="H149" s="30"/>
      <c r="I149" s="30" t="s">
        <v>1133</v>
      </c>
      <c r="J149" s="30"/>
      <c r="K149" s="30"/>
      <c r="L149" s="30"/>
      <c r="M149" s="30"/>
      <c r="N149" s="30"/>
      <c r="P149" s="71" t="s">
        <v>948</v>
      </c>
      <c r="Q149" s="83"/>
      <c r="R149" s="29"/>
      <c r="S149" s="39">
        <f>IF(Suggested="Yes",AB149,AH149)</f>
        <v>31.7</v>
      </c>
      <c r="T149" s="37" t="s">
        <v>293</v>
      </c>
      <c r="U149" s="141" t="str">
        <f>+Instructions!$B$21</f>
        <v>G</v>
      </c>
      <c r="V149" s="52"/>
      <c r="W149" s="52"/>
      <c r="X149" s="54">
        <f>+Instructions!$C$21</f>
        <v>0</v>
      </c>
      <c r="Y149" s="17">
        <f>IF(Instructions!$C$21="Group",#REF!,IF(Instructions!$C$21="Carter",#REF!,ROUNDUP($AB149*(1-X149),2)))</f>
        <v>31.7</v>
      </c>
      <c r="Z149" s="52"/>
      <c r="AA149" s="6" t="s">
        <v>1300</v>
      </c>
      <c r="AB149" s="39">
        <v>31.7</v>
      </c>
      <c r="AC149" s="57">
        <f>+X149</f>
        <v>0</v>
      </c>
      <c r="AD149" s="17">
        <f>+Y149</f>
        <v>31.7</v>
      </c>
      <c r="AE149" s="12">
        <f>(AH149-AD149)/AH149</f>
        <v>0</v>
      </c>
      <c r="AF149" s="109"/>
      <c r="AG149" s="115">
        <v>3</v>
      </c>
      <c r="AH149" s="53">
        <f>SUM(AJ149:AL149)+AF149</f>
        <v>31.7</v>
      </c>
      <c r="AI149" s="52"/>
      <c r="AJ149" s="17">
        <f>ROUND(AD149/(1-VLOOKUP(AG149,Group,2,FALSE)),2)</f>
        <v>31.7</v>
      </c>
      <c r="AK149" s="17">
        <f>IF(VLOOKUP(AG149,Group,5,FALSE)="YES",VLOOKUP(ROUND(ROUND(AJ149,1)-AJ149,2),Round,2,FALSE)+VLOOKUP(AG149,Group,6,FALSE),0)</f>
        <v>0</v>
      </c>
      <c r="AL149" s="17">
        <f>IF(VLOOKUP(AG149,Group,7,FALSE)="",0,ROUND(AJ149-0.04999,1)-AJ149+AM149)</f>
        <v>0</v>
      </c>
      <c r="AM149" s="17" t="str">
        <f>IF(VLOOKUP(AG149,Group,7,FALSE)="","",VLOOKUP(AG149,Group,7,FALSE))</f>
        <v/>
      </c>
      <c r="AO149" s="31" t="s">
        <v>312</v>
      </c>
    </row>
    <row r="150" spans="2:41" s="238" customFormat="1" ht="3.95" customHeight="1" x14ac:dyDescent="0.2">
      <c r="C150" s="3"/>
      <c r="D150" s="3"/>
      <c r="E150" s="3"/>
      <c r="F150" s="3"/>
      <c r="G150" s="3"/>
      <c r="H150" s="3"/>
      <c r="I150" s="3"/>
      <c r="J150" s="3"/>
      <c r="K150" s="3"/>
      <c r="L150" s="3"/>
      <c r="M150" s="3"/>
      <c r="N150" s="3"/>
      <c r="O150" s="3"/>
      <c r="P150" s="71"/>
      <c r="Q150" s="83"/>
      <c r="R150" s="6"/>
      <c r="S150" s="39"/>
      <c r="T150" s="6"/>
      <c r="U150" s="233"/>
      <c r="V150" s="239"/>
      <c r="W150" s="239"/>
      <c r="X150" s="242"/>
      <c r="Y150" s="241"/>
      <c r="Z150" s="239"/>
      <c r="AA150" s="237"/>
      <c r="AB150" s="237"/>
      <c r="AC150" s="242"/>
      <c r="AD150" s="240"/>
      <c r="AE150" s="241"/>
      <c r="AF150" s="243"/>
      <c r="AG150" s="244"/>
      <c r="AH150" s="237"/>
      <c r="AI150" s="239"/>
      <c r="AJ150" s="240"/>
      <c r="AK150" s="237"/>
      <c r="AL150" s="240"/>
      <c r="AM150" s="240"/>
      <c r="AO150" s="245" t="s">
        <v>312</v>
      </c>
    </row>
    <row r="151" spans="2:41" s="238" customFormat="1" ht="12.2" customHeight="1" x14ac:dyDescent="0.2">
      <c r="C151" s="129" t="s">
        <v>1243</v>
      </c>
      <c r="D151" s="3"/>
      <c r="E151" s="3"/>
      <c r="F151" s="3"/>
      <c r="G151" s="3"/>
      <c r="H151" s="3"/>
      <c r="I151" s="3"/>
      <c r="J151" s="3"/>
      <c r="K151" s="3"/>
      <c r="L151" s="3"/>
      <c r="M151" s="3"/>
      <c r="N151" s="3"/>
      <c r="O151" s="3"/>
      <c r="P151" s="71"/>
      <c r="Q151" s="83"/>
      <c r="R151" s="193" t="s">
        <v>681</v>
      </c>
      <c r="S151" s="194" t="s">
        <v>1274</v>
      </c>
      <c r="T151" s="198"/>
      <c r="U151" s="270"/>
      <c r="V151" s="239"/>
      <c r="W151" s="239"/>
      <c r="X151" s="242"/>
      <c r="Y151" s="241"/>
      <c r="Z151" s="239"/>
      <c r="AA151" s="237"/>
      <c r="AB151" s="237"/>
      <c r="AC151" s="242"/>
      <c r="AD151" s="240"/>
      <c r="AE151" s="241"/>
      <c r="AF151" s="243"/>
      <c r="AG151" s="244"/>
      <c r="AH151" s="237"/>
      <c r="AI151" s="239"/>
      <c r="AJ151" s="240"/>
      <c r="AK151" s="237"/>
      <c r="AL151" s="240"/>
      <c r="AM151" s="240"/>
      <c r="AO151" s="245"/>
    </row>
    <row r="152" spans="2:41" s="238" customFormat="1" ht="2.4500000000000002" customHeight="1" x14ac:dyDescent="0.2">
      <c r="C152" s="3"/>
      <c r="D152" s="3"/>
      <c r="E152" s="3"/>
      <c r="F152" s="3"/>
      <c r="G152" s="3"/>
      <c r="H152" s="3"/>
      <c r="I152" s="3"/>
      <c r="J152" s="3"/>
      <c r="K152" s="3"/>
      <c r="L152" s="3"/>
      <c r="M152" s="3"/>
      <c r="N152" s="3"/>
      <c r="O152" s="3"/>
      <c r="P152" s="71"/>
      <c r="Q152" s="83"/>
      <c r="R152" s="6"/>
      <c r="S152" s="39"/>
      <c r="T152" s="6"/>
      <c r="U152" s="270"/>
      <c r="V152" s="239"/>
      <c r="W152" s="239"/>
      <c r="X152" s="242"/>
      <c r="Y152" s="241"/>
      <c r="Z152" s="239"/>
      <c r="AA152" s="237"/>
      <c r="AB152" s="237"/>
      <c r="AC152" s="242"/>
      <c r="AD152" s="240"/>
      <c r="AE152" s="241"/>
      <c r="AF152" s="243"/>
      <c r="AG152" s="244"/>
      <c r="AH152" s="237"/>
      <c r="AI152" s="239"/>
      <c r="AJ152" s="240"/>
      <c r="AK152" s="237"/>
      <c r="AL152" s="240"/>
      <c r="AM152" s="240"/>
      <c r="AO152" s="245" t="s">
        <v>312</v>
      </c>
    </row>
    <row r="153" spans="2:41" s="247" customFormat="1" ht="9.9499999999999993" customHeight="1" x14ac:dyDescent="0.2">
      <c r="C153" s="135"/>
      <c r="D153" s="40" t="s">
        <v>206</v>
      </c>
      <c r="E153" s="145" t="s">
        <v>1385</v>
      </c>
      <c r="F153" s="144"/>
      <c r="G153" s="145"/>
      <c r="H153" s="145"/>
      <c r="I153" s="30"/>
      <c r="J153" s="145"/>
      <c r="K153" s="145"/>
      <c r="L153" s="145"/>
      <c r="M153" s="30"/>
      <c r="N153" s="144"/>
      <c r="O153" s="30"/>
      <c r="P153" s="30"/>
      <c r="Q153" s="83"/>
      <c r="R153" s="30"/>
      <c r="S153" s="30"/>
      <c r="T153" s="134"/>
      <c r="U153" s="271"/>
      <c r="V153" s="239"/>
      <c r="W153" s="239"/>
      <c r="X153" s="255"/>
      <c r="Y153" s="235"/>
      <c r="Z153" s="239"/>
      <c r="AA153" s="246"/>
      <c r="AC153" s="255"/>
      <c r="AD153" s="254"/>
      <c r="AE153" s="235"/>
      <c r="AF153" s="256"/>
      <c r="AH153" s="254"/>
      <c r="AI153" s="239"/>
      <c r="AJ153" s="238"/>
      <c r="AK153" s="202" t="s">
        <v>93</v>
      </c>
      <c r="AL153" s="238"/>
      <c r="AO153" s="245" t="s">
        <v>312</v>
      </c>
    </row>
    <row r="154" spans="2:41" s="238" customFormat="1" ht="1.5" customHeight="1" x14ac:dyDescent="0.2">
      <c r="C154" s="3"/>
      <c r="D154" s="3"/>
      <c r="E154" s="3"/>
      <c r="F154" s="3"/>
      <c r="G154" s="3"/>
      <c r="H154" s="3"/>
      <c r="I154" s="3"/>
      <c r="J154" s="3"/>
      <c r="K154" s="3"/>
      <c r="L154" s="3"/>
      <c r="M154" s="3"/>
      <c r="N154" s="3"/>
      <c r="O154" s="3"/>
      <c r="P154" s="71"/>
      <c r="Q154" s="83"/>
      <c r="R154" s="6"/>
      <c r="S154" s="39"/>
      <c r="T154" s="6"/>
      <c r="U154" s="270"/>
      <c r="V154" s="239"/>
      <c r="W154" s="239"/>
      <c r="X154" s="242"/>
      <c r="Y154" s="241"/>
      <c r="Z154" s="239"/>
      <c r="AA154" s="237"/>
      <c r="AB154" s="237"/>
      <c r="AC154" s="242"/>
      <c r="AD154" s="240"/>
      <c r="AE154" s="241"/>
      <c r="AF154" s="243"/>
      <c r="AG154" s="244"/>
      <c r="AH154" s="237"/>
      <c r="AI154" s="239"/>
      <c r="AJ154" s="240"/>
      <c r="AK154" s="237"/>
      <c r="AL154" s="240"/>
      <c r="AM154" s="240"/>
      <c r="AO154" s="245" t="s">
        <v>312</v>
      </c>
    </row>
    <row r="155" spans="2:41" s="3" customFormat="1" ht="9.9499999999999993" customHeight="1" x14ac:dyDescent="0.2">
      <c r="B155" s="101" t="s">
        <v>308</v>
      </c>
      <c r="D155" s="40"/>
      <c r="E155" s="71" t="s">
        <v>43</v>
      </c>
      <c r="F155" s="71"/>
      <c r="G155" s="30" t="s">
        <v>295</v>
      </c>
      <c r="H155" s="30"/>
      <c r="I155" s="30" t="s">
        <v>620</v>
      </c>
      <c r="J155" s="30"/>
      <c r="K155" s="30"/>
      <c r="L155" s="30"/>
      <c r="M155" s="30"/>
      <c r="N155" s="30"/>
      <c r="P155" s="71" t="s">
        <v>817</v>
      </c>
      <c r="Q155" s="83"/>
      <c r="R155" s="29"/>
      <c r="S155" s="39">
        <f t="shared" ref="S155" si="71">IF(Suggested="Yes",AB155,AH155)</f>
        <v>6.55</v>
      </c>
      <c r="T155" s="37" t="s">
        <v>294</v>
      </c>
      <c r="U155" s="272" t="str">
        <f>+Instructions!$B$21</f>
        <v>G</v>
      </c>
      <c r="V155" s="52"/>
      <c r="W155" s="52"/>
      <c r="X155" s="54">
        <f>+Instructions!$C$21</f>
        <v>0</v>
      </c>
      <c r="Y155" s="17">
        <f>IF(Instructions!$C$21="Group",#REF!,IF(Instructions!$C$21="Carter",#REF!,ROUNDUP($AB155*(1-X155),2)))</f>
        <v>6.55</v>
      </c>
      <c r="Z155" s="52"/>
      <c r="AA155" s="6" t="s">
        <v>1300</v>
      </c>
      <c r="AB155" s="39">
        <v>6.55</v>
      </c>
      <c r="AC155" s="57">
        <f t="shared" ref="AC155" si="72">+X155</f>
        <v>0</v>
      </c>
      <c r="AD155" s="17">
        <f t="shared" ref="AD155" si="73">+Y155</f>
        <v>6.55</v>
      </c>
      <c r="AE155" s="12">
        <f t="shared" ref="AE155" si="74">(AH155-AD155)/AH155</f>
        <v>0</v>
      </c>
      <c r="AF155" s="109"/>
      <c r="AG155" s="114">
        <v>1</v>
      </c>
      <c r="AH155" s="38">
        <f t="shared" ref="AH155" si="75">SUM(AJ155:AL155)+AF155</f>
        <v>6.55</v>
      </c>
      <c r="AI155" s="52"/>
      <c r="AJ155" s="17">
        <f t="shared" ref="AJ155" si="76">ROUND(AD155/(1-VLOOKUP(AG155,Group,2,FALSE)),2)</f>
        <v>6.55</v>
      </c>
      <c r="AK155" s="17">
        <f t="shared" ref="AK155" si="77">IF(VLOOKUP(AG155,Group,5,FALSE)="YES",VLOOKUP(ROUND(ROUND(AJ155,1)-AJ155,2),Round,2,FALSE)+VLOOKUP(AG155,Group,6,FALSE),0)</f>
        <v>0</v>
      </c>
      <c r="AL155" s="17">
        <f t="shared" ref="AL155" si="78">IF(VLOOKUP(AG155,Group,7,FALSE)="",0,ROUND(AJ155-0.04999,1)-AJ155+AM155)</f>
        <v>0</v>
      </c>
      <c r="AM155" s="17" t="str">
        <f t="shared" ref="AM155" si="79">IF(VLOOKUP(AG155,Group,7,FALSE)="","",VLOOKUP(AG155,Group,7,FALSE))</f>
        <v/>
      </c>
      <c r="AO155" s="31" t="s">
        <v>312</v>
      </c>
    </row>
    <row r="156" spans="2:41" s="3" customFormat="1" ht="9.9499999999999993" customHeight="1" x14ac:dyDescent="0.2">
      <c r="B156" s="101" t="s">
        <v>308</v>
      </c>
      <c r="D156" s="40"/>
      <c r="E156" s="71" t="s">
        <v>276</v>
      </c>
      <c r="F156" s="71"/>
      <c r="G156" s="30" t="s">
        <v>295</v>
      </c>
      <c r="H156" s="30"/>
      <c r="I156" s="30" t="s">
        <v>620</v>
      </c>
      <c r="J156" s="30"/>
      <c r="K156" s="30"/>
      <c r="L156" s="30"/>
      <c r="M156" s="30"/>
      <c r="N156" s="30"/>
      <c r="P156" s="71" t="s">
        <v>151</v>
      </c>
      <c r="Q156" s="83"/>
      <c r="R156" s="29"/>
      <c r="S156" s="39">
        <f t="shared" ref="S156" si="80">IF(Suggested="Yes",AB156,AH156)</f>
        <v>6.8</v>
      </c>
      <c r="T156" s="37" t="s">
        <v>294</v>
      </c>
      <c r="U156" s="272" t="str">
        <f>+Instructions!$B$21</f>
        <v>G</v>
      </c>
      <c r="V156" s="52"/>
      <c r="W156" s="52"/>
      <c r="X156" s="54">
        <f>+Instructions!$C$21</f>
        <v>0</v>
      </c>
      <c r="Y156" s="17">
        <f>IF(Instructions!$C$21="Group",#REF!,IF(Instructions!$C$21="Carter",#REF!,ROUNDUP($AB156*(1-X156),2)))</f>
        <v>6.8</v>
      </c>
      <c r="Z156" s="52"/>
      <c r="AA156" s="6" t="s">
        <v>1300</v>
      </c>
      <c r="AB156" s="39">
        <v>6.8</v>
      </c>
      <c r="AC156" s="57">
        <f t="shared" ref="AC156" si="81">+X156</f>
        <v>0</v>
      </c>
      <c r="AD156" s="17">
        <f t="shared" ref="AD156" si="82">+Y156</f>
        <v>6.8</v>
      </c>
      <c r="AE156" s="12">
        <f t="shared" ref="AE156" si="83">(AH156-AD156)/AH156</f>
        <v>0</v>
      </c>
      <c r="AF156" s="109"/>
      <c r="AG156" s="114">
        <v>1</v>
      </c>
      <c r="AH156" s="38">
        <f t="shared" ref="AH156" si="84">SUM(AJ156:AL156)+AF156</f>
        <v>6.8</v>
      </c>
      <c r="AI156" s="52"/>
      <c r="AJ156" s="17">
        <f t="shared" ref="AJ156" si="85">ROUND(AD156/(1-VLOOKUP(AG156,Group,2,FALSE)),2)</f>
        <v>6.8</v>
      </c>
      <c r="AK156" s="17">
        <f t="shared" ref="AK156" si="86">IF(VLOOKUP(AG156,Group,5,FALSE)="YES",VLOOKUP(ROUND(ROUND(AJ156,1)-AJ156,2),Round,2,FALSE)+VLOOKUP(AG156,Group,6,FALSE),0)</f>
        <v>0</v>
      </c>
      <c r="AL156" s="17">
        <f t="shared" ref="AL156" si="87">IF(VLOOKUP(AG156,Group,7,FALSE)="",0,ROUND(AJ156-0.04999,1)-AJ156+AM156)</f>
        <v>0</v>
      </c>
      <c r="AM156" s="17" t="str">
        <f t="shared" ref="AM156" si="88">IF(VLOOKUP(AG156,Group,7,FALSE)="","",VLOOKUP(AG156,Group,7,FALSE))</f>
        <v/>
      </c>
      <c r="AO156" s="31" t="s">
        <v>312</v>
      </c>
    </row>
    <row r="157" spans="2:41" s="238" customFormat="1" ht="2.85" customHeight="1" x14ac:dyDescent="0.2">
      <c r="C157" s="3"/>
      <c r="D157" s="3"/>
      <c r="E157" s="3"/>
      <c r="F157" s="3"/>
      <c r="G157" s="3"/>
      <c r="H157" s="3"/>
      <c r="I157" s="3"/>
      <c r="J157" s="3"/>
      <c r="K157" s="3"/>
      <c r="L157" s="3"/>
      <c r="M157" s="3"/>
      <c r="N157" s="3"/>
      <c r="O157" s="3"/>
      <c r="P157" s="71"/>
      <c r="Q157" s="83"/>
      <c r="R157" s="6"/>
      <c r="S157" s="39"/>
      <c r="T157" s="6"/>
      <c r="U157" s="270"/>
      <c r="V157" s="239"/>
      <c r="W157" s="239"/>
      <c r="X157" s="242"/>
      <c r="Y157" s="241"/>
      <c r="Z157" s="239"/>
      <c r="AA157" s="237"/>
      <c r="AB157" s="237"/>
      <c r="AC157" s="242"/>
      <c r="AD157" s="240"/>
      <c r="AE157" s="241"/>
      <c r="AF157" s="243"/>
      <c r="AG157" s="244"/>
      <c r="AH157" s="237"/>
      <c r="AI157" s="239"/>
      <c r="AJ157" s="240"/>
      <c r="AK157" s="237"/>
      <c r="AL157" s="240"/>
      <c r="AM157" s="240"/>
      <c r="AO157" s="245" t="s">
        <v>312</v>
      </c>
    </row>
    <row r="158" spans="2:41" s="247" customFormat="1" ht="9.9499999999999993" customHeight="1" x14ac:dyDescent="0.2">
      <c r="C158" s="135"/>
      <c r="D158" s="40" t="s">
        <v>206</v>
      </c>
      <c r="E158" s="145" t="s">
        <v>1386</v>
      </c>
      <c r="F158" s="144"/>
      <c r="G158" s="145"/>
      <c r="H158" s="145"/>
      <c r="I158" s="30"/>
      <c r="J158" s="145"/>
      <c r="K158" s="145"/>
      <c r="L158" s="145"/>
      <c r="M158" s="30"/>
      <c r="N158" s="144"/>
      <c r="O158" s="30"/>
      <c r="P158" s="30"/>
      <c r="Q158" s="83"/>
      <c r="R158" s="30"/>
      <c r="S158" s="30"/>
      <c r="T158" s="134"/>
      <c r="U158" s="271"/>
      <c r="V158" s="239"/>
      <c r="W158" s="239"/>
      <c r="X158" s="255"/>
      <c r="Y158" s="235"/>
      <c r="Z158" s="239"/>
      <c r="AA158" s="246"/>
      <c r="AC158" s="255"/>
      <c r="AD158" s="254"/>
      <c r="AE158" s="235"/>
      <c r="AF158" s="256"/>
      <c r="AH158" s="254"/>
      <c r="AI158" s="239"/>
      <c r="AJ158" s="238"/>
      <c r="AK158" s="202" t="s">
        <v>93</v>
      </c>
      <c r="AL158" s="238"/>
      <c r="AO158" s="245" t="s">
        <v>312</v>
      </c>
    </row>
    <row r="159" spans="2:41" s="3" customFormat="1" ht="1.5" customHeight="1" x14ac:dyDescent="0.2">
      <c r="P159" s="71"/>
      <c r="Q159" s="83"/>
      <c r="R159" s="6"/>
      <c r="S159" s="39"/>
      <c r="T159" s="6"/>
      <c r="U159" s="37"/>
      <c r="V159" s="52"/>
      <c r="W159" s="52"/>
      <c r="X159" s="54"/>
      <c r="Y159" s="15"/>
      <c r="Z159" s="52"/>
      <c r="AA159" s="39"/>
      <c r="AB159" s="39"/>
      <c r="AC159" s="54"/>
      <c r="AD159" s="17"/>
      <c r="AE159" s="15"/>
      <c r="AF159" s="62"/>
      <c r="AG159" s="112"/>
      <c r="AH159" s="39"/>
      <c r="AI159" s="52"/>
      <c r="AJ159" s="17"/>
      <c r="AK159" s="39"/>
      <c r="AL159" s="17"/>
      <c r="AM159" s="17"/>
      <c r="AO159" s="31" t="s">
        <v>312</v>
      </c>
    </row>
    <row r="160" spans="2:41" s="3" customFormat="1" ht="9.9499999999999993" customHeight="1" x14ac:dyDescent="0.2">
      <c r="B160" s="101" t="s">
        <v>308</v>
      </c>
      <c r="D160" s="40"/>
      <c r="E160" s="71" t="s">
        <v>1208</v>
      </c>
      <c r="F160" s="71"/>
      <c r="G160" s="30" t="s">
        <v>295</v>
      </c>
      <c r="H160" s="30"/>
      <c r="I160" s="30" t="s">
        <v>620</v>
      </c>
      <c r="J160" s="30"/>
      <c r="K160" s="30"/>
      <c r="L160" s="30"/>
      <c r="M160" s="30"/>
      <c r="N160" s="30"/>
      <c r="P160" s="71" t="s">
        <v>1213</v>
      </c>
      <c r="Q160" s="83"/>
      <c r="R160" s="29"/>
      <c r="S160" s="39">
        <f t="shared" ref="S160" si="89">IF(Suggested="Yes",AB160,AH160)</f>
        <v>13.65</v>
      </c>
      <c r="T160" s="37" t="s">
        <v>294</v>
      </c>
      <c r="U160" s="272" t="str">
        <f>+Instructions!$B$21</f>
        <v>G</v>
      </c>
      <c r="V160" s="52"/>
      <c r="W160" s="52"/>
      <c r="X160" s="54">
        <f>+Instructions!$C$21</f>
        <v>0</v>
      </c>
      <c r="Y160" s="17">
        <f>IF(Instructions!$C$21="Group",#REF!,IF(Instructions!$C$21="Carter",#REF!,ROUNDUP($AB160*(1-X160),2)))</f>
        <v>13.65</v>
      </c>
      <c r="Z160" s="52"/>
      <c r="AA160" s="6" t="s">
        <v>1300</v>
      </c>
      <c r="AB160" s="39">
        <v>13.65</v>
      </c>
      <c r="AC160" s="57">
        <f t="shared" ref="AC160" si="90">+X160</f>
        <v>0</v>
      </c>
      <c r="AD160" s="17">
        <f t="shared" ref="AD160" si="91">+Y160</f>
        <v>13.65</v>
      </c>
      <c r="AE160" s="12">
        <f t="shared" ref="AE160" si="92">(AH160-AD160)/AH160</f>
        <v>0</v>
      </c>
      <c r="AF160" s="109"/>
      <c r="AG160" s="114">
        <v>1</v>
      </c>
      <c r="AH160" s="38">
        <f t="shared" ref="AH160" si="93">SUM(AJ160:AL160)+AF160</f>
        <v>13.65</v>
      </c>
      <c r="AI160" s="52"/>
      <c r="AJ160" s="17">
        <f t="shared" ref="AJ160" si="94">ROUND(AD160/(1-VLOOKUP(AG160,Group,2,FALSE)),2)</f>
        <v>13.65</v>
      </c>
      <c r="AK160" s="17">
        <f t="shared" ref="AK160" si="95">IF(VLOOKUP(AG160,Group,5,FALSE)="YES",VLOOKUP(ROUND(ROUND(AJ160,1)-AJ160,2),Round,2,FALSE)+VLOOKUP(AG160,Group,6,FALSE),0)</f>
        <v>0</v>
      </c>
      <c r="AL160" s="17">
        <f t="shared" ref="AL160" si="96">IF(VLOOKUP(AG160,Group,7,FALSE)="",0,ROUND(AJ160-0.04999,1)-AJ160+AM160)</f>
        <v>0</v>
      </c>
      <c r="AM160" s="17" t="str">
        <f t="shared" ref="AM160" si="97">IF(VLOOKUP(AG160,Group,7,FALSE)="","",VLOOKUP(AG160,Group,7,FALSE))</f>
        <v/>
      </c>
      <c r="AO160" s="31" t="s">
        <v>312</v>
      </c>
    </row>
    <row r="161" spans="2:41" s="3" customFormat="1" ht="1.5" customHeight="1" x14ac:dyDescent="0.2">
      <c r="C161" s="129"/>
      <c r="D161" s="11"/>
      <c r="E161" s="130"/>
      <c r="F161" s="130"/>
      <c r="Q161" s="83"/>
      <c r="S161" s="39"/>
      <c r="T161" s="131"/>
      <c r="U161" s="132"/>
      <c r="V161" s="52"/>
      <c r="W161" s="52"/>
      <c r="X161" s="54"/>
      <c r="Y161" s="15"/>
      <c r="Z161" s="52"/>
      <c r="AA161" s="133"/>
      <c r="AC161" s="54"/>
      <c r="AD161" s="17"/>
      <c r="AE161" s="15"/>
      <c r="AF161" s="62"/>
      <c r="AH161" s="17"/>
      <c r="AI161" s="52"/>
      <c r="AK161" s="6"/>
      <c r="AO161" s="31" t="s">
        <v>312</v>
      </c>
    </row>
    <row r="162" spans="2:41" s="3" customFormat="1" ht="9.9499999999999993" customHeight="1" x14ac:dyDescent="0.2">
      <c r="B162" s="102" t="s">
        <v>292</v>
      </c>
      <c r="D162" s="40"/>
      <c r="E162" s="71" t="s">
        <v>793</v>
      </c>
      <c r="F162" s="71"/>
      <c r="G162" s="30" t="s">
        <v>794</v>
      </c>
      <c r="H162" s="30"/>
      <c r="I162" s="30" t="s">
        <v>797</v>
      </c>
      <c r="J162" s="30"/>
      <c r="K162" s="30"/>
      <c r="L162" s="30"/>
      <c r="M162" s="30"/>
      <c r="N162" s="30"/>
      <c r="P162" s="71"/>
      <c r="Q162" s="83"/>
      <c r="R162" s="29" t="s">
        <v>304</v>
      </c>
      <c r="S162" s="39">
        <f>IF(Suggested="Yes",AB162,AH162)</f>
        <v>186.6</v>
      </c>
      <c r="T162" s="37" t="s">
        <v>293</v>
      </c>
      <c r="U162" s="272" t="str">
        <f>+Instructions!$B$21</f>
        <v>G</v>
      </c>
      <c r="V162" s="52"/>
      <c r="W162" s="52"/>
      <c r="X162" s="54">
        <f>+Instructions!$C$21</f>
        <v>0</v>
      </c>
      <c r="Y162" s="17">
        <f>IF(Instructions!$C$21="Group",#REF!,IF(Instructions!$C$21="Carter",#REF!,ROUNDUP($AB162*(1-X162),2)))</f>
        <v>186.6</v>
      </c>
      <c r="Z162" s="52"/>
      <c r="AA162" s="6" t="s">
        <v>1300</v>
      </c>
      <c r="AB162" s="39">
        <v>186.6</v>
      </c>
      <c r="AC162" s="57">
        <f t="shared" ref="AC162:AC164" si="98">+X162</f>
        <v>0</v>
      </c>
      <c r="AD162" s="39">
        <f t="shared" ref="AD162:AD164" si="99">+Y162</f>
        <v>186.6</v>
      </c>
      <c r="AE162" s="57">
        <f>(AH162-AD162)/AH162</f>
        <v>0</v>
      </c>
      <c r="AF162" s="109"/>
      <c r="AG162" s="116">
        <v>2</v>
      </c>
      <c r="AH162" s="44">
        <f>SUM(AJ162:AL162)+AF162</f>
        <v>186.6</v>
      </c>
      <c r="AI162" s="52"/>
      <c r="AJ162" s="17">
        <f>ROUND(AD162/(1-VLOOKUP(AG162,Group,2,FALSE)),2)</f>
        <v>186.6</v>
      </c>
      <c r="AK162" s="17">
        <f>IF(VLOOKUP(AG162,Group,5,FALSE)="YES",VLOOKUP(ROUND(ROUND(AJ162,1)-AJ162,2),Round,2,FALSE)+VLOOKUP(AG162,Group,6,FALSE),0)</f>
        <v>0</v>
      </c>
      <c r="AL162" s="17">
        <f>IF(VLOOKUP(AG162,Group,7,FALSE)="",0,ROUND(AJ162-0.04999,1)-AJ162+AM162)</f>
        <v>0</v>
      </c>
      <c r="AM162" s="17" t="str">
        <f>IF(VLOOKUP(AG162,Group,7,FALSE)="","",VLOOKUP(AG162,Group,7,FALSE))</f>
        <v/>
      </c>
      <c r="AO162" s="31" t="s">
        <v>312</v>
      </c>
    </row>
    <row r="163" spans="2:41" s="3" customFormat="1" ht="9.9499999999999993" customHeight="1" x14ac:dyDescent="0.2">
      <c r="B163" s="102" t="s">
        <v>292</v>
      </c>
      <c r="D163" s="40"/>
      <c r="E163" s="71" t="s">
        <v>793</v>
      </c>
      <c r="F163" s="71"/>
      <c r="G163" s="30" t="s">
        <v>795</v>
      </c>
      <c r="H163" s="30"/>
      <c r="I163" s="30" t="s">
        <v>798</v>
      </c>
      <c r="J163" s="30"/>
      <c r="K163" s="30"/>
      <c r="L163" s="30"/>
      <c r="M163" s="30"/>
      <c r="N163" s="30"/>
      <c r="P163" s="71"/>
      <c r="Q163" s="83"/>
      <c r="R163" s="29" t="s">
        <v>304</v>
      </c>
      <c r="S163" s="39">
        <f>IF(Suggested="Yes",AB163,AH163)</f>
        <v>186.6</v>
      </c>
      <c r="T163" s="37" t="s">
        <v>293</v>
      </c>
      <c r="U163" s="272" t="str">
        <f>+Instructions!$B$21</f>
        <v>G</v>
      </c>
      <c r="V163" s="52"/>
      <c r="W163" s="52"/>
      <c r="X163" s="54">
        <f>+Instructions!$C$21</f>
        <v>0</v>
      </c>
      <c r="Y163" s="17">
        <f>IF(Instructions!$C$21="Group",#REF!,IF(Instructions!$C$21="Carter",#REF!,ROUNDUP($AB163*(1-X163),2)))</f>
        <v>186.6</v>
      </c>
      <c r="Z163" s="52"/>
      <c r="AA163" s="6" t="s">
        <v>1300</v>
      </c>
      <c r="AB163" s="39">
        <v>186.6</v>
      </c>
      <c r="AC163" s="57">
        <f t="shared" si="98"/>
        <v>0</v>
      </c>
      <c r="AD163" s="39">
        <f t="shared" si="99"/>
        <v>186.6</v>
      </c>
      <c r="AE163" s="57">
        <f>(AH163-AD163)/AH163</f>
        <v>0</v>
      </c>
      <c r="AF163" s="109"/>
      <c r="AG163" s="116">
        <v>2</v>
      </c>
      <c r="AH163" s="44">
        <f>SUM(AJ163:AL163)+AF163</f>
        <v>186.6</v>
      </c>
      <c r="AI163" s="52"/>
      <c r="AJ163" s="17">
        <f>ROUND(AD163/(1-VLOOKUP(AG163,Group,2,FALSE)),2)</f>
        <v>186.6</v>
      </c>
      <c r="AK163" s="17">
        <f>IF(VLOOKUP(AG163,Group,5,FALSE)="YES",VLOOKUP(ROUND(ROUND(AJ163,1)-AJ163,2),Round,2,FALSE)+VLOOKUP(AG163,Group,6,FALSE),0)</f>
        <v>0</v>
      </c>
      <c r="AL163" s="17">
        <f>IF(VLOOKUP(AG163,Group,7,FALSE)="",0,ROUND(AJ163-0.04999,1)-AJ163+AM163)</f>
        <v>0</v>
      </c>
      <c r="AM163" s="17" t="str">
        <f>IF(VLOOKUP(AG163,Group,7,FALSE)="","",VLOOKUP(AG163,Group,7,FALSE))</f>
        <v/>
      </c>
      <c r="AO163" s="31" t="s">
        <v>312</v>
      </c>
    </row>
    <row r="164" spans="2:41" s="3" customFormat="1" ht="9.9499999999999993" customHeight="1" x14ac:dyDescent="0.2">
      <c r="B164" s="102" t="s">
        <v>292</v>
      </c>
      <c r="D164" s="40"/>
      <c r="E164" s="71" t="s">
        <v>793</v>
      </c>
      <c r="F164" s="71"/>
      <c r="G164" s="30" t="s">
        <v>796</v>
      </c>
      <c r="H164" s="30"/>
      <c r="I164" s="30" t="s">
        <v>799</v>
      </c>
      <c r="J164" s="30"/>
      <c r="K164" s="30"/>
      <c r="L164" s="30"/>
      <c r="M164" s="30"/>
      <c r="N164" s="30"/>
      <c r="P164" s="71"/>
      <c r="Q164" s="83"/>
      <c r="R164" s="29" t="s">
        <v>304</v>
      </c>
      <c r="S164" s="39">
        <f>IF(Suggested="Yes",AB164,AH164)</f>
        <v>304.8</v>
      </c>
      <c r="T164" s="37" t="s">
        <v>293</v>
      </c>
      <c r="U164" s="272" t="str">
        <f>+Instructions!$B$21</f>
        <v>G</v>
      </c>
      <c r="V164" s="52"/>
      <c r="W164" s="52"/>
      <c r="X164" s="54">
        <f>+Instructions!$C$21</f>
        <v>0</v>
      </c>
      <c r="Y164" s="17">
        <f>IF(Instructions!$C$21="Group",#REF!,IF(Instructions!$C$21="Carter",#REF!,ROUNDUP($AB164*(1-X164),2)))</f>
        <v>304.8</v>
      </c>
      <c r="Z164" s="52"/>
      <c r="AA164" s="6" t="s">
        <v>1300</v>
      </c>
      <c r="AB164" s="39">
        <v>304.8</v>
      </c>
      <c r="AC164" s="57">
        <f t="shared" si="98"/>
        <v>0</v>
      </c>
      <c r="AD164" s="39">
        <f t="shared" si="99"/>
        <v>304.8</v>
      </c>
      <c r="AE164" s="57">
        <f>(AH164-AD164)/AH164</f>
        <v>0</v>
      </c>
      <c r="AF164" s="109"/>
      <c r="AG164" s="116">
        <v>2</v>
      </c>
      <c r="AH164" s="44">
        <f>SUM(AJ164:AL164)+AF164</f>
        <v>304.8</v>
      </c>
      <c r="AI164" s="52"/>
      <c r="AJ164" s="17">
        <f>ROUND(AD164/(1-VLOOKUP(AG164,Group,2,FALSE)),2)</f>
        <v>304.8</v>
      </c>
      <c r="AK164" s="17">
        <f>IF(VLOOKUP(AG164,Group,5,FALSE)="YES",VLOOKUP(ROUND(ROUND(AJ164,1)-AJ164,2),Round,2,FALSE)+VLOOKUP(AG164,Group,6,FALSE),0)</f>
        <v>0</v>
      </c>
      <c r="AL164" s="17">
        <f>IF(VLOOKUP(AG164,Group,7,FALSE)="",0,ROUND(AJ164-0.04999,1)-AJ164+AM164)</f>
        <v>0</v>
      </c>
      <c r="AM164" s="17" t="str">
        <f>IF(VLOOKUP(AG164,Group,7,FALSE)="","",VLOOKUP(AG164,Group,7,FALSE))</f>
        <v/>
      </c>
      <c r="AO164" s="31" t="s">
        <v>312</v>
      </c>
    </row>
    <row r="165" spans="2:41" s="3" customFormat="1" ht="1.5" customHeight="1" x14ac:dyDescent="0.2">
      <c r="P165" s="71"/>
      <c r="Q165" s="83"/>
      <c r="R165" s="6"/>
      <c r="S165" s="39"/>
      <c r="T165" s="6"/>
      <c r="U165" s="37"/>
      <c r="V165" s="52"/>
      <c r="W165" s="52"/>
      <c r="X165" s="54"/>
      <c r="Y165" s="15"/>
      <c r="Z165" s="52"/>
      <c r="AA165" s="39"/>
      <c r="AB165" s="39"/>
      <c r="AC165" s="54"/>
      <c r="AD165" s="17"/>
      <c r="AE165" s="15"/>
      <c r="AF165" s="62"/>
      <c r="AG165" s="112"/>
      <c r="AH165" s="39"/>
      <c r="AI165" s="52"/>
      <c r="AJ165" s="17"/>
      <c r="AK165" s="39"/>
      <c r="AL165" s="17"/>
      <c r="AM165" s="17"/>
      <c r="AO165" s="31" t="s">
        <v>312</v>
      </c>
    </row>
    <row r="166" spans="2:41" s="3" customFormat="1" ht="9.75" customHeight="1" x14ac:dyDescent="0.2">
      <c r="D166" s="40" t="s">
        <v>351</v>
      </c>
      <c r="E166" s="187" t="s">
        <v>1211</v>
      </c>
      <c r="F166" s="71"/>
      <c r="G166" s="30"/>
      <c r="H166" s="30"/>
      <c r="I166" s="30"/>
      <c r="J166" s="30"/>
      <c r="K166" s="187"/>
      <c r="L166" s="30"/>
      <c r="M166" s="30"/>
      <c r="N166" s="30"/>
      <c r="P166" s="71"/>
      <c r="Q166" s="83"/>
      <c r="R166" s="29"/>
      <c r="S166" s="39"/>
      <c r="T166" s="37"/>
      <c r="U166" s="37"/>
      <c r="V166" s="52"/>
      <c r="W166" s="52"/>
      <c r="X166" s="54"/>
      <c r="Y166" s="17"/>
      <c r="Z166" s="52"/>
      <c r="AA166" s="133"/>
      <c r="AB166" s="39"/>
      <c r="AC166" s="57"/>
      <c r="AD166" s="17"/>
      <c r="AE166" s="12"/>
      <c r="AF166" s="62"/>
      <c r="AH166" s="17"/>
      <c r="AI166" s="52"/>
      <c r="AK166" s="6" t="s">
        <v>93</v>
      </c>
      <c r="AO166" s="31" t="s">
        <v>312</v>
      </c>
    </row>
    <row r="167" spans="2:41" s="238" customFormat="1" ht="3.95" customHeight="1" x14ac:dyDescent="0.2">
      <c r="C167" s="3"/>
      <c r="D167" s="3"/>
      <c r="E167" s="3"/>
      <c r="F167" s="3"/>
      <c r="G167" s="3"/>
      <c r="H167" s="3"/>
      <c r="I167" s="3"/>
      <c r="J167" s="3"/>
      <c r="K167" s="3"/>
      <c r="L167" s="3"/>
      <c r="M167" s="3"/>
      <c r="N167" s="3"/>
      <c r="O167" s="3"/>
      <c r="P167" s="71"/>
      <c r="Q167" s="83"/>
      <c r="R167" s="6"/>
      <c r="S167" s="39"/>
      <c r="T167" s="6"/>
      <c r="U167" s="270"/>
      <c r="V167" s="239"/>
      <c r="W167" s="239"/>
      <c r="X167" s="242"/>
      <c r="Y167" s="241"/>
      <c r="Z167" s="239"/>
      <c r="AA167" s="237"/>
      <c r="AB167" s="237"/>
      <c r="AC167" s="242"/>
      <c r="AD167" s="240"/>
      <c r="AE167" s="241"/>
      <c r="AF167" s="243"/>
      <c r="AG167" s="244"/>
      <c r="AH167" s="237"/>
      <c r="AI167" s="239"/>
      <c r="AJ167" s="240"/>
      <c r="AK167" s="237"/>
      <c r="AL167" s="240"/>
      <c r="AM167" s="240"/>
      <c r="AO167" s="245" t="s">
        <v>312</v>
      </c>
    </row>
    <row r="168" spans="2:41" s="238" customFormat="1" ht="12.2" customHeight="1" x14ac:dyDescent="0.2">
      <c r="C168" s="129" t="s">
        <v>1244</v>
      </c>
      <c r="D168" s="3"/>
      <c r="E168" s="3"/>
      <c r="F168" s="3"/>
      <c r="G168" s="3"/>
      <c r="H168" s="3"/>
      <c r="I168" s="3"/>
      <c r="J168" s="3"/>
      <c r="K168" s="3"/>
      <c r="L168" s="3"/>
      <c r="M168" s="3"/>
      <c r="N168" s="3"/>
      <c r="O168" s="3"/>
      <c r="P168" s="71"/>
      <c r="Q168" s="83"/>
      <c r="R168" s="193" t="s">
        <v>681</v>
      </c>
      <c r="S168" s="194" t="s">
        <v>1275</v>
      </c>
      <c r="T168" s="198"/>
      <c r="U168" s="270"/>
      <c r="V168" s="239"/>
      <c r="W168" s="239"/>
      <c r="X168" s="242"/>
      <c r="Y168" s="241"/>
      <c r="Z168" s="239"/>
      <c r="AA168" s="237"/>
      <c r="AB168" s="237"/>
      <c r="AC168" s="242"/>
      <c r="AD168" s="240"/>
      <c r="AE168" s="241"/>
      <c r="AF168" s="243"/>
      <c r="AG168" s="244"/>
      <c r="AH168" s="237"/>
      <c r="AI168" s="239"/>
      <c r="AJ168" s="240"/>
      <c r="AK168" s="237"/>
      <c r="AL168" s="240"/>
      <c r="AM168" s="240"/>
      <c r="AO168" s="245"/>
    </row>
    <row r="169" spans="2:41" s="238" customFormat="1" ht="2.4500000000000002" customHeight="1" x14ac:dyDescent="0.2">
      <c r="C169" s="3"/>
      <c r="D169" s="3"/>
      <c r="E169" s="3"/>
      <c r="F169" s="3"/>
      <c r="G169" s="3"/>
      <c r="H169" s="3"/>
      <c r="I169" s="3"/>
      <c r="J169" s="3"/>
      <c r="K169" s="3"/>
      <c r="L169" s="3"/>
      <c r="M169" s="3"/>
      <c r="N169" s="3"/>
      <c r="O169" s="3"/>
      <c r="P169" s="71"/>
      <c r="Q169" s="83"/>
      <c r="R169" s="6"/>
      <c r="S169" s="39"/>
      <c r="T169" s="6"/>
      <c r="U169" s="233"/>
      <c r="V169" s="239"/>
      <c r="W169" s="239"/>
      <c r="X169" s="242"/>
      <c r="Y169" s="241"/>
      <c r="Z169" s="239"/>
      <c r="AA169" s="237"/>
      <c r="AB169" s="237"/>
      <c r="AC169" s="242"/>
      <c r="AD169" s="240"/>
      <c r="AE169" s="241"/>
      <c r="AF169" s="243"/>
      <c r="AG169" s="244"/>
      <c r="AH169" s="237"/>
      <c r="AI169" s="239"/>
      <c r="AJ169" s="240"/>
      <c r="AK169" s="237"/>
      <c r="AL169" s="240"/>
      <c r="AM169" s="240"/>
      <c r="AO169" s="245" t="s">
        <v>312</v>
      </c>
    </row>
    <row r="170" spans="2:41" s="247" customFormat="1" ht="9.9499999999999993" customHeight="1" x14ac:dyDescent="0.2">
      <c r="C170" s="135"/>
      <c r="D170" s="40" t="s">
        <v>206</v>
      </c>
      <c r="E170" s="145" t="s">
        <v>1214</v>
      </c>
      <c r="F170" s="144"/>
      <c r="G170" s="145"/>
      <c r="H170" s="145" t="s">
        <v>1217</v>
      </c>
      <c r="I170" s="30"/>
      <c r="J170" s="145"/>
      <c r="K170" s="145" t="s">
        <v>1218</v>
      </c>
      <c r="L170" s="145"/>
      <c r="M170" s="30"/>
      <c r="N170" s="144"/>
      <c r="O170" s="30"/>
      <c r="P170" s="30"/>
      <c r="Q170" s="83"/>
      <c r="R170" s="30"/>
      <c r="S170" s="30"/>
      <c r="T170" s="134"/>
      <c r="U170" s="234"/>
      <c r="V170" s="239"/>
      <c r="W170" s="239"/>
      <c r="X170" s="255"/>
      <c r="Y170" s="235"/>
      <c r="Z170" s="239"/>
      <c r="AA170" s="246"/>
      <c r="AC170" s="255"/>
      <c r="AD170" s="254"/>
      <c r="AE170" s="235"/>
      <c r="AF170" s="256"/>
      <c r="AH170" s="254"/>
      <c r="AI170" s="239"/>
      <c r="AJ170" s="238"/>
      <c r="AK170" s="202" t="s">
        <v>93</v>
      </c>
      <c r="AL170" s="238"/>
      <c r="AO170" s="245" t="s">
        <v>312</v>
      </c>
    </row>
    <row r="171" spans="2:41" s="247" customFormat="1" ht="9.9499999999999993" customHeight="1" x14ac:dyDescent="0.2">
      <c r="C171" s="135"/>
      <c r="D171" s="40"/>
      <c r="E171" s="145" t="s">
        <v>1215</v>
      </c>
      <c r="F171" s="144"/>
      <c r="G171" s="145"/>
      <c r="H171" s="145" t="s">
        <v>1216</v>
      </c>
      <c r="I171" s="30"/>
      <c r="J171" s="145"/>
      <c r="K171" s="145"/>
      <c r="L171" s="145"/>
      <c r="M171" s="30"/>
      <c r="N171" s="144"/>
      <c r="O171" s="30"/>
      <c r="P171" s="30"/>
      <c r="Q171" s="83"/>
      <c r="R171" s="30"/>
      <c r="S171" s="30"/>
      <c r="T171" s="134"/>
      <c r="U171" s="234"/>
      <c r="V171" s="239"/>
      <c r="W171" s="239"/>
      <c r="X171" s="255"/>
      <c r="Y171" s="235"/>
      <c r="Z171" s="239"/>
      <c r="AA171" s="246"/>
      <c r="AC171" s="255"/>
      <c r="AD171" s="254"/>
      <c r="AE171" s="235"/>
      <c r="AF171" s="256"/>
      <c r="AH171" s="254"/>
      <c r="AI171" s="239"/>
      <c r="AJ171" s="238"/>
      <c r="AK171" s="202" t="s">
        <v>93</v>
      </c>
      <c r="AL171" s="238"/>
      <c r="AO171" s="245" t="s">
        <v>312</v>
      </c>
    </row>
    <row r="172" spans="2:41" s="238" customFormat="1" ht="1.5" customHeight="1" x14ac:dyDescent="0.2">
      <c r="C172" s="3"/>
      <c r="D172" s="3"/>
      <c r="E172" s="3"/>
      <c r="F172" s="3"/>
      <c r="G172" s="3"/>
      <c r="H172" s="3"/>
      <c r="I172" s="3"/>
      <c r="J172" s="3"/>
      <c r="K172" s="3"/>
      <c r="L172" s="3"/>
      <c r="M172" s="3"/>
      <c r="N172" s="3"/>
      <c r="O172" s="3"/>
      <c r="P172" s="71"/>
      <c r="Q172" s="83"/>
      <c r="R172" s="6"/>
      <c r="S172" s="39"/>
      <c r="T172" s="6"/>
      <c r="U172" s="233"/>
      <c r="V172" s="239"/>
      <c r="W172" s="239"/>
      <c r="X172" s="242"/>
      <c r="Y172" s="241"/>
      <c r="Z172" s="239"/>
      <c r="AA172" s="237"/>
      <c r="AB172" s="237"/>
      <c r="AC172" s="242"/>
      <c r="AD172" s="240"/>
      <c r="AE172" s="241"/>
      <c r="AF172" s="243"/>
      <c r="AG172" s="244"/>
      <c r="AH172" s="237"/>
      <c r="AI172" s="239"/>
      <c r="AJ172" s="240"/>
      <c r="AK172" s="237"/>
      <c r="AL172" s="240"/>
      <c r="AM172" s="240"/>
      <c r="AO172" s="245" t="s">
        <v>312</v>
      </c>
    </row>
    <row r="173" spans="2:41" s="3" customFormat="1" ht="9.9499999999999993" customHeight="1" x14ac:dyDescent="0.2">
      <c r="B173" s="101" t="s">
        <v>308</v>
      </c>
      <c r="D173" s="40"/>
      <c r="E173" s="71" t="s">
        <v>43</v>
      </c>
      <c r="F173" s="71"/>
      <c r="G173" s="30" t="s">
        <v>295</v>
      </c>
      <c r="H173" s="30"/>
      <c r="I173" s="30" t="s">
        <v>620</v>
      </c>
      <c r="J173" s="30"/>
      <c r="K173" s="30"/>
      <c r="L173" s="30"/>
      <c r="M173" s="30"/>
      <c r="N173" s="30"/>
      <c r="P173" s="71" t="s">
        <v>817</v>
      </c>
      <c r="Q173" s="83"/>
      <c r="R173" s="29"/>
      <c r="S173" s="39">
        <f t="shared" ref="S173" si="100">IF(Suggested="Yes",AB173,AH173)</f>
        <v>6.95</v>
      </c>
      <c r="T173" s="37" t="s">
        <v>294</v>
      </c>
      <c r="U173" s="141" t="str">
        <f>+Instructions!$B$21</f>
        <v>G</v>
      </c>
      <c r="V173" s="52"/>
      <c r="W173" s="52"/>
      <c r="X173" s="54">
        <f>+Instructions!$C$21</f>
        <v>0</v>
      </c>
      <c r="Y173" s="17">
        <f>IF(Instructions!$C$21="Group",#REF!,IF(Instructions!$C$21="Carter",#REF!,ROUNDUP($AB173*(1-X173),2)))</f>
        <v>6.95</v>
      </c>
      <c r="Z173" s="52"/>
      <c r="AA173" s="6" t="s">
        <v>1300</v>
      </c>
      <c r="AB173" s="39">
        <v>6.95</v>
      </c>
      <c r="AC173" s="57">
        <f t="shared" ref="AC173" si="101">+X173</f>
        <v>0</v>
      </c>
      <c r="AD173" s="17">
        <f t="shared" ref="AD173" si="102">+Y173</f>
        <v>6.95</v>
      </c>
      <c r="AE173" s="12">
        <f t="shared" ref="AE173" si="103">(AH173-AD173)/AH173</f>
        <v>0</v>
      </c>
      <c r="AF173" s="109"/>
      <c r="AG173" s="114">
        <v>1</v>
      </c>
      <c r="AH173" s="38">
        <f t="shared" ref="AH173" si="104">SUM(AJ173:AL173)+AF173</f>
        <v>6.95</v>
      </c>
      <c r="AI173" s="52"/>
      <c r="AJ173" s="17">
        <f t="shared" ref="AJ173" si="105">ROUND(AD173/(1-VLOOKUP(AG173,Group,2,FALSE)),2)</f>
        <v>6.95</v>
      </c>
      <c r="AK173" s="17">
        <f t="shared" ref="AK173" si="106">IF(VLOOKUP(AG173,Group,5,FALSE)="YES",VLOOKUP(ROUND(ROUND(AJ173,1)-AJ173,2),Round,2,FALSE)+VLOOKUP(AG173,Group,6,FALSE),0)</f>
        <v>0</v>
      </c>
      <c r="AL173" s="17">
        <f t="shared" ref="AL173" si="107">IF(VLOOKUP(AG173,Group,7,FALSE)="",0,ROUND(AJ173-0.04999,1)-AJ173+AM173)</f>
        <v>0</v>
      </c>
      <c r="AM173" s="17" t="str">
        <f t="shared" ref="AM173" si="108">IF(VLOOKUP(AG173,Group,7,FALSE)="","",VLOOKUP(AG173,Group,7,FALSE))</f>
        <v/>
      </c>
      <c r="AO173" s="31" t="s">
        <v>312</v>
      </c>
    </row>
    <row r="174" spans="2:41" s="3" customFormat="1" ht="9.9499999999999993" customHeight="1" x14ac:dyDescent="0.2">
      <c r="B174" s="101" t="s">
        <v>308</v>
      </c>
      <c r="D174" s="40"/>
      <c r="E174" s="71" t="s">
        <v>870</v>
      </c>
      <c r="F174" s="71"/>
      <c r="G174" s="30" t="s">
        <v>295</v>
      </c>
      <c r="H174" s="30"/>
      <c r="I174" s="30" t="s">
        <v>620</v>
      </c>
      <c r="J174" s="30"/>
      <c r="K174" s="30"/>
      <c r="L174" s="30"/>
      <c r="M174" s="30"/>
      <c r="N174" s="30"/>
      <c r="P174" s="71" t="s">
        <v>872</v>
      </c>
      <c r="Q174" s="83"/>
      <c r="R174" s="29"/>
      <c r="S174" s="39">
        <f t="shared" ref="S174" si="109">IF(Suggested="Yes",AB174,AH174)</f>
        <v>8.9</v>
      </c>
      <c r="T174" s="37" t="s">
        <v>294</v>
      </c>
      <c r="U174" s="141" t="str">
        <f>+Instructions!$B$21</f>
        <v>G</v>
      </c>
      <c r="V174" s="52"/>
      <c r="W174" s="52"/>
      <c r="X174" s="54">
        <f>+Instructions!$C$21</f>
        <v>0</v>
      </c>
      <c r="Y174" s="17">
        <f>IF(Instructions!$C$21="Group",#REF!,IF(Instructions!$C$21="Carter",#REF!,ROUNDUP($AB174*(1-X174),2)))</f>
        <v>8.9</v>
      </c>
      <c r="Z174" s="52"/>
      <c r="AA174" s="6" t="s">
        <v>1300</v>
      </c>
      <c r="AB174" s="39">
        <v>8.9</v>
      </c>
      <c r="AC174" s="57">
        <f t="shared" ref="AC174" si="110">+X174</f>
        <v>0</v>
      </c>
      <c r="AD174" s="17">
        <f t="shared" ref="AD174" si="111">+Y174</f>
        <v>8.9</v>
      </c>
      <c r="AE174" s="12">
        <f t="shared" ref="AE174" si="112">(AH174-AD174)/AH174</f>
        <v>0</v>
      </c>
      <c r="AF174" s="109"/>
      <c r="AG174" s="114">
        <v>1</v>
      </c>
      <c r="AH174" s="38">
        <f t="shared" ref="AH174" si="113">SUM(AJ174:AL174)+AF174</f>
        <v>8.9</v>
      </c>
      <c r="AI174" s="52"/>
      <c r="AJ174" s="17">
        <f t="shared" ref="AJ174" si="114">ROUND(AD174/(1-VLOOKUP(AG174,Group,2,FALSE)),2)</f>
        <v>8.9</v>
      </c>
      <c r="AK174" s="17">
        <f t="shared" ref="AK174" si="115">IF(VLOOKUP(AG174,Group,5,FALSE)="YES",VLOOKUP(ROUND(ROUND(AJ174,1)-AJ174,2),Round,2,FALSE)+VLOOKUP(AG174,Group,6,FALSE),0)</f>
        <v>0</v>
      </c>
      <c r="AL174" s="17">
        <f t="shared" ref="AL174" si="116">IF(VLOOKUP(AG174,Group,7,FALSE)="",0,ROUND(AJ174-0.04999,1)-AJ174+AM174)</f>
        <v>0</v>
      </c>
      <c r="AM174" s="17" t="str">
        <f t="shared" ref="AM174" si="117">IF(VLOOKUP(AG174,Group,7,FALSE)="","",VLOOKUP(AG174,Group,7,FALSE))</f>
        <v/>
      </c>
      <c r="AO174" s="31" t="s">
        <v>312</v>
      </c>
    </row>
    <row r="175" spans="2:41" s="238" customFormat="1" ht="2.4500000000000002" customHeight="1" x14ac:dyDescent="0.2">
      <c r="C175" s="3"/>
      <c r="D175" s="3"/>
      <c r="E175" s="3"/>
      <c r="F175" s="3"/>
      <c r="G175" s="3"/>
      <c r="H175" s="3"/>
      <c r="I175" s="3"/>
      <c r="J175" s="3"/>
      <c r="K175" s="3"/>
      <c r="L175" s="3"/>
      <c r="M175" s="3"/>
      <c r="N175" s="3"/>
      <c r="O175" s="3"/>
      <c r="P175" s="71"/>
      <c r="Q175" s="83"/>
      <c r="R175" s="6"/>
      <c r="S175" s="39"/>
      <c r="T175" s="6"/>
      <c r="U175" s="233"/>
      <c r="V175" s="239"/>
      <c r="W175" s="239"/>
      <c r="X175" s="242"/>
      <c r="Y175" s="241"/>
      <c r="Z175" s="239"/>
      <c r="AA175" s="237"/>
      <c r="AB175" s="237"/>
      <c r="AC175" s="242"/>
      <c r="AD175" s="240"/>
      <c r="AE175" s="241"/>
      <c r="AF175" s="243"/>
      <c r="AG175" s="244"/>
      <c r="AH175" s="237"/>
      <c r="AI175" s="239"/>
      <c r="AJ175" s="240"/>
      <c r="AK175" s="237"/>
      <c r="AL175" s="240"/>
      <c r="AM175" s="240"/>
      <c r="AO175" s="245" t="s">
        <v>312</v>
      </c>
    </row>
    <row r="176" spans="2:41" s="247" customFormat="1" ht="9.9499999999999993" customHeight="1" x14ac:dyDescent="0.2">
      <c r="C176" s="135"/>
      <c r="D176" s="40" t="s">
        <v>206</v>
      </c>
      <c r="E176" s="145" t="s">
        <v>1219</v>
      </c>
      <c r="F176" s="144"/>
      <c r="G176" s="145"/>
      <c r="H176" s="145"/>
      <c r="I176" s="30"/>
      <c r="J176" s="145"/>
      <c r="K176" s="145"/>
      <c r="L176" s="145"/>
      <c r="M176" s="30"/>
      <c r="N176" s="144"/>
      <c r="O176" s="30"/>
      <c r="P176" s="30"/>
      <c r="Q176" s="83"/>
      <c r="R176" s="30"/>
      <c r="S176" s="30"/>
      <c r="T176" s="134"/>
      <c r="U176" s="234"/>
      <c r="V176" s="239"/>
      <c r="W176" s="239"/>
      <c r="X176" s="255"/>
      <c r="Y176" s="235"/>
      <c r="Z176" s="239"/>
      <c r="AA176" s="246"/>
      <c r="AC176" s="255"/>
      <c r="AD176" s="254"/>
      <c r="AE176" s="235"/>
      <c r="AF176" s="256"/>
      <c r="AH176" s="254"/>
      <c r="AI176" s="239"/>
      <c r="AJ176" s="238"/>
      <c r="AK176" s="202" t="s">
        <v>93</v>
      </c>
      <c r="AL176" s="238"/>
      <c r="AO176" s="245" t="s">
        <v>312</v>
      </c>
    </row>
    <row r="177" spans="2:41" s="247" customFormat="1" ht="9.9499999999999993" customHeight="1" x14ac:dyDescent="0.2">
      <c r="C177" s="135"/>
      <c r="D177" s="40"/>
      <c r="E177" s="145" t="s">
        <v>1220</v>
      </c>
      <c r="F177" s="144"/>
      <c r="G177" s="145"/>
      <c r="H177" s="145"/>
      <c r="I177" s="30"/>
      <c r="J177" s="145"/>
      <c r="K177" s="145"/>
      <c r="L177" s="145"/>
      <c r="M177" s="30"/>
      <c r="N177" s="144"/>
      <c r="O177" s="30"/>
      <c r="P177" s="30"/>
      <c r="Q177" s="83"/>
      <c r="R177" s="30"/>
      <c r="S177" s="30"/>
      <c r="T177" s="134"/>
      <c r="U177" s="234"/>
      <c r="V177" s="239"/>
      <c r="W177" s="239"/>
      <c r="X177" s="255"/>
      <c r="Y177" s="235"/>
      <c r="Z177" s="239"/>
      <c r="AA177" s="246"/>
      <c r="AC177" s="255"/>
      <c r="AD177" s="254"/>
      <c r="AE177" s="235"/>
      <c r="AF177" s="256"/>
      <c r="AH177" s="254"/>
      <c r="AI177" s="239"/>
      <c r="AJ177" s="238"/>
      <c r="AK177" s="202" t="s">
        <v>93</v>
      </c>
      <c r="AL177" s="238"/>
      <c r="AO177" s="245" t="s">
        <v>312</v>
      </c>
    </row>
    <row r="178" spans="2:41" s="238" customFormat="1" ht="1.5" customHeight="1" x14ac:dyDescent="0.2">
      <c r="C178" s="3"/>
      <c r="D178" s="3"/>
      <c r="E178" s="3"/>
      <c r="F178" s="3"/>
      <c r="G178" s="3"/>
      <c r="H178" s="3"/>
      <c r="I178" s="3"/>
      <c r="J178" s="3"/>
      <c r="K178" s="3"/>
      <c r="L178" s="3"/>
      <c r="M178" s="3"/>
      <c r="N178" s="3"/>
      <c r="O178" s="3"/>
      <c r="P178" s="71"/>
      <c r="Q178" s="83"/>
      <c r="R178" s="6"/>
      <c r="S178" s="39"/>
      <c r="T178" s="6"/>
      <c r="U178" s="233"/>
      <c r="V178" s="239"/>
      <c r="W178" s="239"/>
      <c r="X178" s="242"/>
      <c r="Y178" s="241"/>
      <c r="Z178" s="239"/>
      <c r="AA178" s="237"/>
      <c r="AB178" s="237"/>
      <c r="AC178" s="242"/>
      <c r="AD178" s="240"/>
      <c r="AE178" s="241"/>
      <c r="AF178" s="243"/>
      <c r="AG178" s="244"/>
      <c r="AH178" s="237"/>
      <c r="AI178" s="239"/>
      <c r="AJ178" s="240"/>
      <c r="AK178" s="237"/>
      <c r="AL178" s="240"/>
      <c r="AM178" s="240"/>
      <c r="AO178" s="245" t="s">
        <v>312</v>
      </c>
    </row>
    <row r="179" spans="2:41" s="3" customFormat="1" ht="9.9499999999999993" customHeight="1" x14ac:dyDescent="0.2">
      <c r="B179" s="100" t="s">
        <v>204</v>
      </c>
      <c r="D179" s="40"/>
      <c r="E179" s="71" t="s">
        <v>43</v>
      </c>
      <c r="F179" s="71"/>
      <c r="G179" s="30" t="s">
        <v>874</v>
      </c>
      <c r="H179" s="30"/>
      <c r="I179" s="30" t="s">
        <v>620</v>
      </c>
      <c r="J179" s="30"/>
      <c r="K179" s="30"/>
      <c r="L179" s="30"/>
      <c r="M179" s="30"/>
      <c r="N179" s="30"/>
      <c r="P179" s="71" t="s">
        <v>817</v>
      </c>
      <c r="Q179" s="83"/>
      <c r="R179" s="29"/>
      <c r="S179" s="39">
        <f t="shared" ref="S179" si="118">IF(Suggested="Yes",AB179,AH179)</f>
        <v>7.2</v>
      </c>
      <c r="T179" s="37" t="s">
        <v>294</v>
      </c>
      <c r="U179" s="141" t="str">
        <f>+Instructions!$B$21</f>
        <v>G</v>
      </c>
      <c r="V179" s="52"/>
      <c r="W179" s="52"/>
      <c r="X179" s="54">
        <f>+Instructions!$C$21</f>
        <v>0</v>
      </c>
      <c r="Y179" s="17">
        <f>IF(Instructions!$C$21="Group",#REF!,IF(Instructions!$C$21="Carter",#REF!,ROUNDUP($AB179*(1-X179),2)))</f>
        <v>7.2</v>
      </c>
      <c r="Z179" s="52"/>
      <c r="AA179" s="6" t="s">
        <v>1300</v>
      </c>
      <c r="AB179" s="39">
        <v>7.2</v>
      </c>
      <c r="AC179" s="57">
        <f t="shared" ref="AC179" si="119">+X179</f>
        <v>0</v>
      </c>
      <c r="AD179" s="17">
        <f t="shared" ref="AD179" si="120">+Y179</f>
        <v>7.2</v>
      </c>
      <c r="AE179" s="12">
        <f t="shared" ref="AE179" si="121">(AH179-AD179)/AH179</f>
        <v>0</v>
      </c>
      <c r="AF179" s="109"/>
      <c r="AG179" s="115">
        <v>3</v>
      </c>
      <c r="AH179" s="53">
        <f t="shared" ref="AH179" si="122">SUM(AJ179:AL179)+AF179</f>
        <v>7.2</v>
      </c>
      <c r="AI179" s="52"/>
      <c r="AJ179" s="17">
        <f t="shared" ref="AJ179" si="123">ROUND(AD179/(1-VLOOKUP(AG179,Group,2,FALSE)),2)</f>
        <v>7.2</v>
      </c>
      <c r="AK179" s="17">
        <f t="shared" ref="AK179" si="124">IF(VLOOKUP(AG179,Group,5,FALSE)="YES",VLOOKUP(ROUND(ROUND(AJ179,1)-AJ179,2),Round,2,FALSE)+VLOOKUP(AG179,Group,6,FALSE),0)</f>
        <v>0</v>
      </c>
      <c r="AL179" s="17">
        <f t="shared" ref="AL179" si="125">IF(VLOOKUP(AG179,Group,7,FALSE)="",0,ROUND(AJ179-0.04999,1)-AJ179+AM179)</f>
        <v>0</v>
      </c>
      <c r="AM179" s="17" t="str">
        <f t="shared" ref="AM179" si="126">IF(VLOOKUP(AG179,Group,7,FALSE)="","",VLOOKUP(AG179,Group,7,FALSE))</f>
        <v/>
      </c>
      <c r="AO179" s="31" t="s">
        <v>312</v>
      </c>
    </row>
    <row r="180" spans="2:41" s="3" customFormat="1" ht="9.9499999999999993" customHeight="1" x14ac:dyDescent="0.2">
      <c r="B180" s="100" t="s">
        <v>204</v>
      </c>
      <c r="D180" s="40"/>
      <c r="E180" s="71" t="s">
        <v>633</v>
      </c>
      <c r="F180" s="71"/>
      <c r="G180" s="30" t="s">
        <v>874</v>
      </c>
      <c r="H180" s="30"/>
      <c r="I180" s="30" t="s">
        <v>620</v>
      </c>
      <c r="J180" s="30"/>
      <c r="K180" s="30"/>
      <c r="L180" s="30"/>
      <c r="M180" s="30"/>
      <c r="N180" s="30"/>
      <c r="P180" s="71" t="s">
        <v>1005</v>
      </c>
      <c r="Q180" s="83"/>
      <c r="R180" s="29"/>
      <c r="S180" s="39">
        <f t="shared" ref="S180" si="127">IF(Suggested="Yes",AB180,AH180)</f>
        <v>10.25</v>
      </c>
      <c r="T180" s="37" t="s">
        <v>294</v>
      </c>
      <c r="U180" s="141" t="str">
        <f>+Instructions!$B$21</f>
        <v>G</v>
      </c>
      <c r="V180" s="52"/>
      <c r="W180" s="52"/>
      <c r="X180" s="54">
        <f>+Instructions!$C$21</f>
        <v>0</v>
      </c>
      <c r="Y180" s="17">
        <f>IF(Instructions!$C$21="Group",#REF!,IF(Instructions!$C$21="Carter",#REF!,ROUNDUP($AB180*(1-X180),2)))</f>
        <v>10.25</v>
      </c>
      <c r="Z180" s="52"/>
      <c r="AA180" s="6" t="s">
        <v>1300</v>
      </c>
      <c r="AB180" s="39">
        <v>10.25</v>
      </c>
      <c r="AC180" s="57">
        <f t="shared" ref="AC180" si="128">+X180</f>
        <v>0</v>
      </c>
      <c r="AD180" s="17">
        <f t="shared" ref="AD180" si="129">+Y180</f>
        <v>10.25</v>
      </c>
      <c r="AE180" s="12">
        <f t="shared" ref="AE180" si="130">(AH180-AD180)/AH180</f>
        <v>0</v>
      </c>
      <c r="AF180" s="109"/>
      <c r="AG180" s="115">
        <v>3</v>
      </c>
      <c r="AH180" s="53">
        <f t="shared" ref="AH180" si="131">SUM(AJ180:AL180)+AF180</f>
        <v>10.25</v>
      </c>
      <c r="AI180" s="52"/>
      <c r="AJ180" s="17">
        <f t="shared" ref="AJ180" si="132">ROUND(AD180/(1-VLOOKUP(AG180,Group,2,FALSE)),2)</f>
        <v>10.25</v>
      </c>
      <c r="AK180" s="17">
        <f t="shared" ref="AK180" si="133">IF(VLOOKUP(AG180,Group,5,FALSE)="YES",VLOOKUP(ROUND(ROUND(AJ180,1)-AJ180,2),Round,2,FALSE)+VLOOKUP(AG180,Group,6,FALSE),0)</f>
        <v>0</v>
      </c>
      <c r="AL180" s="17">
        <f t="shared" ref="AL180" si="134">IF(VLOOKUP(AG180,Group,7,FALSE)="",0,ROUND(AJ180-0.04999,1)-AJ180+AM180)</f>
        <v>0</v>
      </c>
      <c r="AM180" s="17" t="str">
        <f t="shared" ref="AM180" si="135">IF(VLOOKUP(AG180,Group,7,FALSE)="","",VLOOKUP(AG180,Group,7,FALSE))</f>
        <v/>
      </c>
      <c r="AO180" s="31" t="s">
        <v>312</v>
      </c>
    </row>
    <row r="181" spans="2:41" s="238" customFormat="1" ht="2.4500000000000002" customHeight="1" x14ac:dyDescent="0.2">
      <c r="C181" s="3"/>
      <c r="D181" s="3"/>
      <c r="E181" s="3"/>
      <c r="F181" s="3"/>
      <c r="G181" s="3"/>
      <c r="H181" s="3"/>
      <c r="I181" s="3"/>
      <c r="J181" s="3"/>
      <c r="K181" s="3"/>
      <c r="L181" s="3"/>
      <c r="M181" s="3"/>
      <c r="N181" s="3"/>
      <c r="O181" s="3"/>
      <c r="P181" s="71"/>
      <c r="Q181" s="83"/>
      <c r="R181" s="6"/>
      <c r="S181" s="39"/>
      <c r="T181" s="6"/>
      <c r="U181" s="233"/>
      <c r="V181" s="239"/>
      <c r="W181" s="239"/>
      <c r="X181" s="242"/>
      <c r="Y181" s="241"/>
      <c r="Z181" s="239"/>
      <c r="AA181" s="237"/>
      <c r="AB181" s="237"/>
      <c r="AC181" s="242"/>
      <c r="AD181" s="240"/>
      <c r="AE181" s="241"/>
      <c r="AF181" s="243"/>
      <c r="AG181" s="244"/>
      <c r="AH181" s="237"/>
      <c r="AI181" s="239"/>
      <c r="AJ181" s="240"/>
      <c r="AK181" s="237"/>
      <c r="AL181" s="240"/>
      <c r="AM181" s="240"/>
      <c r="AO181" s="245" t="s">
        <v>312</v>
      </c>
    </row>
    <row r="182" spans="2:41" s="247" customFormat="1" ht="9.9499999999999993" customHeight="1" x14ac:dyDescent="0.2">
      <c r="C182" s="135"/>
      <c r="D182" s="40" t="s">
        <v>206</v>
      </c>
      <c r="E182" s="145" t="s">
        <v>1214</v>
      </c>
      <c r="F182" s="144"/>
      <c r="G182" s="145"/>
      <c r="H182" s="145" t="s">
        <v>1217</v>
      </c>
      <c r="I182" s="30"/>
      <c r="J182" s="145"/>
      <c r="K182" s="145" t="s">
        <v>1218</v>
      </c>
      <c r="L182" s="145"/>
      <c r="M182" s="30"/>
      <c r="N182" s="144"/>
      <c r="O182" s="30"/>
      <c r="P182" s="30"/>
      <c r="Q182" s="83"/>
      <c r="R182" s="30"/>
      <c r="S182" s="30"/>
      <c r="T182" s="134"/>
      <c r="U182" s="234"/>
      <c r="V182" s="239"/>
      <c r="W182" s="239"/>
      <c r="X182" s="255"/>
      <c r="Y182" s="235"/>
      <c r="Z182" s="239"/>
      <c r="AA182" s="246"/>
      <c r="AC182" s="255"/>
      <c r="AD182" s="254"/>
      <c r="AE182" s="235"/>
      <c r="AF182" s="256"/>
      <c r="AH182" s="254"/>
      <c r="AI182" s="239"/>
      <c r="AJ182" s="238"/>
      <c r="AK182" s="202" t="s">
        <v>93</v>
      </c>
      <c r="AL182" s="238"/>
      <c r="AO182" s="245" t="s">
        <v>312</v>
      </c>
    </row>
    <row r="183" spans="2:41" s="247" customFormat="1" ht="9.9499999999999993" customHeight="1" x14ac:dyDescent="0.2">
      <c r="C183" s="135"/>
      <c r="D183" s="40"/>
      <c r="E183" s="145" t="s">
        <v>1215</v>
      </c>
      <c r="F183" s="144"/>
      <c r="G183" s="145"/>
      <c r="H183" s="145" t="s">
        <v>1216</v>
      </c>
      <c r="I183" s="30"/>
      <c r="J183" s="145"/>
      <c r="K183" s="145"/>
      <c r="L183" s="145"/>
      <c r="M183" s="30"/>
      <c r="N183" s="144"/>
      <c r="O183" s="30"/>
      <c r="P183" s="30"/>
      <c r="Q183" s="83"/>
      <c r="R183" s="30"/>
      <c r="S183" s="30"/>
      <c r="T183" s="134"/>
      <c r="U183" s="234"/>
      <c r="V183" s="239"/>
      <c r="W183" s="239"/>
      <c r="X183" s="255"/>
      <c r="Y183" s="235"/>
      <c r="Z183" s="239"/>
      <c r="AA183" s="246"/>
      <c r="AC183" s="255"/>
      <c r="AD183" s="254"/>
      <c r="AE183" s="235"/>
      <c r="AF183" s="256"/>
      <c r="AH183" s="254"/>
      <c r="AI183" s="239"/>
      <c r="AJ183" s="238"/>
      <c r="AK183" s="202" t="s">
        <v>93</v>
      </c>
      <c r="AL183" s="238"/>
      <c r="AO183" s="245" t="s">
        <v>312</v>
      </c>
    </row>
    <row r="184" spans="2:41" s="238" customFormat="1" ht="1.5" customHeight="1" x14ac:dyDescent="0.2">
      <c r="C184" s="3"/>
      <c r="D184" s="3"/>
      <c r="E184" s="3"/>
      <c r="F184" s="3"/>
      <c r="G184" s="3"/>
      <c r="H184" s="3"/>
      <c r="I184" s="3"/>
      <c r="J184" s="3"/>
      <c r="K184" s="3"/>
      <c r="L184" s="3"/>
      <c r="M184" s="3"/>
      <c r="N184" s="3"/>
      <c r="O184" s="3"/>
      <c r="P184" s="71"/>
      <c r="Q184" s="83"/>
      <c r="R184" s="6"/>
      <c r="S184" s="39"/>
      <c r="T184" s="6"/>
      <c r="U184" s="233"/>
      <c r="V184" s="239"/>
      <c r="W184" s="239"/>
      <c r="X184" s="242"/>
      <c r="Y184" s="241"/>
      <c r="Z184" s="239"/>
      <c r="AA184" s="237"/>
      <c r="AB184" s="237"/>
      <c r="AC184" s="242"/>
      <c r="AD184" s="240"/>
      <c r="AE184" s="241"/>
      <c r="AF184" s="243"/>
      <c r="AG184" s="244"/>
      <c r="AH184" s="237"/>
      <c r="AI184" s="239"/>
      <c r="AJ184" s="240"/>
      <c r="AK184" s="237"/>
      <c r="AL184" s="240"/>
      <c r="AM184" s="240"/>
      <c r="AO184" s="245" t="s">
        <v>312</v>
      </c>
    </row>
    <row r="185" spans="2:41" s="3" customFormat="1" ht="9.9499999999999993" customHeight="1" x14ac:dyDescent="0.2">
      <c r="B185" s="100" t="s">
        <v>204</v>
      </c>
      <c r="D185" s="40"/>
      <c r="E185" s="71" t="s">
        <v>1221</v>
      </c>
      <c r="F185" s="71"/>
      <c r="G185" s="30" t="s">
        <v>1222</v>
      </c>
      <c r="H185" s="30"/>
      <c r="I185" s="30" t="s">
        <v>1322</v>
      </c>
      <c r="J185" s="30"/>
      <c r="K185" s="30"/>
      <c r="L185" s="30"/>
      <c r="M185" s="30"/>
      <c r="N185" s="30"/>
      <c r="P185" s="71" t="s">
        <v>948</v>
      </c>
      <c r="Q185" s="83"/>
      <c r="R185" s="29"/>
      <c r="S185" s="39">
        <f t="shared" ref="S185:S187" si="136">IF(Suggested="Yes",AB185,AH185)</f>
        <v>38.65</v>
      </c>
      <c r="T185" s="37" t="s">
        <v>293</v>
      </c>
      <c r="U185" s="141" t="str">
        <f>+Instructions!$B$21</f>
        <v>G</v>
      </c>
      <c r="V185" s="52"/>
      <c r="W185" s="52"/>
      <c r="X185" s="54">
        <f>+Instructions!$C$21</f>
        <v>0</v>
      </c>
      <c r="Y185" s="17">
        <f>IF(Instructions!$C$21="Group",#REF!,IF(Instructions!$C$21="Carter",#REF!,ROUNDUP($AB185*(1-X185),2)))</f>
        <v>38.65</v>
      </c>
      <c r="Z185" s="52"/>
      <c r="AA185" s="6" t="s">
        <v>1300</v>
      </c>
      <c r="AB185" s="39">
        <v>38.65</v>
      </c>
      <c r="AC185" s="57">
        <f t="shared" ref="AC185:AC187" si="137">+X185</f>
        <v>0</v>
      </c>
      <c r="AD185" s="17">
        <f t="shared" ref="AD185:AD187" si="138">+Y185</f>
        <v>38.65</v>
      </c>
      <c r="AE185" s="12">
        <f t="shared" ref="AE185:AE187" si="139">(AH185-AD185)/AH185</f>
        <v>0</v>
      </c>
      <c r="AF185" s="109"/>
      <c r="AG185" s="115">
        <v>3</v>
      </c>
      <c r="AH185" s="53">
        <f t="shared" ref="AH185:AH187" si="140">SUM(AJ185:AL185)+AF185</f>
        <v>38.65</v>
      </c>
      <c r="AI185" s="52"/>
      <c r="AJ185" s="17">
        <f t="shared" ref="AJ185:AJ187" si="141">ROUND(AD185/(1-VLOOKUP(AG185,Group,2,FALSE)),2)</f>
        <v>38.65</v>
      </c>
      <c r="AK185" s="17">
        <f t="shared" ref="AK185:AK187" si="142">IF(VLOOKUP(AG185,Group,5,FALSE)="YES",VLOOKUP(ROUND(ROUND(AJ185,1)-AJ185,2),Round,2,FALSE)+VLOOKUP(AG185,Group,6,FALSE),0)</f>
        <v>0</v>
      </c>
      <c r="AL185" s="17">
        <f t="shared" ref="AL185:AL187" si="143">IF(VLOOKUP(AG185,Group,7,FALSE)="",0,ROUND(AJ185-0.04999,1)-AJ185+AM185)</f>
        <v>0</v>
      </c>
      <c r="AM185" s="17" t="str">
        <f t="shared" ref="AM185:AM187" si="144">IF(VLOOKUP(AG185,Group,7,FALSE)="","",VLOOKUP(AG185,Group,7,FALSE))</f>
        <v/>
      </c>
      <c r="AO185" s="31" t="s">
        <v>312</v>
      </c>
    </row>
    <row r="186" spans="2:41" s="238" customFormat="1" ht="1.5" customHeight="1" x14ac:dyDescent="0.2">
      <c r="C186" s="3"/>
      <c r="D186" s="3"/>
      <c r="E186" s="3"/>
      <c r="F186" s="3"/>
      <c r="G186" s="3"/>
      <c r="H186" s="3"/>
      <c r="I186" s="3"/>
      <c r="J186" s="3"/>
      <c r="K186" s="3"/>
      <c r="L186" s="3"/>
      <c r="M186" s="3"/>
      <c r="N186" s="3"/>
      <c r="O186" s="3"/>
      <c r="P186" s="71"/>
      <c r="Q186" s="83"/>
      <c r="R186" s="6"/>
      <c r="S186" s="39"/>
      <c r="T186" s="6"/>
      <c r="U186" s="233"/>
      <c r="V186" s="239"/>
      <c r="W186" s="239"/>
      <c r="X186" s="242"/>
      <c r="Y186" s="241"/>
      <c r="Z186" s="239"/>
      <c r="AA186" s="237"/>
      <c r="AB186" s="237"/>
      <c r="AC186" s="242"/>
      <c r="AD186" s="240"/>
      <c r="AE186" s="241"/>
      <c r="AF186" s="243"/>
      <c r="AG186" s="244"/>
      <c r="AH186" s="237"/>
      <c r="AI186" s="239"/>
      <c r="AJ186" s="240"/>
      <c r="AK186" s="237"/>
      <c r="AL186" s="240"/>
      <c r="AM186" s="240"/>
      <c r="AO186" s="245" t="s">
        <v>312</v>
      </c>
    </row>
    <row r="187" spans="2:41" s="3" customFormat="1" ht="9.9499999999999993" customHeight="1" x14ac:dyDescent="0.2">
      <c r="B187" s="102" t="s">
        <v>292</v>
      </c>
      <c r="D187" s="40"/>
      <c r="E187" s="71" t="s">
        <v>44</v>
      </c>
      <c r="F187" s="71"/>
      <c r="G187" s="30" t="s">
        <v>45</v>
      </c>
      <c r="H187" s="30"/>
      <c r="I187" s="30" t="s">
        <v>366</v>
      </c>
      <c r="J187" s="30"/>
      <c r="K187" s="30"/>
      <c r="L187" s="30"/>
      <c r="M187" s="30"/>
      <c r="N187" s="30"/>
      <c r="P187" s="71"/>
      <c r="Q187" s="83"/>
      <c r="R187" s="29"/>
      <c r="S187" s="39">
        <f t="shared" si="136"/>
        <v>14.35</v>
      </c>
      <c r="T187" s="37" t="s">
        <v>293</v>
      </c>
      <c r="U187" s="141" t="str">
        <f>+Instructions!$B$21</f>
        <v>G</v>
      </c>
      <c r="V187" s="52"/>
      <c r="W187" s="52"/>
      <c r="X187" s="54">
        <f>+Instructions!$C$21</f>
        <v>0</v>
      </c>
      <c r="Y187" s="17">
        <f>IF(Instructions!$C$21="Group",#REF!,IF(Instructions!$C$21="Carter",#REF!,ROUNDUP($AB187*(1-X187),2)))</f>
        <v>14.35</v>
      </c>
      <c r="Z187" s="52"/>
      <c r="AA187" s="6" t="s">
        <v>1300</v>
      </c>
      <c r="AB187" s="39">
        <v>14.35</v>
      </c>
      <c r="AC187" s="57">
        <f t="shared" si="137"/>
        <v>0</v>
      </c>
      <c r="AD187" s="39">
        <f t="shared" si="138"/>
        <v>14.35</v>
      </c>
      <c r="AE187" s="57">
        <f t="shared" si="139"/>
        <v>0</v>
      </c>
      <c r="AF187" s="109"/>
      <c r="AG187" s="116">
        <v>2</v>
      </c>
      <c r="AH187" s="44">
        <f t="shared" si="140"/>
        <v>14.35</v>
      </c>
      <c r="AI187" s="52"/>
      <c r="AJ187" s="17">
        <f t="shared" si="141"/>
        <v>14.35</v>
      </c>
      <c r="AK187" s="17">
        <f t="shared" si="142"/>
        <v>0</v>
      </c>
      <c r="AL187" s="17">
        <f t="shared" si="143"/>
        <v>0</v>
      </c>
      <c r="AM187" s="17" t="str">
        <f t="shared" si="144"/>
        <v/>
      </c>
      <c r="AO187" s="31" t="s">
        <v>312</v>
      </c>
    </row>
    <row r="188" spans="2:41" s="3" customFormat="1" ht="3.95" customHeight="1" x14ac:dyDescent="0.2">
      <c r="P188" s="71"/>
      <c r="Q188" s="83"/>
      <c r="R188" s="6"/>
      <c r="S188" s="39"/>
      <c r="T188" s="6"/>
      <c r="U188" s="5"/>
      <c r="V188" s="52"/>
      <c r="W188" s="52"/>
      <c r="X188" s="54"/>
      <c r="Y188" s="15"/>
      <c r="Z188" s="52"/>
      <c r="AA188" s="39"/>
      <c r="AB188" s="39"/>
      <c r="AC188" s="54"/>
      <c r="AD188" s="17"/>
      <c r="AE188" s="15"/>
      <c r="AF188" s="62"/>
      <c r="AG188" s="112"/>
      <c r="AH188" s="39"/>
      <c r="AI188" s="52"/>
      <c r="AJ188" s="17"/>
      <c r="AK188" s="39"/>
      <c r="AL188" s="17"/>
      <c r="AM188" s="17"/>
      <c r="AO188" s="31" t="s">
        <v>312</v>
      </c>
    </row>
    <row r="189" spans="2:41" s="3" customFormat="1" ht="12.2" customHeight="1" x14ac:dyDescent="0.2">
      <c r="C189" s="129" t="s">
        <v>1107</v>
      </c>
      <c r="D189" s="11"/>
      <c r="E189" s="130"/>
      <c r="F189" s="130"/>
      <c r="J189" s="3" t="s">
        <v>93</v>
      </c>
      <c r="Q189" s="83"/>
      <c r="R189" s="193" t="s">
        <v>681</v>
      </c>
      <c r="S189" s="194" t="s">
        <v>683</v>
      </c>
      <c r="T189" s="198"/>
      <c r="U189" s="122"/>
      <c r="V189" s="52"/>
      <c r="W189" s="52"/>
      <c r="X189" s="54"/>
      <c r="Y189" s="15"/>
      <c r="Z189" s="52"/>
      <c r="AA189" s="133"/>
      <c r="AC189" s="54"/>
      <c r="AD189" s="17"/>
      <c r="AE189" s="15"/>
      <c r="AF189" s="62"/>
      <c r="AH189" s="17"/>
      <c r="AI189" s="52"/>
      <c r="AK189" s="6" t="s">
        <v>93</v>
      </c>
      <c r="AO189" s="31" t="s">
        <v>312</v>
      </c>
    </row>
    <row r="190" spans="2:41" s="3" customFormat="1" ht="2.4500000000000002" customHeight="1" x14ac:dyDescent="0.2">
      <c r="P190" s="71"/>
      <c r="Q190" s="83"/>
      <c r="R190" s="6"/>
      <c r="S190" s="39"/>
      <c r="T190" s="6"/>
      <c r="U190" s="5"/>
      <c r="V190" s="52"/>
      <c r="W190" s="52"/>
      <c r="X190" s="54"/>
      <c r="Y190" s="15"/>
      <c r="Z190" s="52"/>
      <c r="AA190" s="39"/>
      <c r="AB190" s="39"/>
      <c r="AC190" s="54"/>
      <c r="AD190" s="17"/>
      <c r="AE190" s="15"/>
      <c r="AF190" s="62"/>
      <c r="AG190" s="112"/>
      <c r="AH190" s="39"/>
      <c r="AI190" s="52"/>
      <c r="AJ190" s="17"/>
      <c r="AK190" s="39"/>
      <c r="AL190" s="17"/>
      <c r="AM190" s="17"/>
      <c r="AO190" s="31" t="s">
        <v>312</v>
      </c>
    </row>
    <row r="191" spans="2:41" s="30" customFormat="1" ht="9.9499999999999993" customHeight="1" x14ac:dyDescent="0.2">
      <c r="C191" s="129"/>
      <c r="D191" s="40" t="s">
        <v>206</v>
      </c>
      <c r="E191" s="145" t="s">
        <v>646</v>
      </c>
      <c r="G191" s="145"/>
      <c r="H191" s="145"/>
      <c r="I191" s="146"/>
      <c r="J191" s="145"/>
      <c r="K191" s="145"/>
      <c r="L191" s="145"/>
      <c r="Q191" s="83"/>
      <c r="S191" s="39"/>
      <c r="T191" s="134"/>
      <c r="U191" s="123"/>
      <c r="V191" s="52"/>
      <c r="W191" s="52"/>
      <c r="X191" s="126"/>
      <c r="Y191" s="124"/>
      <c r="Z191" s="52"/>
      <c r="AA191" s="133"/>
      <c r="AC191" s="126"/>
      <c r="AD191" s="125"/>
      <c r="AE191" s="124"/>
      <c r="AF191" s="127"/>
      <c r="AH191" s="125"/>
      <c r="AI191" s="52"/>
      <c r="AJ191" s="3"/>
      <c r="AK191" s="6" t="s">
        <v>93</v>
      </c>
      <c r="AL191" s="3"/>
      <c r="AO191" s="31" t="s">
        <v>312</v>
      </c>
    </row>
    <row r="192" spans="2:41" s="3" customFormat="1" ht="0.95" customHeight="1" x14ac:dyDescent="0.2">
      <c r="P192" s="71"/>
      <c r="Q192" s="83"/>
      <c r="R192" s="6"/>
      <c r="S192" s="39"/>
      <c r="T192" s="6"/>
      <c r="U192" s="5"/>
      <c r="V192" s="52"/>
      <c r="W192" s="52"/>
      <c r="X192" s="54"/>
      <c r="Y192" s="15"/>
      <c r="Z192" s="52"/>
      <c r="AA192" s="39"/>
      <c r="AB192" s="39"/>
      <c r="AC192" s="54"/>
      <c r="AD192" s="17"/>
      <c r="AE192" s="15"/>
      <c r="AF192" s="62"/>
      <c r="AG192" s="112"/>
      <c r="AH192" s="39"/>
      <c r="AI192" s="52"/>
      <c r="AJ192" s="17"/>
      <c r="AK192" s="39"/>
      <c r="AL192" s="17"/>
      <c r="AM192" s="17"/>
      <c r="AO192" s="31"/>
    </row>
    <row r="193" spans="2:41" s="3" customFormat="1" ht="9.9499999999999993" customHeight="1" x14ac:dyDescent="0.2">
      <c r="B193" s="101" t="s">
        <v>308</v>
      </c>
      <c r="D193" s="40"/>
      <c r="E193" s="71" t="s">
        <v>533</v>
      </c>
      <c r="F193" s="71"/>
      <c r="G193" s="30" t="s">
        <v>295</v>
      </c>
      <c r="H193" s="30"/>
      <c r="I193" s="30"/>
      <c r="J193" s="30"/>
      <c r="K193" s="30"/>
      <c r="L193" s="30"/>
      <c r="M193" s="30"/>
      <c r="N193" s="30"/>
      <c r="P193" s="71" t="s">
        <v>39</v>
      </c>
      <c r="Q193" s="83"/>
      <c r="R193" s="29"/>
      <c r="S193" s="39">
        <f>IF(Suggested="Yes",AB193,AH193)</f>
        <v>8.8000000000000007</v>
      </c>
      <c r="T193" s="37" t="s">
        <v>294</v>
      </c>
      <c r="U193" s="141" t="str">
        <f>+Instructions!$B$21</f>
        <v>G</v>
      </c>
      <c r="V193" s="52"/>
      <c r="W193" s="52"/>
      <c r="X193" s="54">
        <f>+Instructions!$C$21</f>
        <v>0</v>
      </c>
      <c r="Y193" s="17">
        <f>IF(Instructions!$C$21="Group",#REF!,IF(Instructions!$C$21="Carter",#REF!,ROUNDUP($AB193*(1-X193),2)))</f>
        <v>8.8000000000000007</v>
      </c>
      <c r="Z193" s="52"/>
      <c r="AA193" s="6" t="s">
        <v>1300</v>
      </c>
      <c r="AB193" s="39">
        <v>8.8000000000000007</v>
      </c>
      <c r="AC193" s="57">
        <f>+X193</f>
        <v>0</v>
      </c>
      <c r="AD193" s="17">
        <f>+Y193</f>
        <v>8.8000000000000007</v>
      </c>
      <c r="AE193" s="12">
        <f>(AH193-AD193)/AH193</f>
        <v>0</v>
      </c>
      <c r="AF193" s="109"/>
      <c r="AG193" s="114">
        <v>1</v>
      </c>
      <c r="AH193" s="38">
        <f>SUM(AJ193:AL193)+AF193</f>
        <v>8.8000000000000007</v>
      </c>
      <c r="AI193" s="52"/>
      <c r="AJ193" s="17">
        <f>ROUND(AD193/(1-VLOOKUP(AG193,Group,2,FALSE)),2)</f>
        <v>8.8000000000000007</v>
      </c>
      <c r="AK193" s="17">
        <f>IF(VLOOKUP(AG193,Group,5,FALSE)="YES",VLOOKUP(ROUND(ROUND(AJ193,1)-AJ193,2),Round,2,FALSE)+VLOOKUP(AG193,Group,6,FALSE),0)</f>
        <v>0</v>
      </c>
      <c r="AL193" s="17">
        <f>IF(VLOOKUP(AG193,Group,7,FALSE)="",0,ROUND(AJ193-0.04999,1)-AJ193+AM193)</f>
        <v>0</v>
      </c>
      <c r="AM193" s="17" t="str">
        <f>IF(VLOOKUP(AG193,Group,7,FALSE)="","",VLOOKUP(AG193,Group,7,FALSE))</f>
        <v/>
      </c>
      <c r="AO193" s="31" t="s">
        <v>312</v>
      </c>
    </row>
    <row r="194" spans="2:41" s="3" customFormat="1" ht="0.95" customHeight="1" x14ac:dyDescent="0.2">
      <c r="P194" s="71"/>
      <c r="Q194" s="83"/>
      <c r="R194" s="6"/>
      <c r="S194" s="39"/>
      <c r="T194" s="6"/>
      <c r="U194" s="5"/>
      <c r="V194" s="52"/>
      <c r="W194" s="52"/>
      <c r="X194" s="54"/>
      <c r="Y194" s="15"/>
      <c r="Z194" s="52"/>
      <c r="AA194" s="39"/>
      <c r="AB194" s="39"/>
      <c r="AC194" s="54"/>
      <c r="AD194" s="17"/>
      <c r="AE194" s="15"/>
      <c r="AF194" s="62"/>
      <c r="AG194" s="112"/>
      <c r="AH194" s="39"/>
      <c r="AI194" s="52"/>
      <c r="AJ194" s="17"/>
      <c r="AK194" s="39"/>
      <c r="AL194" s="17"/>
      <c r="AM194" s="17"/>
      <c r="AO194" s="31"/>
    </row>
    <row r="195" spans="2:41" s="3" customFormat="1" ht="9.9499999999999993" customHeight="1" x14ac:dyDescent="0.2">
      <c r="B195" s="100" t="s">
        <v>204</v>
      </c>
      <c r="D195" s="40"/>
      <c r="E195" s="71" t="s">
        <v>134</v>
      </c>
      <c r="F195" s="71"/>
      <c r="G195" s="30" t="s">
        <v>647</v>
      </c>
      <c r="H195" s="30"/>
      <c r="I195" s="30" t="s">
        <v>1134</v>
      </c>
      <c r="J195" s="30"/>
      <c r="K195" s="30"/>
      <c r="L195" s="30"/>
      <c r="M195" s="30"/>
      <c r="N195" s="30"/>
      <c r="P195" s="71" t="s">
        <v>948</v>
      </c>
      <c r="Q195" s="83"/>
      <c r="R195" s="29"/>
      <c r="S195" s="39">
        <f>IF(Suggested="Yes",AB195,AH195)</f>
        <v>28.45</v>
      </c>
      <c r="T195" s="37" t="s">
        <v>293</v>
      </c>
      <c r="U195" s="141" t="str">
        <f>+Instructions!$B$21</f>
        <v>G</v>
      </c>
      <c r="V195" s="52"/>
      <c r="W195" s="52"/>
      <c r="X195" s="54">
        <f>+Instructions!$C$21</f>
        <v>0</v>
      </c>
      <c r="Y195" s="17">
        <f>IF(Instructions!$C$21="Group",#REF!,IF(Instructions!$C$21="Carter",#REF!,ROUNDUP($AB195*(1-X195),2)))</f>
        <v>28.45</v>
      </c>
      <c r="Z195" s="52"/>
      <c r="AA195" s="6" t="s">
        <v>1300</v>
      </c>
      <c r="AB195" s="39">
        <v>28.45</v>
      </c>
      <c r="AC195" s="57">
        <f>+X195</f>
        <v>0</v>
      </c>
      <c r="AD195" s="17">
        <f>+Y195</f>
        <v>28.45</v>
      </c>
      <c r="AE195" s="12">
        <f>(AH195-AD195)/AH195</f>
        <v>0</v>
      </c>
      <c r="AF195" s="109"/>
      <c r="AG195" s="115">
        <v>3</v>
      </c>
      <c r="AH195" s="53">
        <f>SUM(AJ195:AL195)+AF195</f>
        <v>28.45</v>
      </c>
      <c r="AI195" s="52"/>
      <c r="AJ195" s="17">
        <f>ROUND(AD195/(1-VLOOKUP(AG195,Group,2,FALSE)),2)</f>
        <v>28.45</v>
      </c>
      <c r="AK195" s="17">
        <f>IF(VLOOKUP(AG195,Group,5,FALSE)="YES",VLOOKUP(ROUND(ROUND(AJ195,1)-AJ195,2),Round,2,FALSE)+VLOOKUP(AG195,Group,6,FALSE),0)</f>
        <v>0</v>
      </c>
      <c r="AL195" s="17">
        <f>IF(VLOOKUP(AG195,Group,7,FALSE)="",0,ROUND(AJ195-0.04999,1)-AJ195+AM195)</f>
        <v>0</v>
      </c>
      <c r="AM195" s="17" t="str">
        <f>IF(VLOOKUP(AG195,Group,7,FALSE)="","",VLOOKUP(AG195,Group,7,FALSE))</f>
        <v/>
      </c>
      <c r="AO195" s="31" t="s">
        <v>312</v>
      </c>
    </row>
    <row r="196" spans="2:41" s="3" customFormat="1" ht="9.9499999999999993" customHeight="1" x14ac:dyDescent="0.2">
      <c r="B196" s="100" t="s">
        <v>204</v>
      </c>
      <c r="D196" s="40"/>
      <c r="E196" s="71" t="s">
        <v>783</v>
      </c>
      <c r="F196" s="71"/>
      <c r="G196" s="30" t="s">
        <v>648</v>
      </c>
      <c r="H196" s="30"/>
      <c r="I196" s="30" t="s">
        <v>1135</v>
      </c>
      <c r="J196" s="30"/>
      <c r="K196" s="30"/>
      <c r="L196" s="30"/>
      <c r="M196" s="30"/>
      <c r="N196" s="30"/>
      <c r="P196" s="71" t="s">
        <v>661</v>
      </c>
      <c r="Q196" s="83"/>
      <c r="R196" s="29" t="s">
        <v>304</v>
      </c>
      <c r="S196" s="39">
        <f>IF(Suggested="Yes",AB196,AH196)</f>
        <v>34.200000000000003</v>
      </c>
      <c r="T196" s="37" t="s">
        <v>293</v>
      </c>
      <c r="U196" s="141" t="str">
        <f>+Instructions!$B$21</f>
        <v>G</v>
      </c>
      <c r="V196" s="52"/>
      <c r="W196" s="52"/>
      <c r="X196" s="54">
        <f>+Instructions!$C$21</f>
        <v>0</v>
      </c>
      <c r="Y196" s="17">
        <f>IF(Instructions!$C$21="Group",#REF!,IF(Instructions!$C$21="Carter",#REF!,ROUNDUP($AB196*(1-X196),2)))</f>
        <v>34.200000000000003</v>
      </c>
      <c r="Z196" s="52"/>
      <c r="AA196" s="6" t="s">
        <v>1300</v>
      </c>
      <c r="AB196" s="39">
        <v>34.200000000000003</v>
      </c>
      <c r="AC196" s="57">
        <f>+X196</f>
        <v>0</v>
      </c>
      <c r="AD196" s="17">
        <f>+Y196</f>
        <v>34.200000000000003</v>
      </c>
      <c r="AE196" s="12">
        <f>(AH196-AD196)/AH196</f>
        <v>0</v>
      </c>
      <c r="AF196" s="109"/>
      <c r="AG196" s="115">
        <v>3</v>
      </c>
      <c r="AH196" s="53">
        <f>SUM(AJ196:AL196)+AF196</f>
        <v>34.200000000000003</v>
      </c>
      <c r="AI196" s="52"/>
      <c r="AJ196" s="17">
        <f>ROUND(AD196/(1-VLOOKUP(AG196,Group,2,FALSE)),2)</f>
        <v>34.200000000000003</v>
      </c>
      <c r="AK196" s="17">
        <f>IF(VLOOKUP(AG196,Group,5,FALSE)="YES",VLOOKUP(ROUND(ROUND(AJ196,1)-AJ196,2),Round,2,FALSE)+VLOOKUP(AG196,Group,6,FALSE),0)</f>
        <v>0</v>
      </c>
      <c r="AL196" s="17">
        <f>IF(VLOOKUP(AG196,Group,7,FALSE)="",0,ROUND(AJ196-0.04999,1)-AJ196+AM196)</f>
        <v>0</v>
      </c>
      <c r="AM196" s="17" t="str">
        <f>IF(VLOOKUP(AG196,Group,7,FALSE)="","",VLOOKUP(AG196,Group,7,FALSE))</f>
        <v/>
      </c>
      <c r="AO196" s="31" t="s">
        <v>312</v>
      </c>
    </row>
    <row r="197" spans="2:41" s="3" customFormat="1" ht="0.95" customHeight="1" x14ac:dyDescent="0.2">
      <c r="P197" s="71"/>
      <c r="Q197" s="83"/>
      <c r="R197" s="6"/>
      <c r="S197" s="39"/>
      <c r="T197" s="6"/>
      <c r="U197" s="5"/>
      <c r="V197" s="52"/>
      <c r="W197" s="52"/>
      <c r="X197" s="54"/>
      <c r="Y197" s="15"/>
      <c r="Z197" s="52"/>
      <c r="AA197" s="39"/>
      <c r="AB197" s="39"/>
      <c r="AC197" s="54"/>
      <c r="AD197" s="17"/>
      <c r="AE197" s="15"/>
      <c r="AF197" s="62"/>
      <c r="AG197" s="112"/>
      <c r="AH197" s="39"/>
      <c r="AI197" s="52"/>
      <c r="AJ197" s="17"/>
      <c r="AK197" s="39"/>
      <c r="AL197" s="17"/>
      <c r="AM197" s="17"/>
      <c r="AO197" s="31" t="s">
        <v>312</v>
      </c>
    </row>
    <row r="198" spans="2:41" s="3" customFormat="1" ht="9.6" customHeight="1" x14ac:dyDescent="0.2">
      <c r="D198" s="40" t="s">
        <v>305</v>
      </c>
      <c r="E198" s="188" t="s">
        <v>1312</v>
      </c>
      <c r="F198" s="71"/>
      <c r="G198" s="30"/>
      <c r="H198" s="30"/>
      <c r="I198" s="30"/>
      <c r="J198" s="30"/>
      <c r="K198" s="30"/>
      <c r="L198" s="30"/>
      <c r="M198" s="30"/>
      <c r="N198" s="30"/>
      <c r="P198" s="71"/>
      <c r="Q198" s="83"/>
      <c r="R198" s="29"/>
      <c r="S198" s="39"/>
      <c r="T198" s="37"/>
      <c r="U198" s="5"/>
      <c r="V198" s="52"/>
      <c r="W198" s="52"/>
      <c r="X198" s="54"/>
      <c r="Y198" s="17"/>
      <c r="Z198" s="52"/>
      <c r="AA198" s="133"/>
      <c r="AB198" s="39"/>
      <c r="AC198" s="57"/>
      <c r="AD198" s="17"/>
      <c r="AE198" s="12"/>
      <c r="AF198" s="62"/>
      <c r="AH198" s="17"/>
      <c r="AI198" s="52"/>
      <c r="AK198" s="6" t="s">
        <v>93</v>
      </c>
      <c r="AO198" s="31" t="s">
        <v>312</v>
      </c>
    </row>
    <row r="199" spans="2:41" s="3" customFormat="1" ht="9.6" customHeight="1" x14ac:dyDescent="0.2">
      <c r="D199" s="40"/>
      <c r="E199" s="188" t="s">
        <v>654</v>
      </c>
      <c r="F199" s="71"/>
      <c r="G199" s="30"/>
      <c r="H199" s="30"/>
      <c r="I199" s="30"/>
      <c r="J199" s="30"/>
      <c r="K199" s="30"/>
      <c r="L199" s="30"/>
      <c r="M199" s="30"/>
      <c r="N199" s="30"/>
      <c r="P199" s="71"/>
      <c r="Q199" s="83"/>
      <c r="R199" s="29"/>
      <c r="S199" s="39"/>
      <c r="T199" s="37"/>
      <c r="U199" s="5"/>
      <c r="V199" s="52"/>
      <c r="W199" s="52"/>
      <c r="X199" s="54"/>
      <c r="Y199" s="17"/>
      <c r="Z199" s="52"/>
      <c r="AA199" s="133"/>
      <c r="AB199" s="39"/>
      <c r="AC199" s="57"/>
      <c r="AD199" s="17"/>
      <c r="AE199" s="12"/>
      <c r="AF199" s="62"/>
      <c r="AH199" s="17"/>
      <c r="AI199" s="52"/>
      <c r="AK199" s="6" t="s">
        <v>93</v>
      </c>
      <c r="AO199" s="31" t="s">
        <v>312</v>
      </c>
    </row>
    <row r="200" spans="2:41" s="3" customFormat="1" ht="3.95" customHeight="1" x14ac:dyDescent="0.2">
      <c r="P200" s="71"/>
      <c r="Q200" s="83"/>
      <c r="R200" s="6"/>
      <c r="S200" s="39"/>
      <c r="T200" s="6"/>
      <c r="U200" s="5"/>
      <c r="V200" s="52"/>
      <c r="W200" s="52"/>
      <c r="X200" s="54"/>
      <c r="Y200" s="15"/>
      <c r="Z200" s="52"/>
      <c r="AA200" s="39"/>
      <c r="AB200" s="39"/>
      <c r="AC200" s="54"/>
      <c r="AD200" s="17"/>
      <c r="AE200" s="15"/>
      <c r="AF200" s="62"/>
      <c r="AG200" s="112"/>
      <c r="AH200" s="39"/>
      <c r="AI200" s="52"/>
      <c r="AJ200" s="17"/>
      <c r="AK200" s="39"/>
      <c r="AL200" s="17"/>
      <c r="AM200" s="17"/>
      <c r="AO200" s="31"/>
    </row>
    <row r="201" spans="2:41" s="3" customFormat="1" ht="12.2" customHeight="1" x14ac:dyDescent="0.2">
      <c r="C201" s="129" t="s">
        <v>1421</v>
      </c>
      <c r="D201" s="11"/>
      <c r="E201" s="130"/>
      <c r="F201" s="130"/>
      <c r="Q201" s="83"/>
      <c r="R201" s="193" t="s">
        <v>681</v>
      </c>
      <c r="S201" s="194" t="s">
        <v>1422</v>
      </c>
      <c r="T201" s="198"/>
      <c r="U201" s="122"/>
      <c r="V201" s="52"/>
      <c r="W201" s="52"/>
      <c r="X201" s="54"/>
      <c r="Y201" s="15"/>
      <c r="Z201" s="52"/>
      <c r="AA201" s="133"/>
      <c r="AC201" s="54"/>
      <c r="AD201" s="17"/>
      <c r="AE201" s="15"/>
      <c r="AF201" s="62"/>
      <c r="AH201" s="17"/>
      <c r="AI201" s="52"/>
      <c r="AK201" s="6" t="s">
        <v>93</v>
      </c>
      <c r="AO201" s="31" t="s">
        <v>312</v>
      </c>
    </row>
    <row r="202" spans="2:41" s="3" customFormat="1" ht="2.4500000000000002" customHeight="1" x14ac:dyDescent="0.2">
      <c r="P202" s="71"/>
      <c r="Q202" s="83"/>
      <c r="R202" s="6"/>
      <c r="S202" s="39"/>
      <c r="T202" s="6"/>
      <c r="U202" s="5"/>
      <c r="V202" s="52"/>
      <c r="W202" s="52"/>
      <c r="X202" s="54"/>
      <c r="Y202" s="15"/>
      <c r="Z202" s="52"/>
      <c r="AA202" s="39"/>
      <c r="AB202" s="39"/>
      <c r="AC202" s="54"/>
      <c r="AD202" s="17"/>
      <c r="AE202" s="15"/>
      <c r="AF202" s="62"/>
      <c r="AG202" s="112"/>
      <c r="AH202" s="39"/>
      <c r="AI202" s="52"/>
      <c r="AJ202" s="17"/>
      <c r="AK202" s="39"/>
      <c r="AL202" s="17"/>
      <c r="AM202" s="17"/>
      <c r="AO202" s="31" t="s">
        <v>312</v>
      </c>
    </row>
    <row r="203" spans="2:41" s="30" customFormat="1" ht="9.9499999999999993" customHeight="1" x14ac:dyDescent="0.2">
      <c r="C203" s="129"/>
      <c r="D203" s="40" t="s">
        <v>206</v>
      </c>
      <c r="E203" s="145" t="s">
        <v>1423</v>
      </c>
      <c r="G203" s="145" t="s">
        <v>1426</v>
      </c>
      <c r="H203" s="145"/>
      <c r="I203" s="146" t="s">
        <v>1429</v>
      </c>
      <c r="J203" s="145"/>
      <c r="K203" s="145"/>
      <c r="L203" s="145" t="s">
        <v>1432</v>
      </c>
      <c r="Q203" s="83"/>
      <c r="S203" s="39"/>
      <c r="T203" s="134"/>
      <c r="U203" s="123"/>
      <c r="V203" s="52"/>
      <c r="W203" s="52"/>
      <c r="X203" s="126"/>
      <c r="Y203" s="124"/>
      <c r="Z203" s="52"/>
      <c r="AA203" s="133"/>
      <c r="AC203" s="126"/>
      <c r="AD203" s="125"/>
      <c r="AE203" s="124"/>
      <c r="AF203" s="127"/>
      <c r="AH203" s="125"/>
      <c r="AI203" s="52"/>
      <c r="AJ203" s="3"/>
      <c r="AK203" s="6" t="s">
        <v>93</v>
      </c>
      <c r="AL203" s="3"/>
      <c r="AO203" s="31" t="s">
        <v>312</v>
      </c>
    </row>
    <row r="204" spans="2:41" s="30" customFormat="1" ht="9.9499999999999993" customHeight="1" x14ac:dyDescent="0.2">
      <c r="C204" s="129"/>
      <c r="D204" s="40"/>
      <c r="E204" s="145" t="s">
        <v>1424</v>
      </c>
      <c r="G204" s="145" t="s">
        <v>1427</v>
      </c>
      <c r="H204" s="145"/>
      <c r="I204" s="146" t="s">
        <v>1430</v>
      </c>
      <c r="J204" s="145"/>
      <c r="K204" s="145"/>
      <c r="L204" s="145"/>
      <c r="Q204" s="83"/>
      <c r="S204" s="39"/>
      <c r="T204" s="134"/>
      <c r="U204" s="123"/>
      <c r="V204" s="52"/>
      <c r="W204" s="52"/>
      <c r="X204" s="126"/>
      <c r="Y204" s="124"/>
      <c r="Z204" s="52"/>
      <c r="AA204" s="133"/>
      <c r="AC204" s="126"/>
      <c r="AD204" s="125"/>
      <c r="AE204" s="124"/>
      <c r="AF204" s="127"/>
      <c r="AH204" s="125"/>
      <c r="AI204" s="52"/>
      <c r="AJ204" s="3"/>
      <c r="AK204" s="6" t="s">
        <v>93</v>
      </c>
      <c r="AL204" s="3"/>
      <c r="AO204" s="31" t="s">
        <v>312</v>
      </c>
    </row>
    <row r="205" spans="2:41" s="30" customFormat="1" ht="9.9499999999999993" customHeight="1" x14ac:dyDescent="0.2">
      <c r="C205" s="129"/>
      <c r="D205" s="40"/>
      <c r="E205" s="145" t="s">
        <v>1425</v>
      </c>
      <c r="G205" s="145" t="s">
        <v>1428</v>
      </c>
      <c r="H205" s="145"/>
      <c r="I205" s="146" t="s">
        <v>1431</v>
      </c>
      <c r="J205" s="145"/>
      <c r="K205" s="145"/>
      <c r="L205" s="145"/>
      <c r="Q205" s="83"/>
      <c r="S205" s="39"/>
      <c r="T205" s="134"/>
      <c r="U205" s="123"/>
      <c r="V205" s="52"/>
      <c r="W205" s="52"/>
      <c r="X205" s="126"/>
      <c r="Y205" s="124"/>
      <c r="Z205" s="52"/>
      <c r="AA205" s="133"/>
      <c r="AC205" s="126"/>
      <c r="AD205" s="125"/>
      <c r="AE205" s="124"/>
      <c r="AF205" s="127"/>
      <c r="AH205" s="125"/>
      <c r="AI205" s="52"/>
      <c r="AJ205" s="3"/>
      <c r="AK205" s="6" t="s">
        <v>93</v>
      </c>
      <c r="AL205" s="3"/>
      <c r="AO205" s="31" t="s">
        <v>312</v>
      </c>
    </row>
    <row r="206" spans="2:41" s="3" customFormat="1" ht="1.5" customHeight="1" x14ac:dyDescent="0.2">
      <c r="P206" s="71"/>
      <c r="Q206" s="83"/>
      <c r="R206" s="6"/>
      <c r="S206" s="39"/>
      <c r="T206" s="6"/>
      <c r="U206" s="5"/>
      <c r="V206" s="52"/>
      <c r="W206" s="52"/>
      <c r="X206" s="54"/>
      <c r="Y206" s="15"/>
      <c r="Z206" s="52"/>
      <c r="AA206" s="39"/>
      <c r="AB206" s="39"/>
      <c r="AC206" s="54"/>
      <c r="AD206" s="17"/>
      <c r="AE206" s="15"/>
      <c r="AF206" s="62"/>
      <c r="AG206" s="112"/>
      <c r="AH206" s="39"/>
      <c r="AI206" s="52"/>
      <c r="AJ206" s="17"/>
      <c r="AK206" s="39"/>
      <c r="AL206" s="17"/>
      <c r="AM206" s="17"/>
      <c r="AO206" s="31"/>
    </row>
    <row r="207" spans="2:41" s="3" customFormat="1" ht="9.9499999999999993" customHeight="1" x14ac:dyDescent="0.2">
      <c r="B207" s="101" t="s">
        <v>308</v>
      </c>
      <c r="D207" s="40"/>
      <c r="E207" s="71" t="s">
        <v>630</v>
      </c>
      <c r="F207" s="71"/>
      <c r="G207" s="30" t="s">
        <v>295</v>
      </c>
      <c r="H207" s="30"/>
      <c r="I207" s="30"/>
      <c r="J207" s="30"/>
      <c r="K207" s="30"/>
      <c r="L207" s="30"/>
      <c r="M207" s="30"/>
      <c r="N207" s="30"/>
      <c r="P207" s="71" t="s">
        <v>1437</v>
      </c>
      <c r="Q207" s="83"/>
      <c r="R207" s="29"/>
      <c r="S207" s="39">
        <f t="shared" ref="S207:S208" si="145">IF(Suggested="Yes",AB207,AH207)</f>
        <v>13.5</v>
      </c>
      <c r="T207" s="37" t="s">
        <v>294</v>
      </c>
      <c r="U207" s="141" t="str">
        <f>+Instructions!$B$21</f>
        <v>G</v>
      </c>
      <c r="V207" s="52"/>
      <c r="W207" s="52"/>
      <c r="X207" s="54">
        <f>+Instructions!$C$21</f>
        <v>0</v>
      </c>
      <c r="Y207" s="17">
        <f>IF(Instructions!$C$21="Group",#REF!,IF(Instructions!$C$21="Carter",#REF!,ROUNDUP($AB207*(1-X207),2)))</f>
        <v>13.5</v>
      </c>
      <c r="Z207" s="52"/>
      <c r="AA207" s="6" t="s">
        <v>1300</v>
      </c>
      <c r="AB207" s="39">
        <v>13.5</v>
      </c>
      <c r="AC207" s="57">
        <f t="shared" ref="AC207:AC208" si="146">+X207</f>
        <v>0</v>
      </c>
      <c r="AD207" s="17">
        <f t="shared" ref="AD207:AD208" si="147">+Y207</f>
        <v>13.5</v>
      </c>
      <c r="AE207" s="12">
        <f t="shared" ref="AE207:AE208" si="148">(AH207-AD207)/AH207</f>
        <v>0</v>
      </c>
      <c r="AF207" s="109"/>
      <c r="AG207" s="114">
        <v>1</v>
      </c>
      <c r="AH207" s="38">
        <f t="shared" ref="AH207:AH208" si="149">SUM(AJ207:AL207)+AF207</f>
        <v>13.5</v>
      </c>
      <c r="AI207" s="52"/>
      <c r="AJ207" s="17">
        <f t="shared" ref="AJ207:AJ208" si="150">ROUND(AD207/(1-VLOOKUP(AG207,Group,2,FALSE)),2)</f>
        <v>13.5</v>
      </c>
      <c r="AK207" s="17">
        <f t="shared" ref="AK207:AK208" si="151">IF(VLOOKUP(AG207,Group,5,FALSE)="YES",VLOOKUP(ROUND(ROUND(AJ207,1)-AJ207,2),Round,2,FALSE)+VLOOKUP(AG207,Group,6,FALSE),0)</f>
        <v>0</v>
      </c>
      <c r="AL207" s="17">
        <f t="shared" ref="AL207:AL208" si="152">IF(VLOOKUP(AG207,Group,7,FALSE)="",0,ROUND(AJ207-0.04999,1)-AJ207+AM207)</f>
        <v>0</v>
      </c>
      <c r="AM207" s="17" t="str">
        <f t="shared" ref="AM207:AM208" si="153">IF(VLOOKUP(AG207,Group,7,FALSE)="","",VLOOKUP(AG207,Group,7,FALSE))</f>
        <v/>
      </c>
      <c r="AO207" s="87" t="s">
        <v>312</v>
      </c>
    </row>
    <row r="208" spans="2:41" s="3" customFormat="1" ht="9.9499999999999993" customHeight="1" x14ac:dyDescent="0.2">
      <c r="B208" s="101" t="s">
        <v>308</v>
      </c>
      <c r="D208" s="40"/>
      <c r="E208" s="71" t="s">
        <v>1433</v>
      </c>
      <c r="F208" s="71"/>
      <c r="G208" s="30" t="s">
        <v>295</v>
      </c>
      <c r="H208" s="30"/>
      <c r="I208" s="30"/>
      <c r="J208" s="30"/>
      <c r="K208" s="30"/>
      <c r="L208" s="30"/>
      <c r="M208" s="30"/>
      <c r="N208" s="30"/>
      <c r="P208" s="71" t="s">
        <v>55</v>
      </c>
      <c r="Q208" s="83"/>
      <c r="R208" s="29"/>
      <c r="S208" s="39">
        <f t="shared" si="145"/>
        <v>10.75</v>
      </c>
      <c r="T208" s="37" t="s">
        <v>294</v>
      </c>
      <c r="U208" s="141" t="str">
        <f>+Instructions!$B$21</f>
        <v>G</v>
      </c>
      <c r="V208" s="52"/>
      <c r="W208" s="52"/>
      <c r="X208" s="54">
        <f>+Instructions!$C$21</f>
        <v>0</v>
      </c>
      <c r="Y208" s="17">
        <f>IF(Instructions!$C$21="Group",#REF!,IF(Instructions!$C$21="Carter",#REF!,ROUNDUP($AB208*(1-X208),2)))</f>
        <v>10.75</v>
      </c>
      <c r="Z208" s="52"/>
      <c r="AA208" s="6" t="s">
        <v>1300</v>
      </c>
      <c r="AB208" s="39">
        <v>10.75</v>
      </c>
      <c r="AC208" s="57">
        <f t="shared" si="146"/>
        <v>0</v>
      </c>
      <c r="AD208" s="17">
        <f t="shared" si="147"/>
        <v>10.75</v>
      </c>
      <c r="AE208" s="12">
        <f t="shared" si="148"/>
        <v>0</v>
      </c>
      <c r="AF208" s="109"/>
      <c r="AG208" s="114">
        <v>1</v>
      </c>
      <c r="AH208" s="38">
        <f t="shared" si="149"/>
        <v>10.75</v>
      </c>
      <c r="AI208" s="52"/>
      <c r="AJ208" s="17">
        <f t="shared" si="150"/>
        <v>10.75</v>
      </c>
      <c r="AK208" s="17">
        <f t="shared" si="151"/>
        <v>0</v>
      </c>
      <c r="AL208" s="17">
        <f t="shared" si="152"/>
        <v>0</v>
      </c>
      <c r="AM208" s="17" t="str">
        <f t="shared" si="153"/>
        <v/>
      </c>
      <c r="AO208" s="87" t="s">
        <v>312</v>
      </c>
    </row>
    <row r="209" spans="2:41" s="3" customFormat="1" ht="9.9499999999999993" customHeight="1" x14ac:dyDescent="0.2">
      <c r="B209" s="101" t="s">
        <v>308</v>
      </c>
      <c r="D209" s="40"/>
      <c r="E209" s="71" t="s">
        <v>1436</v>
      </c>
      <c r="F209" s="71"/>
      <c r="G209" s="30" t="s">
        <v>295</v>
      </c>
      <c r="H209" s="30"/>
      <c r="I209" s="30"/>
      <c r="J209" s="30"/>
      <c r="K209" s="30"/>
      <c r="L209" s="30"/>
      <c r="M209" s="30"/>
      <c r="N209" s="30"/>
      <c r="P209" s="71" t="s">
        <v>55</v>
      </c>
      <c r="Q209" s="83" t="s">
        <v>210</v>
      </c>
      <c r="R209" s="29" t="s">
        <v>304</v>
      </c>
      <c r="S209" s="39">
        <f t="shared" ref="S209" si="154">IF(Suggested="Yes",AB209,AH209)</f>
        <v>9.15</v>
      </c>
      <c r="T209" s="37" t="s">
        <v>294</v>
      </c>
      <c r="U209" s="141" t="str">
        <f>+Instructions!$B$21</f>
        <v>G</v>
      </c>
      <c r="V209" s="52"/>
      <c r="W209" s="52"/>
      <c r="X209" s="54">
        <f>+Instructions!$C$21</f>
        <v>0</v>
      </c>
      <c r="Y209" s="17">
        <f>IF(Instructions!$C$21="Group",#REF!,IF(Instructions!$C$21="Carter",#REF!,ROUNDUP($AB209*(1-X209),2)))</f>
        <v>9.15</v>
      </c>
      <c r="Z209" s="52"/>
      <c r="AA209" s="6" t="s">
        <v>1300</v>
      </c>
      <c r="AB209" s="39">
        <v>9.15</v>
      </c>
      <c r="AC209" s="57">
        <f t="shared" ref="AC209" si="155">+X209</f>
        <v>0</v>
      </c>
      <c r="AD209" s="17">
        <f t="shared" ref="AD209" si="156">+Y209</f>
        <v>9.15</v>
      </c>
      <c r="AE209" s="12">
        <f t="shared" ref="AE209" si="157">(AH209-AD209)/AH209</f>
        <v>0</v>
      </c>
      <c r="AF209" s="109"/>
      <c r="AG209" s="114">
        <v>1</v>
      </c>
      <c r="AH209" s="38">
        <f t="shared" ref="AH209" si="158">SUM(AJ209:AL209)+AF209</f>
        <v>9.15</v>
      </c>
      <c r="AI209" s="52"/>
      <c r="AJ209" s="17">
        <f t="shared" ref="AJ209" si="159">ROUND(AD209/(1-VLOOKUP(AG209,Group,2,FALSE)),2)</f>
        <v>9.15</v>
      </c>
      <c r="AK209" s="17">
        <f t="shared" ref="AK209" si="160">IF(VLOOKUP(AG209,Group,5,FALSE)="YES",VLOOKUP(ROUND(ROUND(AJ209,1)-AJ209,2),Round,2,FALSE)+VLOOKUP(AG209,Group,6,FALSE),0)</f>
        <v>0</v>
      </c>
      <c r="AL209" s="17">
        <f t="shared" ref="AL209" si="161">IF(VLOOKUP(AG209,Group,7,FALSE)="",0,ROUND(AJ209-0.04999,1)-AJ209+AM209)</f>
        <v>0</v>
      </c>
      <c r="AM209" s="17" t="str">
        <f t="shared" ref="AM209" si="162">IF(VLOOKUP(AG209,Group,7,FALSE)="","",VLOOKUP(AG209,Group,7,FALSE))</f>
        <v/>
      </c>
      <c r="AO209" s="87" t="s">
        <v>312</v>
      </c>
    </row>
    <row r="210" spans="2:41" s="3" customFormat="1" ht="9.9499999999999993" customHeight="1" x14ac:dyDescent="0.2">
      <c r="B210" s="101" t="s">
        <v>308</v>
      </c>
      <c r="D210" s="40"/>
      <c r="E210" s="71" t="s">
        <v>1434</v>
      </c>
      <c r="F210" s="71"/>
      <c r="G210" s="30" t="s">
        <v>295</v>
      </c>
      <c r="H210" s="30"/>
      <c r="I210" s="30"/>
      <c r="J210" s="30"/>
      <c r="K210" s="30"/>
      <c r="L210" s="30"/>
      <c r="M210" s="30"/>
      <c r="N210" s="30"/>
      <c r="P210" s="71" t="s">
        <v>1438</v>
      </c>
      <c r="Q210" s="83"/>
      <c r="R210" s="29"/>
      <c r="S210" s="39">
        <f t="shared" ref="S210" si="163">IF(Suggested="Yes",AB210,AH210)</f>
        <v>15.25</v>
      </c>
      <c r="T210" s="37" t="s">
        <v>294</v>
      </c>
      <c r="U210" s="141" t="str">
        <f>+Instructions!$B$21</f>
        <v>G</v>
      </c>
      <c r="V210" s="52"/>
      <c r="W210" s="52"/>
      <c r="X210" s="54">
        <f>+Instructions!$C$21</f>
        <v>0</v>
      </c>
      <c r="Y210" s="17">
        <f>IF(Instructions!$C$21="Group",#REF!,IF(Instructions!$C$21="Carter",#REF!,ROUNDUP($AB210*(1-X210),2)))</f>
        <v>15.25</v>
      </c>
      <c r="Z210" s="52"/>
      <c r="AA210" s="6" t="s">
        <v>1300</v>
      </c>
      <c r="AB210" s="39">
        <v>15.25</v>
      </c>
      <c r="AC210" s="57">
        <f t="shared" ref="AC210" si="164">+X210</f>
        <v>0</v>
      </c>
      <c r="AD210" s="17">
        <f t="shared" ref="AD210" si="165">+Y210</f>
        <v>15.25</v>
      </c>
      <c r="AE210" s="12">
        <f t="shared" ref="AE210" si="166">(AH210-AD210)/AH210</f>
        <v>0</v>
      </c>
      <c r="AF210" s="109"/>
      <c r="AG210" s="114">
        <v>1</v>
      </c>
      <c r="AH210" s="38">
        <f t="shared" ref="AH210" si="167">SUM(AJ210:AL210)+AF210</f>
        <v>15.25</v>
      </c>
      <c r="AI210" s="52"/>
      <c r="AJ210" s="17">
        <f t="shared" ref="AJ210" si="168">ROUND(AD210/(1-VLOOKUP(AG210,Group,2,FALSE)),2)</f>
        <v>15.25</v>
      </c>
      <c r="AK210" s="17">
        <f t="shared" ref="AK210" si="169">IF(VLOOKUP(AG210,Group,5,FALSE)="YES",VLOOKUP(ROUND(ROUND(AJ210,1)-AJ210,2),Round,2,FALSE)+VLOOKUP(AG210,Group,6,FALSE),0)</f>
        <v>0</v>
      </c>
      <c r="AL210" s="17">
        <f t="shared" ref="AL210" si="170">IF(VLOOKUP(AG210,Group,7,FALSE)="",0,ROUND(AJ210-0.04999,1)-AJ210+AM210)</f>
        <v>0</v>
      </c>
      <c r="AM210" s="17" t="str">
        <f t="shared" ref="AM210" si="171">IF(VLOOKUP(AG210,Group,7,FALSE)="","",VLOOKUP(AG210,Group,7,FALSE))</f>
        <v/>
      </c>
      <c r="AO210" s="87" t="s">
        <v>312</v>
      </c>
    </row>
    <row r="211" spans="2:41" s="3" customFormat="1" ht="9.9499999999999993" customHeight="1" x14ac:dyDescent="0.2">
      <c r="B211" s="101" t="s">
        <v>308</v>
      </c>
      <c r="D211" s="40"/>
      <c r="E211" s="71" t="s">
        <v>1435</v>
      </c>
      <c r="F211" s="71"/>
      <c r="G211" s="30" t="s">
        <v>295</v>
      </c>
      <c r="H211" s="30"/>
      <c r="I211" s="30"/>
      <c r="J211" s="30"/>
      <c r="K211" s="30"/>
      <c r="L211" s="30"/>
      <c r="M211" s="30"/>
      <c r="N211" s="30"/>
      <c r="P211" s="71" t="s">
        <v>1438</v>
      </c>
      <c r="Q211" s="83"/>
      <c r="R211" s="29"/>
      <c r="S211" s="39">
        <f t="shared" ref="S211" si="172">IF(Suggested="Yes",AB211,AH211)</f>
        <v>14.4</v>
      </c>
      <c r="T211" s="37" t="s">
        <v>294</v>
      </c>
      <c r="U211" s="141" t="str">
        <f>+Instructions!$B$21</f>
        <v>G</v>
      </c>
      <c r="V211" s="52"/>
      <c r="W211" s="52"/>
      <c r="X211" s="54">
        <f>+Instructions!$C$21</f>
        <v>0</v>
      </c>
      <c r="Y211" s="17">
        <f>IF(Instructions!$C$21="Group",#REF!,IF(Instructions!$C$21="Carter",#REF!,ROUNDUP($AB211*(1-X211),2)))</f>
        <v>14.4</v>
      </c>
      <c r="Z211" s="52"/>
      <c r="AA211" s="6" t="s">
        <v>1300</v>
      </c>
      <c r="AB211" s="39">
        <v>14.4</v>
      </c>
      <c r="AC211" s="57">
        <f t="shared" ref="AC211" si="173">+X211</f>
        <v>0</v>
      </c>
      <c r="AD211" s="17">
        <f t="shared" ref="AD211" si="174">+Y211</f>
        <v>14.4</v>
      </c>
      <c r="AE211" s="12">
        <f t="shared" ref="AE211" si="175">(AH211-AD211)/AH211</f>
        <v>0</v>
      </c>
      <c r="AF211" s="109"/>
      <c r="AG211" s="114">
        <v>1</v>
      </c>
      <c r="AH211" s="38">
        <f t="shared" ref="AH211" si="176">SUM(AJ211:AL211)+AF211</f>
        <v>14.4</v>
      </c>
      <c r="AI211" s="52"/>
      <c r="AJ211" s="17">
        <f t="shared" ref="AJ211" si="177">ROUND(AD211/(1-VLOOKUP(AG211,Group,2,FALSE)),2)</f>
        <v>14.4</v>
      </c>
      <c r="AK211" s="17">
        <f t="shared" ref="AK211" si="178">IF(VLOOKUP(AG211,Group,5,FALSE)="YES",VLOOKUP(ROUND(ROUND(AJ211,1)-AJ211,2),Round,2,FALSE)+VLOOKUP(AG211,Group,6,FALSE),0)</f>
        <v>0</v>
      </c>
      <c r="AL211" s="17">
        <f t="shared" ref="AL211" si="179">IF(VLOOKUP(AG211,Group,7,FALSE)="",0,ROUND(AJ211-0.04999,1)-AJ211+AM211)</f>
        <v>0</v>
      </c>
      <c r="AM211" s="17" t="str">
        <f t="shared" ref="AM211" si="180">IF(VLOOKUP(AG211,Group,7,FALSE)="","",VLOOKUP(AG211,Group,7,FALSE))</f>
        <v/>
      </c>
      <c r="AO211" s="87" t="s">
        <v>312</v>
      </c>
    </row>
    <row r="212" spans="2:41" s="3" customFormat="1" ht="1.5" customHeight="1" x14ac:dyDescent="0.2">
      <c r="P212" s="71"/>
      <c r="Q212" s="83"/>
      <c r="R212" s="6"/>
      <c r="S212" s="39"/>
      <c r="T212" s="6"/>
      <c r="U212" s="5"/>
      <c r="V212" s="52"/>
      <c r="W212" s="52"/>
      <c r="X212" s="54"/>
      <c r="Y212" s="15"/>
      <c r="Z212" s="52"/>
      <c r="AA212" s="39"/>
      <c r="AB212" s="39"/>
      <c r="AC212" s="54"/>
      <c r="AD212" s="17"/>
      <c r="AE212" s="15"/>
      <c r="AF212" s="62"/>
      <c r="AG212" s="112"/>
      <c r="AH212" s="39"/>
      <c r="AI212" s="52"/>
      <c r="AJ212" s="17"/>
      <c r="AK212" s="39"/>
      <c r="AL212" s="17"/>
      <c r="AM212" s="17"/>
      <c r="AO212" s="31" t="s">
        <v>312</v>
      </c>
    </row>
    <row r="213" spans="2:41" s="3" customFormat="1" ht="9.6" customHeight="1" x14ac:dyDescent="0.2">
      <c r="D213" s="40" t="s">
        <v>351</v>
      </c>
      <c r="E213" s="188" t="s">
        <v>1448</v>
      </c>
      <c r="F213" s="71"/>
      <c r="G213" s="30"/>
      <c r="H213" s="30"/>
      <c r="I213" s="30"/>
      <c r="J213" s="30"/>
      <c r="K213" s="30"/>
      <c r="L213" s="30"/>
      <c r="M213" s="30"/>
      <c r="N213" s="30"/>
      <c r="P213" s="71"/>
      <c r="Q213" s="83"/>
      <c r="R213" s="29"/>
      <c r="S213" s="39"/>
      <c r="T213" s="37"/>
      <c r="U213" s="5"/>
      <c r="V213" s="52"/>
      <c r="W213" s="52"/>
      <c r="X213" s="54"/>
      <c r="Y213" s="17"/>
      <c r="Z213" s="52"/>
      <c r="AA213" s="133"/>
      <c r="AB213" s="39"/>
      <c r="AC213" s="57"/>
      <c r="AD213" s="17"/>
      <c r="AE213" s="12"/>
      <c r="AF213" s="62"/>
      <c r="AH213" s="17"/>
      <c r="AI213" s="52"/>
      <c r="AK213" s="6" t="s">
        <v>93</v>
      </c>
      <c r="AO213" s="31" t="s">
        <v>312</v>
      </c>
    </row>
    <row r="214" spans="2:41" s="3" customFormat="1" ht="3.95" customHeight="1" x14ac:dyDescent="0.2">
      <c r="P214" s="71"/>
      <c r="Q214" s="83"/>
      <c r="R214" s="6"/>
      <c r="S214" s="39"/>
      <c r="T214" s="6"/>
      <c r="U214" s="5"/>
      <c r="V214" s="52"/>
      <c r="W214" s="52"/>
      <c r="X214" s="54"/>
      <c r="Y214" s="15"/>
      <c r="Z214" s="52"/>
      <c r="AA214" s="39"/>
      <c r="AB214" s="39"/>
      <c r="AC214" s="54"/>
      <c r="AD214" s="17"/>
      <c r="AE214" s="15"/>
      <c r="AF214" s="62"/>
      <c r="AG214" s="112"/>
      <c r="AH214" s="39"/>
      <c r="AI214" s="52"/>
      <c r="AJ214" s="17"/>
      <c r="AK214" s="39"/>
      <c r="AL214" s="17"/>
      <c r="AM214" s="17"/>
      <c r="AO214" s="31"/>
    </row>
    <row r="215" spans="2:41" s="3" customFormat="1" ht="12.2" customHeight="1" x14ac:dyDescent="0.2">
      <c r="C215" s="129" t="s">
        <v>1368</v>
      </c>
      <c r="D215" s="11"/>
      <c r="E215" s="130"/>
      <c r="F215" s="130"/>
      <c r="Q215" s="83"/>
      <c r="R215" s="193" t="s">
        <v>681</v>
      </c>
      <c r="S215" s="194" t="s">
        <v>1369</v>
      </c>
      <c r="T215" s="198"/>
      <c r="U215" s="122"/>
      <c r="V215" s="52"/>
      <c r="W215" s="52"/>
      <c r="X215" s="54"/>
      <c r="Y215" s="15"/>
      <c r="Z215" s="52"/>
      <c r="AA215" s="133"/>
      <c r="AC215" s="54"/>
      <c r="AD215" s="17"/>
      <c r="AE215" s="15"/>
      <c r="AF215" s="62"/>
      <c r="AH215" s="17"/>
      <c r="AI215" s="52"/>
      <c r="AK215" s="6" t="s">
        <v>93</v>
      </c>
      <c r="AO215" s="31" t="s">
        <v>312</v>
      </c>
    </row>
    <row r="216" spans="2:41" s="3" customFormat="1" ht="2.4500000000000002" customHeight="1" x14ac:dyDescent="0.2">
      <c r="P216" s="71"/>
      <c r="Q216" s="83"/>
      <c r="R216" s="6"/>
      <c r="S216" s="39"/>
      <c r="T216" s="6"/>
      <c r="U216" s="5"/>
      <c r="V216" s="52"/>
      <c r="W216" s="52"/>
      <c r="X216" s="54"/>
      <c r="Y216" s="15"/>
      <c r="Z216" s="52"/>
      <c r="AA216" s="39"/>
      <c r="AB216" s="39"/>
      <c r="AC216" s="54"/>
      <c r="AD216" s="17"/>
      <c r="AE216" s="15"/>
      <c r="AF216" s="62"/>
      <c r="AG216" s="112"/>
      <c r="AH216" s="39"/>
      <c r="AI216" s="52"/>
      <c r="AJ216" s="17"/>
      <c r="AK216" s="39"/>
      <c r="AL216" s="17"/>
      <c r="AM216" s="17"/>
      <c r="AO216" s="31" t="s">
        <v>312</v>
      </c>
    </row>
    <row r="217" spans="2:41" s="30" customFormat="1" ht="9.9499999999999993" customHeight="1" x14ac:dyDescent="0.2">
      <c r="C217" s="129"/>
      <c r="D217" s="40" t="s">
        <v>206</v>
      </c>
      <c r="E217" s="145" t="s">
        <v>1370</v>
      </c>
      <c r="G217" s="145"/>
      <c r="H217" s="145"/>
      <c r="I217" s="146"/>
      <c r="J217" s="145"/>
      <c r="K217" s="145"/>
      <c r="L217" s="145"/>
      <c r="Q217" s="83"/>
      <c r="S217" s="39"/>
      <c r="T217" s="134"/>
      <c r="U217" s="123"/>
      <c r="V217" s="52"/>
      <c r="W217" s="52"/>
      <c r="X217" s="126"/>
      <c r="Y217" s="124"/>
      <c r="Z217" s="52"/>
      <c r="AA217" s="133"/>
      <c r="AC217" s="126"/>
      <c r="AD217" s="125"/>
      <c r="AE217" s="124"/>
      <c r="AF217" s="127"/>
      <c r="AH217" s="125"/>
      <c r="AI217" s="52"/>
      <c r="AJ217" s="3"/>
      <c r="AK217" s="6" t="s">
        <v>93</v>
      </c>
      <c r="AL217" s="3"/>
      <c r="AO217" s="31" t="s">
        <v>312</v>
      </c>
    </row>
    <row r="218" spans="2:41" s="3" customFormat="1" ht="0.95" customHeight="1" x14ac:dyDescent="0.2">
      <c r="P218" s="71"/>
      <c r="Q218" s="83"/>
      <c r="R218" s="6"/>
      <c r="S218" s="39"/>
      <c r="T218" s="6"/>
      <c r="U218" s="5"/>
      <c r="V218" s="52"/>
      <c r="W218" s="52"/>
      <c r="X218" s="54"/>
      <c r="Y218" s="15"/>
      <c r="Z218" s="52"/>
      <c r="AA218" s="39"/>
      <c r="AB218" s="39"/>
      <c r="AC218" s="54"/>
      <c r="AD218" s="17"/>
      <c r="AE218" s="15"/>
      <c r="AF218" s="62"/>
      <c r="AG218" s="112"/>
      <c r="AH218" s="39"/>
      <c r="AI218" s="52"/>
      <c r="AJ218" s="17"/>
      <c r="AK218" s="39"/>
      <c r="AL218" s="17"/>
      <c r="AM218" s="17"/>
      <c r="AO218" s="31"/>
    </row>
    <row r="219" spans="2:41" s="3" customFormat="1" ht="9.9499999999999993" customHeight="1" x14ac:dyDescent="0.2">
      <c r="B219" s="101" t="s">
        <v>308</v>
      </c>
      <c r="D219" s="40"/>
      <c r="E219" s="71" t="s">
        <v>1371</v>
      </c>
      <c r="F219" s="71"/>
      <c r="G219" s="30" t="s">
        <v>295</v>
      </c>
      <c r="H219" s="30"/>
      <c r="I219" s="30" t="s">
        <v>620</v>
      </c>
      <c r="J219" s="30"/>
      <c r="K219" s="30"/>
      <c r="L219" s="30"/>
      <c r="M219" s="30"/>
      <c r="N219" s="30"/>
      <c r="P219" s="71" t="s">
        <v>1372</v>
      </c>
      <c r="Q219" s="83"/>
      <c r="R219" s="29"/>
      <c r="S219" s="39">
        <f t="shared" ref="S219" si="181">IF(Suggested="Yes",AB219,AH219)</f>
        <v>10.3</v>
      </c>
      <c r="T219" s="37" t="s">
        <v>294</v>
      </c>
      <c r="U219" s="141" t="str">
        <f>+Instructions!$B$21</f>
        <v>G</v>
      </c>
      <c r="V219" s="52"/>
      <c r="W219" s="52"/>
      <c r="X219" s="54">
        <f>+Instructions!$C$21</f>
        <v>0</v>
      </c>
      <c r="Y219" s="17">
        <f>IF(Instructions!$C$21="Group",#REF!,IF(Instructions!$C$21="Carter",#REF!,ROUNDUP($AB219*(1-X219),2)))</f>
        <v>10.3</v>
      </c>
      <c r="Z219" s="52"/>
      <c r="AA219" s="6" t="s">
        <v>1300</v>
      </c>
      <c r="AB219" s="39">
        <v>10.3</v>
      </c>
      <c r="AC219" s="57">
        <f t="shared" ref="AC219" si="182">+X219</f>
        <v>0</v>
      </c>
      <c r="AD219" s="17">
        <f t="shared" ref="AD219" si="183">+Y219</f>
        <v>10.3</v>
      </c>
      <c r="AE219" s="12">
        <f t="shared" ref="AE219" si="184">(AH219-AD219)/AH219</f>
        <v>0</v>
      </c>
      <c r="AF219" s="109"/>
      <c r="AG219" s="114">
        <v>1</v>
      </c>
      <c r="AH219" s="38">
        <f t="shared" ref="AH219" si="185">SUM(AJ219:AL219)+AF219</f>
        <v>10.3</v>
      </c>
      <c r="AI219" s="52"/>
      <c r="AJ219" s="17">
        <f t="shared" ref="AJ219" si="186">ROUND(AD219/(1-VLOOKUP(AG219,Group,2,FALSE)),2)</f>
        <v>10.3</v>
      </c>
      <c r="AK219" s="17">
        <f t="shared" ref="AK219" si="187">IF(VLOOKUP(AG219,Group,5,FALSE)="YES",VLOOKUP(ROUND(ROUND(AJ219,1)-AJ219,2),Round,2,FALSE)+VLOOKUP(AG219,Group,6,FALSE),0)</f>
        <v>0</v>
      </c>
      <c r="AL219" s="17">
        <f t="shared" ref="AL219" si="188">IF(VLOOKUP(AG219,Group,7,FALSE)="",0,ROUND(AJ219-0.04999,1)-AJ219+AM219)</f>
        <v>0</v>
      </c>
      <c r="AM219" s="17" t="str">
        <f t="shared" ref="AM219" si="189">IF(VLOOKUP(AG219,Group,7,FALSE)="","",VLOOKUP(AG219,Group,7,FALSE))</f>
        <v/>
      </c>
      <c r="AO219" s="31" t="s">
        <v>312</v>
      </c>
    </row>
    <row r="220" spans="2:41" s="3" customFormat="1" ht="3.95" customHeight="1" x14ac:dyDescent="0.2">
      <c r="P220" s="71"/>
      <c r="Q220" s="83"/>
      <c r="R220" s="6"/>
      <c r="S220" s="39"/>
      <c r="T220" s="6"/>
      <c r="U220" s="5"/>
      <c r="V220" s="52"/>
      <c r="W220" s="52"/>
      <c r="X220" s="54"/>
      <c r="Y220" s="15"/>
      <c r="Z220" s="52"/>
      <c r="AA220" s="39"/>
      <c r="AB220" s="39"/>
      <c r="AC220" s="54"/>
      <c r="AD220" s="17"/>
      <c r="AE220" s="15"/>
      <c r="AF220" s="62"/>
      <c r="AG220" s="112"/>
      <c r="AH220" s="39"/>
      <c r="AI220" s="52"/>
      <c r="AJ220" s="17"/>
      <c r="AK220" s="39"/>
      <c r="AL220" s="17"/>
      <c r="AM220" s="17"/>
      <c r="AO220" s="31"/>
    </row>
    <row r="221" spans="2:41" s="3" customFormat="1" ht="12.2" customHeight="1" x14ac:dyDescent="0.2">
      <c r="C221" s="305" t="s">
        <v>1578</v>
      </c>
      <c r="D221" s="306"/>
      <c r="E221" s="307"/>
      <c r="F221" s="307"/>
      <c r="G221" s="308"/>
      <c r="H221" s="308"/>
      <c r="I221" s="308"/>
      <c r="J221" s="308"/>
      <c r="K221" s="325" t="s">
        <v>1584</v>
      </c>
      <c r="M221" s="308"/>
      <c r="N221" s="308"/>
      <c r="O221" s="308"/>
      <c r="P221" s="308"/>
      <c r="Q221" s="309"/>
      <c r="R221" s="310" t="s">
        <v>681</v>
      </c>
      <c r="S221" s="311" t="s">
        <v>684</v>
      </c>
      <c r="T221" s="312"/>
      <c r="U221" s="122"/>
      <c r="V221" s="52"/>
      <c r="W221" s="52"/>
      <c r="X221" s="54"/>
      <c r="Y221" s="15"/>
      <c r="Z221" s="52"/>
      <c r="AA221" s="133"/>
      <c r="AC221" s="54"/>
      <c r="AD221" s="17"/>
      <c r="AE221" s="15"/>
      <c r="AF221" s="62"/>
      <c r="AH221" s="17"/>
      <c r="AI221" s="52"/>
      <c r="AK221" s="6" t="s">
        <v>93</v>
      </c>
      <c r="AO221" s="31" t="s">
        <v>312</v>
      </c>
    </row>
    <row r="222" spans="2:41" s="3" customFormat="1" ht="2.4500000000000002" customHeight="1" x14ac:dyDescent="0.2">
      <c r="C222" s="308"/>
      <c r="D222" s="308"/>
      <c r="E222" s="308"/>
      <c r="F222" s="308"/>
      <c r="G222" s="308"/>
      <c r="H222" s="308"/>
      <c r="I222" s="308"/>
      <c r="J222" s="308"/>
      <c r="K222" s="308"/>
      <c r="L222" s="308"/>
      <c r="M222" s="308"/>
      <c r="N222" s="308"/>
      <c r="O222" s="308"/>
      <c r="P222" s="164"/>
      <c r="Q222" s="309"/>
      <c r="R222" s="313"/>
      <c r="S222" s="314"/>
      <c r="T222" s="313"/>
      <c r="U222" s="5"/>
      <c r="V222" s="52"/>
      <c r="W222" s="52"/>
      <c r="X222" s="54"/>
      <c r="Y222" s="15"/>
      <c r="Z222" s="52"/>
      <c r="AA222" s="39"/>
      <c r="AB222" s="39"/>
      <c r="AC222" s="54"/>
      <c r="AD222" s="17"/>
      <c r="AE222" s="15"/>
      <c r="AF222" s="62"/>
      <c r="AG222" s="112"/>
      <c r="AH222" s="39"/>
      <c r="AI222" s="52"/>
      <c r="AJ222" s="17"/>
      <c r="AK222" s="39"/>
      <c r="AL222" s="17"/>
      <c r="AM222" s="17"/>
      <c r="AO222" s="31" t="s">
        <v>312</v>
      </c>
    </row>
    <row r="223" spans="2:41" s="30" customFormat="1" ht="9.9499999999999993" customHeight="1" x14ac:dyDescent="0.2">
      <c r="C223" s="305"/>
      <c r="D223" s="315" t="s">
        <v>206</v>
      </c>
      <c r="E223" s="316" t="s">
        <v>1309</v>
      </c>
      <c r="F223" s="165"/>
      <c r="G223" s="316"/>
      <c r="H223" s="316"/>
      <c r="I223" s="317"/>
      <c r="J223" s="316"/>
      <c r="K223" s="316"/>
      <c r="L223" s="316"/>
      <c r="M223" s="165"/>
      <c r="N223" s="165"/>
      <c r="O223" s="165"/>
      <c r="P223" s="165"/>
      <c r="Q223" s="309"/>
      <c r="R223" s="165"/>
      <c r="S223" s="314"/>
      <c r="T223" s="318"/>
      <c r="U223" s="123"/>
      <c r="V223" s="52"/>
      <c r="W223" s="52"/>
      <c r="X223" s="126"/>
      <c r="Y223" s="124"/>
      <c r="Z223" s="52"/>
      <c r="AA223" s="133"/>
      <c r="AC223" s="126"/>
      <c r="AD223" s="125"/>
      <c r="AE223" s="124"/>
      <c r="AF223" s="127"/>
      <c r="AH223" s="125"/>
      <c r="AI223" s="52"/>
      <c r="AJ223" s="3"/>
      <c r="AK223" s="6" t="s">
        <v>93</v>
      </c>
      <c r="AL223" s="3"/>
      <c r="AO223" s="31" t="s">
        <v>312</v>
      </c>
    </row>
    <row r="224" spans="2:41" s="3" customFormat="1" ht="0.95" customHeight="1" x14ac:dyDescent="0.2">
      <c r="C224" s="308"/>
      <c r="D224" s="308"/>
      <c r="E224" s="308"/>
      <c r="F224" s="308"/>
      <c r="G224" s="308"/>
      <c r="H224" s="308"/>
      <c r="I224" s="308"/>
      <c r="J224" s="308"/>
      <c r="K224" s="308"/>
      <c r="L224" s="308"/>
      <c r="M224" s="308"/>
      <c r="N224" s="308"/>
      <c r="O224" s="308"/>
      <c r="P224" s="164"/>
      <c r="Q224" s="309"/>
      <c r="R224" s="313"/>
      <c r="S224" s="314"/>
      <c r="T224" s="313"/>
      <c r="U224" s="5"/>
      <c r="V224" s="52"/>
      <c r="W224" s="52"/>
      <c r="X224" s="54"/>
      <c r="Y224" s="15"/>
      <c r="Z224" s="52"/>
      <c r="AA224" s="39"/>
      <c r="AB224" s="39"/>
      <c r="AC224" s="54"/>
      <c r="AD224" s="17"/>
      <c r="AE224" s="15"/>
      <c r="AF224" s="62"/>
      <c r="AG224" s="112"/>
      <c r="AH224" s="39"/>
      <c r="AI224" s="52"/>
      <c r="AJ224" s="17"/>
      <c r="AK224" s="39"/>
      <c r="AL224" s="17"/>
      <c r="AM224" s="17"/>
      <c r="AO224" s="31"/>
    </row>
    <row r="225" spans="2:41" s="3" customFormat="1" ht="9.9499999999999993" customHeight="1" x14ac:dyDescent="0.2">
      <c r="B225" s="101" t="s">
        <v>308</v>
      </c>
      <c r="C225" s="308"/>
      <c r="D225" s="315"/>
      <c r="E225" s="164" t="s">
        <v>134</v>
      </c>
      <c r="F225" s="164"/>
      <c r="G225" s="165" t="s">
        <v>295</v>
      </c>
      <c r="H225" s="165"/>
      <c r="I225" s="165"/>
      <c r="J225" s="165"/>
      <c r="K225" s="319"/>
      <c r="L225" s="165"/>
      <c r="M225" s="165"/>
      <c r="N225" s="165"/>
      <c r="O225" s="308"/>
      <c r="P225" s="164" t="s">
        <v>80</v>
      </c>
      <c r="Q225" s="309" t="s">
        <v>210</v>
      </c>
      <c r="R225" s="320"/>
      <c r="S225" s="314">
        <f>IF(Suggested="Yes",AB225,AH225)</f>
        <v>4.5</v>
      </c>
      <c r="T225" s="321" t="s">
        <v>294</v>
      </c>
      <c r="U225" s="141" t="str">
        <f>+Instructions!$B$21</f>
        <v>G</v>
      </c>
      <c r="V225" s="52"/>
      <c r="W225" s="52"/>
      <c r="X225" s="54">
        <f>+Instructions!$C$21</f>
        <v>0</v>
      </c>
      <c r="Y225" s="17">
        <f>IF(Instructions!$C$21="Group",#REF!,IF(Instructions!$C$21="Carter",#REF!,ROUNDUP($AB225*(1-X225),2)))</f>
        <v>4.5</v>
      </c>
      <c r="Z225" s="52"/>
      <c r="AA225" s="6" t="s">
        <v>1300</v>
      </c>
      <c r="AB225" s="39">
        <v>4.5</v>
      </c>
      <c r="AC225" s="57">
        <f t="shared" ref="AC225:AD226" si="190">+X225</f>
        <v>0</v>
      </c>
      <c r="AD225" s="17">
        <f t="shared" si="190"/>
        <v>4.5</v>
      </c>
      <c r="AE225" s="12">
        <f>(AH225-AD225)/AH225</f>
        <v>0</v>
      </c>
      <c r="AF225" s="109"/>
      <c r="AG225" s="114">
        <v>1</v>
      </c>
      <c r="AH225" s="38">
        <f>SUM(AJ225:AL225)+AF225</f>
        <v>4.5</v>
      </c>
      <c r="AI225" s="52"/>
      <c r="AJ225" s="17">
        <f>ROUND(AD225/(1-VLOOKUP(AG225,Group,2,FALSE)),2)</f>
        <v>4.5</v>
      </c>
      <c r="AK225" s="17">
        <f>IF(VLOOKUP(AG225,Group,5,FALSE)="YES",VLOOKUP(ROUND(ROUND(AJ225,1)-AJ225,2),Round,2,FALSE)+VLOOKUP(AG225,Group,6,FALSE),0)</f>
        <v>0</v>
      </c>
      <c r="AL225" s="17">
        <f>IF(VLOOKUP(AG225,Group,7,FALSE)="",0,ROUND(AJ225-0.04999,1)-AJ225+AM225)</f>
        <v>0</v>
      </c>
      <c r="AM225" s="17" t="str">
        <f>IF(VLOOKUP(AG225,Group,7,FALSE)="","",VLOOKUP(AG225,Group,7,FALSE))</f>
        <v/>
      </c>
      <c r="AO225" s="31" t="s">
        <v>312</v>
      </c>
    </row>
    <row r="226" spans="2:41" s="3" customFormat="1" ht="9.9499999999999993" customHeight="1" x14ac:dyDescent="0.2">
      <c r="B226" s="101" t="s">
        <v>308</v>
      </c>
      <c r="C226" s="308"/>
      <c r="D226" s="315"/>
      <c r="E226" s="164" t="s">
        <v>43</v>
      </c>
      <c r="F226" s="164"/>
      <c r="G226" s="165" t="s">
        <v>295</v>
      </c>
      <c r="H226" s="165"/>
      <c r="I226" s="165"/>
      <c r="J226" s="165"/>
      <c r="K226" s="319"/>
      <c r="L226" s="165"/>
      <c r="M226" s="165"/>
      <c r="N226" s="165"/>
      <c r="O226" s="308"/>
      <c r="P226" s="164" t="s">
        <v>80</v>
      </c>
      <c r="Q226" s="309"/>
      <c r="R226" s="320"/>
      <c r="S226" s="314">
        <f>IF(Suggested="Yes",AB226,AH226)</f>
        <v>4.45</v>
      </c>
      <c r="T226" s="321" t="s">
        <v>294</v>
      </c>
      <c r="U226" s="141" t="str">
        <f>+Instructions!$B$21</f>
        <v>G</v>
      </c>
      <c r="V226" s="52"/>
      <c r="W226" s="52"/>
      <c r="X226" s="54">
        <f>+Instructions!$C$21</f>
        <v>0</v>
      </c>
      <c r="Y226" s="17">
        <f>IF(Instructions!$C$21="Group",#REF!,IF(Instructions!$C$21="Carter",#REF!,ROUNDUP($AB226*(1-X226),2)))</f>
        <v>4.45</v>
      </c>
      <c r="Z226" s="52"/>
      <c r="AA226" s="6" t="s">
        <v>1300</v>
      </c>
      <c r="AB226" s="39">
        <v>4.45</v>
      </c>
      <c r="AC226" s="57">
        <f t="shared" si="190"/>
        <v>0</v>
      </c>
      <c r="AD226" s="17">
        <f t="shared" si="190"/>
        <v>4.45</v>
      </c>
      <c r="AE226" s="12">
        <f>(AH226-AD226)/AH226</f>
        <v>0</v>
      </c>
      <c r="AF226" s="109"/>
      <c r="AG226" s="114">
        <v>1</v>
      </c>
      <c r="AH226" s="38">
        <f>SUM(AJ226:AL226)+AF226</f>
        <v>4.45</v>
      </c>
      <c r="AI226" s="52"/>
      <c r="AJ226" s="17">
        <f>ROUND(AD226/(1-VLOOKUP(AG226,Group,2,FALSE)),2)</f>
        <v>4.45</v>
      </c>
      <c r="AK226" s="17">
        <f>IF(VLOOKUP(AG226,Group,5,FALSE)="YES",VLOOKUP(ROUND(ROUND(AJ226,1)-AJ226,2),Round,2,FALSE)+VLOOKUP(AG226,Group,6,FALSE),0)</f>
        <v>0</v>
      </c>
      <c r="AL226" s="17">
        <f>IF(VLOOKUP(AG226,Group,7,FALSE)="",0,ROUND(AJ226-0.04999,1)-AJ226+AM226)</f>
        <v>0</v>
      </c>
      <c r="AM226" s="17" t="str">
        <f>IF(VLOOKUP(AG226,Group,7,FALSE)="","",VLOOKUP(AG226,Group,7,FALSE))</f>
        <v/>
      </c>
      <c r="AO226" s="31" t="s">
        <v>312</v>
      </c>
    </row>
    <row r="227" spans="2:41" s="3" customFormat="1" ht="1.5" customHeight="1" x14ac:dyDescent="0.2">
      <c r="C227" s="308"/>
      <c r="D227" s="308"/>
      <c r="E227" s="308"/>
      <c r="F227" s="308"/>
      <c r="G227" s="308"/>
      <c r="H227" s="308"/>
      <c r="I227" s="308"/>
      <c r="J227" s="308"/>
      <c r="K227" s="308"/>
      <c r="L227" s="308"/>
      <c r="M227" s="308"/>
      <c r="N227" s="308"/>
      <c r="O227" s="308"/>
      <c r="P227" s="164"/>
      <c r="Q227" s="309"/>
      <c r="R227" s="313"/>
      <c r="S227" s="314"/>
      <c r="T227" s="313"/>
      <c r="U227" s="5"/>
      <c r="V227" s="52"/>
      <c r="W227" s="52"/>
      <c r="X227" s="54"/>
      <c r="Y227" s="15"/>
      <c r="Z227" s="52"/>
      <c r="AA227" s="39"/>
      <c r="AB227" s="39"/>
      <c r="AC227" s="54"/>
      <c r="AD227" s="17"/>
      <c r="AE227" s="15"/>
      <c r="AF227" s="62"/>
      <c r="AG227" s="112"/>
      <c r="AH227" s="39"/>
      <c r="AI227" s="52"/>
      <c r="AJ227" s="17"/>
      <c r="AK227" s="39"/>
      <c r="AL227" s="17"/>
      <c r="AM227" s="17"/>
      <c r="AO227" s="31"/>
    </row>
    <row r="228" spans="2:41" s="3" customFormat="1" ht="9.9499999999999993" customHeight="1" x14ac:dyDescent="0.2">
      <c r="B228" s="100" t="s">
        <v>204</v>
      </c>
      <c r="C228" s="308"/>
      <c r="D228" s="315"/>
      <c r="E228" s="164" t="s">
        <v>134</v>
      </c>
      <c r="F228" s="164"/>
      <c r="G228" s="165" t="s">
        <v>30</v>
      </c>
      <c r="H228" s="165"/>
      <c r="I228" s="165" t="s">
        <v>1579</v>
      </c>
      <c r="J228" s="165"/>
      <c r="K228" s="165"/>
      <c r="L228" s="165"/>
      <c r="M228" s="165"/>
      <c r="N228" s="165"/>
      <c r="O228" s="308"/>
      <c r="P228" s="164" t="s">
        <v>948</v>
      </c>
      <c r="Q228" s="309"/>
      <c r="R228" s="320"/>
      <c r="S228" s="314">
        <f>IF(Suggested="Yes",AB228,AH228)</f>
        <v>24.3</v>
      </c>
      <c r="T228" s="321" t="s">
        <v>293</v>
      </c>
      <c r="U228" s="141" t="str">
        <f>+Instructions!$B$21</f>
        <v>G</v>
      </c>
      <c r="V228" s="52"/>
      <c r="W228" s="52"/>
      <c r="X228" s="54">
        <f>+Instructions!$C$21</f>
        <v>0</v>
      </c>
      <c r="Y228" s="17">
        <f>IF(Instructions!$C$21="Group",#REF!,IF(Instructions!$C$21="Carter",#REF!,ROUNDUP($AB228*(1-X228),2)))</f>
        <v>24.3</v>
      </c>
      <c r="Z228" s="52"/>
      <c r="AA228" s="6" t="s">
        <v>1300</v>
      </c>
      <c r="AB228" s="39">
        <v>24.3</v>
      </c>
      <c r="AC228" s="57">
        <f>+X228</f>
        <v>0</v>
      </c>
      <c r="AD228" s="17">
        <f>+Y228</f>
        <v>24.3</v>
      </c>
      <c r="AE228" s="12">
        <f>(AH228-AD228)/AH228</f>
        <v>0</v>
      </c>
      <c r="AF228" s="109"/>
      <c r="AG228" s="115">
        <v>3</v>
      </c>
      <c r="AH228" s="53">
        <f>SUM(AJ228:AL228)+AF228</f>
        <v>24.3</v>
      </c>
      <c r="AI228" s="52"/>
      <c r="AJ228" s="17">
        <f>ROUND(AD228/(1-VLOOKUP(AG228,Group,2,FALSE)),2)</f>
        <v>24.3</v>
      </c>
      <c r="AK228" s="17">
        <f>IF(VLOOKUP(AG228,Group,5,FALSE)="YES",VLOOKUP(ROUND(ROUND(AJ228,1)-AJ228,2),Round,2,FALSE)+VLOOKUP(AG228,Group,6,FALSE),0)</f>
        <v>0</v>
      </c>
      <c r="AL228" s="17">
        <f>IF(VLOOKUP(AG228,Group,7,FALSE)="",0,ROUND(AJ228-0.04999,1)-AJ228+AM228)</f>
        <v>0</v>
      </c>
      <c r="AM228" s="17" t="str">
        <f>IF(VLOOKUP(AG228,Group,7,FALSE)="","",VLOOKUP(AG228,Group,7,FALSE))</f>
        <v/>
      </c>
      <c r="AO228" s="31" t="s">
        <v>312</v>
      </c>
    </row>
    <row r="229" spans="2:41" s="3" customFormat="1" ht="1.5" customHeight="1" x14ac:dyDescent="0.2">
      <c r="C229" s="308"/>
      <c r="D229" s="308"/>
      <c r="E229" s="308"/>
      <c r="F229" s="308"/>
      <c r="G229" s="308"/>
      <c r="H229" s="308"/>
      <c r="I229" s="308"/>
      <c r="J229" s="308"/>
      <c r="K229" s="308"/>
      <c r="L229" s="308"/>
      <c r="M229" s="308"/>
      <c r="N229" s="308"/>
      <c r="O229" s="308"/>
      <c r="P229" s="164"/>
      <c r="Q229" s="309"/>
      <c r="R229" s="313"/>
      <c r="S229" s="314"/>
      <c r="T229" s="313"/>
      <c r="U229" s="5"/>
      <c r="V229" s="52"/>
      <c r="W229" s="52"/>
      <c r="X229" s="54"/>
      <c r="Y229" s="17"/>
      <c r="Z229" s="52"/>
      <c r="AA229" s="39"/>
      <c r="AB229" s="39"/>
      <c r="AC229" s="54"/>
      <c r="AD229" s="17"/>
      <c r="AE229" s="15"/>
      <c r="AF229" s="62"/>
      <c r="AG229" s="112"/>
      <c r="AH229" s="39"/>
      <c r="AI229" s="52"/>
      <c r="AJ229" s="17"/>
      <c r="AK229" s="39"/>
      <c r="AL229" s="17"/>
      <c r="AM229" s="17"/>
      <c r="AO229" s="31"/>
    </row>
    <row r="230" spans="2:41" s="3" customFormat="1" ht="9.9499999999999993" customHeight="1" x14ac:dyDescent="0.2">
      <c r="B230" s="102" t="s">
        <v>292</v>
      </c>
      <c r="C230" s="308"/>
      <c r="D230" s="315"/>
      <c r="E230" s="164" t="s">
        <v>135</v>
      </c>
      <c r="F230" s="164"/>
      <c r="G230" s="165" t="s">
        <v>439</v>
      </c>
      <c r="H230" s="165"/>
      <c r="I230" s="165" t="s">
        <v>366</v>
      </c>
      <c r="J230" s="165"/>
      <c r="K230" s="165"/>
      <c r="L230" s="165"/>
      <c r="M230" s="165"/>
      <c r="N230" s="165" t="s">
        <v>93</v>
      </c>
      <c r="O230" s="308"/>
      <c r="P230" s="164"/>
      <c r="Q230" s="309" t="s">
        <v>210</v>
      </c>
      <c r="R230" s="320" t="s">
        <v>304</v>
      </c>
      <c r="S230" s="314">
        <f>IF(Suggested="Yes",AB230,AH230)</f>
        <v>10.9</v>
      </c>
      <c r="T230" s="321" t="s">
        <v>293</v>
      </c>
      <c r="U230" s="141" t="str">
        <f>+Instructions!$B$21</f>
        <v>G</v>
      </c>
      <c r="V230" s="52"/>
      <c r="W230" s="52"/>
      <c r="X230" s="54">
        <f>+Instructions!$C$21</f>
        <v>0</v>
      </c>
      <c r="Y230" s="17">
        <f>IF(Instructions!$C$21="Group",#REF!,IF(Instructions!$C$21="Carter",#REF!,ROUNDUP($AB230*(1-X230),2)))</f>
        <v>10.9</v>
      </c>
      <c r="Z230" s="52"/>
      <c r="AA230" s="6" t="s">
        <v>1300</v>
      </c>
      <c r="AB230" s="39">
        <v>10.9</v>
      </c>
      <c r="AC230" s="57">
        <f t="shared" ref="AC230:AD230" si="191">+X230</f>
        <v>0</v>
      </c>
      <c r="AD230" s="39">
        <f t="shared" si="191"/>
        <v>10.9</v>
      </c>
      <c r="AE230" s="57">
        <f>(AH230-AD230)/AH230</f>
        <v>0</v>
      </c>
      <c r="AF230" s="109"/>
      <c r="AG230" s="116">
        <v>2</v>
      </c>
      <c r="AH230" s="44">
        <f>SUM(AJ230:AL230)+AF230</f>
        <v>10.9</v>
      </c>
      <c r="AI230" s="52"/>
      <c r="AJ230" s="17">
        <f>ROUND(AD230/(1-VLOOKUP(AG230,Group,2,FALSE)),2)</f>
        <v>10.9</v>
      </c>
      <c r="AK230" s="17">
        <f>IF(VLOOKUP(AG230,Group,5,FALSE)="YES",VLOOKUP(ROUND(ROUND(AJ230,1)-AJ230,2),Round,2,FALSE)+VLOOKUP(AG230,Group,6,FALSE),0)</f>
        <v>0</v>
      </c>
      <c r="AL230" s="17">
        <f>IF(VLOOKUP(AG230,Group,7,FALSE)="",0,ROUND(AJ230-0.04999,1)-AJ230+AM230)</f>
        <v>0</v>
      </c>
      <c r="AM230" s="17" t="str">
        <f>IF(VLOOKUP(AG230,Group,7,FALSE)="","",VLOOKUP(AG230,Group,7,FALSE))</f>
        <v/>
      </c>
      <c r="AO230" s="31" t="s">
        <v>312</v>
      </c>
    </row>
    <row r="231" spans="2:41" s="3" customFormat="1" ht="1.5" customHeight="1" x14ac:dyDescent="0.2">
      <c r="P231" s="71"/>
      <c r="Q231" s="83"/>
      <c r="R231" s="6"/>
      <c r="S231" s="39"/>
      <c r="T231" s="6"/>
      <c r="U231" s="5"/>
      <c r="V231" s="52"/>
      <c r="W231" s="52"/>
      <c r="X231" s="54"/>
      <c r="Y231" s="15"/>
      <c r="Z231" s="52"/>
      <c r="AA231" s="39"/>
      <c r="AB231" s="39"/>
      <c r="AC231" s="54"/>
      <c r="AD231" s="17"/>
      <c r="AE231" s="15"/>
      <c r="AF231" s="62"/>
      <c r="AG231" s="112"/>
      <c r="AH231" s="39"/>
      <c r="AI231" s="52"/>
      <c r="AJ231" s="17"/>
      <c r="AK231" s="39"/>
      <c r="AL231" s="17"/>
      <c r="AM231" s="17"/>
      <c r="AO231" s="31" t="s">
        <v>312</v>
      </c>
    </row>
    <row r="232" spans="2:41" s="3" customFormat="1" ht="9.6" customHeight="1" x14ac:dyDescent="0.2">
      <c r="D232" s="315" t="s">
        <v>351</v>
      </c>
      <c r="E232" s="323" t="s">
        <v>711</v>
      </c>
      <c r="F232" s="164"/>
      <c r="G232" s="165"/>
      <c r="H232" s="165"/>
      <c r="I232" s="165"/>
      <c r="J232" s="30"/>
      <c r="K232" s="30"/>
      <c r="L232" s="30"/>
      <c r="M232" s="30"/>
      <c r="N232" s="30" t="s">
        <v>93</v>
      </c>
      <c r="P232" s="71"/>
      <c r="Q232" s="83"/>
      <c r="R232" s="29"/>
      <c r="S232" s="39"/>
      <c r="T232" s="37"/>
      <c r="U232" s="5"/>
      <c r="V232" s="52"/>
      <c r="W232" s="52"/>
      <c r="X232" s="54"/>
      <c r="Y232" s="17"/>
      <c r="Z232" s="52"/>
      <c r="AA232" s="133"/>
      <c r="AB232" s="39"/>
      <c r="AC232" s="57"/>
      <c r="AD232" s="17"/>
      <c r="AE232" s="12"/>
      <c r="AF232" s="62"/>
      <c r="AH232" s="17"/>
      <c r="AI232" s="52"/>
      <c r="AK232" s="6" t="s">
        <v>93</v>
      </c>
      <c r="AO232" s="31" t="s">
        <v>312</v>
      </c>
    </row>
    <row r="233" spans="2:41" s="3" customFormat="1" ht="3.95" customHeight="1" x14ac:dyDescent="0.2">
      <c r="C233" s="129"/>
      <c r="D233" s="11"/>
      <c r="E233" s="130"/>
      <c r="F233" s="130"/>
      <c r="Q233" s="83"/>
      <c r="S233" s="39"/>
      <c r="T233" s="131"/>
      <c r="U233" s="132"/>
      <c r="V233" s="52"/>
      <c r="W233" s="52"/>
      <c r="X233" s="54"/>
      <c r="Y233" s="15"/>
      <c r="Z233" s="52"/>
      <c r="AA233" s="133"/>
      <c r="AC233" s="54"/>
      <c r="AD233" s="39"/>
      <c r="AE233" s="15"/>
      <c r="AF233" s="72"/>
      <c r="AH233" s="39"/>
      <c r="AI233" s="52"/>
      <c r="AK233" s="6" t="s">
        <v>93</v>
      </c>
      <c r="AO233" s="31" t="s">
        <v>312</v>
      </c>
    </row>
    <row r="234" spans="2:41" s="3" customFormat="1" ht="9.9499999999999993" customHeight="1" x14ac:dyDescent="0.2">
      <c r="C234" s="129" t="s">
        <v>1535</v>
      </c>
      <c r="D234" s="11"/>
      <c r="E234" s="130"/>
      <c r="F234" s="130"/>
      <c r="L234" s="3" t="s">
        <v>93</v>
      </c>
      <c r="P234" s="71"/>
      <c r="Q234" s="83"/>
      <c r="R234" s="193" t="s">
        <v>681</v>
      </c>
      <c r="S234" s="194" t="s">
        <v>1522</v>
      </c>
      <c r="T234" s="198"/>
      <c r="U234" s="122"/>
      <c r="V234" s="52"/>
      <c r="W234" s="52"/>
      <c r="X234" s="54"/>
      <c r="Y234" s="15"/>
      <c r="Z234" s="52"/>
      <c r="AA234" s="133"/>
      <c r="AC234" s="54"/>
      <c r="AD234" s="17"/>
      <c r="AE234" s="15"/>
      <c r="AF234" s="62"/>
      <c r="AH234" s="17"/>
      <c r="AI234" s="52"/>
      <c r="AK234" s="6" t="s">
        <v>93</v>
      </c>
      <c r="AO234" s="31" t="s">
        <v>312</v>
      </c>
    </row>
    <row r="235" spans="2:41" s="3" customFormat="1" ht="2.4500000000000002" customHeight="1" x14ac:dyDescent="0.2">
      <c r="P235" s="71"/>
      <c r="Q235" s="83"/>
      <c r="R235" s="6"/>
      <c r="S235" s="39"/>
      <c r="T235" s="6"/>
      <c r="U235" s="5"/>
      <c r="V235" s="52"/>
      <c r="W235" s="52"/>
      <c r="X235" s="54"/>
      <c r="Y235" s="15"/>
      <c r="Z235" s="52"/>
      <c r="AA235" s="39"/>
      <c r="AB235" s="39"/>
      <c r="AC235" s="54"/>
      <c r="AD235" s="17"/>
      <c r="AE235" s="15"/>
      <c r="AF235" s="62"/>
      <c r="AG235" s="112"/>
      <c r="AH235" s="39"/>
      <c r="AI235" s="52"/>
      <c r="AJ235" s="17"/>
      <c r="AK235" s="39"/>
      <c r="AL235" s="17"/>
      <c r="AM235" s="17"/>
      <c r="AO235" s="31" t="s">
        <v>312</v>
      </c>
    </row>
    <row r="236" spans="2:41" s="30" customFormat="1" ht="9.9499999999999993" customHeight="1" x14ac:dyDescent="0.2">
      <c r="C236" s="135"/>
      <c r="D236" s="40" t="s">
        <v>206</v>
      </c>
      <c r="E236" s="145" t="s">
        <v>1524</v>
      </c>
      <c r="F236" s="144"/>
      <c r="G236" s="145"/>
      <c r="I236" s="145"/>
      <c r="J236" s="145"/>
      <c r="L236" s="145"/>
      <c r="N236" s="145"/>
      <c r="Q236" s="83"/>
      <c r="T236" s="134"/>
      <c r="U236" s="123"/>
      <c r="V236" s="52"/>
      <c r="W236" s="52"/>
      <c r="X236" s="126"/>
      <c r="Y236" s="124"/>
      <c r="Z236" s="52"/>
      <c r="AA236" s="133"/>
      <c r="AC236" s="126"/>
      <c r="AD236" s="125"/>
      <c r="AE236" s="124"/>
      <c r="AF236" s="127"/>
      <c r="AH236" s="125"/>
      <c r="AI236" s="52"/>
      <c r="AJ236" s="3"/>
      <c r="AK236" s="6" t="s">
        <v>93</v>
      </c>
      <c r="AL236" s="3"/>
      <c r="AO236" s="31" t="s">
        <v>312</v>
      </c>
    </row>
    <row r="237" spans="2:41" s="3" customFormat="1" ht="3.95" customHeight="1" x14ac:dyDescent="0.2">
      <c r="C237" s="129"/>
      <c r="D237" s="11"/>
      <c r="E237" s="130"/>
      <c r="F237" s="130"/>
      <c r="Q237" s="83"/>
      <c r="S237" s="39"/>
      <c r="T237" s="131"/>
      <c r="U237" s="132"/>
      <c r="V237" s="52"/>
      <c r="W237" s="52"/>
      <c r="X237" s="54"/>
      <c r="Y237" s="15"/>
      <c r="Z237" s="52"/>
      <c r="AA237" s="133"/>
      <c r="AC237" s="54"/>
      <c r="AD237" s="39"/>
      <c r="AE237" s="15"/>
      <c r="AF237" s="72"/>
      <c r="AH237" s="39"/>
      <c r="AI237" s="52"/>
      <c r="AK237" s="6" t="s">
        <v>93</v>
      </c>
      <c r="AO237" s="31" t="s">
        <v>312</v>
      </c>
    </row>
    <row r="238" spans="2:41" s="3" customFormat="1" ht="12.75" x14ac:dyDescent="0.2">
      <c r="B238" s="101" t="s">
        <v>308</v>
      </c>
      <c r="D238" s="40"/>
      <c r="E238" s="71" t="s">
        <v>43</v>
      </c>
      <c r="F238" s="71"/>
      <c r="G238" s="30" t="s">
        <v>295</v>
      </c>
      <c r="H238" s="30"/>
      <c r="I238" s="30" t="s">
        <v>1534</v>
      </c>
      <c r="J238" s="30"/>
      <c r="K238" s="30"/>
      <c r="L238" s="30"/>
      <c r="M238" s="30"/>
      <c r="N238" s="30"/>
      <c r="P238" s="71" t="s">
        <v>817</v>
      </c>
      <c r="Q238" s="83"/>
      <c r="R238" s="29"/>
      <c r="S238" s="39">
        <f t="shared" ref="S238" si="192">IF(Suggested="Yes",AB238,AH238)</f>
        <v>7.95</v>
      </c>
      <c r="T238" s="37" t="s">
        <v>294</v>
      </c>
      <c r="U238" s="141" t="str">
        <f>+Instructions!$B$21</f>
        <v>G</v>
      </c>
      <c r="V238" s="52"/>
      <c r="W238" s="52"/>
      <c r="X238" s="54">
        <f>+Instructions!$C$21</f>
        <v>0</v>
      </c>
      <c r="Y238" s="17">
        <f>IF(Instructions!$C$21="Group",#REF!,IF(Instructions!$C$21="Carter",#REF!,ROUNDUP($AB238*(1-X238),2)))</f>
        <v>7.95</v>
      </c>
      <c r="Z238" s="52"/>
      <c r="AA238" s="6" t="s">
        <v>1300</v>
      </c>
      <c r="AB238" s="39">
        <v>7.95</v>
      </c>
      <c r="AC238" s="57">
        <f t="shared" ref="AC238" si="193">+X238</f>
        <v>0</v>
      </c>
      <c r="AD238" s="17">
        <f t="shared" ref="AD238" si="194">+Y238</f>
        <v>7.95</v>
      </c>
      <c r="AE238" s="12">
        <f t="shared" ref="AE238" si="195">(AH238-AD238)/AH238</f>
        <v>0</v>
      </c>
      <c r="AF238" s="109"/>
      <c r="AG238" s="114">
        <v>1</v>
      </c>
      <c r="AH238" s="38">
        <f t="shared" ref="AH238" si="196">SUM(AJ238:AL238)+AF238</f>
        <v>7.95</v>
      </c>
      <c r="AI238" s="52"/>
      <c r="AJ238" s="17">
        <f t="shared" ref="AJ238" si="197">ROUND(AD238/(1-VLOOKUP(AG238,Group,2,FALSE)),2)</f>
        <v>7.95</v>
      </c>
      <c r="AK238" s="17">
        <f t="shared" ref="AK238" si="198">IF(VLOOKUP(AG238,Group,5,FALSE)="YES",VLOOKUP(ROUND(ROUND(AJ238,1)-AJ238,2),Round,2,FALSE)+VLOOKUP(AG238,Group,6,FALSE),0)</f>
        <v>0</v>
      </c>
      <c r="AL238" s="17">
        <f t="shared" ref="AL238" si="199">IF(VLOOKUP(AG238,Group,7,FALSE)="",0,ROUND(AJ238-0.04999,1)-AJ238+AM238)</f>
        <v>0</v>
      </c>
      <c r="AM238" s="17" t="str">
        <f t="shared" ref="AM238" si="200">IF(VLOOKUP(AG238,Group,7,FALSE)="","",VLOOKUP(AG238,Group,7,FALSE))</f>
        <v/>
      </c>
      <c r="AO238" s="87" t="s">
        <v>312</v>
      </c>
    </row>
    <row r="239" spans="2:41" s="3" customFormat="1" ht="9.9499999999999993" customHeight="1" x14ac:dyDescent="0.2">
      <c r="B239" s="101" t="s">
        <v>308</v>
      </c>
      <c r="D239" s="40"/>
      <c r="E239" s="71" t="s">
        <v>870</v>
      </c>
      <c r="F239" s="71"/>
      <c r="G239" s="30" t="s">
        <v>295</v>
      </c>
      <c r="H239" s="30"/>
      <c r="I239" s="30" t="s">
        <v>1534</v>
      </c>
      <c r="J239" s="30"/>
      <c r="K239" s="30"/>
      <c r="L239" s="30"/>
      <c r="M239" s="30"/>
      <c r="N239" s="30"/>
      <c r="P239" s="71" t="s">
        <v>872</v>
      </c>
      <c r="Q239" s="83"/>
      <c r="R239" s="29"/>
      <c r="S239" s="39">
        <f t="shared" ref="S239" si="201">IF(Suggested="Yes",AB239,AH239)</f>
        <v>8.9</v>
      </c>
      <c r="T239" s="37" t="s">
        <v>294</v>
      </c>
      <c r="U239" s="141" t="str">
        <f>+Instructions!$B$21</f>
        <v>G</v>
      </c>
      <c r="V239" s="52"/>
      <c r="W239" s="52"/>
      <c r="X239" s="54">
        <f>+Instructions!$C$21</f>
        <v>0</v>
      </c>
      <c r="Y239" s="17">
        <f>IF(Instructions!$C$21="Group",#REF!,IF(Instructions!$C$21="Carter",#REF!,ROUNDUP($AB239*(1-X239),2)))</f>
        <v>8.9</v>
      </c>
      <c r="Z239" s="52"/>
      <c r="AA239" s="6" t="s">
        <v>1300</v>
      </c>
      <c r="AB239" s="39">
        <v>8.9</v>
      </c>
      <c r="AC239" s="57">
        <f t="shared" ref="AC239" si="202">+X239</f>
        <v>0</v>
      </c>
      <c r="AD239" s="17">
        <f t="shared" ref="AD239" si="203">+Y239</f>
        <v>8.9</v>
      </c>
      <c r="AE239" s="12">
        <f t="shared" ref="AE239" si="204">(AH239-AD239)/AH239</f>
        <v>0</v>
      </c>
      <c r="AF239" s="109"/>
      <c r="AG239" s="114">
        <v>1</v>
      </c>
      <c r="AH239" s="38">
        <f t="shared" ref="AH239" si="205">SUM(AJ239:AL239)+AF239</f>
        <v>8.9</v>
      </c>
      <c r="AI239" s="52"/>
      <c r="AJ239" s="17">
        <f t="shared" ref="AJ239" si="206">ROUND(AD239/(1-VLOOKUP(AG239,Group,2,FALSE)),2)</f>
        <v>8.9</v>
      </c>
      <c r="AK239" s="17">
        <f t="shared" ref="AK239" si="207">IF(VLOOKUP(AG239,Group,5,FALSE)="YES",VLOOKUP(ROUND(ROUND(AJ239,1)-AJ239,2),Round,2,FALSE)+VLOOKUP(AG239,Group,6,FALSE),0)</f>
        <v>0</v>
      </c>
      <c r="AL239" s="17">
        <f t="shared" ref="AL239" si="208">IF(VLOOKUP(AG239,Group,7,FALSE)="",0,ROUND(AJ239-0.04999,1)-AJ239+AM239)</f>
        <v>0</v>
      </c>
      <c r="AM239" s="17" t="str">
        <f t="shared" ref="AM239" si="209">IF(VLOOKUP(AG239,Group,7,FALSE)="","",VLOOKUP(AG239,Group,7,FALSE))</f>
        <v/>
      </c>
      <c r="AO239" s="87" t="s">
        <v>312</v>
      </c>
    </row>
    <row r="240" spans="2:41" s="3" customFormat="1" ht="1.5" customHeight="1" x14ac:dyDescent="0.2">
      <c r="C240" s="129"/>
      <c r="D240" s="11"/>
      <c r="E240" s="130"/>
      <c r="F240" s="130"/>
      <c r="Q240" s="83"/>
      <c r="S240" s="39"/>
      <c r="T240" s="131"/>
      <c r="U240" s="132"/>
      <c r="V240" s="52"/>
      <c r="W240" s="52"/>
      <c r="X240" s="54"/>
      <c r="Y240" s="15"/>
      <c r="Z240" s="52"/>
      <c r="AA240" s="133"/>
      <c r="AC240" s="54"/>
      <c r="AD240" s="39"/>
      <c r="AE240" s="15"/>
      <c r="AF240" s="72"/>
      <c r="AH240" s="39"/>
      <c r="AI240" s="52"/>
      <c r="AK240" s="6" t="s">
        <v>93</v>
      </c>
      <c r="AO240" s="31" t="s">
        <v>312</v>
      </c>
    </row>
    <row r="241" spans="2:41" s="3" customFormat="1" ht="9.9499999999999993" customHeight="1" x14ac:dyDescent="0.2">
      <c r="B241" s="100" t="s">
        <v>204</v>
      </c>
      <c r="D241" s="40"/>
      <c r="E241" s="71" t="s">
        <v>1523</v>
      </c>
      <c r="F241" s="71"/>
      <c r="G241" s="30" t="s">
        <v>1532</v>
      </c>
      <c r="H241" s="30"/>
      <c r="I241" s="30" t="s">
        <v>1525</v>
      </c>
      <c r="J241" s="30"/>
      <c r="K241" s="30" t="s">
        <v>1554</v>
      </c>
      <c r="L241" s="30"/>
      <c r="M241" s="30"/>
      <c r="N241" s="30"/>
      <c r="P241" s="71" t="s">
        <v>948</v>
      </c>
      <c r="Q241" s="83"/>
      <c r="R241" s="29"/>
      <c r="S241" s="39">
        <f t="shared" ref="S241" si="210">IF(Suggested="Yes",AB241,AH241)</f>
        <v>63.25</v>
      </c>
      <c r="T241" s="37" t="s">
        <v>293</v>
      </c>
      <c r="U241" s="141" t="str">
        <f>+Instructions!$B$21</f>
        <v>G</v>
      </c>
      <c r="V241" s="52"/>
      <c r="W241" s="52"/>
      <c r="X241" s="54">
        <f>+Instructions!$C$21</f>
        <v>0</v>
      </c>
      <c r="Y241" s="17">
        <f>IF(Instructions!$C$21="Group",#REF!,IF(Instructions!$C$21="Carter",#REF!,ROUNDUP($AB241*(1-X241),2)))</f>
        <v>63.25</v>
      </c>
      <c r="Z241" s="52"/>
      <c r="AA241" s="6" t="s">
        <v>1300</v>
      </c>
      <c r="AB241" s="39">
        <v>63.25</v>
      </c>
      <c r="AC241" s="57">
        <f t="shared" ref="AC241" si="211">+X241</f>
        <v>0</v>
      </c>
      <c r="AD241" s="17">
        <f t="shared" ref="AD241" si="212">+Y241</f>
        <v>63.25</v>
      </c>
      <c r="AE241" s="12">
        <f t="shared" ref="AE241" si="213">(AH241-AD241)/AH241</f>
        <v>0</v>
      </c>
      <c r="AF241" s="109"/>
      <c r="AG241" s="115">
        <v>3</v>
      </c>
      <c r="AH241" s="53">
        <f t="shared" ref="AH241" si="214">SUM(AJ241:AL241)+AF241</f>
        <v>63.25</v>
      </c>
      <c r="AI241" s="52"/>
      <c r="AJ241" s="17">
        <f t="shared" ref="AJ241" si="215">ROUND(AD241/(1-VLOOKUP(AG241,Group,2,FALSE)),2)</f>
        <v>63.25</v>
      </c>
      <c r="AK241" s="17">
        <f t="shared" ref="AK241" si="216">IF(VLOOKUP(AG241,Group,5,FALSE)="YES",VLOOKUP(ROUND(ROUND(AJ241,1)-AJ241,2),Round,2,FALSE)+VLOOKUP(AG241,Group,6,FALSE),0)</f>
        <v>0</v>
      </c>
      <c r="AL241" s="17">
        <f t="shared" ref="AL241" si="217">IF(VLOOKUP(AG241,Group,7,FALSE)="",0,ROUND(AJ241-0.04999,1)-AJ241+AM241)</f>
        <v>0</v>
      </c>
      <c r="AM241" s="17" t="str">
        <f t="shared" ref="AM241" si="218">IF(VLOOKUP(AG241,Group,7,FALSE)="","",VLOOKUP(AG241,Group,7,FALSE))</f>
        <v/>
      </c>
      <c r="AO241" s="87" t="s">
        <v>312</v>
      </c>
    </row>
    <row r="242" spans="2:41" s="3" customFormat="1" ht="9.9499999999999993" customHeight="1" x14ac:dyDescent="0.2">
      <c r="B242" s="100" t="s">
        <v>204</v>
      </c>
      <c r="D242" s="40"/>
      <c r="E242" s="71" t="s">
        <v>134</v>
      </c>
      <c r="F242" s="71"/>
      <c r="G242" s="30" t="s">
        <v>1533</v>
      </c>
      <c r="H242" s="30"/>
      <c r="I242" s="30" t="s">
        <v>1525</v>
      </c>
      <c r="J242" s="30"/>
      <c r="K242" s="30" t="s">
        <v>1555</v>
      </c>
      <c r="L242" s="30"/>
      <c r="M242" s="30"/>
      <c r="N242" s="30"/>
      <c r="P242" s="71" t="s">
        <v>948</v>
      </c>
      <c r="Q242" s="83"/>
      <c r="R242" s="29"/>
      <c r="S242" s="39">
        <f t="shared" ref="S242" si="219">IF(Suggested="Yes",AB242,AH242)</f>
        <v>28.15</v>
      </c>
      <c r="T242" s="37" t="s">
        <v>293</v>
      </c>
      <c r="U242" s="141" t="str">
        <f>+Instructions!$B$21</f>
        <v>G</v>
      </c>
      <c r="V242" s="52"/>
      <c r="W242" s="52"/>
      <c r="X242" s="54">
        <f>+Instructions!$C$21</f>
        <v>0</v>
      </c>
      <c r="Y242" s="17">
        <f>IF(Instructions!$C$21="Group",#REF!,IF(Instructions!$C$21="Carter",#REF!,ROUNDUP($AB242*(1-X242),2)))</f>
        <v>28.15</v>
      </c>
      <c r="Z242" s="52"/>
      <c r="AA242" s="6" t="s">
        <v>1300</v>
      </c>
      <c r="AB242" s="39">
        <v>28.15</v>
      </c>
      <c r="AC242" s="57">
        <f t="shared" ref="AC242" si="220">+X242</f>
        <v>0</v>
      </c>
      <c r="AD242" s="17">
        <f t="shared" ref="AD242" si="221">+Y242</f>
        <v>28.15</v>
      </c>
      <c r="AE242" s="12">
        <f t="shared" ref="AE242" si="222">(AH242-AD242)/AH242</f>
        <v>0</v>
      </c>
      <c r="AF242" s="109"/>
      <c r="AG242" s="115">
        <v>3</v>
      </c>
      <c r="AH242" s="53">
        <f t="shared" ref="AH242" si="223">SUM(AJ242:AL242)+AF242</f>
        <v>28.15</v>
      </c>
      <c r="AI242" s="52"/>
      <c r="AJ242" s="17">
        <f t="shared" ref="AJ242" si="224">ROUND(AD242/(1-VLOOKUP(AG242,Group,2,FALSE)),2)</f>
        <v>28.15</v>
      </c>
      <c r="AK242" s="17">
        <f t="shared" ref="AK242" si="225">IF(VLOOKUP(AG242,Group,5,FALSE)="YES",VLOOKUP(ROUND(ROUND(AJ242,1)-AJ242,2),Round,2,FALSE)+VLOOKUP(AG242,Group,6,FALSE),0)</f>
        <v>0</v>
      </c>
      <c r="AL242" s="17">
        <f t="shared" ref="AL242" si="226">IF(VLOOKUP(AG242,Group,7,FALSE)="",0,ROUND(AJ242-0.04999,1)-AJ242+AM242)</f>
        <v>0</v>
      </c>
      <c r="AM242" s="17" t="str">
        <f t="shared" ref="AM242" si="227">IF(VLOOKUP(AG242,Group,7,FALSE)="","",VLOOKUP(AG242,Group,7,FALSE))</f>
        <v/>
      </c>
      <c r="AO242" s="87" t="s">
        <v>312</v>
      </c>
    </row>
    <row r="243" spans="2:41" s="3" customFormat="1" ht="1.5" customHeight="1" x14ac:dyDescent="0.2">
      <c r="P243" s="71"/>
      <c r="Q243" s="83"/>
      <c r="R243" s="6"/>
      <c r="S243" s="39"/>
      <c r="T243" s="6"/>
      <c r="U243" s="5"/>
      <c r="V243" s="52"/>
      <c r="W243" s="52"/>
      <c r="X243" s="54"/>
      <c r="Y243" s="15"/>
      <c r="Z243" s="52"/>
      <c r="AA243" s="39"/>
      <c r="AB243" s="39"/>
      <c r="AC243" s="54"/>
      <c r="AD243" s="17"/>
      <c r="AE243" s="15"/>
      <c r="AF243" s="62"/>
      <c r="AG243" s="112"/>
      <c r="AH243" s="39"/>
      <c r="AI243" s="52"/>
      <c r="AJ243" s="17"/>
      <c r="AK243" s="39"/>
      <c r="AL243" s="17"/>
      <c r="AM243" s="17"/>
      <c r="AO243" s="31" t="s">
        <v>312</v>
      </c>
    </row>
    <row r="244" spans="2:41" s="3" customFormat="1" ht="9.9499999999999993" customHeight="1" x14ac:dyDescent="0.2">
      <c r="B244" s="102" t="s">
        <v>292</v>
      </c>
      <c r="D244" s="40"/>
      <c r="E244" s="71" t="s">
        <v>44</v>
      </c>
      <c r="F244" s="71"/>
      <c r="G244" s="30" t="s">
        <v>45</v>
      </c>
      <c r="H244" s="30"/>
      <c r="I244" s="30" t="s">
        <v>1525</v>
      </c>
      <c r="J244" s="30"/>
      <c r="K244" s="30" t="s">
        <v>366</v>
      </c>
      <c r="L244" s="30"/>
      <c r="M244" s="30"/>
      <c r="N244" s="30"/>
      <c r="P244" s="71"/>
      <c r="Q244" s="83"/>
      <c r="R244" s="29"/>
      <c r="S244" s="39">
        <f t="shared" ref="S244" si="228">IF(Suggested="Yes",AB244,AH244)</f>
        <v>14.4</v>
      </c>
      <c r="T244" s="37" t="s">
        <v>293</v>
      </c>
      <c r="U244" s="141" t="str">
        <f>+Instructions!$B$21</f>
        <v>G</v>
      </c>
      <c r="V244" s="52"/>
      <c r="W244" s="52"/>
      <c r="X244" s="54">
        <f>+Instructions!$C$21</f>
        <v>0</v>
      </c>
      <c r="Y244" s="17">
        <f>IF(Instructions!$C$21="Group",#REF!,IF(Instructions!$C$21="Carter",#REF!,ROUNDUP($AB244*(1-X244),2)))</f>
        <v>14.4</v>
      </c>
      <c r="Z244" s="52"/>
      <c r="AA244" s="6" t="s">
        <v>1300</v>
      </c>
      <c r="AB244" s="39">
        <v>14.4</v>
      </c>
      <c r="AC244" s="57">
        <f t="shared" ref="AC244" si="229">+X244</f>
        <v>0</v>
      </c>
      <c r="AD244" s="39">
        <f t="shared" ref="AD244" si="230">+Y244</f>
        <v>14.4</v>
      </c>
      <c r="AE244" s="57">
        <f t="shared" ref="AE244" si="231">(AH244-AD244)/AH244</f>
        <v>0</v>
      </c>
      <c r="AF244" s="109"/>
      <c r="AG244" s="116">
        <v>2</v>
      </c>
      <c r="AH244" s="44">
        <f t="shared" ref="AH244" si="232">SUM(AJ244:AL244)+AF244</f>
        <v>14.4</v>
      </c>
      <c r="AI244" s="52"/>
      <c r="AJ244" s="17">
        <f t="shared" ref="AJ244" si="233">ROUND(AD244/(1-VLOOKUP(AG244,Group,2,FALSE)),2)</f>
        <v>14.4</v>
      </c>
      <c r="AK244" s="17">
        <f t="shared" ref="AK244" si="234">IF(VLOOKUP(AG244,Group,5,FALSE)="YES",VLOOKUP(ROUND(ROUND(AJ244,1)-AJ244,2),Round,2,FALSE)+VLOOKUP(AG244,Group,6,FALSE),0)</f>
        <v>0</v>
      </c>
      <c r="AL244" s="17">
        <f t="shared" ref="AL244" si="235">IF(VLOOKUP(AG244,Group,7,FALSE)="",0,ROUND(AJ244-0.04999,1)-AJ244+AM244)</f>
        <v>0</v>
      </c>
      <c r="AM244" s="17" t="str">
        <f t="shared" ref="AM244" si="236">IF(VLOOKUP(AG244,Group,7,FALSE)="","",VLOOKUP(AG244,Group,7,FALSE))</f>
        <v/>
      </c>
      <c r="AO244" s="87" t="s">
        <v>312</v>
      </c>
    </row>
    <row r="245" spans="2:41" s="3" customFormat="1" ht="2.4500000000000002" customHeight="1" x14ac:dyDescent="0.2">
      <c r="P245" s="71"/>
      <c r="Q245" s="83"/>
      <c r="R245" s="6"/>
      <c r="S245" s="39"/>
      <c r="T245" s="6"/>
      <c r="U245" s="5"/>
      <c r="V245" s="52"/>
      <c r="W245" s="52"/>
      <c r="X245" s="54"/>
      <c r="Y245" s="15"/>
      <c r="Z245" s="52"/>
      <c r="AA245" s="39"/>
      <c r="AB245" s="39"/>
      <c r="AC245" s="54"/>
      <c r="AD245" s="17"/>
      <c r="AE245" s="15"/>
      <c r="AF245" s="62"/>
      <c r="AG245" s="112"/>
      <c r="AH245" s="39"/>
      <c r="AI245" s="52"/>
      <c r="AJ245" s="17"/>
      <c r="AK245" s="39"/>
      <c r="AL245" s="17"/>
      <c r="AM245" s="17"/>
      <c r="AO245" s="31" t="s">
        <v>312</v>
      </c>
    </row>
    <row r="246" spans="2:41" s="3" customFormat="1" ht="9.9499999999999993" customHeight="1" x14ac:dyDescent="0.2">
      <c r="B246" s="101" t="s">
        <v>308</v>
      </c>
      <c r="D246" s="40"/>
      <c r="E246" s="71" t="s">
        <v>43</v>
      </c>
      <c r="F246" s="71"/>
      <c r="G246" s="30" t="s">
        <v>295</v>
      </c>
      <c r="H246" s="30"/>
      <c r="I246" s="30" t="s">
        <v>1493</v>
      </c>
      <c r="J246" s="30"/>
      <c r="K246" s="30"/>
      <c r="L246" s="30"/>
      <c r="M246" s="30"/>
      <c r="N246" s="30"/>
      <c r="P246" s="71" t="s">
        <v>817</v>
      </c>
      <c r="Q246" s="83"/>
      <c r="R246" s="29"/>
      <c r="S246" s="39">
        <f t="shared" ref="S246" si="237">IF(Suggested="Yes",AB246,AH246)</f>
        <v>9.6999999999999993</v>
      </c>
      <c r="T246" s="37" t="s">
        <v>294</v>
      </c>
      <c r="U246" s="141" t="str">
        <f>+Instructions!$B$21</f>
        <v>G</v>
      </c>
      <c r="V246" s="52"/>
      <c r="W246" s="52"/>
      <c r="X246" s="54">
        <f>+Instructions!$C$21</f>
        <v>0</v>
      </c>
      <c r="Y246" s="17">
        <f>IF(Instructions!$C$21="Group",#REF!,IF(Instructions!$C$21="Carter",#REF!,ROUNDUP($AB246*(1-X246),2)))</f>
        <v>9.6999999999999993</v>
      </c>
      <c r="Z246" s="52"/>
      <c r="AA246" s="6" t="s">
        <v>1300</v>
      </c>
      <c r="AB246" s="39">
        <v>9.6999999999999993</v>
      </c>
      <c r="AC246" s="57">
        <f t="shared" ref="AC246" si="238">+X246</f>
        <v>0</v>
      </c>
      <c r="AD246" s="17">
        <f t="shared" ref="AD246" si="239">+Y246</f>
        <v>9.6999999999999993</v>
      </c>
      <c r="AE246" s="12">
        <f t="shared" ref="AE246" si="240">(AH246-AD246)/AH246</f>
        <v>0</v>
      </c>
      <c r="AF246" s="109"/>
      <c r="AG246" s="114">
        <v>1</v>
      </c>
      <c r="AH246" s="38">
        <f t="shared" ref="AH246" si="241">SUM(AJ246:AL246)+AF246</f>
        <v>9.6999999999999993</v>
      </c>
      <c r="AI246" s="52"/>
      <c r="AJ246" s="17">
        <f t="shared" ref="AJ246" si="242">ROUND(AD246/(1-VLOOKUP(AG246,Group,2,FALSE)),2)</f>
        <v>9.6999999999999993</v>
      </c>
      <c r="AK246" s="17">
        <f t="shared" ref="AK246" si="243">IF(VLOOKUP(AG246,Group,5,FALSE)="YES",VLOOKUP(ROUND(ROUND(AJ246,1)-AJ246,2),Round,2,FALSE)+VLOOKUP(AG246,Group,6,FALSE),0)</f>
        <v>0</v>
      </c>
      <c r="AL246" s="17">
        <f t="shared" ref="AL246" si="244">IF(VLOOKUP(AG246,Group,7,FALSE)="",0,ROUND(AJ246-0.04999,1)-AJ246+AM246)</f>
        <v>0</v>
      </c>
      <c r="AM246" s="17" t="str">
        <f t="shared" ref="AM246" si="245">IF(VLOOKUP(AG246,Group,7,FALSE)="","",VLOOKUP(AG246,Group,7,FALSE))</f>
        <v/>
      </c>
      <c r="AO246" s="87" t="s">
        <v>312</v>
      </c>
    </row>
    <row r="247" spans="2:41" s="3" customFormat="1" ht="9.9499999999999993" customHeight="1" x14ac:dyDescent="0.2">
      <c r="B247" s="101" t="s">
        <v>308</v>
      </c>
      <c r="D247" s="40"/>
      <c r="E247" s="71" t="s">
        <v>870</v>
      </c>
      <c r="F247" s="71"/>
      <c r="G247" s="30" t="s">
        <v>295</v>
      </c>
      <c r="H247" s="30"/>
      <c r="I247" s="30" t="s">
        <v>1493</v>
      </c>
      <c r="J247" s="30"/>
      <c r="K247" s="30"/>
      <c r="L247" s="30"/>
      <c r="M247" s="30"/>
      <c r="N247" s="30"/>
      <c r="P247" s="71" t="s">
        <v>872</v>
      </c>
      <c r="Q247" s="83"/>
      <c r="R247" s="29"/>
      <c r="S247" s="39">
        <f t="shared" ref="S247" si="246">IF(Suggested="Yes",AB247,AH247)</f>
        <v>10.9</v>
      </c>
      <c r="T247" s="37" t="s">
        <v>294</v>
      </c>
      <c r="U247" s="141" t="str">
        <f>+Instructions!$B$21</f>
        <v>G</v>
      </c>
      <c r="V247" s="52"/>
      <c r="W247" s="52"/>
      <c r="X247" s="54">
        <f>+Instructions!$C$21</f>
        <v>0</v>
      </c>
      <c r="Y247" s="17">
        <f>IF(Instructions!$C$21="Group",#REF!,IF(Instructions!$C$21="Carter",#REF!,ROUNDUP($AB247*(1-X247),2)))</f>
        <v>10.9</v>
      </c>
      <c r="Z247" s="52"/>
      <c r="AA247" s="6" t="s">
        <v>1300</v>
      </c>
      <c r="AB247" s="39">
        <v>10.9</v>
      </c>
      <c r="AC247" s="57">
        <f t="shared" ref="AC247" si="247">+X247</f>
        <v>0</v>
      </c>
      <c r="AD247" s="17">
        <f t="shared" ref="AD247" si="248">+Y247</f>
        <v>10.9</v>
      </c>
      <c r="AE247" s="12">
        <f t="shared" ref="AE247" si="249">(AH247-AD247)/AH247</f>
        <v>0</v>
      </c>
      <c r="AF247" s="109"/>
      <c r="AG247" s="114">
        <v>1</v>
      </c>
      <c r="AH247" s="38">
        <f t="shared" ref="AH247" si="250">SUM(AJ247:AL247)+AF247</f>
        <v>10.9</v>
      </c>
      <c r="AI247" s="52"/>
      <c r="AJ247" s="17">
        <f t="shared" ref="AJ247" si="251">ROUND(AD247/(1-VLOOKUP(AG247,Group,2,FALSE)),2)</f>
        <v>10.9</v>
      </c>
      <c r="AK247" s="17">
        <f t="shared" ref="AK247" si="252">IF(VLOOKUP(AG247,Group,5,FALSE)="YES",VLOOKUP(ROUND(ROUND(AJ247,1)-AJ247,2),Round,2,FALSE)+VLOOKUP(AG247,Group,6,FALSE),0)</f>
        <v>0</v>
      </c>
      <c r="AL247" s="17">
        <f t="shared" ref="AL247" si="253">IF(VLOOKUP(AG247,Group,7,FALSE)="",0,ROUND(AJ247-0.04999,1)-AJ247+AM247)</f>
        <v>0</v>
      </c>
      <c r="AM247" s="17" t="str">
        <f t="shared" ref="AM247" si="254">IF(VLOOKUP(AG247,Group,7,FALSE)="","",VLOOKUP(AG247,Group,7,FALSE))</f>
        <v/>
      </c>
      <c r="AO247" s="87" t="s">
        <v>312</v>
      </c>
    </row>
    <row r="248" spans="2:41" s="3" customFormat="1" ht="1.5" customHeight="1" x14ac:dyDescent="0.2">
      <c r="P248" s="71"/>
      <c r="Q248" s="83"/>
      <c r="R248" s="6"/>
      <c r="S248" s="39"/>
      <c r="T248" s="6"/>
      <c r="U248" s="5"/>
      <c r="V248" s="52"/>
      <c r="W248" s="52"/>
      <c r="X248" s="54"/>
      <c r="Y248" s="15"/>
      <c r="Z248" s="52"/>
      <c r="AA248" s="39"/>
      <c r="AB248" s="39"/>
      <c r="AC248" s="54"/>
      <c r="AD248" s="17"/>
      <c r="AE248" s="15"/>
      <c r="AF248" s="62"/>
      <c r="AG248" s="112"/>
      <c r="AH248" s="39"/>
      <c r="AI248" s="52"/>
      <c r="AJ248" s="17"/>
      <c r="AK248" s="39"/>
      <c r="AL248" s="17"/>
      <c r="AM248" s="17"/>
      <c r="AO248" s="31" t="s">
        <v>312</v>
      </c>
    </row>
    <row r="249" spans="2:41" s="3" customFormat="1" ht="9.9499999999999993" customHeight="1" x14ac:dyDescent="0.2">
      <c r="B249" s="100" t="s">
        <v>204</v>
      </c>
      <c r="D249" s="40"/>
      <c r="E249" s="71" t="s">
        <v>870</v>
      </c>
      <c r="F249" s="71"/>
      <c r="G249" s="30" t="s">
        <v>874</v>
      </c>
      <c r="H249" s="30"/>
      <c r="I249" s="30" t="s">
        <v>1493</v>
      </c>
      <c r="J249" s="30"/>
      <c r="K249" s="30"/>
      <c r="L249" s="30"/>
      <c r="M249" s="30"/>
      <c r="N249" s="30"/>
      <c r="P249" s="71" t="s">
        <v>872</v>
      </c>
      <c r="Q249" s="83"/>
      <c r="R249" s="29"/>
      <c r="S249" s="39">
        <f t="shared" ref="S249:S251" si="255">IF(Suggested="Yes",AB249,AH249)</f>
        <v>12.4</v>
      </c>
      <c r="T249" s="37" t="s">
        <v>294</v>
      </c>
      <c r="U249" s="141" t="str">
        <f>+Instructions!$B$21</f>
        <v>G</v>
      </c>
      <c r="V249" s="52"/>
      <c r="W249" s="52"/>
      <c r="X249" s="54">
        <f>+Instructions!$C$21</f>
        <v>0</v>
      </c>
      <c r="Y249" s="17">
        <f>IF(Instructions!$C$21="Group",#REF!,IF(Instructions!$C$21="Carter",#REF!,ROUNDUP($AB249*(1-X249),2)))</f>
        <v>12.4</v>
      </c>
      <c r="Z249" s="52"/>
      <c r="AA249" s="6" t="s">
        <v>1300</v>
      </c>
      <c r="AB249" s="39">
        <v>12.4</v>
      </c>
      <c r="AC249" s="57">
        <f t="shared" ref="AC249:AC251" si="256">+X249</f>
        <v>0</v>
      </c>
      <c r="AD249" s="17">
        <f t="shared" ref="AD249:AD251" si="257">+Y249</f>
        <v>12.4</v>
      </c>
      <c r="AE249" s="12">
        <f t="shared" ref="AE249:AE251" si="258">(AH249-AD249)/AH249</f>
        <v>0</v>
      </c>
      <c r="AF249" s="109"/>
      <c r="AG249" s="115">
        <v>3</v>
      </c>
      <c r="AH249" s="53">
        <f t="shared" ref="AH249:AH251" si="259">SUM(AJ249:AL249)+AF249</f>
        <v>12.4</v>
      </c>
      <c r="AI249" s="52"/>
      <c r="AJ249" s="17">
        <f t="shared" ref="AJ249:AJ251" si="260">ROUND(AD249/(1-VLOOKUP(AG249,Group,2,FALSE)),2)</f>
        <v>12.4</v>
      </c>
      <c r="AK249" s="17">
        <f t="shared" ref="AK249:AK251" si="261">IF(VLOOKUP(AG249,Group,5,FALSE)="YES",VLOOKUP(ROUND(ROUND(AJ249,1)-AJ249,2),Round,2,FALSE)+VLOOKUP(AG249,Group,6,FALSE),0)</f>
        <v>0</v>
      </c>
      <c r="AL249" s="17">
        <f t="shared" ref="AL249:AL251" si="262">IF(VLOOKUP(AG249,Group,7,FALSE)="",0,ROUND(AJ249-0.04999,1)-AJ249+AM249)</f>
        <v>0</v>
      </c>
      <c r="AM249" s="17" t="str">
        <f t="shared" ref="AM249:AM251" si="263">IF(VLOOKUP(AG249,Group,7,FALSE)="","",VLOOKUP(AG249,Group,7,FALSE))</f>
        <v/>
      </c>
      <c r="AO249" s="87" t="s">
        <v>312</v>
      </c>
    </row>
    <row r="250" spans="2:41" s="3" customFormat="1" ht="1.5" customHeight="1" x14ac:dyDescent="0.2">
      <c r="P250" s="71"/>
      <c r="Q250" s="83"/>
      <c r="R250" s="6"/>
      <c r="S250" s="39"/>
      <c r="T250" s="6"/>
      <c r="U250" s="5"/>
      <c r="V250" s="52"/>
      <c r="W250" s="52"/>
      <c r="X250" s="54"/>
      <c r="Y250" s="15"/>
      <c r="Z250" s="52"/>
      <c r="AA250" s="39"/>
      <c r="AB250" s="39"/>
      <c r="AC250" s="54"/>
      <c r="AD250" s="17"/>
      <c r="AE250" s="15"/>
      <c r="AF250" s="62"/>
      <c r="AG250" s="112"/>
      <c r="AH250" s="39"/>
      <c r="AI250" s="52"/>
      <c r="AJ250" s="17"/>
      <c r="AK250" s="39"/>
      <c r="AL250" s="17"/>
      <c r="AM250" s="17"/>
      <c r="AO250" s="31" t="s">
        <v>312</v>
      </c>
    </row>
    <row r="251" spans="2:41" s="3" customFormat="1" ht="9.9499999999999993" customHeight="1" x14ac:dyDescent="0.2">
      <c r="B251" s="100" t="s">
        <v>204</v>
      </c>
      <c r="D251" s="40"/>
      <c r="E251" s="71" t="s">
        <v>1523</v>
      </c>
      <c r="F251" s="71"/>
      <c r="G251" s="30" t="s">
        <v>1532</v>
      </c>
      <c r="H251" s="30"/>
      <c r="I251" s="30" t="s">
        <v>1494</v>
      </c>
      <c r="J251" s="30"/>
      <c r="K251" s="30" t="s">
        <v>1554</v>
      </c>
      <c r="L251" s="30"/>
      <c r="M251" s="30"/>
      <c r="N251" s="30"/>
      <c r="P251" s="71" t="s">
        <v>948</v>
      </c>
      <c r="Q251" s="83"/>
      <c r="R251" s="29"/>
      <c r="S251" s="39">
        <f t="shared" si="255"/>
        <v>64.150000000000006</v>
      </c>
      <c r="T251" s="37" t="s">
        <v>293</v>
      </c>
      <c r="U251" s="141" t="str">
        <f>+Instructions!$B$21</f>
        <v>G</v>
      </c>
      <c r="V251" s="52"/>
      <c r="W251" s="52"/>
      <c r="X251" s="54">
        <f>+Instructions!$C$21</f>
        <v>0</v>
      </c>
      <c r="Y251" s="17">
        <f>IF(Instructions!$C$21="Group",#REF!,IF(Instructions!$C$21="Carter",#REF!,ROUNDUP($AB251*(1-X251),2)))</f>
        <v>64.150000000000006</v>
      </c>
      <c r="Z251" s="52"/>
      <c r="AA251" s="6" t="s">
        <v>1300</v>
      </c>
      <c r="AB251" s="39">
        <v>64.150000000000006</v>
      </c>
      <c r="AC251" s="57">
        <f t="shared" si="256"/>
        <v>0</v>
      </c>
      <c r="AD251" s="17">
        <f t="shared" si="257"/>
        <v>64.150000000000006</v>
      </c>
      <c r="AE251" s="12">
        <f t="shared" si="258"/>
        <v>0</v>
      </c>
      <c r="AF251" s="109"/>
      <c r="AG251" s="115">
        <v>3</v>
      </c>
      <c r="AH251" s="53">
        <f t="shared" si="259"/>
        <v>64.150000000000006</v>
      </c>
      <c r="AI251" s="52"/>
      <c r="AJ251" s="17">
        <f t="shared" si="260"/>
        <v>64.150000000000006</v>
      </c>
      <c r="AK251" s="17">
        <f t="shared" si="261"/>
        <v>0</v>
      </c>
      <c r="AL251" s="17">
        <f t="shared" si="262"/>
        <v>0</v>
      </c>
      <c r="AM251" s="17" t="str">
        <f t="shared" si="263"/>
        <v/>
      </c>
      <c r="AO251" s="87" t="s">
        <v>312</v>
      </c>
    </row>
    <row r="252" spans="2:41" s="3" customFormat="1" ht="1.5" customHeight="1" x14ac:dyDescent="0.2">
      <c r="P252" s="71"/>
      <c r="Q252" s="83"/>
      <c r="R252" s="6"/>
      <c r="S252" s="39"/>
      <c r="T252" s="6"/>
      <c r="U252" s="5"/>
      <c r="V252" s="52"/>
      <c r="W252" s="52"/>
      <c r="X252" s="54"/>
      <c r="Y252" s="15"/>
      <c r="Z252" s="52"/>
      <c r="AA252" s="39"/>
      <c r="AB252" s="39"/>
      <c r="AC252" s="54"/>
      <c r="AD252" s="17"/>
      <c r="AE252" s="15"/>
      <c r="AF252" s="62"/>
      <c r="AG252" s="112"/>
      <c r="AH252" s="39"/>
      <c r="AI252" s="52"/>
      <c r="AJ252" s="17"/>
      <c r="AK252" s="39"/>
      <c r="AL252" s="17"/>
      <c r="AM252" s="17"/>
      <c r="AO252" s="31" t="s">
        <v>312</v>
      </c>
    </row>
    <row r="253" spans="2:41" s="3" customFormat="1" ht="9.9499999999999993" customHeight="1" x14ac:dyDescent="0.2">
      <c r="B253" s="102" t="s">
        <v>292</v>
      </c>
      <c r="D253" s="40"/>
      <c r="E253" s="71" t="s">
        <v>44</v>
      </c>
      <c r="F253" s="71"/>
      <c r="G253" s="30" t="s">
        <v>45</v>
      </c>
      <c r="H253" s="30"/>
      <c r="I253" s="30" t="s">
        <v>1494</v>
      </c>
      <c r="J253" s="30"/>
      <c r="K253" s="30" t="s">
        <v>366</v>
      </c>
      <c r="L253" s="30"/>
      <c r="M253" s="30"/>
      <c r="N253" s="30"/>
      <c r="P253" s="71"/>
      <c r="Q253" s="83"/>
      <c r="R253" s="29"/>
      <c r="S253" s="39">
        <f t="shared" ref="S253" si="264">IF(Suggested="Yes",AB253,AH253)</f>
        <v>15</v>
      </c>
      <c r="T253" s="37" t="s">
        <v>293</v>
      </c>
      <c r="U253" s="141" t="str">
        <f>+Instructions!$B$21</f>
        <v>G</v>
      </c>
      <c r="V253" s="52"/>
      <c r="W253" s="52"/>
      <c r="X253" s="54">
        <f>+Instructions!$C$21</f>
        <v>0</v>
      </c>
      <c r="Y253" s="17">
        <f>IF(Instructions!$C$21="Group",#REF!,IF(Instructions!$C$21="Carter",#REF!,ROUNDUP($AB253*(1-X253),2)))</f>
        <v>15</v>
      </c>
      <c r="Z253" s="52"/>
      <c r="AA253" s="6" t="s">
        <v>1300</v>
      </c>
      <c r="AB253" s="39">
        <v>15</v>
      </c>
      <c r="AC253" s="57">
        <f t="shared" ref="AC253" si="265">+X253</f>
        <v>0</v>
      </c>
      <c r="AD253" s="39">
        <f t="shared" ref="AD253" si="266">+Y253</f>
        <v>15</v>
      </c>
      <c r="AE253" s="57">
        <f t="shared" ref="AE253" si="267">(AH253-AD253)/AH253</f>
        <v>0</v>
      </c>
      <c r="AF253" s="109"/>
      <c r="AG253" s="116">
        <v>2</v>
      </c>
      <c r="AH253" s="44">
        <f t="shared" ref="AH253" si="268">SUM(AJ253:AL253)+AF253</f>
        <v>15</v>
      </c>
      <c r="AI253" s="52"/>
      <c r="AJ253" s="17">
        <f t="shared" ref="AJ253" si="269">ROUND(AD253/(1-VLOOKUP(AG253,Group,2,FALSE)),2)</f>
        <v>15</v>
      </c>
      <c r="AK253" s="17">
        <f t="shared" ref="AK253" si="270">IF(VLOOKUP(AG253,Group,5,FALSE)="YES",VLOOKUP(ROUND(ROUND(AJ253,1)-AJ253,2),Round,2,FALSE)+VLOOKUP(AG253,Group,6,FALSE),0)</f>
        <v>0</v>
      </c>
      <c r="AL253" s="17">
        <f t="shared" ref="AL253" si="271">IF(VLOOKUP(AG253,Group,7,FALSE)="",0,ROUND(AJ253-0.04999,1)-AJ253+AM253)</f>
        <v>0</v>
      </c>
      <c r="AM253" s="17" t="str">
        <f t="shared" ref="AM253" si="272">IF(VLOOKUP(AG253,Group,7,FALSE)="","",VLOOKUP(AG253,Group,7,FALSE))</f>
        <v/>
      </c>
      <c r="AO253" s="87" t="s">
        <v>312</v>
      </c>
    </row>
    <row r="254" spans="2:41" s="3" customFormat="1" ht="3.95" customHeight="1" x14ac:dyDescent="0.2">
      <c r="C254" s="129"/>
      <c r="D254" s="11"/>
      <c r="E254" s="130"/>
      <c r="F254" s="130"/>
      <c r="Q254" s="83"/>
      <c r="S254" s="39"/>
      <c r="T254" s="131"/>
      <c r="U254" s="132"/>
      <c r="V254" s="52"/>
      <c r="W254" s="52"/>
      <c r="X254" s="54"/>
      <c r="Y254" s="15"/>
      <c r="Z254" s="52"/>
      <c r="AA254" s="133"/>
      <c r="AC254" s="54"/>
      <c r="AD254" s="39"/>
      <c r="AE254" s="15"/>
      <c r="AF254" s="72"/>
      <c r="AH254" s="39"/>
      <c r="AI254" s="52"/>
      <c r="AK254" s="6" t="s">
        <v>93</v>
      </c>
      <c r="AO254" s="31" t="s">
        <v>312</v>
      </c>
    </row>
    <row r="255" spans="2:41" s="3" customFormat="1" ht="9.9499999999999993" customHeight="1" x14ac:dyDescent="0.2">
      <c r="C255" s="129" t="s">
        <v>902</v>
      </c>
      <c r="D255" s="11"/>
      <c r="E255" s="130"/>
      <c r="F255" s="130"/>
      <c r="L255" s="3" t="s">
        <v>93</v>
      </c>
      <c r="P255" s="71"/>
      <c r="Q255" s="83"/>
      <c r="R255" s="193" t="s">
        <v>681</v>
      </c>
      <c r="S255" s="194" t="s">
        <v>903</v>
      </c>
      <c r="T255" s="198"/>
      <c r="U255" s="122"/>
      <c r="V255" s="52"/>
      <c r="W255" s="52"/>
      <c r="X255" s="54"/>
      <c r="Y255" s="15"/>
      <c r="Z255" s="52"/>
      <c r="AA255" s="133"/>
      <c r="AC255" s="54"/>
      <c r="AD255" s="17"/>
      <c r="AE255" s="15"/>
      <c r="AF255" s="62"/>
      <c r="AH255" s="17"/>
      <c r="AI255" s="52"/>
      <c r="AK255" s="6" t="s">
        <v>93</v>
      </c>
      <c r="AO255" s="31" t="s">
        <v>312</v>
      </c>
    </row>
    <row r="256" spans="2:41" s="3" customFormat="1" ht="2.4500000000000002" customHeight="1" x14ac:dyDescent="0.2">
      <c r="P256" s="71"/>
      <c r="Q256" s="83"/>
      <c r="R256" s="6"/>
      <c r="S256" s="39"/>
      <c r="T256" s="6"/>
      <c r="U256" s="5"/>
      <c r="V256" s="52"/>
      <c r="W256" s="52"/>
      <c r="X256" s="54"/>
      <c r="Y256" s="15"/>
      <c r="Z256" s="52"/>
      <c r="AA256" s="39"/>
      <c r="AB256" s="39"/>
      <c r="AC256" s="54"/>
      <c r="AD256" s="17"/>
      <c r="AE256" s="15"/>
      <c r="AF256" s="62"/>
      <c r="AG256" s="112"/>
      <c r="AH256" s="39"/>
      <c r="AI256" s="52"/>
      <c r="AJ256" s="17"/>
      <c r="AK256" s="39"/>
      <c r="AL256" s="17"/>
      <c r="AM256" s="17"/>
      <c r="AO256" s="31" t="s">
        <v>312</v>
      </c>
    </row>
    <row r="257" spans="2:41" s="30" customFormat="1" ht="9.9499999999999993" customHeight="1" x14ac:dyDescent="0.2">
      <c r="C257" s="135"/>
      <c r="D257" s="40" t="s">
        <v>206</v>
      </c>
      <c r="E257" s="145" t="s">
        <v>1269</v>
      </c>
      <c r="F257" s="144"/>
      <c r="G257" s="145"/>
      <c r="I257" s="145" t="s">
        <v>1268</v>
      </c>
      <c r="J257" s="145"/>
      <c r="L257" s="145"/>
      <c r="N257" s="145" t="s">
        <v>939</v>
      </c>
      <c r="Q257" s="83"/>
      <c r="T257" s="134"/>
      <c r="U257" s="123"/>
      <c r="V257" s="52"/>
      <c r="W257" s="52"/>
      <c r="X257" s="126"/>
      <c r="Y257" s="124"/>
      <c r="Z257" s="52"/>
      <c r="AA257" s="133"/>
      <c r="AC257" s="126"/>
      <c r="AD257" s="125"/>
      <c r="AE257" s="124"/>
      <c r="AF257" s="127"/>
      <c r="AH257" s="125"/>
      <c r="AI257" s="52"/>
      <c r="AJ257" s="3"/>
      <c r="AK257" s="6" t="s">
        <v>93</v>
      </c>
      <c r="AL257" s="3"/>
      <c r="AO257" s="31" t="s">
        <v>312</v>
      </c>
    </row>
    <row r="258" spans="2:41" s="30" customFormat="1" ht="9.9499999999999993" customHeight="1" x14ac:dyDescent="0.2">
      <c r="C258" s="135"/>
      <c r="D258" s="40"/>
      <c r="E258" s="145" t="s">
        <v>1270</v>
      </c>
      <c r="F258" s="144"/>
      <c r="G258" s="145"/>
      <c r="I258" s="145" t="s">
        <v>924</v>
      </c>
      <c r="J258" s="145"/>
      <c r="L258" s="145"/>
      <c r="N258" s="145" t="s">
        <v>940</v>
      </c>
      <c r="Q258" s="83"/>
      <c r="T258" s="134"/>
      <c r="U258" s="123"/>
      <c r="V258" s="52"/>
      <c r="W258" s="52"/>
      <c r="X258" s="126"/>
      <c r="Y258" s="124"/>
      <c r="Z258" s="52"/>
      <c r="AA258" s="133"/>
      <c r="AC258" s="126"/>
      <c r="AD258" s="125"/>
      <c r="AE258" s="124"/>
      <c r="AF258" s="127"/>
      <c r="AH258" s="125"/>
      <c r="AI258" s="52"/>
      <c r="AJ258" s="3"/>
      <c r="AK258" s="6" t="s">
        <v>93</v>
      </c>
      <c r="AL258" s="3"/>
      <c r="AO258" s="31" t="s">
        <v>312</v>
      </c>
    </row>
    <row r="259" spans="2:41" s="30" customFormat="1" ht="9.9499999999999993" customHeight="1" x14ac:dyDescent="0.2">
      <c r="C259" s="135"/>
      <c r="D259" s="40"/>
      <c r="E259" s="145" t="s">
        <v>904</v>
      </c>
      <c r="F259" s="144"/>
      <c r="G259" s="145"/>
      <c r="I259" s="145" t="s">
        <v>908</v>
      </c>
      <c r="J259" s="145"/>
      <c r="L259" s="145"/>
      <c r="N259" s="145" t="s">
        <v>941</v>
      </c>
      <c r="Q259" s="83"/>
      <c r="T259" s="134"/>
      <c r="U259" s="123"/>
      <c r="V259" s="52"/>
      <c r="W259" s="52"/>
      <c r="X259" s="126"/>
      <c r="Y259" s="124"/>
      <c r="Z259" s="52"/>
      <c r="AA259" s="133"/>
      <c r="AC259" s="126"/>
      <c r="AD259" s="125"/>
      <c r="AE259" s="124"/>
      <c r="AF259" s="127"/>
      <c r="AH259" s="125"/>
      <c r="AI259" s="52"/>
      <c r="AJ259" s="3"/>
      <c r="AK259" s="6" t="s">
        <v>93</v>
      </c>
      <c r="AL259" s="3"/>
      <c r="AO259" s="31" t="s">
        <v>312</v>
      </c>
    </row>
    <row r="260" spans="2:41" s="30" customFormat="1" ht="9.9499999999999993" customHeight="1" x14ac:dyDescent="0.2">
      <c r="C260" s="135"/>
      <c r="D260" s="40"/>
      <c r="E260" s="145" t="s">
        <v>905</v>
      </c>
      <c r="F260" s="144"/>
      <c r="G260" s="145"/>
      <c r="I260" s="145" t="s">
        <v>909</v>
      </c>
      <c r="J260" s="145"/>
      <c r="L260" s="145"/>
      <c r="N260" s="145" t="s">
        <v>938</v>
      </c>
      <c r="Q260" s="83"/>
      <c r="T260" s="134"/>
      <c r="U260" s="123"/>
      <c r="V260" s="52"/>
      <c r="W260" s="52"/>
      <c r="X260" s="126"/>
      <c r="Y260" s="124"/>
      <c r="Z260" s="52"/>
      <c r="AA260" s="133"/>
      <c r="AC260" s="126"/>
      <c r="AD260" s="125"/>
      <c r="AE260" s="124"/>
      <c r="AF260" s="127"/>
      <c r="AH260" s="125"/>
      <c r="AI260" s="52"/>
      <c r="AJ260" s="3"/>
      <c r="AK260" s="6" t="s">
        <v>93</v>
      </c>
      <c r="AL260" s="3"/>
      <c r="AO260" s="31" t="s">
        <v>312</v>
      </c>
    </row>
    <row r="261" spans="2:41" s="30" customFormat="1" ht="9.9499999999999993" customHeight="1" x14ac:dyDescent="0.2">
      <c r="C261" s="135"/>
      <c r="D261" s="40"/>
      <c r="E261" s="145" t="s">
        <v>906</v>
      </c>
      <c r="F261" s="144"/>
      <c r="G261" s="145"/>
      <c r="I261" s="145" t="s">
        <v>936</v>
      </c>
      <c r="J261" s="145"/>
      <c r="L261" s="145"/>
      <c r="N261" s="144"/>
      <c r="Q261" s="83"/>
      <c r="T261" s="134"/>
      <c r="U261" s="123"/>
      <c r="V261" s="52"/>
      <c r="W261" s="52"/>
      <c r="X261" s="126"/>
      <c r="Y261" s="124"/>
      <c r="Z261" s="52"/>
      <c r="AA261" s="133"/>
      <c r="AC261" s="126"/>
      <c r="AD261" s="125"/>
      <c r="AE261" s="124"/>
      <c r="AF261" s="127"/>
      <c r="AH261" s="125"/>
      <c r="AI261" s="52"/>
      <c r="AJ261" s="3"/>
      <c r="AK261" s="6" t="s">
        <v>93</v>
      </c>
      <c r="AL261" s="3"/>
      <c r="AO261" s="31" t="s">
        <v>312</v>
      </c>
    </row>
    <row r="262" spans="2:41" s="30" customFormat="1" ht="9.9499999999999993" customHeight="1" x14ac:dyDescent="0.2">
      <c r="C262" s="135"/>
      <c r="D262" s="40"/>
      <c r="E262" s="145" t="s">
        <v>907</v>
      </c>
      <c r="F262" s="144"/>
      <c r="G262" s="145"/>
      <c r="I262" s="145" t="s">
        <v>937</v>
      </c>
      <c r="J262" s="145"/>
      <c r="L262" s="145"/>
      <c r="N262" s="144"/>
      <c r="Q262" s="83"/>
      <c r="T262" s="134"/>
      <c r="U262" s="123"/>
      <c r="V262" s="52"/>
      <c r="W262" s="52"/>
      <c r="X262" s="126"/>
      <c r="Y262" s="124"/>
      <c r="Z262" s="52"/>
      <c r="AA262" s="133"/>
      <c r="AC262" s="126"/>
      <c r="AD262" s="125"/>
      <c r="AE262" s="124"/>
      <c r="AF262" s="127"/>
      <c r="AH262" s="125"/>
      <c r="AI262" s="52"/>
      <c r="AJ262" s="3"/>
      <c r="AK262" s="6" t="s">
        <v>93</v>
      </c>
      <c r="AL262" s="3"/>
      <c r="AO262" s="31" t="s">
        <v>312</v>
      </c>
    </row>
    <row r="263" spans="2:41" s="3" customFormat="1" ht="1.5" customHeight="1" x14ac:dyDescent="0.2">
      <c r="P263" s="71"/>
      <c r="Q263" s="83"/>
      <c r="R263" s="6"/>
      <c r="S263" s="39"/>
      <c r="T263" s="6"/>
      <c r="U263" s="5"/>
      <c r="V263" s="52"/>
      <c r="W263" s="52"/>
      <c r="X263" s="54"/>
      <c r="Y263" s="15"/>
      <c r="Z263" s="52"/>
      <c r="AA263" s="39"/>
      <c r="AB263" s="39"/>
      <c r="AC263" s="54"/>
      <c r="AD263" s="17"/>
      <c r="AE263" s="15"/>
      <c r="AF263" s="62"/>
      <c r="AG263" s="112"/>
      <c r="AH263" s="39"/>
      <c r="AI263" s="52"/>
      <c r="AJ263" s="17"/>
      <c r="AK263" s="39"/>
      <c r="AL263" s="17"/>
      <c r="AM263" s="17"/>
      <c r="AO263" s="31"/>
    </row>
    <row r="264" spans="2:41" s="3" customFormat="1" ht="9.9499999999999993" customHeight="1" x14ac:dyDescent="0.2">
      <c r="B264" s="101" t="s">
        <v>308</v>
      </c>
      <c r="D264" s="40"/>
      <c r="E264" s="71" t="s">
        <v>136</v>
      </c>
      <c r="F264" s="71"/>
      <c r="G264" s="30" t="s">
        <v>295</v>
      </c>
      <c r="H264" s="30"/>
      <c r="I264" s="30"/>
      <c r="J264" s="30"/>
      <c r="K264" s="30"/>
      <c r="L264" s="30"/>
      <c r="M264" s="30"/>
      <c r="N264" s="30"/>
      <c r="P264" s="71" t="s">
        <v>55</v>
      </c>
      <c r="Q264" s="83"/>
      <c r="R264" s="29"/>
      <c r="S264" s="39">
        <f t="shared" ref="S264:S268" si="273">IF(Suggested="Yes",AB264,AH264)</f>
        <v>8.1</v>
      </c>
      <c r="T264" s="37" t="s">
        <v>294</v>
      </c>
      <c r="U264" s="141" t="str">
        <f>+Instructions!$B$21</f>
        <v>G</v>
      </c>
      <c r="V264" s="52"/>
      <c r="W264" s="52"/>
      <c r="X264" s="54">
        <f>+Instructions!$C$21</f>
        <v>0</v>
      </c>
      <c r="Y264" s="17">
        <f>IF(Instructions!$C$21="Group",#REF!,IF(Instructions!$C$21="Carter",#REF!,ROUNDUP($AB264*(1-X264),2)))</f>
        <v>8.1</v>
      </c>
      <c r="Z264" s="52"/>
      <c r="AA264" s="6" t="s">
        <v>1300</v>
      </c>
      <c r="AB264" s="39">
        <v>8.1</v>
      </c>
      <c r="AC264" s="57">
        <f t="shared" ref="AC264:AD265" si="274">+X264</f>
        <v>0</v>
      </c>
      <c r="AD264" s="17">
        <f t="shared" si="274"/>
        <v>8.1</v>
      </c>
      <c r="AE264" s="12">
        <f>(AH264-AD264)/AH264</f>
        <v>0</v>
      </c>
      <c r="AF264" s="109"/>
      <c r="AG264" s="114">
        <v>1</v>
      </c>
      <c r="AH264" s="38">
        <f>SUM(AJ264:AL264)+AF264</f>
        <v>8.1</v>
      </c>
      <c r="AI264" s="52"/>
      <c r="AJ264" s="17">
        <f>ROUND(AD264/(1-VLOOKUP(AG264,Group,2,FALSE)),2)</f>
        <v>8.1</v>
      </c>
      <c r="AK264" s="17">
        <f>IF(VLOOKUP(AG264,Group,5,FALSE)="YES",VLOOKUP(ROUND(ROUND(AJ264,1)-AJ264,2),Round,2,FALSE)+VLOOKUP(AG264,Group,6,FALSE),0)</f>
        <v>0</v>
      </c>
      <c r="AL264" s="17">
        <f>IF(VLOOKUP(AG264,Group,7,FALSE)="",0,ROUND(AJ264-0.04999,1)-AJ264+AM264)</f>
        <v>0</v>
      </c>
      <c r="AM264" s="17" t="str">
        <f>IF(VLOOKUP(AG264,Group,7,FALSE)="","",VLOOKUP(AG264,Group,7,FALSE))</f>
        <v/>
      </c>
      <c r="AO264" s="31" t="s">
        <v>312</v>
      </c>
    </row>
    <row r="265" spans="2:41" s="3" customFormat="1" ht="9.9499999999999993" customHeight="1" x14ac:dyDescent="0.2">
      <c r="B265" s="101" t="s">
        <v>308</v>
      </c>
      <c r="D265" s="40"/>
      <c r="E265" s="71" t="s">
        <v>135</v>
      </c>
      <c r="F265" s="71"/>
      <c r="G265" s="30" t="s">
        <v>295</v>
      </c>
      <c r="H265" s="30"/>
      <c r="I265" s="30"/>
      <c r="J265" s="30"/>
      <c r="K265" s="30"/>
      <c r="L265" s="30"/>
      <c r="M265" s="30"/>
      <c r="N265" s="30"/>
      <c r="P265" s="71" t="s">
        <v>55</v>
      </c>
      <c r="Q265" s="83" t="s">
        <v>210</v>
      </c>
      <c r="R265" s="29" t="s">
        <v>304</v>
      </c>
      <c r="S265" s="39">
        <f t="shared" si="273"/>
        <v>7.95</v>
      </c>
      <c r="T265" s="37" t="s">
        <v>294</v>
      </c>
      <c r="U265" s="141" t="str">
        <f>+Instructions!$B$21</f>
        <v>G</v>
      </c>
      <c r="V265" s="52"/>
      <c r="W265" s="52"/>
      <c r="X265" s="54">
        <f>+Instructions!$C$21</f>
        <v>0</v>
      </c>
      <c r="Y265" s="17">
        <f>IF(Instructions!$C$21="Group",#REF!,IF(Instructions!$C$21="Carter",#REF!,ROUNDUP($AB265*(1-X265),2)))</f>
        <v>7.95</v>
      </c>
      <c r="Z265" s="52"/>
      <c r="AA265" s="6" t="s">
        <v>1300</v>
      </c>
      <c r="AB265" s="39">
        <v>7.95</v>
      </c>
      <c r="AC265" s="57">
        <f t="shared" si="274"/>
        <v>0</v>
      </c>
      <c r="AD265" s="17">
        <f t="shared" si="274"/>
        <v>7.95</v>
      </c>
      <c r="AE265" s="12">
        <f>(AH265-AD265)/AH265</f>
        <v>0</v>
      </c>
      <c r="AF265" s="109"/>
      <c r="AG265" s="114">
        <v>1</v>
      </c>
      <c r="AH265" s="38">
        <f>SUM(AJ265:AL265)+AF265</f>
        <v>7.95</v>
      </c>
      <c r="AI265" s="52"/>
      <c r="AJ265" s="17">
        <f>ROUND(AD265/(1-VLOOKUP(AG265,Group,2,FALSE)),2)</f>
        <v>7.95</v>
      </c>
      <c r="AK265" s="17">
        <f>IF(VLOOKUP(AG265,Group,5,FALSE)="YES",VLOOKUP(ROUND(ROUND(AJ265,1)-AJ265,2),Round,2,FALSE)+VLOOKUP(AG265,Group,6,FALSE),0)</f>
        <v>0</v>
      </c>
      <c r="AL265" s="17">
        <f>IF(VLOOKUP(AG265,Group,7,FALSE)="",0,ROUND(AJ265-0.04999,1)-AJ265+AM265)</f>
        <v>0</v>
      </c>
      <c r="AM265" s="17" t="str">
        <f>IF(VLOOKUP(AG265,Group,7,FALSE)="","",VLOOKUP(AG265,Group,7,FALSE))</f>
        <v/>
      </c>
      <c r="AO265" s="31" t="s">
        <v>312</v>
      </c>
    </row>
    <row r="266" spans="2:41" s="3" customFormat="1" ht="1.5" customHeight="1" x14ac:dyDescent="0.2">
      <c r="P266" s="71"/>
      <c r="Q266" s="83"/>
      <c r="R266" s="6"/>
      <c r="S266" s="39"/>
      <c r="T266" s="6"/>
      <c r="U266" s="5"/>
      <c r="V266" s="52"/>
      <c r="W266" s="52"/>
      <c r="X266" s="54"/>
      <c r="Y266" s="15"/>
      <c r="Z266" s="52"/>
      <c r="AA266" s="39"/>
      <c r="AB266" s="39"/>
      <c r="AC266" s="54"/>
      <c r="AD266" s="17"/>
      <c r="AE266" s="15"/>
      <c r="AF266" s="62"/>
      <c r="AG266" s="112"/>
      <c r="AH266" s="39"/>
      <c r="AI266" s="52"/>
      <c r="AJ266" s="17"/>
      <c r="AK266" s="39"/>
      <c r="AL266" s="17"/>
      <c r="AM266" s="17"/>
      <c r="AO266" s="31"/>
    </row>
    <row r="267" spans="2:41" s="3" customFormat="1" ht="9.9499999999999993" customHeight="1" x14ac:dyDescent="0.2">
      <c r="B267" s="102" t="s">
        <v>292</v>
      </c>
      <c r="D267" s="40"/>
      <c r="E267" s="71" t="s">
        <v>136</v>
      </c>
      <c r="F267" s="71"/>
      <c r="G267" s="30" t="s">
        <v>240</v>
      </c>
      <c r="H267" s="30"/>
      <c r="I267" s="30" t="s">
        <v>366</v>
      </c>
      <c r="J267" s="30"/>
      <c r="K267" s="30"/>
      <c r="L267" s="30"/>
      <c r="M267" s="30"/>
      <c r="N267" s="30"/>
      <c r="P267" s="71"/>
      <c r="Q267" s="83"/>
      <c r="R267" s="29"/>
      <c r="S267" s="39">
        <f t="shared" si="273"/>
        <v>4.8</v>
      </c>
      <c r="T267" s="37" t="s">
        <v>293</v>
      </c>
      <c r="U267" s="141" t="str">
        <f>+Instructions!$B$21</f>
        <v>G</v>
      </c>
      <c r="V267" s="52"/>
      <c r="W267" s="52"/>
      <c r="X267" s="54">
        <f>+Instructions!$C$21</f>
        <v>0</v>
      </c>
      <c r="Y267" s="17">
        <f>IF(Instructions!$C$21="Group",#REF!,IF(Instructions!$C$21="Carter",#REF!,ROUNDUP($AB267*(1-X267),2)))</f>
        <v>4.8</v>
      </c>
      <c r="Z267" s="52"/>
      <c r="AA267" s="6" t="s">
        <v>1300</v>
      </c>
      <c r="AB267" s="39">
        <v>4.8</v>
      </c>
      <c r="AC267" s="57">
        <f>+X267</f>
        <v>0</v>
      </c>
      <c r="AD267" s="39">
        <f>+Y267</f>
        <v>4.8</v>
      </c>
      <c r="AE267" s="57">
        <f>(AH267-AD267)/AH267</f>
        <v>0</v>
      </c>
      <c r="AF267" s="109"/>
      <c r="AG267" s="116">
        <v>2</v>
      </c>
      <c r="AH267" s="44">
        <f>SUM(AJ267:AL267)+AF267</f>
        <v>4.8</v>
      </c>
      <c r="AI267" s="52"/>
      <c r="AJ267" s="17">
        <f>ROUND(AD267/(1-VLOOKUP(AG267,Group,2,FALSE)),2)</f>
        <v>4.8</v>
      </c>
      <c r="AK267" s="17">
        <f>IF(VLOOKUP(AG267,Group,5,FALSE)="YES",VLOOKUP(ROUND(ROUND(AJ267,1)-AJ267,2),Round,2,FALSE)+VLOOKUP(AG267,Group,6,FALSE),0)</f>
        <v>0</v>
      </c>
      <c r="AL267" s="17">
        <f>IF(VLOOKUP(AG267,Group,7,FALSE)="",0,ROUND(AJ267-0.04999,1)-AJ267+AM267)</f>
        <v>0</v>
      </c>
      <c r="AM267" s="17" t="str">
        <f>IF(VLOOKUP(AG267,Group,7,FALSE)="","",VLOOKUP(AG267,Group,7,FALSE))</f>
        <v/>
      </c>
      <c r="AO267" s="31" t="s">
        <v>312</v>
      </c>
    </row>
    <row r="268" spans="2:41" s="3" customFormat="1" ht="9.9499999999999993" customHeight="1" x14ac:dyDescent="0.2">
      <c r="B268" s="102" t="s">
        <v>292</v>
      </c>
      <c r="D268" s="40"/>
      <c r="E268" s="71" t="s">
        <v>135</v>
      </c>
      <c r="F268" s="71"/>
      <c r="G268" s="30" t="s">
        <v>693</v>
      </c>
      <c r="H268" s="30"/>
      <c r="I268" s="30" t="s">
        <v>366</v>
      </c>
      <c r="J268" s="30"/>
      <c r="K268" s="30"/>
      <c r="L268" s="30"/>
      <c r="M268" s="30"/>
      <c r="N268" s="30"/>
      <c r="P268" s="71"/>
      <c r="Q268" s="83" t="s">
        <v>210</v>
      </c>
      <c r="R268" s="29" t="s">
        <v>349</v>
      </c>
      <c r="S268" s="39">
        <f t="shared" si="273"/>
        <v>8.75</v>
      </c>
      <c r="T268" s="37" t="s">
        <v>293</v>
      </c>
      <c r="U268" s="141" t="str">
        <f>+Instructions!$B$21</f>
        <v>G</v>
      </c>
      <c r="V268" s="52"/>
      <c r="W268" s="52"/>
      <c r="X268" s="54">
        <f>+Instructions!$C$21</f>
        <v>0</v>
      </c>
      <c r="Y268" s="17">
        <f>IF(Instructions!$C$21="Group",#REF!,IF(Instructions!$C$21="Carter",#REF!,ROUNDUP($AB268*(1-X268),2)))</f>
        <v>8.75</v>
      </c>
      <c r="Z268" s="52"/>
      <c r="AA268" s="6" t="s">
        <v>1300</v>
      </c>
      <c r="AB268" s="39">
        <v>8.75</v>
      </c>
      <c r="AC268" s="57">
        <f>+X268</f>
        <v>0</v>
      </c>
      <c r="AD268" s="39">
        <f>+Y268</f>
        <v>8.75</v>
      </c>
      <c r="AE268" s="57">
        <f>(AH268-AD268)/AH268</f>
        <v>0</v>
      </c>
      <c r="AF268" s="109"/>
      <c r="AG268" s="116">
        <v>2</v>
      </c>
      <c r="AH268" s="44">
        <f>SUM(AJ268:AL268)+AF268</f>
        <v>8.75</v>
      </c>
      <c r="AI268" s="52"/>
      <c r="AJ268" s="17">
        <f>ROUND(AD268/(1-VLOOKUP(AG268,Group,2,FALSE)),2)</f>
        <v>8.75</v>
      </c>
      <c r="AK268" s="17">
        <f>IF(VLOOKUP(AG268,Group,5,FALSE)="YES",VLOOKUP(ROUND(ROUND(AJ268,1)-AJ268,2),Round,2,FALSE)+VLOOKUP(AG268,Group,6,FALSE),0)</f>
        <v>0</v>
      </c>
      <c r="AL268" s="17">
        <f>IF(VLOOKUP(AG268,Group,7,FALSE)="",0,ROUND(AJ268-0.04999,1)-AJ268+AM268)</f>
        <v>0</v>
      </c>
      <c r="AM268" s="17" t="str">
        <f>IF(VLOOKUP(AG268,Group,7,FALSE)="","",VLOOKUP(AG268,Group,7,FALSE))</f>
        <v/>
      </c>
      <c r="AO268" s="31" t="s">
        <v>312</v>
      </c>
    </row>
    <row r="269" spans="2:41" s="3" customFormat="1" ht="2.4500000000000002" customHeight="1" x14ac:dyDescent="0.2">
      <c r="P269" s="71"/>
      <c r="Q269" s="83"/>
      <c r="R269" s="6"/>
      <c r="S269" s="39"/>
      <c r="T269" s="6"/>
      <c r="U269" s="5"/>
      <c r="V269" s="52"/>
      <c r="W269" s="52"/>
      <c r="X269" s="54"/>
      <c r="Y269" s="15"/>
      <c r="Z269" s="52"/>
      <c r="AA269" s="39"/>
      <c r="AB269" s="39"/>
      <c r="AC269" s="54"/>
      <c r="AD269" s="17"/>
      <c r="AE269" s="15"/>
      <c r="AF269" s="62"/>
      <c r="AG269" s="112"/>
      <c r="AH269" s="39"/>
      <c r="AI269" s="52"/>
      <c r="AJ269" s="17"/>
      <c r="AK269" s="39"/>
      <c r="AL269" s="17"/>
      <c r="AM269" s="17"/>
      <c r="AO269" s="31" t="s">
        <v>312</v>
      </c>
    </row>
    <row r="270" spans="2:41" s="30" customFormat="1" ht="9.9499999999999993" customHeight="1" x14ac:dyDescent="0.2">
      <c r="C270" s="135"/>
      <c r="D270" s="40" t="s">
        <v>206</v>
      </c>
      <c r="E270" s="145" t="s">
        <v>910</v>
      </c>
      <c r="F270" s="144"/>
      <c r="G270" s="145"/>
      <c r="I270" s="145" t="s">
        <v>912</v>
      </c>
      <c r="J270" s="145"/>
      <c r="L270" s="145"/>
      <c r="M270" s="145" t="s">
        <v>914</v>
      </c>
      <c r="Q270" s="83"/>
      <c r="S270" s="39"/>
      <c r="T270" s="134"/>
      <c r="U270" s="123"/>
      <c r="V270" s="52"/>
      <c r="W270" s="52"/>
      <c r="X270" s="126"/>
      <c r="Y270" s="124"/>
      <c r="Z270" s="52"/>
      <c r="AA270" s="133"/>
      <c r="AC270" s="126"/>
      <c r="AD270" s="125"/>
      <c r="AE270" s="124"/>
      <c r="AF270" s="127"/>
      <c r="AH270" s="125"/>
      <c r="AI270" s="52"/>
      <c r="AJ270" s="3"/>
      <c r="AK270" s="6" t="s">
        <v>93</v>
      </c>
      <c r="AL270" s="3"/>
      <c r="AO270" s="31" t="s">
        <v>312</v>
      </c>
    </row>
    <row r="271" spans="2:41" s="30" customFormat="1" ht="9.9499999999999993" customHeight="1" x14ac:dyDescent="0.2">
      <c r="C271" s="135"/>
      <c r="D271" s="40"/>
      <c r="E271" s="145" t="s">
        <v>911</v>
      </c>
      <c r="F271" s="144"/>
      <c r="G271" s="145"/>
      <c r="I271" s="145" t="s">
        <v>913</v>
      </c>
      <c r="J271" s="145"/>
      <c r="L271" s="145"/>
      <c r="M271" s="145" t="s">
        <v>915</v>
      </c>
      <c r="Q271" s="83"/>
      <c r="S271" s="39"/>
      <c r="T271" s="134"/>
      <c r="U271" s="123"/>
      <c r="V271" s="52"/>
      <c r="W271" s="52"/>
      <c r="X271" s="126"/>
      <c r="Y271" s="124"/>
      <c r="Z271" s="52"/>
      <c r="AA271" s="133"/>
      <c r="AC271" s="126"/>
      <c r="AD271" s="125"/>
      <c r="AE271" s="124"/>
      <c r="AF271" s="127"/>
      <c r="AH271" s="125"/>
      <c r="AI271" s="52"/>
      <c r="AJ271" s="3"/>
      <c r="AK271" s="6" t="s">
        <v>93</v>
      </c>
      <c r="AL271" s="3"/>
      <c r="AO271" s="31" t="s">
        <v>312</v>
      </c>
    </row>
    <row r="272" spans="2:41" s="3" customFormat="1" ht="1.5" customHeight="1" x14ac:dyDescent="0.2">
      <c r="P272" s="71"/>
      <c r="Q272" s="83"/>
      <c r="R272" s="6"/>
      <c r="S272" s="39"/>
      <c r="T272" s="6"/>
      <c r="U272" s="5"/>
      <c r="V272" s="52"/>
      <c r="W272" s="52"/>
      <c r="X272" s="54"/>
      <c r="Y272" s="15"/>
      <c r="Z272" s="52"/>
      <c r="AA272" s="39"/>
      <c r="AB272" s="39"/>
      <c r="AC272" s="54"/>
      <c r="AD272" s="17"/>
      <c r="AE272" s="15"/>
      <c r="AF272" s="62"/>
      <c r="AG272" s="112"/>
      <c r="AH272" s="39"/>
      <c r="AI272" s="52"/>
      <c r="AJ272" s="17"/>
      <c r="AK272" s="39"/>
      <c r="AL272" s="17"/>
      <c r="AM272" s="17"/>
      <c r="AO272" s="31"/>
    </row>
    <row r="273" spans="2:41" s="3" customFormat="1" ht="9.9499999999999993" customHeight="1" x14ac:dyDescent="0.2">
      <c r="B273" s="101" t="s">
        <v>308</v>
      </c>
      <c r="D273" s="40"/>
      <c r="E273" s="71" t="s">
        <v>136</v>
      </c>
      <c r="F273" s="71"/>
      <c r="G273" s="30" t="s">
        <v>295</v>
      </c>
      <c r="H273" s="30"/>
      <c r="I273" s="30"/>
      <c r="J273" s="30"/>
      <c r="K273" s="30"/>
      <c r="L273" s="30"/>
      <c r="M273" s="30"/>
      <c r="N273" s="30"/>
      <c r="P273" s="71" t="s">
        <v>55</v>
      </c>
      <c r="Q273" s="83"/>
      <c r="R273" s="29"/>
      <c r="S273" s="39">
        <f>IF(Suggested="Yes",AB273,AH273)</f>
        <v>10.7</v>
      </c>
      <c r="T273" s="37" t="s">
        <v>294</v>
      </c>
      <c r="U273" s="141" t="str">
        <f>+Instructions!$B$21</f>
        <v>G</v>
      </c>
      <c r="V273" s="52"/>
      <c r="W273" s="52"/>
      <c r="X273" s="54">
        <f>+Instructions!$C$21</f>
        <v>0</v>
      </c>
      <c r="Y273" s="17">
        <f>IF(Instructions!$C$21="Group",#REF!,IF(Instructions!$C$21="Carter",#REF!,ROUNDUP($AB273*(1-X273),2)))</f>
        <v>10.7</v>
      </c>
      <c r="Z273" s="52"/>
      <c r="AA273" s="6" t="s">
        <v>1300</v>
      </c>
      <c r="AB273" s="39">
        <v>10.7</v>
      </c>
      <c r="AC273" s="57">
        <f t="shared" ref="AC273:AD274" si="275">+X273</f>
        <v>0</v>
      </c>
      <c r="AD273" s="17">
        <f t="shared" si="275"/>
        <v>10.7</v>
      </c>
      <c r="AE273" s="12">
        <f>(AH273-AD273)/AH273</f>
        <v>0</v>
      </c>
      <c r="AF273" s="109"/>
      <c r="AG273" s="114">
        <v>1</v>
      </c>
      <c r="AH273" s="38">
        <f>SUM(AJ273:AL273)+AF273</f>
        <v>10.7</v>
      </c>
      <c r="AI273" s="52"/>
      <c r="AJ273" s="17">
        <f>ROUND(AD273/(1-VLOOKUP(AG273,Group,2,FALSE)),2)</f>
        <v>10.7</v>
      </c>
      <c r="AK273" s="17">
        <f>IF(VLOOKUP(AG273,Group,5,FALSE)="YES",VLOOKUP(ROUND(ROUND(AJ273,1)-AJ273,2),Round,2,FALSE)+VLOOKUP(AG273,Group,6,FALSE),0)</f>
        <v>0</v>
      </c>
      <c r="AL273" s="17">
        <f>IF(VLOOKUP(AG273,Group,7,FALSE)="",0,ROUND(AJ273-0.04999,1)-AJ273+AM273)</f>
        <v>0</v>
      </c>
      <c r="AM273" s="17" t="str">
        <f>IF(VLOOKUP(AG273,Group,7,FALSE)="","",VLOOKUP(AG273,Group,7,FALSE))</f>
        <v/>
      </c>
      <c r="AO273" s="31" t="s">
        <v>312</v>
      </c>
    </row>
    <row r="274" spans="2:41" s="3" customFormat="1" ht="9.9499999999999993" customHeight="1" x14ac:dyDescent="0.2">
      <c r="B274" s="101" t="s">
        <v>308</v>
      </c>
      <c r="D274" s="40"/>
      <c r="E274" s="71" t="s">
        <v>135</v>
      </c>
      <c r="F274" s="71"/>
      <c r="G274" s="30" t="s">
        <v>295</v>
      </c>
      <c r="H274" s="30"/>
      <c r="I274" s="30"/>
      <c r="J274" s="30"/>
      <c r="K274" s="30"/>
      <c r="L274" s="30"/>
      <c r="M274" s="30"/>
      <c r="N274" s="30"/>
      <c r="P274" s="71" t="s">
        <v>55</v>
      </c>
      <c r="Q274" s="83"/>
      <c r="R274" s="29"/>
      <c r="S274" s="39">
        <f>IF(Suggested="Yes",AB274,AH274)</f>
        <v>10.65</v>
      </c>
      <c r="T274" s="37" t="s">
        <v>294</v>
      </c>
      <c r="U274" s="141" t="str">
        <f>+Instructions!$B$21</f>
        <v>G</v>
      </c>
      <c r="V274" s="52"/>
      <c r="W274" s="52"/>
      <c r="X274" s="54">
        <f>+Instructions!$C$21</f>
        <v>0</v>
      </c>
      <c r="Y274" s="17">
        <f>IF(Instructions!$C$21="Group",#REF!,IF(Instructions!$C$21="Carter",#REF!,ROUNDUP($AB274*(1-X274),2)))</f>
        <v>10.65</v>
      </c>
      <c r="Z274" s="52"/>
      <c r="AA274" s="6" t="s">
        <v>1300</v>
      </c>
      <c r="AB274" s="39">
        <v>10.65</v>
      </c>
      <c r="AC274" s="57">
        <f t="shared" si="275"/>
        <v>0</v>
      </c>
      <c r="AD274" s="17">
        <f t="shared" si="275"/>
        <v>10.65</v>
      </c>
      <c r="AE274" s="12">
        <f>(AH274-AD274)/AH274</f>
        <v>0</v>
      </c>
      <c r="AF274" s="109"/>
      <c r="AG274" s="114">
        <v>1</v>
      </c>
      <c r="AH274" s="38">
        <f>SUM(AJ274:AL274)+AF274</f>
        <v>10.65</v>
      </c>
      <c r="AI274" s="52"/>
      <c r="AJ274" s="17">
        <f>ROUND(AD274/(1-VLOOKUP(AG274,Group,2,FALSE)),2)</f>
        <v>10.65</v>
      </c>
      <c r="AK274" s="17">
        <f>IF(VLOOKUP(AG274,Group,5,FALSE)="YES",VLOOKUP(ROUND(ROUND(AJ274,1)-AJ274,2),Round,2,FALSE)+VLOOKUP(AG274,Group,6,FALSE),0)</f>
        <v>0</v>
      </c>
      <c r="AL274" s="17">
        <f>IF(VLOOKUP(AG274,Group,7,FALSE)="",0,ROUND(AJ274-0.04999,1)-AJ274+AM274)</f>
        <v>0</v>
      </c>
      <c r="AM274" s="17" t="str">
        <f>IF(VLOOKUP(AG274,Group,7,FALSE)="","",VLOOKUP(AG274,Group,7,FALSE))</f>
        <v/>
      </c>
      <c r="AO274" s="31" t="s">
        <v>312</v>
      </c>
    </row>
    <row r="275" spans="2:41" s="3" customFormat="1" ht="1.5" customHeight="1" x14ac:dyDescent="0.2">
      <c r="P275" s="71"/>
      <c r="Q275" s="83"/>
      <c r="R275" s="6"/>
      <c r="S275" s="39"/>
      <c r="T275" s="6"/>
      <c r="U275" s="5"/>
      <c r="V275" s="52"/>
      <c r="W275" s="52"/>
      <c r="X275" s="54"/>
      <c r="Y275" s="15"/>
      <c r="Z275" s="52"/>
      <c r="AA275" s="39"/>
      <c r="AB275" s="39"/>
      <c r="AC275" s="54"/>
      <c r="AD275" s="17"/>
      <c r="AE275" s="15"/>
      <c r="AF275" s="62"/>
      <c r="AG275" s="112"/>
      <c r="AH275" s="39"/>
      <c r="AI275" s="52"/>
      <c r="AJ275" s="17"/>
      <c r="AK275" s="39"/>
      <c r="AL275" s="17"/>
      <c r="AM275" s="17"/>
      <c r="AO275" s="31"/>
    </row>
    <row r="276" spans="2:41" s="3" customFormat="1" ht="9.9499999999999993" customHeight="1" x14ac:dyDescent="0.2">
      <c r="B276" s="102" t="s">
        <v>292</v>
      </c>
      <c r="D276" s="40"/>
      <c r="E276" s="71" t="s">
        <v>136</v>
      </c>
      <c r="F276" s="71"/>
      <c r="G276" s="30" t="s">
        <v>240</v>
      </c>
      <c r="H276" s="30"/>
      <c r="I276" s="30" t="s">
        <v>366</v>
      </c>
      <c r="J276" s="30"/>
      <c r="K276" s="30"/>
      <c r="L276" s="30"/>
      <c r="M276" s="30"/>
      <c r="N276" s="30"/>
      <c r="P276" s="71"/>
      <c r="Q276" s="83"/>
      <c r="R276" s="29"/>
      <c r="S276" s="39">
        <f>IF(Suggested="Yes",AB276,AH276)</f>
        <v>5.75</v>
      </c>
      <c r="T276" s="37" t="s">
        <v>293</v>
      </c>
      <c r="U276" s="141" t="str">
        <f>+Instructions!$B$21</f>
        <v>G</v>
      </c>
      <c r="V276" s="52"/>
      <c r="W276" s="52"/>
      <c r="X276" s="54">
        <f>+Instructions!$C$21</f>
        <v>0</v>
      </c>
      <c r="Y276" s="17">
        <f>IF(Instructions!$C$21="Group",#REF!,IF(Instructions!$C$21="Carter",#REF!,ROUNDUP($AB276*(1-X276),2)))</f>
        <v>5.75</v>
      </c>
      <c r="Z276" s="52"/>
      <c r="AA276" s="6" t="s">
        <v>1300</v>
      </c>
      <c r="AB276" s="39">
        <v>5.75</v>
      </c>
      <c r="AC276" s="57">
        <f>+X276</f>
        <v>0</v>
      </c>
      <c r="AD276" s="39">
        <f>+Y276</f>
        <v>5.75</v>
      </c>
      <c r="AE276" s="57">
        <f>(AH276-AD276)/AH276</f>
        <v>0</v>
      </c>
      <c r="AF276" s="109"/>
      <c r="AG276" s="116">
        <v>2</v>
      </c>
      <c r="AH276" s="44">
        <f>SUM(AJ276:AL276)+AF276</f>
        <v>5.75</v>
      </c>
      <c r="AI276" s="52"/>
      <c r="AJ276" s="17">
        <f>ROUND(AD276/(1-VLOOKUP(AG276,Group,2,FALSE)),2)</f>
        <v>5.75</v>
      </c>
      <c r="AK276" s="17">
        <f>IF(VLOOKUP(AG276,Group,5,FALSE)="YES",VLOOKUP(ROUND(ROUND(AJ276,1)-AJ276,2),Round,2,FALSE)+VLOOKUP(AG276,Group,6,FALSE),0)</f>
        <v>0</v>
      </c>
      <c r="AL276" s="17">
        <f>IF(VLOOKUP(AG276,Group,7,FALSE)="",0,ROUND(AJ276-0.04999,1)-AJ276+AM276)</f>
        <v>0</v>
      </c>
      <c r="AM276" s="17" t="str">
        <f>IF(VLOOKUP(AG276,Group,7,FALSE)="","",VLOOKUP(AG276,Group,7,FALSE))</f>
        <v/>
      </c>
      <c r="AO276" s="31" t="s">
        <v>312</v>
      </c>
    </row>
    <row r="277" spans="2:41" s="3" customFormat="1" ht="9.9499999999999993" customHeight="1" x14ac:dyDescent="0.2">
      <c r="B277" s="102" t="s">
        <v>292</v>
      </c>
      <c r="D277" s="40"/>
      <c r="E277" s="71" t="s">
        <v>135</v>
      </c>
      <c r="F277" s="71"/>
      <c r="G277" s="30" t="s">
        <v>693</v>
      </c>
      <c r="H277" s="30"/>
      <c r="I277" s="30" t="s">
        <v>366</v>
      </c>
      <c r="J277" s="30"/>
      <c r="K277" s="30"/>
      <c r="L277" s="30"/>
      <c r="M277" s="30"/>
      <c r="N277" s="30"/>
      <c r="P277" s="71"/>
      <c r="Q277" s="83"/>
      <c r="R277" s="29"/>
      <c r="S277" s="39">
        <f>IF(Suggested="Yes",AB277,AH277)</f>
        <v>9.75</v>
      </c>
      <c r="T277" s="37" t="s">
        <v>293</v>
      </c>
      <c r="U277" s="141" t="str">
        <f>+Instructions!$B$21</f>
        <v>G</v>
      </c>
      <c r="V277" s="52"/>
      <c r="W277" s="52"/>
      <c r="X277" s="54">
        <f>+Instructions!$C$21</f>
        <v>0</v>
      </c>
      <c r="Y277" s="17">
        <f>IF(Instructions!$C$21="Group",#REF!,IF(Instructions!$C$21="Carter",#REF!,ROUNDUP($AB277*(1-X277),2)))</f>
        <v>9.75</v>
      </c>
      <c r="Z277" s="52"/>
      <c r="AA277" s="6" t="s">
        <v>1300</v>
      </c>
      <c r="AB277" s="39">
        <v>9.75</v>
      </c>
      <c r="AC277" s="57">
        <f>+X277</f>
        <v>0</v>
      </c>
      <c r="AD277" s="39">
        <f>+Y277</f>
        <v>9.75</v>
      </c>
      <c r="AE277" s="57">
        <f>(AH277-AD277)/AH277</f>
        <v>0</v>
      </c>
      <c r="AF277" s="109"/>
      <c r="AG277" s="116">
        <v>2</v>
      </c>
      <c r="AH277" s="44">
        <f>SUM(AJ277:AL277)+AF277</f>
        <v>9.75</v>
      </c>
      <c r="AI277" s="52"/>
      <c r="AJ277" s="17">
        <f>ROUND(AD277/(1-VLOOKUP(AG277,Group,2,FALSE)),2)</f>
        <v>9.75</v>
      </c>
      <c r="AK277" s="17">
        <f>IF(VLOOKUP(AG277,Group,5,FALSE)="YES",VLOOKUP(ROUND(ROUND(AJ277,1)-AJ277,2),Round,2,FALSE)+VLOOKUP(AG277,Group,6,FALSE),0)</f>
        <v>0</v>
      </c>
      <c r="AL277" s="17">
        <f>IF(VLOOKUP(AG277,Group,7,FALSE)="",0,ROUND(AJ277-0.04999,1)-AJ277+AM277)</f>
        <v>0</v>
      </c>
      <c r="AM277" s="17" t="str">
        <f>IF(VLOOKUP(AG277,Group,7,FALSE)="","",VLOOKUP(AG277,Group,7,FALSE))</f>
        <v/>
      </c>
      <c r="AO277" s="31" t="s">
        <v>312</v>
      </c>
    </row>
    <row r="278" spans="2:41" s="3" customFormat="1" ht="1.5" customHeight="1" x14ac:dyDescent="0.2">
      <c r="P278" s="71"/>
      <c r="Q278" s="83"/>
      <c r="R278" s="6"/>
      <c r="S278" s="39"/>
      <c r="T278" s="6"/>
      <c r="U278" s="5"/>
      <c r="V278" s="52"/>
      <c r="W278" s="52"/>
      <c r="X278" s="54"/>
      <c r="Y278" s="17"/>
      <c r="Z278" s="52"/>
      <c r="AA278" s="39"/>
      <c r="AB278" s="39"/>
      <c r="AC278" s="54"/>
      <c r="AD278" s="17"/>
      <c r="AE278" s="15"/>
      <c r="AF278" s="62"/>
      <c r="AG278" s="112"/>
      <c r="AH278" s="39"/>
      <c r="AI278" s="52"/>
      <c r="AJ278" s="17"/>
      <c r="AK278" s="39"/>
      <c r="AL278" s="17"/>
      <c r="AM278" s="17"/>
      <c r="AO278" s="31"/>
    </row>
    <row r="279" spans="2:41" s="3" customFormat="1" ht="9.6" customHeight="1" x14ac:dyDescent="0.2">
      <c r="D279" s="40" t="s">
        <v>305</v>
      </c>
      <c r="E279" s="188" t="s">
        <v>1316</v>
      </c>
      <c r="F279" s="71"/>
      <c r="G279" s="30"/>
      <c r="H279" s="30"/>
      <c r="I279" s="30"/>
      <c r="J279" s="30"/>
      <c r="K279" s="30"/>
      <c r="L279" s="30"/>
      <c r="M279" s="30"/>
      <c r="N279" s="30"/>
      <c r="P279" s="71"/>
      <c r="Q279" s="83"/>
      <c r="R279" s="29"/>
      <c r="S279" s="39"/>
      <c r="T279" s="37"/>
      <c r="U279" s="5"/>
      <c r="V279" s="52"/>
      <c r="W279" s="52"/>
      <c r="X279" s="54"/>
      <c r="Y279" s="17"/>
      <c r="Z279" s="52"/>
      <c r="AA279" s="133"/>
      <c r="AB279" s="39"/>
      <c r="AC279" s="57"/>
      <c r="AD279" s="17"/>
      <c r="AE279" s="12"/>
      <c r="AF279" s="62"/>
      <c r="AH279" s="17"/>
      <c r="AI279" s="52"/>
      <c r="AK279" s="6" t="s">
        <v>93</v>
      </c>
      <c r="AO279" s="31" t="s">
        <v>312</v>
      </c>
    </row>
    <row r="280" spans="2:41" s="3" customFormat="1" ht="9.6" customHeight="1" x14ac:dyDescent="0.2">
      <c r="D280" s="40"/>
      <c r="E280" s="188" t="s">
        <v>1317</v>
      </c>
      <c r="F280" s="71"/>
      <c r="G280" s="30"/>
      <c r="H280" s="30"/>
      <c r="I280" s="30"/>
      <c r="J280" s="30"/>
      <c r="K280" s="30"/>
      <c r="L280" s="30"/>
      <c r="M280" s="30"/>
      <c r="N280" s="30"/>
      <c r="P280" s="71"/>
      <c r="Q280" s="83"/>
      <c r="R280" s="29"/>
      <c r="S280" s="39"/>
      <c r="T280" s="37"/>
      <c r="U280" s="5"/>
      <c r="V280" s="52"/>
      <c r="W280" s="52"/>
      <c r="X280" s="54"/>
      <c r="Y280" s="17"/>
      <c r="Z280" s="52"/>
      <c r="AA280" s="133"/>
      <c r="AB280" s="39"/>
      <c r="AC280" s="57"/>
      <c r="AD280" s="17"/>
      <c r="AE280" s="12"/>
      <c r="AF280" s="62"/>
      <c r="AH280" s="17"/>
      <c r="AI280" s="52"/>
      <c r="AK280" s="6" t="s">
        <v>93</v>
      </c>
      <c r="AO280" s="31" t="s">
        <v>312</v>
      </c>
    </row>
    <row r="281" spans="2:41" s="3" customFormat="1" ht="9.6" customHeight="1" x14ac:dyDescent="0.2">
      <c r="D281" s="40"/>
      <c r="E281" s="188" t="s">
        <v>1315</v>
      </c>
      <c r="F281" s="71"/>
      <c r="G281" s="30"/>
      <c r="H281" s="30"/>
      <c r="I281" s="30"/>
      <c r="J281" s="30"/>
      <c r="K281" s="30"/>
      <c r="L281" s="30"/>
      <c r="M281" s="30"/>
      <c r="N281" s="30"/>
      <c r="P281" s="71"/>
      <c r="Q281" s="83"/>
      <c r="R281" s="29"/>
      <c r="S281" s="39"/>
      <c r="T281" s="37"/>
      <c r="U281" s="5"/>
      <c r="V281" s="52"/>
      <c r="W281" s="52"/>
      <c r="X281" s="54"/>
      <c r="Y281" s="17"/>
      <c r="Z281" s="52"/>
      <c r="AA281" s="133"/>
      <c r="AB281" s="39"/>
      <c r="AC281" s="57"/>
      <c r="AD281" s="17"/>
      <c r="AE281" s="12"/>
      <c r="AF281" s="62"/>
      <c r="AH281" s="17"/>
      <c r="AI281" s="52"/>
      <c r="AK281" s="6" t="s">
        <v>93</v>
      </c>
      <c r="AO281" s="31" t="s">
        <v>312</v>
      </c>
    </row>
    <row r="282" spans="2:41" s="3" customFormat="1" ht="3.95" customHeight="1" x14ac:dyDescent="0.2">
      <c r="P282" s="71"/>
      <c r="Q282" s="83"/>
      <c r="R282" s="6"/>
      <c r="S282" s="39"/>
      <c r="T282" s="6"/>
      <c r="U282" s="5"/>
      <c r="V282" s="52"/>
      <c r="W282" s="52"/>
      <c r="X282" s="54"/>
      <c r="Y282" s="15"/>
      <c r="Z282" s="52"/>
      <c r="AA282" s="39"/>
      <c r="AB282" s="39"/>
      <c r="AC282" s="54"/>
      <c r="AD282" s="17"/>
      <c r="AE282" s="15"/>
      <c r="AF282" s="62"/>
      <c r="AG282" s="112"/>
      <c r="AH282" s="39"/>
      <c r="AI282" s="52"/>
      <c r="AJ282" s="17"/>
      <c r="AK282" s="39"/>
      <c r="AL282" s="17"/>
      <c r="AM282" s="17"/>
      <c r="AO282" s="31"/>
    </row>
    <row r="283" spans="2:41" s="3" customFormat="1" ht="12.2" customHeight="1" x14ac:dyDescent="0.2">
      <c r="C283" s="129" t="s">
        <v>1108</v>
      </c>
      <c r="D283" s="11"/>
      <c r="E283" s="130"/>
      <c r="F283" s="130"/>
      <c r="O283" s="3" t="s">
        <v>93</v>
      </c>
      <c r="Q283" s="83"/>
      <c r="R283" s="193" t="s">
        <v>681</v>
      </c>
      <c r="S283" s="194" t="s">
        <v>812</v>
      </c>
      <c r="T283" s="198"/>
      <c r="U283" s="122"/>
      <c r="V283" s="52"/>
      <c r="W283" s="52"/>
      <c r="X283" s="54"/>
      <c r="Y283" s="15"/>
      <c r="Z283" s="52"/>
      <c r="AA283" s="133"/>
      <c r="AC283" s="54"/>
      <c r="AD283" s="17"/>
      <c r="AE283" s="15"/>
      <c r="AF283" s="62"/>
      <c r="AH283" s="17"/>
      <c r="AI283" s="52"/>
      <c r="AK283" s="6" t="s">
        <v>93</v>
      </c>
      <c r="AO283" s="31" t="s">
        <v>312</v>
      </c>
    </row>
    <row r="284" spans="2:41" s="3" customFormat="1" ht="2.4500000000000002" customHeight="1" x14ac:dyDescent="0.2">
      <c r="P284" s="71"/>
      <c r="Q284" s="83"/>
      <c r="R284" s="6"/>
      <c r="S284" s="39"/>
      <c r="T284" s="6"/>
      <c r="U284" s="5"/>
      <c r="V284" s="52"/>
      <c r="W284" s="52"/>
      <c r="X284" s="54"/>
      <c r="Y284" s="15"/>
      <c r="Z284" s="52"/>
      <c r="AA284" s="39"/>
      <c r="AB284" s="39"/>
      <c r="AC284" s="54"/>
      <c r="AD284" s="17"/>
      <c r="AE284" s="15"/>
      <c r="AF284" s="62"/>
      <c r="AG284" s="112"/>
      <c r="AH284" s="39"/>
      <c r="AI284" s="52"/>
      <c r="AJ284" s="17"/>
      <c r="AK284" s="39"/>
      <c r="AL284" s="17"/>
      <c r="AM284" s="17"/>
      <c r="AO284" s="31" t="s">
        <v>312</v>
      </c>
    </row>
    <row r="285" spans="2:41" s="30" customFormat="1" ht="9.9499999999999993" customHeight="1" x14ac:dyDescent="0.2">
      <c r="C285" s="129"/>
      <c r="D285" s="40" t="s">
        <v>206</v>
      </c>
      <c r="E285" s="145" t="s">
        <v>813</v>
      </c>
      <c r="G285" s="145"/>
      <c r="H285" s="145"/>
      <c r="I285" s="146"/>
      <c r="J285" s="145"/>
      <c r="K285" s="145"/>
      <c r="L285" s="145"/>
      <c r="Q285" s="83"/>
      <c r="S285" s="39"/>
      <c r="T285" s="134"/>
      <c r="U285" s="123"/>
      <c r="V285" s="52"/>
      <c r="W285" s="52"/>
      <c r="X285" s="126"/>
      <c r="Y285" s="124"/>
      <c r="Z285" s="52"/>
      <c r="AA285" s="133"/>
      <c r="AC285" s="126"/>
      <c r="AD285" s="125"/>
      <c r="AE285" s="124"/>
      <c r="AF285" s="127"/>
      <c r="AH285" s="125"/>
      <c r="AI285" s="52"/>
      <c r="AJ285" s="3"/>
      <c r="AK285" s="6" t="s">
        <v>93</v>
      </c>
      <c r="AL285" s="3"/>
      <c r="AO285" s="31" t="s">
        <v>312</v>
      </c>
    </row>
    <row r="286" spans="2:41" s="3" customFormat="1" ht="1.5" customHeight="1" x14ac:dyDescent="0.2">
      <c r="P286" s="71"/>
      <c r="Q286" s="83"/>
      <c r="R286" s="6"/>
      <c r="S286" s="39"/>
      <c r="T286" s="6"/>
      <c r="U286" s="5"/>
      <c r="V286" s="52"/>
      <c r="W286" s="52"/>
      <c r="X286" s="54"/>
      <c r="Y286" s="17"/>
      <c r="Z286" s="52"/>
      <c r="AA286" s="39"/>
      <c r="AB286" s="39"/>
      <c r="AC286" s="54"/>
      <c r="AD286" s="17"/>
      <c r="AE286" s="15"/>
      <c r="AF286" s="62"/>
      <c r="AG286" s="112"/>
      <c r="AH286" s="39"/>
      <c r="AI286" s="52"/>
      <c r="AJ286" s="17"/>
      <c r="AK286" s="39"/>
      <c r="AL286" s="17"/>
      <c r="AM286" s="17"/>
      <c r="AO286" s="31" t="s">
        <v>312</v>
      </c>
    </row>
    <row r="287" spans="2:41" s="3" customFormat="1" ht="9.9499999999999993" customHeight="1" x14ac:dyDescent="0.2">
      <c r="B287" s="101" t="s">
        <v>308</v>
      </c>
      <c r="D287" s="40"/>
      <c r="E287" s="71" t="s">
        <v>719</v>
      </c>
      <c r="F287" s="71"/>
      <c r="G287" s="30" t="s">
        <v>295</v>
      </c>
      <c r="H287" s="30"/>
      <c r="I287" s="30" t="s">
        <v>620</v>
      </c>
      <c r="J287" s="30"/>
      <c r="L287" s="30"/>
      <c r="M287" s="30" t="s">
        <v>419</v>
      </c>
      <c r="N287" s="30"/>
      <c r="P287" s="71" t="s">
        <v>764</v>
      </c>
      <c r="Q287" s="83"/>
      <c r="R287" s="29"/>
      <c r="S287" s="39">
        <f>IF(Suggested="Yes",AB287,AH287)</f>
        <v>14.65</v>
      </c>
      <c r="T287" s="37" t="s">
        <v>294</v>
      </c>
      <c r="U287" s="141" t="str">
        <f>+Instructions!$B$21</f>
        <v>G</v>
      </c>
      <c r="V287" s="52"/>
      <c r="W287" s="52"/>
      <c r="X287" s="54">
        <f>+Instructions!$C$21</f>
        <v>0</v>
      </c>
      <c r="Y287" s="17">
        <f>IF(Instructions!$C$21="Group",#REF!,IF(Instructions!$C$21="Carter",#REF!,ROUNDUP($AB287*(1-X287),2)))</f>
        <v>14.65</v>
      </c>
      <c r="Z287" s="52"/>
      <c r="AA287" s="6" t="s">
        <v>1300</v>
      </c>
      <c r="AB287" s="39">
        <v>14.65</v>
      </c>
      <c r="AC287" s="57">
        <f t="shared" ref="AC287:AD288" si="276">+X287</f>
        <v>0</v>
      </c>
      <c r="AD287" s="17">
        <f t="shared" si="276"/>
        <v>14.65</v>
      </c>
      <c r="AE287" s="12">
        <f>(AH287-AD287)/AH287</f>
        <v>0</v>
      </c>
      <c r="AF287" s="109"/>
      <c r="AG287" s="114">
        <v>1</v>
      </c>
      <c r="AH287" s="38">
        <f>SUM(AJ287:AL287)+AF287</f>
        <v>14.65</v>
      </c>
      <c r="AI287" s="52"/>
      <c r="AJ287" s="17">
        <f>ROUND(AD287/(1-VLOOKUP(AG287,Group,2,FALSE)),2)</f>
        <v>14.65</v>
      </c>
      <c r="AK287" s="17">
        <f>IF(VLOOKUP(AG287,Group,5,FALSE)="YES",VLOOKUP(ROUND(ROUND(AJ287,1)-AJ287,2),Round,2,FALSE)+VLOOKUP(AG287,Group,6,FALSE),0)</f>
        <v>0</v>
      </c>
      <c r="AL287" s="17">
        <f>IF(VLOOKUP(AG287,Group,7,FALSE)="",0,ROUND(AJ287-0.04999,1)-AJ287+AM287)</f>
        <v>0</v>
      </c>
      <c r="AM287" s="17" t="str">
        <f>IF(VLOOKUP(AG287,Group,7,FALSE)="","",VLOOKUP(AG287,Group,7,FALSE))</f>
        <v/>
      </c>
      <c r="AO287" s="31" t="s">
        <v>312</v>
      </c>
    </row>
    <row r="288" spans="2:41" s="3" customFormat="1" ht="9.9499999999999993" customHeight="1" x14ac:dyDescent="0.2">
      <c r="B288" s="101" t="s">
        <v>308</v>
      </c>
      <c r="D288" s="40"/>
      <c r="E288" s="71" t="s">
        <v>43</v>
      </c>
      <c r="F288" s="71"/>
      <c r="G288" s="30" t="s">
        <v>295</v>
      </c>
      <c r="H288" s="30"/>
      <c r="I288" s="30" t="s">
        <v>620</v>
      </c>
      <c r="J288" s="30"/>
      <c r="L288" s="30"/>
      <c r="M288" s="30" t="s">
        <v>419</v>
      </c>
      <c r="N288" s="30"/>
      <c r="P288" s="71" t="s">
        <v>817</v>
      </c>
      <c r="Q288" s="83" t="s">
        <v>210</v>
      </c>
      <c r="R288" s="29"/>
      <c r="S288" s="39">
        <f>IF(Suggested="Yes",AB288,AH288)</f>
        <v>6.7</v>
      </c>
      <c r="T288" s="37" t="s">
        <v>294</v>
      </c>
      <c r="U288" s="141" t="str">
        <f>+Instructions!$B$21</f>
        <v>G</v>
      </c>
      <c r="V288" s="52"/>
      <c r="W288" s="52"/>
      <c r="X288" s="54">
        <f>+Instructions!$C$21</f>
        <v>0</v>
      </c>
      <c r="Y288" s="17">
        <f>IF(Instructions!$C$21="Group",#REF!,IF(Instructions!$C$21="Carter",#REF!,ROUNDUP($AB288*(1-X288),2)))</f>
        <v>6.7</v>
      </c>
      <c r="Z288" s="52"/>
      <c r="AA288" s="6" t="s">
        <v>1300</v>
      </c>
      <c r="AB288" s="39">
        <v>6.7</v>
      </c>
      <c r="AC288" s="57">
        <f t="shared" si="276"/>
        <v>0</v>
      </c>
      <c r="AD288" s="17">
        <f t="shared" si="276"/>
        <v>6.7</v>
      </c>
      <c r="AE288" s="12">
        <f>(AH288-AD288)/AH288</f>
        <v>0</v>
      </c>
      <c r="AF288" s="109"/>
      <c r="AG288" s="114">
        <v>1</v>
      </c>
      <c r="AH288" s="38">
        <f>SUM(AJ288:AL288)+AF288</f>
        <v>6.7</v>
      </c>
      <c r="AI288" s="52"/>
      <c r="AJ288" s="17">
        <f>ROUND(AD288/(1-VLOOKUP(AG288,Group,2,FALSE)),2)</f>
        <v>6.7</v>
      </c>
      <c r="AK288" s="17">
        <f>IF(VLOOKUP(AG288,Group,5,FALSE)="YES",VLOOKUP(ROUND(ROUND(AJ288,1)-AJ288,2),Round,2,FALSE)+VLOOKUP(AG288,Group,6,FALSE),0)</f>
        <v>0</v>
      </c>
      <c r="AL288" s="17">
        <f>IF(VLOOKUP(AG288,Group,7,FALSE)="",0,ROUND(AJ288-0.04999,1)-AJ288+AM288)</f>
        <v>0</v>
      </c>
      <c r="AM288" s="17" t="str">
        <f>IF(VLOOKUP(AG288,Group,7,FALSE)="","",VLOOKUP(AG288,Group,7,FALSE))</f>
        <v/>
      </c>
      <c r="AO288" s="31" t="s">
        <v>312</v>
      </c>
    </row>
    <row r="289" spans="1:41" s="3" customFormat="1" ht="1.5" customHeight="1" x14ac:dyDescent="0.2">
      <c r="P289" s="71"/>
      <c r="Q289" s="83"/>
      <c r="R289" s="6"/>
      <c r="S289" s="39"/>
      <c r="T289" s="6"/>
      <c r="U289" s="5"/>
      <c r="V289" s="52"/>
      <c r="W289" s="52"/>
      <c r="X289" s="54"/>
      <c r="Y289" s="15"/>
      <c r="Z289" s="52"/>
      <c r="AA289" s="39"/>
      <c r="AB289" s="39"/>
      <c r="AC289" s="54"/>
      <c r="AD289" s="17"/>
      <c r="AE289" s="15"/>
      <c r="AF289" s="62"/>
      <c r="AG289" s="112"/>
      <c r="AH289" s="39"/>
      <c r="AI289" s="52"/>
      <c r="AJ289" s="17"/>
      <c r="AK289" s="39"/>
      <c r="AL289" s="17"/>
      <c r="AM289" s="17"/>
      <c r="AO289" s="31" t="s">
        <v>312</v>
      </c>
    </row>
    <row r="290" spans="1:41" s="3" customFormat="1" ht="9.9499999999999993" customHeight="1" x14ac:dyDescent="0.2">
      <c r="B290" s="100" t="s">
        <v>204</v>
      </c>
      <c r="D290" s="40"/>
      <c r="E290" s="71" t="s">
        <v>134</v>
      </c>
      <c r="F290" s="71"/>
      <c r="G290" s="30" t="s">
        <v>31</v>
      </c>
      <c r="H290" s="30"/>
      <c r="I290" s="30" t="s">
        <v>1138</v>
      </c>
      <c r="L290" s="30"/>
      <c r="M290" s="30" t="s">
        <v>419</v>
      </c>
      <c r="N290" s="30"/>
      <c r="P290" s="71" t="s">
        <v>194</v>
      </c>
      <c r="Q290" s="83" t="s">
        <v>210</v>
      </c>
      <c r="R290" s="29"/>
      <c r="S290" s="39">
        <f>IF(Suggested="Yes",AB290,AH290)</f>
        <v>30.3</v>
      </c>
      <c r="T290" s="37" t="s">
        <v>293</v>
      </c>
      <c r="U290" s="141" t="str">
        <f>+Instructions!$B$21</f>
        <v>G</v>
      </c>
      <c r="V290" s="52"/>
      <c r="W290" s="52"/>
      <c r="X290" s="54">
        <f>+Instructions!$C$21</f>
        <v>0</v>
      </c>
      <c r="Y290" s="17">
        <f>IF(Instructions!$C$21="Group",#REF!,IF(Instructions!$C$21="Carter",#REF!,ROUNDUP($AB290*(1-X290),2)))</f>
        <v>30.3</v>
      </c>
      <c r="Z290" s="52"/>
      <c r="AA290" s="6" t="s">
        <v>1300</v>
      </c>
      <c r="AB290" s="39">
        <v>30.3</v>
      </c>
      <c r="AC290" s="57">
        <f>+X290</f>
        <v>0</v>
      </c>
      <c r="AD290" s="17">
        <f>+Y290</f>
        <v>30.3</v>
      </c>
      <c r="AE290" s="12">
        <f>(AH290-AD290)/AH290</f>
        <v>0</v>
      </c>
      <c r="AF290" s="109"/>
      <c r="AG290" s="115">
        <v>3</v>
      </c>
      <c r="AH290" s="53">
        <f>SUM(AJ290:AL290)+AF290</f>
        <v>30.3</v>
      </c>
      <c r="AI290" s="52"/>
      <c r="AJ290" s="17">
        <f>ROUND(AD290/(1-VLOOKUP(AG290,Group,2,FALSE)),2)</f>
        <v>30.3</v>
      </c>
      <c r="AK290" s="17">
        <f>IF(VLOOKUP(AG290,Group,5,FALSE)="YES",VLOOKUP(ROUND(ROUND(AJ290,1)-AJ290,2),Round,2,FALSE)+VLOOKUP(AG290,Group,6,FALSE),0)</f>
        <v>0</v>
      </c>
      <c r="AL290" s="17">
        <f>IF(VLOOKUP(AG290,Group,7,FALSE)="",0,ROUND(AJ290-0.04999,1)-AJ290+AM290)</f>
        <v>0</v>
      </c>
      <c r="AM290" s="17" t="str">
        <f>IF(VLOOKUP(AG290,Group,7,FALSE)="","",VLOOKUP(AG290,Group,7,FALSE))</f>
        <v/>
      </c>
      <c r="AO290" s="31" t="s">
        <v>312</v>
      </c>
    </row>
    <row r="291" spans="1:41" s="3" customFormat="1" ht="1.5" customHeight="1" x14ac:dyDescent="0.2">
      <c r="P291" s="71"/>
      <c r="Q291" s="83"/>
      <c r="R291" s="6"/>
      <c r="S291" s="39"/>
      <c r="T291" s="6"/>
      <c r="U291" s="5"/>
      <c r="V291" s="52"/>
      <c r="W291" s="52"/>
      <c r="X291" s="54"/>
      <c r="Y291" s="17"/>
      <c r="Z291" s="52"/>
      <c r="AA291" s="39"/>
      <c r="AB291" s="39"/>
      <c r="AC291" s="54"/>
      <c r="AD291" s="17"/>
      <c r="AE291" s="15"/>
      <c r="AF291" s="62"/>
      <c r="AG291" s="112"/>
      <c r="AH291" s="39"/>
      <c r="AI291" s="52"/>
      <c r="AJ291" s="17"/>
      <c r="AK291" s="39"/>
      <c r="AL291" s="17"/>
      <c r="AM291" s="17"/>
      <c r="AO291" s="31" t="s">
        <v>312</v>
      </c>
    </row>
    <row r="292" spans="1:41" s="3" customFormat="1" ht="11.1" customHeight="1" x14ac:dyDescent="0.2">
      <c r="A292" s="3" t="s">
        <v>177</v>
      </c>
      <c r="C292" s="136" t="s">
        <v>372</v>
      </c>
      <c r="D292" s="11"/>
      <c r="E292" s="130"/>
      <c r="F292" s="130"/>
      <c r="Q292" s="83"/>
      <c r="T292" s="131"/>
      <c r="U292" s="122"/>
      <c r="V292" s="52"/>
      <c r="W292" s="52"/>
      <c r="X292" s="54"/>
      <c r="Y292" s="15"/>
      <c r="Z292" s="52"/>
      <c r="AA292" s="133"/>
      <c r="AC292" s="54"/>
      <c r="AD292" s="17"/>
      <c r="AE292" s="15"/>
      <c r="AF292" s="62"/>
      <c r="AH292" s="17"/>
      <c r="AI292" s="52"/>
      <c r="AK292" s="6" t="s">
        <v>93</v>
      </c>
      <c r="AO292" s="31" t="s">
        <v>312</v>
      </c>
    </row>
    <row r="293" spans="1:41" s="3" customFormat="1" ht="12.2" customHeight="1" x14ac:dyDescent="0.2">
      <c r="C293" s="129" t="s">
        <v>1449</v>
      </c>
      <c r="D293" s="11"/>
      <c r="E293" s="130"/>
      <c r="F293" s="130"/>
      <c r="Q293" s="83"/>
      <c r="R293" s="193" t="s">
        <v>681</v>
      </c>
      <c r="S293" s="194" t="s">
        <v>812</v>
      </c>
      <c r="T293" s="198"/>
      <c r="U293" s="122"/>
      <c r="V293" s="52"/>
      <c r="W293" s="52"/>
      <c r="X293" s="54"/>
      <c r="Y293" s="15"/>
      <c r="Z293" s="52"/>
      <c r="AA293" s="133"/>
      <c r="AC293" s="54"/>
      <c r="AD293" s="17"/>
      <c r="AE293" s="15"/>
      <c r="AF293" s="62"/>
      <c r="AH293" s="17"/>
      <c r="AI293" s="52"/>
      <c r="AK293" s="6" t="s">
        <v>93</v>
      </c>
      <c r="AO293" s="31" t="s">
        <v>312</v>
      </c>
    </row>
    <row r="294" spans="1:41" s="238" customFormat="1" ht="2.4500000000000002" customHeight="1" x14ac:dyDescent="0.2">
      <c r="C294" s="3"/>
      <c r="D294" s="3"/>
      <c r="E294" s="3"/>
      <c r="F294" s="3"/>
      <c r="G294" s="3"/>
      <c r="H294" s="3"/>
      <c r="I294" s="3"/>
      <c r="J294" s="3"/>
      <c r="K294" s="3"/>
      <c r="L294" s="3"/>
      <c r="M294" s="3"/>
      <c r="N294" s="3"/>
      <c r="O294" s="3"/>
      <c r="P294" s="71"/>
      <c r="Q294" s="83"/>
      <c r="R294" s="6"/>
      <c r="S294" s="39"/>
      <c r="T294" s="6"/>
      <c r="U294" s="233"/>
      <c r="V294" s="239"/>
      <c r="W294" s="239"/>
      <c r="X294" s="242"/>
      <c r="Y294" s="241"/>
      <c r="Z294" s="239"/>
      <c r="AA294" s="237"/>
      <c r="AB294" s="237"/>
      <c r="AC294" s="242"/>
      <c r="AD294" s="240"/>
      <c r="AE294" s="241"/>
      <c r="AF294" s="243"/>
      <c r="AG294" s="244"/>
      <c r="AH294" s="237"/>
      <c r="AI294" s="239"/>
      <c r="AJ294" s="240"/>
      <c r="AK294" s="237"/>
      <c r="AL294" s="240"/>
      <c r="AM294" s="240"/>
      <c r="AO294" s="245" t="s">
        <v>312</v>
      </c>
    </row>
    <row r="295" spans="1:41" s="30" customFormat="1" ht="9.9499999999999993" customHeight="1" x14ac:dyDescent="0.2">
      <c r="C295" s="129"/>
      <c r="D295" s="40" t="s">
        <v>206</v>
      </c>
      <c r="E295" s="145" t="s">
        <v>813</v>
      </c>
      <c r="G295" s="145"/>
      <c r="H295" s="145"/>
      <c r="I295" s="146"/>
      <c r="J295" s="145"/>
      <c r="K295" s="145"/>
      <c r="L295" s="145"/>
      <c r="Q295" s="83"/>
      <c r="S295" s="39"/>
      <c r="T295" s="134"/>
      <c r="U295" s="123"/>
      <c r="V295" s="52"/>
      <c r="W295" s="52"/>
      <c r="X295" s="126"/>
      <c r="Y295" s="124"/>
      <c r="Z295" s="52"/>
      <c r="AA295" s="133"/>
      <c r="AC295" s="126"/>
      <c r="AD295" s="125"/>
      <c r="AE295" s="124"/>
      <c r="AF295" s="127"/>
      <c r="AH295" s="125"/>
      <c r="AI295" s="52"/>
      <c r="AJ295" s="3"/>
      <c r="AK295" s="6" t="s">
        <v>93</v>
      </c>
      <c r="AL295" s="3"/>
      <c r="AO295" s="31" t="s">
        <v>312</v>
      </c>
    </row>
    <row r="296" spans="1:41" s="3" customFormat="1" ht="0.95" customHeight="1" x14ac:dyDescent="0.2">
      <c r="P296" s="71"/>
      <c r="Q296" s="83"/>
      <c r="R296" s="6"/>
      <c r="S296" s="39"/>
      <c r="T296" s="6"/>
      <c r="U296" s="5"/>
      <c r="V296" s="52"/>
      <c r="W296" s="52"/>
      <c r="X296" s="54"/>
      <c r="Y296" s="17"/>
      <c r="Z296" s="52"/>
      <c r="AA296" s="39"/>
      <c r="AB296" s="39"/>
      <c r="AC296" s="54"/>
      <c r="AD296" s="17"/>
      <c r="AE296" s="15"/>
      <c r="AF296" s="62"/>
      <c r="AG296" s="112"/>
      <c r="AH296" s="39"/>
      <c r="AI296" s="52"/>
      <c r="AJ296" s="17"/>
      <c r="AK296" s="39"/>
      <c r="AL296" s="17"/>
      <c r="AM296" s="17"/>
      <c r="AO296" s="31" t="s">
        <v>312</v>
      </c>
    </row>
    <row r="297" spans="1:41" s="3" customFormat="1" ht="9.9499999999999993" customHeight="1" x14ac:dyDescent="0.2">
      <c r="B297" s="100" t="s">
        <v>204</v>
      </c>
      <c r="D297" s="40"/>
      <c r="E297" s="71" t="s">
        <v>814</v>
      </c>
      <c r="F297" s="71"/>
      <c r="G297" s="30" t="s">
        <v>803</v>
      </c>
      <c r="H297" s="30"/>
      <c r="I297" s="30" t="s">
        <v>1137</v>
      </c>
      <c r="L297" s="30"/>
      <c r="M297" s="30" t="s">
        <v>419</v>
      </c>
      <c r="N297" s="30"/>
      <c r="P297" s="71" t="s">
        <v>948</v>
      </c>
      <c r="Q297" s="83"/>
      <c r="R297" s="29" t="s">
        <v>304</v>
      </c>
      <c r="S297" s="39">
        <f>IF(Suggested="Yes",AB297,AH297)</f>
        <v>53.7</v>
      </c>
      <c r="T297" s="37" t="s">
        <v>293</v>
      </c>
      <c r="U297" s="141" t="str">
        <f>+Instructions!$B$21</f>
        <v>G</v>
      </c>
      <c r="V297" s="52"/>
      <c r="W297" s="52"/>
      <c r="X297" s="54">
        <f>+Instructions!$C$21</f>
        <v>0</v>
      </c>
      <c r="Y297" s="17">
        <f>IF(Instructions!$C$21="Group",#REF!,IF(Instructions!$C$21="Carter",#REF!,ROUNDUP($AB297*(1-X297),2)))</f>
        <v>53.7</v>
      </c>
      <c r="Z297" s="52"/>
      <c r="AA297" s="6" t="s">
        <v>1300</v>
      </c>
      <c r="AB297" s="39">
        <v>53.7</v>
      </c>
      <c r="AC297" s="57">
        <f>+X297</f>
        <v>0</v>
      </c>
      <c r="AD297" s="17">
        <f>+Y297</f>
        <v>53.7</v>
      </c>
      <c r="AE297" s="12">
        <f>(AH297-AD297)/AH297</f>
        <v>0</v>
      </c>
      <c r="AF297" s="109"/>
      <c r="AG297" s="115">
        <v>3</v>
      </c>
      <c r="AH297" s="53">
        <f>SUM(AJ297:AL297)+AF297</f>
        <v>53.7</v>
      </c>
      <c r="AI297" s="52"/>
      <c r="AJ297" s="17">
        <f>ROUND(AD297/(1-VLOOKUP(AG297,Group,2,FALSE)),2)</f>
        <v>53.7</v>
      </c>
      <c r="AK297" s="17">
        <f>IF(VLOOKUP(AG297,Group,5,FALSE)="YES",VLOOKUP(ROUND(ROUND(AJ297,1)-AJ297,2),Round,2,FALSE)+VLOOKUP(AG297,Group,6,FALSE),0)</f>
        <v>0</v>
      </c>
      <c r="AL297" s="17">
        <f>IF(VLOOKUP(AG297,Group,7,FALSE)="",0,ROUND(AJ297-0.04999,1)-AJ297+AM297)</f>
        <v>0</v>
      </c>
      <c r="AM297" s="17" t="str">
        <f>IF(VLOOKUP(AG297,Group,7,FALSE)="","",VLOOKUP(AG297,Group,7,FALSE))</f>
        <v/>
      </c>
      <c r="AO297" s="31" t="s">
        <v>312</v>
      </c>
    </row>
    <row r="298" spans="1:41" s="3" customFormat="1" ht="0.95" customHeight="1" x14ac:dyDescent="0.2">
      <c r="P298" s="71"/>
      <c r="Q298" s="83"/>
      <c r="R298" s="6"/>
      <c r="S298" s="39"/>
      <c r="T298" s="6"/>
      <c r="U298" s="5"/>
      <c r="V298" s="52"/>
      <c r="W298" s="52"/>
      <c r="X298" s="54"/>
      <c r="Y298" s="15"/>
      <c r="Z298" s="52"/>
      <c r="AA298" s="39"/>
      <c r="AB298" s="39"/>
      <c r="AC298" s="54"/>
      <c r="AD298" s="17"/>
      <c r="AE298" s="15"/>
      <c r="AF298" s="62"/>
      <c r="AG298" s="112"/>
      <c r="AH298" s="39"/>
      <c r="AI298" s="52"/>
      <c r="AJ298" s="17"/>
      <c r="AK298" s="39"/>
      <c r="AL298" s="17"/>
      <c r="AM298" s="17"/>
      <c r="AO298" s="31" t="s">
        <v>312</v>
      </c>
    </row>
    <row r="299" spans="1:41" s="3" customFormat="1" ht="9.9499999999999993" customHeight="1" x14ac:dyDescent="0.2">
      <c r="B299" s="102" t="s">
        <v>292</v>
      </c>
      <c r="D299" s="40"/>
      <c r="E299" s="71" t="s">
        <v>135</v>
      </c>
      <c r="F299" s="71"/>
      <c r="G299" s="30" t="s">
        <v>439</v>
      </c>
      <c r="H299" s="30"/>
      <c r="I299" s="30" t="s">
        <v>366</v>
      </c>
      <c r="L299" s="30"/>
      <c r="M299" s="30" t="s">
        <v>419</v>
      </c>
      <c r="N299" s="30"/>
      <c r="P299" s="71"/>
      <c r="Q299" s="83"/>
      <c r="R299" s="29"/>
      <c r="S299" s="39">
        <f>IF(Suggested="Yes",AB299,AH299)</f>
        <v>6.95</v>
      </c>
      <c r="T299" s="37" t="s">
        <v>293</v>
      </c>
      <c r="U299" s="141" t="str">
        <f>+Instructions!$B$21</f>
        <v>G</v>
      </c>
      <c r="V299" s="52"/>
      <c r="W299" s="52"/>
      <c r="X299" s="54">
        <f>+Instructions!$C$21</f>
        <v>0</v>
      </c>
      <c r="Y299" s="17">
        <f>IF(Instructions!$C$21="Group",#REF!,IF(Instructions!$C$21="Carter",#REF!,ROUNDUP($AB299*(1-X299),2)))</f>
        <v>6.95</v>
      </c>
      <c r="Z299" s="52"/>
      <c r="AA299" s="6" t="s">
        <v>1300</v>
      </c>
      <c r="AB299" s="39">
        <v>6.95</v>
      </c>
      <c r="AC299" s="57">
        <f>+X299</f>
        <v>0</v>
      </c>
      <c r="AD299" s="39">
        <f>+Y299</f>
        <v>6.95</v>
      </c>
      <c r="AE299" s="57">
        <f>(AH299-AD299)/AH299</f>
        <v>0</v>
      </c>
      <c r="AF299" s="109"/>
      <c r="AG299" s="116">
        <v>2</v>
      </c>
      <c r="AH299" s="44">
        <f>SUM(AJ299:AL299)+AF299</f>
        <v>6.95</v>
      </c>
      <c r="AI299" s="52"/>
      <c r="AJ299" s="17">
        <f>ROUND(AD299/(1-VLOOKUP(AG299,Group,2,FALSE)),2)</f>
        <v>6.95</v>
      </c>
      <c r="AK299" s="17">
        <f>IF(VLOOKUP(AG299,Group,5,FALSE)="YES",VLOOKUP(ROUND(ROUND(AJ299,1)-AJ299,2),Round,2,FALSE)+VLOOKUP(AG299,Group,6,FALSE),0)</f>
        <v>0</v>
      </c>
      <c r="AL299" s="17">
        <f>IF(VLOOKUP(AG299,Group,7,FALSE)="",0,ROUND(AJ299-0.04999,1)-AJ299+AM299)</f>
        <v>0</v>
      </c>
      <c r="AM299" s="17" t="str">
        <f>IF(VLOOKUP(AG299,Group,7,FALSE)="","",VLOOKUP(AG299,Group,7,FALSE))</f>
        <v/>
      </c>
      <c r="AO299" s="31" t="s">
        <v>312</v>
      </c>
    </row>
    <row r="300" spans="1:41" s="3" customFormat="1" ht="2.4500000000000002" customHeight="1" x14ac:dyDescent="0.2">
      <c r="P300" s="71"/>
      <c r="Q300" s="83"/>
      <c r="R300" s="6"/>
      <c r="S300" s="39"/>
      <c r="T300" s="6"/>
      <c r="U300" s="5"/>
      <c r="V300" s="52"/>
      <c r="W300" s="52"/>
      <c r="X300" s="54"/>
      <c r="Y300" s="15"/>
      <c r="Z300" s="52"/>
      <c r="AA300" s="39"/>
      <c r="AB300" s="39"/>
      <c r="AC300" s="54"/>
      <c r="AD300" s="17"/>
      <c r="AE300" s="15"/>
      <c r="AF300" s="62"/>
      <c r="AG300" s="112"/>
      <c r="AH300" s="39"/>
      <c r="AI300" s="52"/>
      <c r="AJ300" s="17"/>
      <c r="AK300" s="39"/>
      <c r="AL300" s="17"/>
      <c r="AM300" s="17"/>
      <c r="AO300" s="31" t="s">
        <v>312</v>
      </c>
    </row>
    <row r="301" spans="1:41" s="30" customFormat="1" ht="9.9499999999999993" customHeight="1" x14ac:dyDescent="0.2">
      <c r="C301" s="129"/>
      <c r="D301" s="40" t="s">
        <v>206</v>
      </c>
      <c r="E301" s="145" t="s">
        <v>815</v>
      </c>
      <c r="G301" s="145"/>
      <c r="H301" s="145"/>
      <c r="I301" s="146"/>
      <c r="J301" s="145"/>
      <c r="K301" s="145"/>
      <c r="L301" s="145"/>
      <c r="Q301" s="83"/>
      <c r="S301" s="39"/>
      <c r="T301" s="134"/>
      <c r="U301" s="123"/>
      <c r="V301" s="52"/>
      <c r="W301" s="52"/>
      <c r="X301" s="126"/>
      <c r="Y301" s="124"/>
      <c r="Z301" s="52"/>
      <c r="AA301" s="133"/>
      <c r="AC301" s="126"/>
      <c r="AD301" s="125"/>
      <c r="AE301" s="124"/>
      <c r="AF301" s="127"/>
      <c r="AH301" s="125"/>
      <c r="AI301" s="52"/>
      <c r="AJ301" s="3"/>
      <c r="AK301" s="6" t="s">
        <v>93</v>
      </c>
      <c r="AL301" s="3"/>
      <c r="AO301" s="31" t="s">
        <v>312</v>
      </c>
    </row>
    <row r="302" spans="1:41" s="3" customFormat="1" ht="0.95" customHeight="1" x14ac:dyDescent="0.2">
      <c r="P302" s="71"/>
      <c r="Q302" s="83"/>
      <c r="R302" s="6"/>
      <c r="S302" s="39"/>
      <c r="T302" s="6"/>
      <c r="U302" s="5"/>
      <c r="V302" s="52"/>
      <c r="W302" s="52"/>
      <c r="X302" s="54"/>
      <c r="Y302" s="17"/>
      <c r="Z302" s="52"/>
      <c r="AA302" s="39"/>
      <c r="AB302" s="39"/>
      <c r="AC302" s="54"/>
      <c r="AD302" s="17"/>
      <c r="AE302" s="15"/>
      <c r="AF302" s="62"/>
      <c r="AG302" s="112"/>
      <c r="AH302" s="39"/>
      <c r="AI302" s="52"/>
      <c r="AJ302" s="17"/>
      <c r="AK302" s="39"/>
      <c r="AL302" s="17"/>
      <c r="AM302" s="17"/>
      <c r="AO302" s="31" t="s">
        <v>312</v>
      </c>
    </row>
    <row r="303" spans="1:41" s="3" customFormat="1" ht="9.9499999999999993" customHeight="1" x14ac:dyDescent="0.2">
      <c r="B303" s="101" t="s">
        <v>308</v>
      </c>
      <c r="D303" s="40"/>
      <c r="E303" s="71" t="s">
        <v>719</v>
      </c>
      <c r="F303" s="71"/>
      <c r="G303" s="30" t="s">
        <v>295</v>
      </c>
      <c r="H303" s="30"/>
      <c r="I303" s="30" t="s">
        <v>620</v>
      </c>
      <c r="J303" s="30"/>
      <c r="L303" s="30"/>
      <c r="M303" s="30" t="s">
        <v>720</v>
      </c>
      <c r="N303" s="30"/>
      <c r="P303" s="71" t="s">
        <v>764</v>
      </c>
      <c r="Q303" s="140"/>
      <c r="R303" s="29"/>
      <c r="S303" s="39">
        <f>IF(Suggested="Yes",AB303,AH303)</f>
        <v>17.8</v>
      </c>
      <c r="T303" s="37" t="s">
        <v>294</v>
      </c>
      <c r="U303" s="141" t="str">
        <f>+Instructions!$B$21</f>
        <v>G</v>
      </c>
      <c r="V303" s="52"/>
      <c r="W303" s="52"/>
      <c r="X303" s="54">
        <f>+Instructions!$C$21</f>
        <v>0</v>
      </c>
      <c r="Y303" s="17">
        <f>IF(Instructions!$C$21="Group",#REF!,IF(Instructions!$C$21="Carter",#REF!,ROUNDUP($AB303*(1-X303),2)))</f>
        <v>17.8</v>
      </c>
      <c r="Z303" s="52"/>
      <c r="AA303" s="6" t="s">
        <v>1300</v>
      </c>
      <c r="AB303" s="39">
        <v>17.8</v>
      </c>
      <c r="AC303" s="57">
        <f t="shared" ref="AC303:AD304" si="277">+X303</f>
        <v>0</v>
      </c>
      <c r="AD303" s="17">
        <f t="shared" si="277"/>
        <v>17.8</v>
      </c>
      <c r="AE303" s="12">
        <f>(AH303-AD303)/AH303</f>
        <v>0</v>
      </c>
      <c r="AF303" s="109"/>
      <c r="AG303" s="114">
        <v>1</v>
      </c>
      <c r="AH303" s="38">
        <f>SUM(AJ303:AL303)+AF303</f>
        <v>17.8</v>
      </c>
      <c r="AI303" s="52"/>
      <c r="AJ303" s="17">
        <f>ROUND(AD303/(1-VLOOKUP(AG303,Group,2,FALSE)),2)</f>
        <v>17.8</v>
      </c>
      <c r="AK303" s="17">
        <f>IF(VLOOKUP(AG303,Group,5,FALSE)="YES",VLOOKUP(ROUND(ROUND(AJ303,1)-AJ303,2),Round,2,FALSE)+VLOOKUP(AG303,Group,6,FALSE),0)</f>
        <v>0</v>
      </c>
      <c r="AL303" s="17">
        <f>IF(VLOOKUP(AG303,Group,7,FALSE)="",0,ROUND(AJ303-0.04999,1)-AJ303+AM303)</f>
        <v>0</v>
      </c>
      <c r="AM303" s="17" t="str">
        <f>IF(VLOOKUP(AG303,Group,7,FALSE)="","",VLOOKUP(AG303,Group,7,FALSE))</f>
        <v/>
      </c>
      <c r="AO303" s="31" t="s">
        <v>312</v>
      </c>
    </row>
    <row r="304" spans="1:41" s="3" customFormat="1" ht="9.9499999999999993" customHeight="1" x14ac:dyDescent="0.2">
      <c r="B304" s="101" t="s">
        <v>308</v>
      </c>
      <c r="D304" s="40"/>
      <c r="E304" s="71" t="s">
        <v>43</v>
      </c>
      <c r="F304" s="71"/>
      <c r="G304" s="30" t="s">
        <v>295</v>
      </c>
      <c r="H304" s="30"/>
      <c r="I304" s="30" t="s">
        <v>620</v>
      </c>
      <c r="J304" s="30"/>
      <c r="L304" s="30"/>
      <c r="M304" s="30" t="s">
        <v>720</v>
      </c>
      <c r="N304" s="30"/>
      <c r="P304" s="71" t="s">
        <v>817</v>
      </c>
      <c r="Q304" s="83" t="s">
        <v>210</v>
      </c>
      <c r="R304" s="29"/>
      <c r="S304" s="39">
        <f>IF(Suggested="Yes",AB304,AH304)</f>
        <v>7.95</v>
      </c>
      <c r="T304" s="37" t="s">
        <v>294</v>
      </c>
      <c r="U304" s="141" t="str">
        <f>+Instructions!$B$21</f>
        <v>G</v>
      </c>
      <c r="V304" s="52"/>
      <c r="W304" s="52"/>
      <c r="X304" s="54">
        <f>+Instructions!$C$21</f>
        <v>0</v>
      </c>
      <c r="Y304" s="17">
        <f>IF(Instructions!$C$21="Group",#REF!,IF(Instructions!$C$21="Carter",#REF!,ROUNDUP($AB304*(1-X304),2)))</f>
        <v>7.95</v>
      </c>
      <c r="Z304" s="52"/>
      <c r="AA304" s="6" t="s">
        <v>1300</v>
      </c>
      <c r="AB304" s="39">
        <v>7.95</v>
      </c>
      <c r="AC304" s="57">
        <f t="shared" si="277"/>
        <v>0</v>
      </c>
      <c r="AD304" s="17">
        <f t="shared" si="277"/>
        <v>7.95</v>
      </c>
      <c r="AE304" s="12">
        <f>(AH304-AD304)/AH304</f>
        <v>0</v>
      </c>
      <c r="AF304" s="109"/>
      <c r="AG304" s="114">
        <v>1</v>
      </c>
      <c r="AH304" s="38">
        <f>SUM(AJ304:AL304)+AF304</f>
        <v>7.95</v>
      </c>
      <c r="AI304" s="52"/>
      <c r="AJ304" s="17">
        <f>ROUND(AD304/(1-VLOOKUP(AG304,Group,2,FALSE)),2)</f>
        <v>7.95</v>
      </c>
      <c r="AK304" s="17">
        <f>IF(VLOOKUP(AG304,Group,5,FALSE)="YES",VLOOKUP(ROUND(ROUND(AJ304,1)-AJ304,2),Round,2,FALSE)+VLOOKUP(AG304,Group,6,FALSE),0)</f>
        <v>0</v>
      </c>
      <c r="AL304" s="17">
        <f>IF(VLOOKUP(AG304,Group,7,FALSE)="",0,ROUND(AJ304-0.04999,1)-AJ304+AM304)</f>
        <v>0</v>
      </c>
      <c r="AM304" s="17" t="str">
        <f>IF(VLOOKUP(AG304,Group,7,FALSE)="","",VLOOKUP(AG304,Group,7,FALSE))</f>
        <v/>
      </c>
      <c r="AO304" s="31" t="s">
        <v>312</v>
      </c>
    </row>
    <row r="305" spans="2:41" s="3" customFormat="1" ht="0.95" customHeight="1" x14ac:dyDescent="0.2">
      <c r="P305" s="71"/>
      <c r="Q305" s="83"/>
      <c r="R305" s="6"/>
      <c r="S305" s="39"/>
      <c r="T305" s="6"/>
      <c r="U305" s="5"/>
      <c r="V305" s="52"/>
      <c r="W305" s="52"/>
      <c r="X305" s="54"/>
      <c r="Y305" s="15"/>
      <c r="Z305" s="52"/>
      <c r="AA305" s="39"/>
      <c r="AB305" s="39"/>
      <c r="AC305" s="54"/>
      <c r="AD305" s="17"/>
      <c r="AE305" s="15"/>
      <c r="AF305" s="62"/>
      <c r="AG305" s="112"/>
      <c r="AH305" s="39"/>
      <c r="AI305" s="52"/>
      <c r="AJ305" s="17"/>
      <c r="AK305" s="39"/>
      <c r="AL305" s="17"/>
      <c r="AM305" s="17"/>
      <c r="AO305" s="31" t="s">
        <v>312</v>
      </c>
    </row>
    <row r="306" spans="2:41" s="3" customFormat="1" ht="9.9499999999999993" customHeight="1" x14ac:dyDescent="0.2">
      <c r="B306" s="100" t="s">
        <v>204</v>
      </c>
      <c r="D306" s="40"/>
      <c r="E306" s="71" t="s">
        <v>814</v>
      </c>
      <c r="F306" s="71"/>
      <c r="G306" s="30" t="s">
        <v>803</v>
      </c>
      <c r="H306" s="30"/>
      <c r="I306" s="30" t="s">
        <v>1137</v>
      </c>
      <c r="L306" s="30"/>
      <c r="M306" s="30" t="s">
        <v>720</v>
      </c>
      <c r="N306" s="30"/>
      <c r="P306" s="71" t="s">
        <v>948</v>
      </c>
      <c r="Q306" s="83"/>
      <c r="R306" s="29" t="s">
        <v>304</v>
      </c>
      <c r="S306" s="39">
        <f>IF(Suggested="Yes",AB306,AH306)</f>
        <v>60.6</v>
      </c>
      <c r="T306" s="37" t="s">
        <v>293</v>
      </c>
      <c r="U306" s="141" t="str">
        <f>+Instructions!$B$21</f>
        <v>G</v>
      </c>
      <c r="V306" s="52"/>
      <c r="W306" s="52"/>
      <c r="X306" s="54">
        <f>+Instructions!$C$21</f>
        <v>0</v>
      </c>
      <c r="Y306" s="17">
        <f>IF(Instructions!$C$21="Group",#REF!,IF(Instructions!$C$21="Carter",#REF!,ROUNDUP($AB306*(1-X306),2)))</f>
        <v>60.6</v>
      </c>
      <c r="Z306" s="52"/>
      <c r="AA306" s="6" t="s">
        <v>1300</v>
      </c>
      <c r="AB306" s="39">
        <v>60.6</v>
      </c>
      <c r="AC306" s="57">
        <f>+X306</f>
        <v>0</v>
      </c>
      <c r="AD306" s="17">
        <f>+Y306</f>
        <v>60.6</v>
      </c>
      <c r="AE306" s="12">
        <f>(AH306-AD306)/AH306</f>
        <v>0</v>
      </c>
      <c r="AF306" s="109"/>
      <c r="AG306" s="115">
        <v>3</v>
      </c>
      <c r="AH306" s="53">
        <f>SUM(AJ306:AL306)+AF306</f>
        <v>60.6</v>
      </c>
      <c r="AI306" s="52"/>
      <c r="AJ306" s="17">
        <f>ROUND(AD306/(1-VLOOKUP(AG306,Group,2,FALSE)),2)</f>
        <v>60.6</v>
      </c>
      <c r="AK306" s="17">
        <f>IF(VLOOKUP(AG306,Group,5,FALSE)="YES",VLOOKUP(ROUND(ROUND(AJ306,1)-AJ306,2),Round,2,FALSE)+VLOOKUP(AG306,Group,6,FALSE),0)</f>
        <v>0</v>
      </c>
      <c r="AL306" s="17">
        <f>IF(VLOOKUP(AG306,Group,7,FALSE)="",0,ROUND(AJ306-0.04999,1)-AJ306+AM306)</f>
        <v>0</v>
      </c>
      <c r="AM306" s="17" t="str">
        <f>IF(VLOOKUP(AG306,Group,7,FALSE)="","",VLOOKUP(AG306,Group,7,FALSE))</f>
        <v/>
      </c>
      <c r="AO306" s="31" t="s">
        <v>312</v>
      </c>
    </row>
    <row r="307" spans="2:41" s="3" customFormat="1" ht="0.95" customHeight="1" x14ac:dyDescent="0.2">
      <c r="P307" s="71"/>
      <c r="Q307" s="83"/>
      <c r="R307" s="6"/>
      <c r="S307" s="39"/>
      <c r="T307" s="6"/>
      <c r="U307" s="5"/>
      <c r="V307" s="52"/>
      <c r="W307" s="52"/>
      <c r="X307" s="54"/>
      <c r="Y307" s="15"/>
      <c r="Z307" s="52"/>
      <c r="AA307" s="39"/>
      <c r="AB307" s="39"/>
      <c r="AC307" s="54"/>
      <c r="AD307" s="17"/>
      <c r="AE307" s="15"/>
      <c r="AF307" s="62"/>
      <c r="AG307" s="112"/>
      <c r="AH307" s="39"/>
      <c r="AI307" s="52"/>
      <c r="AJ307" s="17"/>
      <c r="AK307" s="39"/>
      <c r="AL307" s="17"/>
      <c r="AM307" s="17"/>
      <c r="AO307" s="31" t="s">
        <v>312</v>
      </c>
    </row>
    <row r="308" spans="2:41" s="3" customFormat="1" ht="9.9499999999999993" customHeight="1" x14ac:dyDescent="0.2">
      <c r="B308" s="102" t="s">
        <v>292</v>
      </c>
      <c r="D308" s="40"/>
      <c r="E308" s="71" t="s">
        <v>135</v>
      </c>
      <c r="F308" s="71"/>
      <c r="G308" s="30" t="s">
        <v>439</v>
      </c>
      <c r="H308" s="30"/>
      <c r="I308" s="30" t="s">
        <v>366</v>
      </c>
      <c r="L308" s="30"/>
      <c r="M308" s="30" t="s">
        <v>720</v>
      </c>
      <c r="N308" s="30"/>
      <c r="P308" s="71"/>
      <c r="Q308" s="83" t="s">
        <v>210</v>
      </c>
      <c r="R308" s="29"/>
      <c r="S308" s="39">
        <f>IF(Suggested="Yes",AB308,AH308)</f>
        <v>8.0500000000000007</v>
      </c>
      <c r="T308" s="37" t="s">
        <v>293</v>
      </c>
      <c r="U308" s="141" t="str">
        <f>+Instructions!$B$21</f>
        <v>G</v>
      </c>
      <c r="V308" s="52"/>
      <c r="W308" s="52"/>
      <c r="X308" s="54">
        <f>+Instructions!$C$21</f>
        <v>0</v>
      </c>
      <c r="Y308" s="17">
        <f>IF(Instructions!$C$21="Group",#REF!,IF(Instructions!$C$21="Carter",#REF!,ROUNDUP($AB308*(1-X308),2)))</f>
        <v>8.0500000000000007</v>
      </c>
      <c r="Z308" s="52"/>
      <c r="AA308" s="6" t="s">
        <v>1300</v>
      </c>
      <c r="AB308" s="39">
        <v>8.0500000000000007</v>
      </c>
      <c r="AC308" s="57">
        <f>+X308</f>
        <v>0</v>
      </c>
      <c r="AD308" s="39">
        <f>+Y308</f>
        <v>8.0500000000000007</v>
      </c>
      <c r="AE308" s="57">
        <f>(AH308-AD308)/AH308</f>
        <v>0</v>
      </c>
      <c r="AF308" s="109"/>
      <c r="AG308" s="116">
        <v>2</v>
      </c>
      <c r="AH308" s="44">
        <f>SUM(AJ308:AL308)+AF308</f>
        <v>8.0500000000000007</v>
      </c>
      <c r="AI308" s="52"/>
      <c r="AJ308" s="17">
        <f>ROUND(AD308/(1-VLOOKUP(AG308,Group,2,FALSE)),2)</f>
        <v>8.0500000000000007</v>
      </c>
      <c r="AK308" s="17">
        <f>IF(VLOOKUP(AG308,Group,5,FALSE)="YES",VLOOKUP(ROUND(ROUND(AJ308,1)-AJ308,2),Round,2,FALSE)+VLOOKUP(AG308,Group,6,FALSE),0)</f>
        <v>0</v>
      </c>
      <c r="AL308" s="17">
        <f>IF(VLOOKUP(AG308,Group,7,FALSE)="",0,ROUND(AJ308-0.04999,1)-AJ308+AM308)</f>
        <v>0</v>
      </c>
      <c r="AM308" s="17" t="str">
        <f>IF(VLOOKUP(AG308,Group,7,FALSE)="","",VLOOKUP(AG308,Group,7,FALSE))</f>
        <v/>
      </c>
      <c r="AO308" s="31" t="s">
        <v>312</v>
      </c>
    </row>
    <row r="309" spans="2:41" s="3" customFormat="1" ht="1.5" customHeight="1" x14ac:dyDescent="0.2">
      <c r="P309" s="71"/>
      <c r="Q309" s="83"/>
      <c r="R309" s="6"/>
      <c r="S309" s="39"/>
      <c r="T309" s="6"/>
      <c r="U309" s="5"/>
      <c r="V309" s="52"/>
      <c r="W309" s="52"/>
      <c r="X309" s="54"/>
      <c r="Y309" s="15"/>
      <c r="Z309" s="52"/>
      <c r="AA309" s="39"/>
      <c r="AB309" s="39"/>
      <c r="AC309" s="54"/>
      <c r="AD309" s="17"/>
      <c r="AE309" s="15"/>
      <c r="AF309" s="62"/>
      <c r="AG309" s="112"/>
      <c r="AH309" s="39"/>
      <c r="AI309" s="52"/>
      <c r="AJ309" s="17"/>
      <c r="AK309" s="39"/>
      <c r="AL309" s="17"/>
      <c r="AM309" s="17"/>
      <c r="AO309" s="31" t="s">
        <v>312</v>
      </c>
    </row>
    <row r="310" spans="2:41" s="3" customFormat="1" ht="9.75" customHeight="1" x14ac:dyDescent="0.2">
      <c r="D310" s="40" t="s">
        <v>351</v>
      </c>
      <c r="E310" s="188" t="s">
        <v>1318</v>
      </c>
      <c r="F310" s="71"/>
      <c r="G310" s="30"/>
      <c r="H310" s="30"/>
      <c r="I310" s="30"/>
      <c r="J310" s="30"/>
      <c r="K310" s="30"/>
      <c r="L310" s="30"/>
      <c r="M310" s="30"/>
      <c r="N310" s="30"/>
      <c r="P310" s="71"/>
      <c r="Q310" s="83"/>
      <c r="R310" s="29"/>
      <c r="S310" s="39"/>
      <c r="T310" s="37"/>
      <c r="U310" s="5"/>
      <c r="V310" s="52"/>
      <c r="W310" s="52"/>
      <c r="X310" s="54"/>
      <c r="Y310" s="17"/>
      <c r="Z310" s="52"/>
      <c r="AA310" s="133"/>
      <c r="AB310" s="39"/>
      <c r="AC310" s="57"/>
      <c r="AD310" s="17"/>
      <c r="AE310" s="12"/>
      <c r="AF310" s="62"/>
      <c r="AH310" s="17"/>
      <c r="AI310" s="52"/>
      <c r="AK310" s="6" t="s">
        <v>93</v>
      </c>
      <c r="AO310" s="31" t="s">
        <v>312</v>
      </c>
    </row>
    <row r="311" spans="2:41" s="3" customFormat="1" ht="3.95" customHeight="1" x14ac:dyDescent="0.2">
      <c r="P311" s="71"/>
      <c r="Q311" s="83"/>
      <c r="R311" s="6"/>
      <c r="S311" s="39"/>
      <c r="T311" s="6"/>
      <c r="U311" s="5"/>
      <c r="V311" s="52"/>
      <c r="W311" s="52"/>
      <c r="X311" s="54"/>
      <c r="Y311" s="15"/>
      <c r="Z311" s="52"/>
      <c r="AA311" s="39"/>
      <c r="AB311" s="39"/>
      <c r="AC311" s="54"/>
      <c r="AD311" s="17"/>
      <c r="AE311" s="15"/>
      <c r="AF311" s="62"/>
      <c r="AG311" s="112"/>
      <c r="AH311" s="39"/>
      <c r="AI311" s="52"/>
      <c r="AJ311" s="17"/>
      <c r="AK311" s="39"/>
      <c r="AL311" s="17"/>
      <c r="AM311" s="17"/>
      <c r="AO311" s="31"/>
    </row>
    <row r="312" spans="2:41" s="3" customFormat="1" ht="12.2" customHeight="1" x14ac:dyDescent="0.2">
      <c r="C312" s="129" t="s">
        <v>1109</v>
      </c>
      <c r="D312" s="11"/>
      <c r="E312" s="130"/>
      <c r="F312" s="130"/>
      <c r="O312" s="3" t="s">
        <v>93</v>
      </c>
      <c r="Q312" s="83"/>
      <c r="R312" s="193" t="s">
        <v>681</v>
      </c>
      <c r="S312" s="194" t="s">
        <v>832</v>
      </c>
      <c r="T312" s="198"/>
      <c r="U312" s="122"/>
      <c r="V312" s="52"/>
      <c r="W312" s="52"/>
      <c r="X312" s="54"/>
      <c r="Y312" s="15"/>
      <c r="Z312" s="52"/>
      <c r="AA312" s="133"/>
      <c r="AC312" s="54"/>
      <c r="AD312" s="17"/>
      <c r="AE312" s="15"/>
      <c r="AF312" s="62"/>
      <c r="AH312" s="17"/>
      <c r="AI312" s="52"/>
      <c r="AK312" s="6" t="s">
        <v>93</v>
      </c>
      <c r="AO312" s="31" t="s">
        <v>312</v>
      </c>
    </row>
    <row r="313" spans="2:41" s="3" customFormat="1" ht="2.85" customHeight="1" x14ac:dyDescent="0.2">
      <c r="P313" s="71"/>
      <c r="Q313" s="83"/>
      <c r="R313" s="6"/>
      <c r="S313" s="39"/>
      <c r="T313" s="6"/>
      <c r="U313" s="5"/>
      <c r="V313" s="52"/>
      <c r="W313" s="52"/>
      <c r="X313" s="54"/>
      <c r="Y313" s="15"/>
      <c r="Z313" s="52"/>
      <c r="AA313" s="39"/>
      <c r="AB313" s="39"/>
      <c r="AC313" s="54"/>
      <c r="AD313" s="17"/>
      <c r="AE313" s="15"/>
      <c r="AF313" s="62"/>
      <c r="AG313" s="112"/>
      <c r="AH313" s="39"/>
      <c r="AI313" s="52"/>
      <c r="AJ313" s="17"/>
      <c r="AK313" s="39"/>
      <c r="AL313" s="17"/>
      <c r="AM313" s="17"/>
      <c r="AO313" s="31" t="s">
        <v>312</v>
      </c>
    </row>
    <row r="314" spans="2:41" s="30" customFormat="1" ht="9.9499999999999993" customHeight="1" x14ac:dyDescent="0.2">
      <c r="C314" s="129"/>
      <c r="D314" s="40" t="s">
        <v>206</v>
      </c>
      <c r="E314" s="145" t="s">
        <v>1387</v>
      </c>
      <c r="G314" s="145"/>
      <c r="H314" s="145"/>
      <c r="I314" s="146"/>
      <c r="J314" s="145"/>
      <c r="K314" s="145"/>
      <c r="L314" s="145"/>
      <c r="Q314" s="83"/>
      <c r="S314" s="39"/>
      <c r="T314" s="134"/>
      <c r="U314" s="123"/>
      <c r="V314" s="52"/>
      <c r="W314" s="52"/>
      <c r="X314" s="126"/>
      <c r="Y314" s="124"/>
      <c r="Z314" s="52"/>
      <c r="AA314" s="133"/>
      <c r="AC314" s="126"/>
      <c r="AD314" s="125"/>
      <c r="AE314" s="124"/>
      <c r="AF314" s="127"/>
      <c r="AH314" s="125"/>
      <c r="AI314" s="52"/>
      <c r="AJ314" s="3"/>
      <c r="AK314" s="6" t="s">
        <v>93</v>
      </c>
      <c r="AL314" s="3"/>
      <c r="AO314" s="31" t="s">
        <v>312</v>
      </c>
    </row>
    <row r="315" spans="2:41" s="3" customFormat="1" ht="0.95" customHeight="1" x14ac:dyDescent="0.2">
      <c r="P315" s="71"/>
      <c r="Q315" s="83"/>
      <c r="R315" s="6"/>
      <c r="S315" s="39"/>
      <c r="T315" s="6"/>
      <c r="U315" s="5"/>
      <c r="V315" s="52"/>
      <c r="W315" s="52"/>
      <c r="X315" s="54"/>
      <c r="Y315" s="17"/>
      <c r="Z315" s="52"/>
      <c r="AA315" s="39"/>
      <c r="AB315" s="39"/>
      <c r="AC315" s="54"/>
      <c r="AD315" s="17"/>
      <c r="AE315" s="15"/>
      <c r="AF315" s="62"/>
      <c r="AG315" s="112"/>
      <c r="AH315" s="39"/>
      <c r="AI315" s="52"/>
      <c r="AJ315" s="17"/>
      <c r="AK315" s="39"/>
      <c r="AL315" s="17"/>
      <c r="AM315" s="17"/>
      <c r="AO315" s="31" t="s">
        <v>312</v>
      </c>
    </row>
    <row r="316" spans="2:41" s="3" customFormat="1" ht="9.9499999999999993" customHeight="1" x14ac:dyDescent="0.2">
      <c r="B316" s="101" t="s">
        <v>308</v>
      </c>
      <c r="D316" s="40"/>
      <c r="E316" s="71" t="s">
        <v>533</v>
      </c>
      <c r="F316" s="71"/>
      <c r="G316" s="30" t="s">
        <v>295</v>
      </c>
      <c r="H316" s="30"/>
      <c r="I316" s="30"/>
      <c r="J316" s="30"/>
      <c r="K316" s="30"/>
      <c r="L316" s="30"/>
      <c r="M316" s="30"/>
      <c r="N316" s="30"/>
      <c r="P316" s="71" t="s">
        <v>39</v>
      </c>
      <c r="Q316" s="83"/>
      <c r="R316" s="29"/>
      <c r="S316" s="39">
        <f>IF(Suggested="Yes",AB316,AH316)</f>
        <v>5.55</v>
      </c>
      <c r="T316" s="37" t="s">
        <v>294</v>
      </c>
      <c r="U316" s="141" t="str">
        <f>+Instructions!$B$21</f>
        <v>G</v>
      </c>
      <c r="V316" s="52"/>
      <c r="W316" s="52"/>
      <c r="X316" s="54">
        <f>+Instructions!$C$21</f>
        <v>0</v>
      </c>
      <c r="Y316" s="17">
        <f>IF(Instructions!$C$21="Group",#REF!,IF(Instructions!$C$21="Carter",#REF!,ROUNDUP($AB316*(1-X316),2)))</f>
        <v>5.55</v>
      </c>
      <c r="Z316" s="52"/>
      <c r="AA316" s="6" t="s">
        <v>1300</v>
      </c>
      <c r="AB316" s="39">
        <v>5.55</v>
      </c>
      <c r="AC316" s="57">
        <f>+X316</f>
        <v>0</v>
      </c>
      <c r="AD316" s="17">
        <f>+Y316</f>
        <v>5.55</v>
      </c>
      <c r="AE316" s="12">
        <f>(AH316-AD316)/AH316</f>
        <v>0</v>
      </c>
      <c r="AF316" s="109"/>
      <c r="AG316" s="114">
        <v>1</v>
      </c>
      <c r="AH316" s="38">
        <f>SUM(AJ316:AL316)+AF316</f>
        <v>5.55</v>
      </c>
      <c r="AI316" s="52"/>
      <c r="AJ316" s="17">
        <f>ROUND(AD316/(1-VLOOKUP(AG316,Group,2,FALSE)),2)</f>
        <v>5.55</v>
      </c>
      <c r="AK316" s="17">
        <f>IF(VLOOKUP(AG316,Group,5,FALSE)="YES",VLOOKUP(ROUND(ROUND(AJ316,1)-AJ316,2),Round,2,FALSE)+VLOOKUP(AG316,Group,6,FALSE),0)</f>
        <v>0</v>
      </c>
      <c r="AL316" s="17">
        <f>IF(VLOOKUP(AG316,Group,7,FALSE)="",0,ROUND(AJ316-0.04999,1)-AJ316+AM316)</f>
        <v>0</v>
      </c>
      <c r="AM316" s="17" t="str">
        <f>IF(VLOOKUP(AG316,Group,7,FALSE)="","",VLOOKUP(AG316,Group,7,FALSE))</f>
        <v/>
      </c>
      <c r="AO316" s="31" t="s">
        <v>312</v>
      </c>
    </row>
    <row r="317" spans="2:41" s="3" customFormat="1" ht="3.95" customHeight="1" x14ac:dyDescent="0.2">
      <c r="P317" s="71"/>
      <c r="Q317" s="83"/>
      <c r="R317" s="6"/>
      <c r="S317" s="39"/>
      <c r="T317" s="6"/>
      <c r="U317" s="5"/>
      <c r="V317" s="52"/>
      <c r="W317" s="52"/>
      <c r="X317" s="54"/>
      <c r="Y317" s="15"/>
      <c r="Z317" s="52"/>
      <c r="AA317" s="39"/>
      <c r="AB317" s="39"/>
      <c r="AC317" s="54"/>
      <c r="AD317" s="17"/>
      <c r="AE317" s="15"/>
      <c r="AF317" s="62"/>
      <c r="AG317" s="112"/>
      <c r="AH317" s="39"/>
      <c r="AI317" s="52"/>
      <c r="AJ317" s="17"/>
      <c r="AK317" s="39"/>
      <c r="AL317" s="17"/>
      <c r="AM317" s="17"/>
      <c r="AO317" s="31"/>
    </row>
    <row r="318" spans="2:41" s="3" customFormat="1" ht="12.2" customHeight="1" x14ac:dyDescent="0.2">
      <c r="C318" s="129" t="s">
        <v>1279</v>
      </c>
      <c r="M318" s="3" t="s">
        <v>93</v>
      </c>
      <c r="P318" s="71"/>
      <c r="Q318" s="83"/>
      <c r="R318" s="193" t="s">
        <v>681</v>
      </c>
      <c r="S318" s="194" t="s">
        <v>1280</v>
      </c>
      <c r="T318" s="198"/>
      <c r="U318" s="5"/>
      <c r="V318" s="52"/>
      <c r="W318" s="52"/>
      <c r="X318" s="54"/>
      <c r="Y318" s="15"/>
      <c r="Z318" s="52"/>
      <c r="AA318" s="39"/>
      <c r="AB318" s="39"/>
      <c r="AC318" s="54"/>
      <c r="AD318" s="17"/>
      <c r="AE318" s="15"/>
      <c r="AF318" s="62"/>
      <c r="AG318" s="112"/>
      <c r="AH318" s="39"/>
      <c r="AI318" s="52"/>
      <c r="AJ318" s="17"/>
      <c r="AK318" s="39"/>
      <c r="AL318" s="17"/>
      <c r="AM318" s="17"/>
      <c r="AO318" s="31"/>
    </row>
    <row r="319" spans="2:41" s="3" customFormat="1" ht="2.4500000000000002" customHeight="1" x14ac:dyDescent="0.2">
      <c r="P319" s="71"/>
      <c r="Q319" s="83"/>
      <c r="R319" s="6"/>
      <c r="S319" s="39"/>
      <c r="T319" s="6"/>
      <c r="U319" s="5"/>
      <c r="V319" s="52"/>
      <c r="W319" s="52"/>
      <c r="X319" s="54"/>
      <c r="Y319" s="15"/>
      <c r="Z319" s="52"/>
      <c r="AA319" s="39"/>
      <c r="AB319" s="39"/>
      <c r="AC319" s="54"/>
      <c r="AD319" s="17"/>
      <c r="AE319" s="15"/>
      <c r="AF319" s="62"/>
      <c r="AG319" s="112"/>
      <c r="AH319" s="39"/>
      <c r="AI319" s="52"/>
      <c r="AJ319" s="17"/>
      <c r="AK319" s="39"/>
      <c r="AL319" s="17"/>
      <c r="AM319" s="17"/>
      <c r="AO319" s="31" t="s">
        <v>312</v>
      </c>
    </row>
    <row r="320" spans="2:41" s="30" customFormat="1" ht="9.9499999999999993" customHeight="1" x14ac:dyDescent="0.2">
      <c r="C320" s="135"/>
      <c r="D320" s="40" t="s">
        <v>206</v>
      </c>
      <c r="E320" s="145" t="s">
        <v>1288</v>
      </c>
      <c r="F320" s="144"/>
      <c r="G320" s="145"/>
      <c r="H320" s="144" t="s">
        <v>1291</v>
      </c>
      <c r="I320" s="144"/>
      <c r="J320" s="145"/>
      <c r="K320" s="144"/>
      <c r="L320" s="145"/>
      <c r="M320" s="144"/>
      <c r="N320" s="144"/>
      <c r="Q320" s="83"/>
      <c r="T320" s="134"/>
      <c r="U320" s="123"/>
      <c r="V320" s="52"/>
      <c r="W320" s="52"/>
      <c r="X320" s="126"/>
      <c r="Y320" s="124"/>
      <c r="Z320" s="52"/>
      <c r="AA320" s="133"/>
      <c r="AC320" s="126"/>
      <c r="AD320" s="125"/>
      <c r="AE320" s="124"/>
      <c r="AF320" s="127"/>
      <c r="AH320" s="125"/>
      <c r="AI320" s="52"/>
      <c r="AJ320" s="3"/>
      <c r="AK320" s="6" t="s">
        <v>93</v>
      </c>
      <c r="AL320" s="3"/>
      <c r="AO320" s="31" t="s">
        <v>312</v>
      </c>
    </row>
    <row r="321" spans="2:41" s="30" customFormat="1" ht="9.9499999999999993" customHeight="1" x14ac:dyDescent="0.2">
      <c r="C321" s="135"/>
      <c r="D321" s="40"/>
      <c r="E321" s="145" t="s">
        <v>1289</v>
      </c>
      <c r="F321" s="144"/>
      <c r="G321" s="145"/>
      <c r="H321" s="144" t="s">
        <v>1290</v>
      </c>
      <c r="I321" s="144"/>
      <c r="J321" s="145"/>
      <c r="K321" s="144"/>
      <c r="L321" s="145"/>
      <c r="M321" s="144"/>
      <c r="N321" s="144"/>
      <c r="Q321" s="83"/>
      <c r="T321" s="134"/>
      <c r="U321" s="123"/>
      <c r="V321" s="52"/>
      <c r="W321" s="52"/>
      <c r="X321" s="126"/>
      <c r="Y321" s="124"/>
      <c r="Z321" s="52"/>
      <c r="AA321" s="133"/>
      <c r="AC321" s="126"/>
      <c r="AD321" s="125"/>
      <c r="AE321" s="124"/>
      <c r="AF321" s="127"/>
      <c r="AH321" s="125"/>
      <c r="AI321" s="52"/>
      <c r="AJ321" s="3"/>
      <c r="AK321" s="6" t="s">
        <v>93</v>
      </c>
      <c r="AL321" s="3"/>
      <c r="AO321" s="31" t="s">
        <v>312</v>
      </c>
    </row>
    <row r="322" spans="2:41" s="3" customFormat="1" ht="0.95" customHeight="1" x14ac:dyDescent="0.2">
      <c r="P322" s="71"/>
      <c r="Q322" s="83"/>
      <c r="R322" s="6"/>
      <c r="S322" s="39"/>
      <c r="T322" s="6"/>
      <c r="U322" s="5"/>
      <c r="V322" s="52"/>
      <c r="W322" s="52"/>
      <c r="X322" s="54"/>
      <c r="Y322" s="15"/>
      <c r="Z322" s="52"/>
      <c r="AA322" s="39"/>
      <c r="AB322" s="39"/>
      <c r="AC322" s="54"/>
      <c r="AD322" s="17"/>
      <c r="AE322" s="15"/>
      <c r="AF322" s="62"/>
      <c r="AG322" s="112"/>
      <c r="AH322" s="39"/>
      <c r="AI322" s="52"/>
      <c r="AJ322" s="17"/>
      <c r="AK322" s="39"/>
      <c r="AL322" s="17"/>
      <c r="AM322" s="17"/>
      <c r="AO322" s="31" t="s">
        <v>312</v>
      </c>
    </row>
    <row r="323" spans="2:41" s="3" customFormat="1" ht="9.9499999999999993" customHeight="1" x14ac:dyDescent="0.2">
      <c r="B323" s="101" t="s">
        <v>308</v>
      </c>
      <c r="D323" s="40"/>
      <c r="E323" s="71" t="s">
        <v>136</v>
      </c>
      <c r="F323" s="71"/>
      <c r="G323" s="30" t="s">
        <v>295</v>
      </c>
      <c r="H323" s="30"/>
      <c r="I323" s="30"/>
      <c r="J323" s="30"/>
      <c r="K323" s="30"/>
      <c r="L323" s="30"/>
      <c r="M323" s="30"/>
      <c r="N323" s="30"/>
      <c r="P323" s="71" t="s">
        <v>1294</v>
      </c>
      <c r="Q323" s="83" t="s">
        <v>210</v>
      </c>
      <c r="R323" s="29" t="s">
        <v>304</v>
      </c>
      <c r="S323" s="39">
        <f t="shared" ref="S323" si="278">IF(Suggested="Yes",AB323,AH323)</f>
        <v>4.25</v>
      </c>
      <c r="T323" s="37" t="s">
        <v>294</v>
      </c>
      <c r="U323" s="141" t="str">
        <f>+Instructions!$B$21</f>
        <v>G</v>
      </c>
      <c r="V323" s="52"/>
      <c r="W323" s="52"/>
      <c r="X323" s="54">
        <f>+Instructions!$C$21</f>
        <v>0</v>
      </c>
      <c r="Y323" s="17">
        <f>IF(Instructions!$C$21="Group",#REF!,IF(Instructions!$C$21="Carter",#REF!,ROUNDUP($AB323*(1-X323),2)))</f>
        <v>4.25</v>
      </c>
      <c r="Z323" s="52"/>
      <c r="AA323" s="6" t="s">
        <v>1300</v>
      </c>
      <c r="AB323" s="39">
        <v>4.25</v>
      </c>
      <c r="AC323" s="57">
        <f t="shared" ref="AC323" si="279">+X323</f>
        <v>0</v>
      </c>
      <c r="AD323" s="17">
        <f t="shared" ref="AD323" si="280">+Y323</f>
        <v>4.25</v>
      </c>
      <c r="AE323" s="12">
        <f t="shared" ref="AE323" si="281">(AH323-AD323)/AH323</f>
        <v>0</v>
      </c>
      <c r="AF323" s="109"/>
      <c r="AG323" s="114">
        <v>1</v>
      </c>
      <c r="AH323" s="38">
        <f t="shared" ref="AH323" si="282">SUM(AJ323:AL323)+AF323</f>
        <v>4.25</v>
      </c>
      <c r="AI323" s="52"/>
      <c r="AJ323" s="17">
        <f t="shared" ref="AJ323" si="283">ROUND(AD323/(1-VLOOKUP(AG323,Group,2,FALSE)),2)</f>
        <v>4.25</v>
      </c>
      <c r="AK323" s="17">
        <f t="shared" ref="AK323" si="284">IF(VLOOKUP(AG323,Group,5,FALSE)="YES",VLOOKUP(ROUND(ROUND(AJ323,1)-AJ323,2),Round,2,FALSE)+VLOOKUP(AG323,Group,6,FALSE),0)</f>
        <v>0</v>
      </c>
      <c r="AL323" s="17">
        <f t="shared" ref="AL323" si="285">IF(VLOOKUP(AG323,Group,7,FALSE)="",0,ROUND(AJ323-0.04999,1)-AJ323+AM323)</f>
        <v>0</v>
      </c>
      <c r="AM323" s="17" t="str">
        <f t="shared" ref="AM323" si="286">IF(VLOOKUP(AG323,Group,7,FALSE)="","",VLOOKUP(AG323,Group,7,FALSE))</f>
        <v/>
      </c>
      <c r="AO323" s="31" t="s">
        <v>312</v>
      </c>
    </row>
    <row r="324" spans="2:41" s="3" customFormat="1" ht="9.9499999999999993" customHeight="1" x14ac:dyDescent="0.2">
      <c r="B324" s="101" t="s">
        <v>308</v>
      </c>
      <c r="D324" s="40"/>
      <c r="E324" s="71" t="s">
        <v>135</v>
      </c>
      <c r="F324" s="71"/>
      <c r="G324" s="30" t="s">
        <v>295</v>
      </c>
      <c r="H324" s="30"/>
      <c r="I324" s="30"/>
      <c r="J324" s="30"/>
      <c r="K324" s="30"/>
      <c r="L324" s="30"/>
      <c r="M324" s="30"/>
      <c r="N324" s="30"/>
      <c r="P324" s="71" t="s">
        <v>1295</v>
      </c>
      <c r="Q324" s="83" t="s">
        <v>210</v>
      </c>
      <c r="R324" s="29" t="s">
        <v>304</v>
      </c>
      <c r="S324" s="39">
        <f t="shared" ref="S324" si="287">IF(Suggested="Yes",AB324,AH324)</f>
        <v>4.7</v>
      </c>
      <c r="T324" s="37" t="s">
        <v>294</v>
      </c>
      <c r="U324" s="141" t="str">
        <f>+Instructions!$B$21</f>
        <v>G</v>
      </c>
      <c r="V324" s="52"/>
      <c r="W324" s="52"/>
      <c r="X324" s="54">
        <f>+Instructions!$C$21</f>
        <v>0</v>
      </c>
      <c r="Y324" s="17">
        <f>IF(Instructions!$C$21="Group",#REF!,IF(Instructions!$C$21="Carter",#REF!,ROUNDUP($AB324*(1-X324),2)))</f>
        <v>4.7</v>
      </c>
      <c r="Z324" s="52"/>
      <c r="AA324" s="6" t="s">
        <v>1300</v>
      </c>
      <c r="AB324" s="39">
        <v>4.7</v>
      </c>
      <c r="AC324" s="57">
        <f t="shared" ref="AC324" si="288">+X324</f>
        <v>0</v>
      </c>
      <c r="AD324" s="17">
        <f t="shared" ref="AD324" si="289">+Y324</f>
        <v>4.7</v>
      </c>
      <c r="AE324" s="12">
        <f t="shared" ref="AE324" si="290">(AH324-AD324)/AH324</f>
        <v>0</v>
      </c>
      <c r="AF324" s="109"/>
      <c r="AG324" s="114">
        <v>1</v>
      </c>
      <c r="AH324" s="38">
        <f t="shared" ref="AH324" si="291">SUM(AJ324:AL324)+AF324</f>
        <v>4.7</v>
      </c>
      <c r="AI324" s="52"/>
      <c r="AJ324" s="17">
        <f t="shared" ref="AJ324" si="292">ROUND(AD324/(1-VLOOKUP(AG324,Group,2,FALSE)),2)</f>
        <v>4.7</v>
      </c>
      <c r="AK324" s="17">
        <f t="shared" ref="AK324" si="293">IF(VLOOKUP(AG324,Group,5,FALSE)="YES",VLOOKUP(ROUND(ROUND(AJ324,1)-AJ324,2),Round,2,FALSE)+VLOOKUP(AG324,Group,6,FALSE),0)</f>
        <v>0</v>
      </c>
      <c r="AL324" s="17">
        <f t="shared" ref="AL324" si="294">IF(VLOOKUP(AG324,Group,7,FALSE)="",0,ROUND(AJ324-0.04999,1)-AJ324+AM324)</f>
        <v>0</v>
      </c>
      <c r="AM324" s="17" t="str">
        <f t="shared" ref="AM324" si="295">IF(VLOOKUP(AG324,Group,7,FALSE)="","",VLOOKUP(AG324,Group,7,FALSE))</f>
        <v/>
      </c>
      <c r="AO324" s="31" t="s">
        <v>312</v>
      </c>
    </row>
    <row r="325" spans="2:41" s="3" customFormat="1" ht="9.9499999999999993" customHeight="1" x14ac:dyDescent="0.2">
      <c r="B325" s="101" t="s">
        <v>308</v>
      </c>
      <c r="D325" s="40"/>
      <c r="E325" s="71" t="s">
        <v>1293</v>
      </c>
      <c r="F325" s="71"/>
      <c r="G325" s="30" t="s">
        <v>295</v>
      </c>
      <c r="H325" s="30"/>
      <c r="I325" s="30"/>
      <c r="J325" s="30"/>
      <c r="K325" s="30"/>
      <c r="L325" s="30"/>
      <c r="M325" s="30"/>
      <c r="N325" s="30"/>
      <c r="P325" s="71" t="s">
        <v>1296</v>
      </c>
      <c r="Q325" s="83"/>
      <c r="R325" s="29"/>
      <c r="S325" s="39">
        <f t="shared" ref="S325:S329" si="296">IF(Suggested="Yes",AB325,AH325)</f>
        <v>4.8499999999999996</v>
      </c>
      <c r="T325" s="37" t="s">
        <v>294</v>
      </c>
      <c r="U325" s="141" t="str">
        <f>+Instructions!$B$21</f>
        <v>G</v>
      </c>
      <c r="V325" s="52"/>
      <c r="W325" s="52"/>
      <c r="X325" s="54">
        <f>+Instructions!$C$21</f>
        <v>0</v>
      </c>
      <c r="Y325" s="17">
        <f>IF(Instructions!$C$21="Group",#REF!,IF(Instructions!$C$21="Carter",#REF!,ROUNDUP($AB325*(1-X325),2)))</f>
        <v>4.8499999999999996</v>
      </c>
      <c r="Z325" s="52"/>
      <c r="AA325" s="6" t="s">
        <v>1300</v>
      </c>
      <c r="AB325" s="39">
        <v>4.8499999999999996</v>
      </c>
      <c r="AC325" s="57">
        <f t="shared" ref="AC325:AC329" si="297">+X325</f>
        <v>0</v>
      </c>
      <c r="AD325" s="17">
        <f t="shared" ref="AD325:AD329" si="298">+Y325</f>
        <v>4.8499999999999996</v>
      </c>
      <c r="AE325" s="12">
        <f t="shared" ref="AE325:AE329" si="299">(AH325-AD325)/AH325</f>
        <v>0</v>
      </c>
      <c r="AF325" s="109"/>
      <c r="AG325" s="114">
        <v>1</v>
      </c>
      <c r="AH325" s="38">
        <f t="shared" ref="AH325:AH329" si="300">SUM(AJ325:AL325)+AF325</f>
        <v>4.8499999999999996</v>
      </c>
      <c r="AI325" s="52"/>
      <c r="AJ325" s="17">
        <f t="shared" ref="AJ325:AJ329" si="301">ROUND(AD325/(1-VLOOKUP(AG325,Group,2,FALSE)),2)</f>
        <v>4.8499999999999996</v>
      </c>
      <c r="AK325" s="17">
        <f t="shared" ref="AK325:AK329" si="302">IF(VLOOKUP(AG325,Group,5,FALSE)="YES",VLOOKUP(ROUND(ROUND(AJ325,1)-AJ325,2),Round,2,FALSE)+VLOOKUP(AG325,Group,6,FALSE),0)</f>
        <v>0</v>
      </c>
      <c r="AL325" s="17">
        <f t="shared" ref="AL325:AL329" si="303">IF(VLOOKUP(AG325,Group,7,FALSE)="",0,ROUND(AJ325-0.04999,1)-AJ325+AM325)</f>
        <v>0</v>
      </c>
      <c r="AM325" s="17" t="str">
        <f t="shared" ref="AM325:AM329" si="304">IF(VLOOKUP(AG325,Group,7,FALSE)="","",VLOOKUP(AG325,Group,7,FALSE))</f>
        <v/>
      </c>
      <c r="AO325" s="31" t="s">
        <v>312</v>
      </c>
    </row>
    <row r="326" spans="2:41" s="3" customFormat="1" ht="0.95" customHeight="1" x14ac:dyDescent="0.2">
      <c r="P326" s="71"/>
      <c r="Q326" s="83"/>
      <c r="R326" s="6"/>
      <c r="S326" s="39"/>
      <c r="T326" s="6"/>
      <c r="U326" s="5"/>
      <c r="V326" s="52"/>
      <c r="W326" s="52"/>
      <c r="X326" s="54"/>
      <c r="Y326" s="15"/>
      <c r="Z326" s="52"/>
      <c r="AA326" s="39"/>
      <c r="AB326" s="39"/>
      <c r="AC326" s="54"/>
      <c r="AD326" s="17"/>
      <c r="AE326" s="15"/>
      <c r="AF326" s="62"/>
      <c r="AG326" s="112"/>
      <c r="AH326" s="39"/>
      <c r="AI326" s="52"/>
      <c r="AJ326" s="17"/>
      <c r="AK326" s="39"/>
      <c r="AL326" s="17"/>
      <c r="AM326" s="17"/>
      <c r="AO326" s="31" t="s">
        <v>312</v>
      </c>
    </row>
    <row r="327" spans="2:41" s="3" customFormat="1" ht="9.9499999999999993" customHeight="1" x14ac:dyDescent="0.2">
      <c r="B327" s="102" t="s">
        <v>292</v>
      </c>
      <c r="D327" s="40"/>
      <c r="E327" s="71" t="s">
        <v>136</v>
      </c>
      <c r="F327" s="71"/>
      <c r="G327" s="30" t="s">
        <v>240</v>
      </c>
      <c r="H327" s="30"/>
      <c r="I327" s="30" t="s">
        <v>366</v>
      </c>
      <c r="J327" s="30"/>
      <c r="K327" s="30"/>
      <c r="L327" s="30"/>
      <c r="M327" s="30"/>
      <c r="N327" s="30"/>
      <c r="P327" s="71"/>
      <c r="Q327" s="83" t="s">
        <v>210</v>
      </c>
      <c r="R327" s="29" t="s">
        <v>304</v>
      </c>
      <c r="S327" s="39">
        <f t="shared" ref="S327" si="305">IF(Suggested="Yes",AB327,AH327)</f>
        <v>1.8</v>
      </c>
      <c r="T327" s="37" t="s">
        <v>293</v>
      </c>
      <c r="U327" s="141" t="str">
        <f>+Instructions!$B$21</f>
        <v>G</v>
      </c>
      <c r="V327" s="52"/>
      <c r="W327" s="52"/>
      <c r="X327" s="54">
        <f>+Instructions!$C$21</f>
        <v>0</v>
      </c>
      <c r="Y327" s="17">
        <f>IF(Instructions!$C$21="Group",#REF!,IF(Instructions!$C$21="Carter",#REF!,ROUNDUP($AB327*(1-X327),2)))</f>
        <v>1.8</v>
      </c>
      <c r="Z327" s="52"/>
      <c r="AA327" s="6" t="s">
        <v>1300</v>
      </c>
      <c r="AB327" s="39">
        <v>1.8</v>
      </c>
      <c r="AC327" s="57">
        <f t="shared" ref="AC327" si="306">+X327</f>
        <v>0</v>
      </c>
      <c r="AD327" s="39">
        <f t="shared" ref="AD327" si="307">+Y327</f>
        <v>1.8</v>
      </c>
      <c r="AE327" s="57">
        <f t="shared" ref="AE327" si="308">(AH327-AD327)/AH327</f>
        <v>0</v>
      </c>
      <c r="AF327" s="109"/>
      <c r="AG327" s="116">
        <v>2</v>
      </c>
      <c r="AH327" s="44">
        <f t="shared" ref="AH327" si="309">SUM(AJ327:AL327)+AF327</f>
        <v>1.8</v>
      </c>
      <c r="AI327" s="52"/>
      <c r="AJ327" s="17">
        <f t="shared" ref="AJ327" si="310">ROUND(AD327/(1-VLOOKUP(AG327,Group,2,FALSE)),2)</f>
        <v>1.8</v>
      </c>
      <c r="AK327" s="17">
        <f t="shared" ref="AK327" si="311">IF(VLOOKUP(AG327,Group,5,FALSE)="YES",VLOOKUP(ROUND(ROUND(AJ327,1)-AJ327,2),Round,2,FALSE)+VLOOKUP(AG327,Group,6,FALSE),0)</f>
        <v>0</v>
      </c>
      <c r="AL327" s="17">
        <f t="shared" ref="AL327" si="312">IF(VLOOKUP(AG327,Group,7,FALSE)="",0,ROUND(AJ327-0.04999,1)-AJ327+AM327)</f>
        <v>0</v>
      </c>
      <c r="AM327" s="17" t="str">
        <f t="shared" ref="AM327" si="313">IF(VLOOKUP(AG327,Group,7,FALSE)="","",VLOOKUP(AG327,Group,7,FALSE))</f>
        <v/>
      </c>
      <c r="AO327" s="31" t="s">
        <v>312</v>
      </c>
    </row>
    <row r="328" spans="2:41" s="3" customFormat="1" ht="9.9499999999999993" customHeight="1" x14ac:dyDescent="0.2">
      <c r="B328" s="102" t="s">
        <v>292</v>
      </c>
      <c r="D328" s="40"/>
      <c r="E328" s="71" t="s">
        <v>135</v>
      </c>
      <c r="F328" s="71"/>
      <c r="G328" s="30" t="s">
        <v>693</v>
      </c>
      <c r="H328" s="30"/>
      <c r="I328" s="30" t="s">
        <v>366</v>
      </c>
      <c r="J328" s="30"/>
      <c r="K328" s="30"/>
      <c r="L328" s="30"/>
      <c r="M328" s="30"/>
      <c r="N328" s="30"/>
      <c r="P328" s="71"/>
      <c r="Q328" s="83" t="s">
        <v>210</v>
      </c>
      <c r="R328" s="29" t="s">
        <v>304</v>
      </c>
      <c r="S328" s="39">
        <f t="shared" ref="S328" si="314">IF(Suggested="Yes",AB328,AH328)</f>
        <v>3.4</v>
      </c>
      <c r="T328" s="37" t="s">
        <v>293</v>
      </c>
      <c r="U328" s="141" t="str">
        <f>+Instructions!$B$21</f>
        <v>G</v>
      </c>
      <c r="V328" s="52"/>
      <c r="W328" s="52"/>
      <c r="X328" s="54">
        <f>+Instructions!$C$21</f>
        <v>0</v>
      </c>
      <c r="Y328" s="17">
        <f>IF(Instructions!$C$21="Group",#REF!,IF(Instructions!$C$21="Carter",#REF!,ROUNDUP($AB328*(1-X328),2)))</f>
        <v>3.4</v>
      </c>
      <c r="Z328" s="52"/>
      <c r="AA328" s="6" t="s">
        <v>1300</v>
      </c>
      <c r="AB328" s="39">
        <v>3.4</v>
      </c>
      <c r="AC328" s="57">
        <f t="shared" ref="AC328" si="315">+X328</f>
        <v>0</v>
      </c>
      <c r="AD328" s="39">
        <f t="shared" ref="AD328" si="316">+Y328</f>
        <v>3.4</v>
      </c>
      <c r="AE328" s="57">
        <f t="shared" ref="AE328" si="317">(AH328-AD328)/AH328</f>
        <v>0</v>
      </c>
      <c r="AF328" s="109"/>
      <c r="AG328" s="116">
        <v>2</v>
      </c>
      <c r="AH328" s="44">
        <f t="shared" ref="AH328" si="318">SUM(AJ328:AL328)+AF328</f>
        <v>3.4</v>
      </c>
      <c r="AI328" s="52"/>
      <c r="AJ328" s="17">
        <f t="shared" ref="AJ328" si="319">ROUND(AD328/(1-VLOOKUP(AG328,Group,2,FALSE)),2)</f>
        <v>3.4</v>
      </c>
      <c r="AK328" s="17">
        <f t="shared" ref="AK328" si="320">IF(VLOOKUP(AG328,Group,5,FALSE)="YES",VLOOKUP(ROUND(ROUND(AJ328,1)-AJ328,2),Round,2,FALSE)+VLOOKUP(AG328,Group,6,FALSE),0)</f>
        <v>0</v>
      </c>
      <c r="AL328" s="17">
        <f t="shared" ref="AL328" si="321">IF(VLOOKUP(AG328,Group,7,FALSE)="",0,ROUND(AJ328-0.04999,1)-AJ328+AM328)</f>
        <v>0</v>
      </c>
      <c r="AM328" s="17" t="str">
        <f t="shared" ref="AM328" si="322">IF(VLOOKUP(AG328,Group,7,FALSE)="","",VLOOKUP(AG328,Group,7,FALSE))</f>
        <v/>
      </c>
      <c r="AO328" s="31" t="s">
        <v>312</v>
      </c>
    </row>
    <row r="329" spans="2:41" s="3" customFormat="1" ht="9.9499999999999993" customHeight="1" x14ac:dyDescent="0.2">
      <c r="B329" s="102" t="s">
        <v>292</v>
      </c>
      <c r="D329" s="40"/>
      <c r="E329" s="71" t="s">
        <v>1293</v>
      </c>
      <c r="F329" s="71"/>
      <c r="G329" s="30" t="s">
        <v>1292</v>
      </c>
      <c r="H329" s="30"/>
      <c r="I329" s="30" t="s">
        <v>366</v>
      </c>
      <c r="J329" s="30"/>
      <c r="K329" s="30"/>
      <c r="L329" s="30"/>
      <c r="M329" s="30"/>
      <c r="N329" s="30"/>
      <c r="P329" s="71"/>
      <c r="Q329" s="83"/>
      <c r="R329" s="29"/>
      <c r="S329" s="39">
        <f t="shared" si="296"/>
        <v>5.7</v>
      </c>
      <c r="T329" s="37" t="s">
        <v>293</v>
      </c>
      <c r="U329" s="141" t="str">
        <f>+Instructions!$B$21</f>
        <v>G</v>
      </c>
      <c r="V329" s="52"/>
      <c r="W329" s="52"/>
      <c r="X329" s="54">
        <f>+Instructions!$C$21</f>
        <v>0</v>
      </c>
      <c r="Y329" s="17">
        <f>IF(Instructions!$C$21="Group",#REF!,IF(Instructions!$C$21="Carter",#REF!,ROUNDUP($AB329*(1-X329),2)))</f>
        <v>5.7</v>
      </c>
      <c r="Z329" s="52"/>
      <c r="AA329" s="6" t="s">
        <v>1300</v>
      </c>
      <c r="AB329" s="39">
        <v>5.7</v>
      </c>
      <c r="AC329" s="57">
        <f t="shared" si="297"/>
        <v>0</v>
      </c>
      <c r="AD329" s="39">
        <f t="shared" si="298"/>
        <v>5.7</v>
      </c>
      <c r="AE329" s="57">
        <f t="shared" si="299"/>
        <v>0</v>
      </c>
      <c r="AF329" s="109"/>
      <c r="AG329" s="116">
        <v>2</v>
      </c>
      <c r="AH329" s="44">
        <f t="shared" si="300"/>
        <v>5.7</v>
      </c>
      <c r="AI329" s="52"/>
      <c r="AJ329" s="17">
        <f t="shared" si="301"/>
        <v>5.7</v>
      </c>
      <c r="AK329" s="17">
        <f t="shared" si="302"/>
        <v>0</v>
      </c>
      <c r="AL329" s="17">
        <f t="shared" si="303"/>
        <v>0</v>
      </c>
      <c r="AM329" s="17" t="str">
        <f t="shared" si="304"/>
        <v/>
      </c>
      <c r="AO329" s="31" t="s">
        <v>312</v>
      </c>
    </row>
    <row r="330" spans="2:41" s="3" customFormat="1" ht="2.4500000000000002" customHeight="1" x14ac:dyDescent="0.2">
      <c r="P330" s="71"/>
      <c r="Q330" s="83"/>
      <c r="R330" s="6"/>
      <c r="S330" s="39"/>
      <c r="T330" s="6"/>
      <c r="U330" s="5"/>
      <c r="V330" s="52"/>
      <c r="W330" s="52"/>
      <c r="X330" s="54"/>
      <c r="Y330" s="15"/>
      <c r="Z330" s="52"/>
      <c r="AA330" s="39"/>
      <c r="AB330" s="39"/>
      <c r="AC330" s="54"/>
      <c r="AD330" s="17"/>
      <c r="AE330" s="15"/>
      <c r="AF330" s="62"/>
      <c r="AG330" s="112"/>
      <c r="AH330" s="39"/>
      <c r="AI330" s="52"/>
      <c r="AJ330" s="17"/>
      <c r="AK330" s="39"/>
      <c r="AL330" s="17"/>
      <c r="AM330" s="17"/>
      <c r="AO330" s="31" t="s">
        <v>312</v>
      </c>
    </row>
    <row r="331" spans="2:41" s="30" customFormat="1" ht="9.9499999999999993" customHeight="1" x14ac:dyDescent="0.2">
      <c r="C331" s="135"/>
      <c r="D331" s="40" t="s">
        <v>206</v>
      </c>
      <c r="E331" s="145" t="s">
        <v>1297</v>
      </c>
      <c r="F331" s="144"/>
      <c r="G331" s="145"/>
      <c r="H331" s="144"/>
      <c r="I331" s="144"/>
      <c r="J331" s="145"/>
      <c r="K331" s="144"/>
      <c r="L331" s="145"/>
      <c r="M331" s="144"/>
      <c r="N331" s="144"/>
      <c r="Q331" s="83"/>
      <c r="T331" s="134"/>
      <c r="U331" s="123"/>
      <c r="V331" s="52"/>
      <c r="W331" s="52"/>
      <c r="X331" s="126"/>
      <c r="Y331" s="124"/>
      <c r="Z331" s="52"/>
      <c r="AA331" s="133"/>
      <c r="AC331" s="126"/>
      <c r="AD331" s="125"/>
      <c r="AE331" s="124"/>
      <c r="AF331" s="127"/>
      <c r="AH331" s="125"/>
      <c r="AI331" s="52"/>
      <c r="AJ331" s="3"/>
      <c r="AK331" s="6" t="s">
        <v>93</v>
      </c>
      <c r="AL331" s="3"/>
      <c r="AO331" s="31" t="s">
        <v>312</v>
      </c>
    </row>
    <row r="332" spans="2:41" s="3" customFormat="1" ht="1.5" customHeight="1" x14ac:dyDescent="0.2">
      <c r="P332" s="71"/>
      <c r="Q332" s="83"/>
      <c r="R332" s="6"/>
      <c r="S332" s="39"/>
      <c r="T332" s="6"/>
      <c r="U332" s="5"/>
      <c r="V332" s="52"/>
      <c r="W332" s="52"/>
      <c r="X332" s="54"/>
      <c r="Y332" s="15"/>
      <c r="Z332" s="52"/>
      <c r="AA332" s="39"/>
      <c r="AB332" s="39"/>
      <c r="AC332" s="54"/>
      <c r="AD332" s="17"/>
      <c r="AE332" s="15"/>
      <c r="AF332" s="62"/>
      <c r="AG332" s="112"/>
      <c r="AH332" s="39"/>
      <c r="AI332" s="52"/>
      <c r="AJ332" s="17"/>
      <c r="AK332" s="39"/>
      <c r="AL332" s="17"/>
      <c r="AM332" s="17"/>
      <c r="AO332" s="31" t="s">
        <v>312</v>
      </c>
    </row>
    <row r="333" spans="2:41" s="3" customFormat="1" ht="9.9499999999999993" customHeight="1" x14ac:dyDescent="0.2">
      <c r="B333" s="101" t="s">
        <v>308</v>
      </c>
      <c r="D333" s="40"/>
      <c r="E333" s="71" t="s">
        <v>136</v>
      </c>
      <c r="F333" s="71"/>
      <c r="G333" s="30" t="s">
        <v>295</v>
      </c>
      <c r="H333" s="30"/>
      <c r="I333" s="30"/>
      <c r="J333" s="30"/>
      <c r="K333" s="30"/>
      <c r="L333" s="30"/>
      <c r="M333" s="30"/>
      <c r="N333" s="30"/>
      <c r="P333" s="71" t="s">
        <v>1294</v>
      </c>
      <c r="Q333" s="83"/>
      <c r="R333" s="29"/>
      <c r="S333" s="39">
        <f t="shared" ref="S333:S335" si="323">IF(Suggested="Yes",AB333,AH333)</f>
        <v>4.9000000000000004</v>
      </c>
      <c r="T333" s="37" t="s">
        <v>294</v>
      </c>
      <c r="U333" s="141" t="str">
        <f>+Instructions!$B$21</f>
        <v>G</v>
      </c>
      <c r="V333" s="52"/>
      <c r="W333" s="52"/>
      <c r="X333" s="54">
        <f>+Instructions!$C$21</f>
        <v>0</v>
      </c>
      <c r="Y333" s="17">
        <f>IF(Instructions!$C$21="Group",#REF!,IF(Instructions!$C$21="Carter",#REF!,ROUNDUP($AB333*(1-X333),2)))</f>
        <v>4.9000000000000004</v>
      </c>
      <c r="Z333" s="52"/>
      <c r="AA333" s="6" t="s">
        <v>1300</v>
      </c>
      <c r="AB333" s="39">
        <v>4.9000000000000004</v>
      </c>
      <c r="AC333" s="57">
        <f t="shared" ref="AC333:AC335" si="324">+X333</f>
        <v>0</v>
      </c>
      <c r="AD333" s="17">
        <f t="shared" ref="AD333:AD335" si="325">+Y333</f>
        <v>4.9000000000000004</v>
      </c>
      <c r="AE333" s="12">
        <f t="shared" ref="AE333:AE335" si="326">(AH333-AD333)/AH333</f>
        <v>0</v>
      </c>
      <c r="AF333" s="109"/>
      <c r="AG333" s="114">
        <v>1</v>
      </c>
      <c r="AH333" s="38">
        <f t="shared" ref="AH333:AH335" si="327">SUM(AJ333:AL333)+AF333</f>
        <v>4.9000000000000004</v>
      </c>
      <c r="AI333" s="52"/>
      <c r="AJ333" s="17">
        <f t="shared" ref="AJ333:AJ335" si="328">ROUND(AD333/(1-VLOOKUP(AG333,Group,2,FALSE)),2)</f>
        <v>4.9000000000000004</v>
      </c>
      <c r="AK333" s="17">
        <f t="shared" ref="AK333:AK335" si="329">IF(VLOOKUP(AG333,Group,5,FALSE)="YES",VLOOKUP(ROUND(ROUND(AJ333,1)-AJ333,2),Round,2,FALSE)+VLOOKUP(AG333,Group,6,FALSE),0)</f>
        <v>0</v>
      </c>
      <c r="AL333" s="17">
        <f t="shared" ref="AL333:AL335" si="330">IF(VLOOKUP(AG333,Group,7,FALSE)="",0,ROUND(AJ333-0.04999,1)-AJ333+AM333)</f>
        <v>0</v>
      </c>
      <c r="AM333" s="17" t="str">
        <f t="shared" ref="AM333:AM335" si="331">IF(VLOOKUP(AG333,Group,7,FALSE)="","",VLOOKUP(AG333,Group,7,FALSE))</f>
        <v/>
      </c>
      <c r="AO333" s="31" t="s">
        <v>312</v>
      </c>
    </row>
    <row r="334" spans="2:41" s="3" customFormat="1" ht="9.9499999999999993" customHeight="1" x14ac:dyDescent="0.2">
      <c r="B334" s="101" t="s">
        <v>308</v>
      </c>
      <c r="D334" s="40"/>
      <c r="E334" s="71" t="s">
        <v>135</v>
      </c>
      <c r="F334" s="71"/>
      <c r="G334" s="30" t="s">
        <v>295</v>
      </c>
      <c r="H334" s="30"/>
      <c r="I334" s="30"/>
      <c r="J334" s="30"/>
      <c r="K334" s="30"/>
      <c r="L334" s="30"/>
      <c r="M334" s="30"/>
      <c r="N334" s="30"/>
      <c r="P334" s="71" t="s">
        <v>1295</v>
      </c>
      <c r="Q334" s="83"/>
      <c r="R334" s="29"/>
      <c r="S334" s="39">
        <f t="shared" si="323"/>
        <v>5.45</v>
      </c>
      <c r="T334" s="37" t="s">
        <v>294</v>
      </c>
      <c r="U334" s="141" t="str">
        <f>+Instructions!$B$21</f>
        <v>G</v>
      </c>
      <c r="V334" s="52"/>
      <c r="W334" s="52"/>
      <c r="X334" s="54">
        <f>+Instructions!$C$21</f>
        <v>0</v>
      </c>
      <c r="Y334" s="17">
        <f>IF(Instructions!$C$21="Group",#REF!,IF(Instructions!$C$21="Carter",#REF!,ROUNDUP($AB334*(1-X334),2)))</f>
        <v>5.45</v>
      </c>
      <c r="Z334" s="52"/>
      <c r="AA334" s="6" t="s">
        <v>1300</v>
      </c>
      <c r="AB334" s="39">
        <v>5.45</v>
      </c>
      <c r="AC334" s="57">
        <f t="shared" si="324"/>
        <v>0</v>
      </c>
      <c r="AD334" s="17">
        <f t="shared" si="325"/>
        <v>5.45</v>
      </c>
      <c r="AE334" s="12">
        <f t="shared" si="326"/>
        <v>0</v>
      </c>
      <c r="AF334" s="109"/>
      <c r="AG334" s="114">
        <v>1</v>
      </c>
      <c r="AH334" s="38">
        <f t="shared" si="327"/>
        <v>5.45</v>
      </c>
      <c r="AI334" s="52"/>
      <c r="AJ334" s="17">
        <f t="shared" si="328"/>
        <v>5.45</v>
      </c>
      <c r="AK334" s="17">
        <f t="shared" si="329"/>
        <v>0</v>
      </c>
      <c r="AL334" s="17">
        <f t="shared" si="330"/>
        <v>0</v>
      </c>
      <c r="AM334" s="17" t="str">
        <f t="shared" si="331"/>
        <v/>
      </c>
      <c r="AO334" s="31" t="s">
        <v>312</v>
      </c>
    </row>
    <row r="335" spans="2:41" s="3" customFormat="1" ht="9.9499999999999993" customHeight="1" x14ac:dyDescent="0.2">
      <c r="B335" s="101" t="s">
        <v>308</v>
      </c>
      <c r="D335" s="40"/>
      <c r="E335" s="71" t="s">
        <v>1293</v>
      </c>
      <c r="F335" s="71"/>
      <c r="G335" s="30" t="s">
        <v>295</v>
      </c>
      <c r="H335" s="30"/>
      <c r="I335" s="30"/>
      <c r="J335" s="30"/>
      <c r="K335" s="30"/>
      <c r="L335" s="30"/>
      <c r="M335" s="30"/>
      <c r="N335" s="30"/>
      <c r="P335" s="71" t="s">
        <v>1296</v>
      </c>
      <c r="Q335" s="83"/>
      <c r="R335" s="29"/>
      <c r="S335" s="39">
        <f t="shared" si="323"/>
        <v>5.4</v>
      </c>
      <c r="T335" s="37" t="s">
        <v>294</v>
      </c>
      <c r="U335" s="141" t="str">
        <f>+Instructions!$B$21</f>
        <v>G</v>
      </c>
      <c r="V335" s="52"/>
      <c r="W335" s="52"/>
      <c r="X335" s="54">
        <f>+Instructions!$C$21</f>
        <v>0</v>
      </c>
      <c r="Y335" s="17">
        <f>IF(Instructions!$C$21="Group",#REF!,IF(Instructions!$C$21="Carter",#REF!,ROUNDUP($AB335*(1-X335),2)))</f>
        <v>5.4</v>
      </c>
      <c r="Z335" s="52"/>
      <c r="AA335" s="6" t="s">
        <v>1300</v>
      </c>
      <c r="AB335" s="39">
        <v>5.4</v>
      </c>
      <c r="AC335" s="57">
        <f t="shared" si="324"/>
        <v>0</v>
      </c>
      <c r="AD335" s="17">
        <f t="shared" si="325"/>
        <v>5.4</v>
      </c>
      <c r="AE335" s="12">
        <f t="shared" si="326"/>
        <v>0</v>
      </c>
      <c r="AF335" s="109"/>
      <c r="AG335" s="114">
        <v>1</v>
      </c>
      <c r="AH335" s="38">
        <f t="shared" si="327"/>
        <v>5.4</v>
      </c>
      <c r="AI335" s="52"/>
      <c r="AJ335" s="17">
        <f t="shared" si="328"/>
        <v>5.4</v>
      </c>
      <c r="AK335" s="17">
        <f t="shared" si="329"/>
        <v>0</v>
      </c>
      <c r="AL335" s="17">
        <f t="shared" si="330"/>
        <v>0</v>
      </c>
      <c r="AM335" s="17" t="str">
        <f t="shared" si="331"/>
        <v/>
      </c>
      <c r="AO335" s="31" t="s">
        <v>312</v>
      </c>
    </row>
    <row r="336" spans="2:41" s="3" customFormat="1" ht="1.5" customHeight="1" x14ac:dyDescent="0.2">
      <c r="P336" s="71"/>
      <c r="Q336" s="83"/>
      <c r="R336" s="6"/>
      <c r="S336" s="39"/>
      <c r="T336" s="6"/>
      <c r="U336" s="5"/>
      <c r="V336" s="52"/>
      <c r="W336" s="52"/>
      <c r="X336" s="54"/>
      <c r="Y336" s="15"/>
      <c r="Z336" s="52"/>
      <c r="AA336" s="39"/>
      <c r="AB336" s="39"/>
      <c r="AC336" s="54"/>
      <c r="AD336" s="17"/>
      <c r="AE336" s="15"/>
      <c r="AF336" s="62"/>
      <c r="AG336" s="112"/>
      <c r="AH336" s="39"/>
      <c r="AI336" s="52"/>
      <c r="AJ336" s="17"/>
      <c r="AK336" s="39"/>
      <c r="AL336" s="17"/>
      <c r="AM336" s="17"/>
      <c r="AO336" s="31" t="s">
        <v>312</v>
      </c>
    </row>
    <row r="337" spans="2:41" s="3" customFormat="1" ht="9.9499999999999993" customHeight="1" x14ac:dyDescent="0.2">
      <c r="B337" s="102" t="s">
        <v>292</v>
      </c>
      <c r="D337" s="40"/>
      <c r="E337" s="71" t="s">
        <v>136</v>
      </c>
      <c r="F337" s="71"/>
      <c r="G337" s="30" t="s">
        <v>240</v>
      </c>
      <c r="H337" s="30"/>
      <c r="I337" s="30" t="s">
        <v>366</v>
      </c>
      <c r="J337" s="30"/>
      <c r="K337" s="30"/>
      <c r="L337" s="30"/>
      <c r="M337" s="30"/>
      <c r="N337" s="30"/>
      <c r="P337" s="71"/>
      <c r="Q337" s="83"/>
      <c r="R337" s="29"/>
      <c r="S337" s="39">
        <f t="shared" ref="S337:S339" si="332">IF(Suggested="Yes",AB337,AH337)</f>
        <v>2.2000000000000002</v>
      </c>
      <c r="T337" s="37" t="s">
        <v>293</v>
      </c>
      <c r="U337" s="141" t="str">
        <f>+Instructions!$B$21</f>
        <v>G</v>
      </c>
      <c r="V337" s="52"/>
      <c r="W337" s="52"/>
      <c r="X337" s="54">
        <f>+Instructions!$C$21</f>
        <v>0</v>
      </c>
      <c r="Y337" s="17">
        <f>IF(Instructions!$C$21="Group",#REF!,IF(Instructions!$C$21="Carter",#REF!,ROUNDUP($AB337*(1-X337),2)))</f>
        <v>2.2000000000000002</v>
      </c>
      <c r="Z337" s="52"/>
      <c r="AA337" s="6" t="s">
        <v>1300</v>
      </c>
      <c r="AB337" s="39">
        <v>2.2000000000000002</v>
      </c>
      <c r="AC337" s="57">
        <f t="shared" ref="AC337:AC339" si="333">+X337</f>
        <v>0</v>
      </c>
      <c r="AD337" s="39">
        <f t="shared" ref="AD337:AD339" si="334">+Y337</f>
        <v>2.2000000000000002</v>
      </c>
      <c r="AE337" s="57">
        <f t="shared" ref="AE337:AE339" si="335">(AH337-AD337)/AH337</f>
        <v>0</v>
      </c>
      <c r="AF337" s="109"/>
      <c r="AG337" s="116">
        <v>2</v>
      </c>
      <c r="AH337" s="44">
        <f t="shared" ref="AH337:AH339" si="336">SUM(AJ337:AL337)+AF337</f>
        <v>2.2000000000000002</v>
      </c>
      <c r="AI337" s="52"/>
      <c r="AJ337" s="17">
        <f t="shared" ref="AJ337:AJ339" si="337">ROUND(AD337/(1-VLOOKUP(AG337,Group,2,FALSE)),2)</f>
        <v>2.2000000000000002</v>
      </c>
      <c r="AK337" s="17">
        <f t="shared" ref="AK337:AK339" si="338">IF(VLOOKUP(AG337,Group,5,FALSE)="YES",VLOOKUP(ROUND(ROUND(AJ337,1)-AJ337,2),Round,2,FALSE)+VLOOKUP(AG337,Group,6,FALSE),0)</f>
        <v>0</v>
      </c>
      <c r="AL337" s="17">
        <f t="shared" ref="AL337:AL339" si="339">IF(VLOOKUP(AG337,Group,7,FALSE)="",0,ROUND(AJ337-0.04999,1)-AJ337+AM337)</f>
        <v>0</v>
      </c>
      <c r="AM337" s="17" t="str">
        <f t="shared" ref="AM337:AM339" si="340">IF(VLOOKUP(AG337,Group,7,FALSE)="","",VLOOKUP(AG337,Group,7,FALSE))</f>
        <v/>
      </c>
      <c r="AO337" s="31" t="s">
        <v>312</v>
      </c>
    </row>
    <row r="338" spans="2:41" s="3" customFormat="1" ht="9.9499999999999993" customHeight="1" x14ac:dyDescent="0.2">
      <c r="B338" s="102" t="s">
        <v>292</v>
      </c>
      <c r="D338" s="40"/>
      <c r="E338" s="71" t="s">
        <v>135</v>
      </c>
      <c r="F338" s="71"/>
      <c r="G338" s="30" t="s">
        <v>693</v>
      </c>
      <c r="H338" s="30"/>
      <c r="I338" s="30" t="s">
        <v>366</v>
      </c>
      <c r="J338" s="30"/>
      <c r="K338" s="30"/>
      <c r="L338" s="30"/>
      <c r="M338" s="30"/>
      <c r="N338" s="30"/>
      <c r="P338" s="71"/>
      <c r="Q338" s="83"/>
      <c r="R338" s="29"/>
      <c r="S338" s="39">
        <f t="shared" si="332"/>
        <v>4.05</v>
      </c>
      <c r="T338" s="37" t="s">
        <v>293</v>
      </c>
      <c r="U338" s="141" t="str">
        <f>+Instructions!$B$21</f>
        <v>G</v>
      </c>
      <c r="V338" s="52"/>
      <c r="W338" s="52"/>
      <c r="X338" s="54">
        <f>+Instructions!$C$21</f>
        <v>0</v>
      </c>
      <c r="Y338" s="17">
        <f>IF(Instructions!$C$21="Group",#REF!,IF(Instructions!$C$21="Carter",#REF!,ROUNDUP($AB338*(1-X338),2)))</f>
        <v>4.05</v>
      </c>
      <c r="Z338" s="52"/>
      <c r="AA338" s="6" t="s">
        <v>1300</v>
      </c>
      <c r="AB338" s="39">
        <v>4.05</v>
      </c>
      <c r="AC338" s="57">
        <f t="shared" si="333"/>
        <v>0</v>
      </c>
      <c r="AD338" s="39">
        <f t="shared" si="334"/>
        <v>4.05</v>
      </c>
      <c r="AE338" s="57">
        <f t="shared" si="335"/>
        <v>0</v>
      </c>
      <c r="AF338" s="109"/>
      <c r="AG338" s="116">
        <v>2</v>
      </c>
      <c r="AH338" s="44">
        <f t="shared" si="336"/>
        <v>4.05</v>
      </c>
      <c r="AI338" s="52"/>
      <c r="AJ338" s="17">
        <f t="shared" si="337"/>
        <v>4.05</v>
      </c>
      <c r="AK338" s="17">
        <f t="shared" si="338"/>
        <v>0</v>
      </c>
      <c r="AL338" s="17">
        <f t="shared" si="339"/>
        <v>0</v>
      </c>
      <c r="AM338" s="17" t="str">
        <f t="shared" si="340"/>
        <v/>
      </c>
      <c r="AO338" s="31" t="s">
        <v>312</v>
      </c>
    </row>
    <row r="339" spans="2:41" s="3" customFormat="1" ht="9.9499999999999993" customHeight="1" x14ac:dyDescent="0.2">
      <c r="B339" s="102" t="s">
        <v>292</v>
      </c>
      <c r="D339" s="40"/>
      <c r="E339" s="71" t="s">
        <v>1293</v>
      </c>
      <c r="F339" s="71"/>
      <c r="G339" s="30" t="s">
        <v>1292</v>
      </c>
      <c r="H339" s="30"/>
      <c r="I339" s="30" t="s">
        <v>366</v>
      </c>
      <c r="J339" s="30"/>
      <c r="K339" s="30"/>
      <c r="L339" s="30"/>
      <c r="M339" s="30"/>
      <c r="N339" s="30"/>
      <c r="P339" s="71"/>
      <c r="Q339" s="83"/>
      <c r="R339" s="29"/>
      <c r="S339" s="39">
        <f t="shared" si="332"/>
        <v>6.4</v>
      </c>
      <c r="T339" s="37" t="s">
        <v>293</v>
      </c>
      <c r="U339" s="141" t="str">
        <f>+Instructions!$B$21</f>
        <v>G</v>
      </c>
      <c r="V339" s="52"/>
      <c r="W339" s="52"/>
      <c r="X339" s="54">
        <f>+Instructions!$C$21</f>
        <v>0</v>
      </c>
      <c r="Y339" s="17">
        <f>IF(Instructions!$C$21="Group",#REF!,IF(Instructions!$C$21="Carter",#REF!,ROUNDUP($AB339*(1-X339),2)))</f>
        <v>6.4</v>
      </c>
      <c r="Z339" s="52"/>
      <c r="AA339" s="6" t="s">
        <v>1300</v>
      </c>
      <c r="AB339" s="39">
        <v>6.4</v>
      </c>
      <c r="AC339" s="57">
        <f t="shared" si="333"/>
        <v>0</v>
      </c>
      <c r="AD339" s="39">
        <f t="shared" si="334"/>
        <v>6.4</v>
      </c>
      <c r="AE339" s="57">
        <f t="shared" si="335"/>
        <v>0</v>
      </c>
      <c r="AF339" s="109"/>
      <c r="AG339" s="116">
        <v>2</v>
      </c>
      <c r="AH339" s="44">
        <f t="shared" si="336"/>
        <v>6.4</v>
      </c>
      <c r="AI339" s="52"/>
      <c r="AJ339" s="17">
        <f t="shared" si="337"/>
        <v>6.4</v>
      </c>
      <c r="AK339" s="17">
        <f t="shared" si="338"/>
        <v>0</v>
      </c>
      <c r="AL339" s="17">
        <f t="shared" si="339"/>
        <v>0</v>
      </c>
      <c r="AM339" s="17" t="str">
        <f t="shared" si="340"/>
        <v/>
      </c>
      <c r="AO339" s="31" t="s">
        <v>312</v>
      </c>
    </row>
    <row r="340" spans="2:41" s="3" customFormat="1" ht="1.5" customHeight="1" x14ac:dyDescent="0.2">
      <c r="P340" s="71"/>
      <c r="Q340" s="83"/>
      <c r="R340" s="6"/>
      <c r="S340" s="39"/>
      <c r="T340" s="6"/>
      <c r="U340" s="5"/>
      <c r="V340" s="52"/>
      <c r="W340" s="52"/>
      <c r="X340" s="54"/>
      <c r="Y340" s="15"/>
      <c r="Z340" s="52"/>
      <c r="AA340" s="39"/>
      <c r="AB340" s="39"/>
      <c r="AC340" s="54"/>
      <c r="AD340" s="17"/>
      <c r="AE340" s="15"/>
      <c r="AF340" s="62"/>
      <c r="AG340" s="112"/>
      <c r="AH340" s="39"/>
      <c r="AI340" s="52"/>
      <c r="AJ340" s="17"/>
      <c r="AK340" s="39"/>
      <c r="AL340" s="17"/>
      <c r="AM340" s="17"/>
      <c r="AO340" s="31"/>
    </row>
    <row r="341" spans="2:41" s="3" customFormat="1" ht="9.9499999999999993" customHeight="1" x14ac:dyDescent="0.2">
      <c r="D341" s="40" t="s">
        <v>305</v>
      </c>
      <c r="E341" s="187" t="s">
        <v>1484</v>
      </c>
      <c r="F341" s="71"/>
      <c r="G341" s="30"/>
      <c r="H341" s="30"/>
      <c r="I341" s="30"/>
      <c r="J341" s="30"/>
      <c r="K341" s="187"/>
      <c r="L341" s="30"/>
      <c r="M341" s="30"/>
      <c r="N341" s="30"/>
      <c r="P341" s="71"/>
      <c r="Q341" s="83"/>
      <c r="R341" s="29"/>
      <c r="S341" s="39"/>
      <c r="T341" s="37"/>
      <c r="U341" s="233"/>
      <c r="V341" s="262"/>
      <c r="W341" s="262"/>
      <c r="X341" s="54"/>
      <c r="Y341" s="17"/>
      <c r="Z341" s="262"/>
      <c r="AA341" s="263"/>
      <c r="AB341" s="39"/>
      <c r="AC341" s="57"/>
      <c r="AD341" s="17"/>
      <c r="AE341" s="12"/>
      <c r="AF341" s="62"/>
      <c r="AH341" s="17"/>
      <c r="AI341" s="262"/>
      <c r="AK341" s="6" t="s">
        <v>93</v>
      </c>
      <c r="AO341" s="31" t="s">
        <v>312</v>
      </c>
    </row>
    <row r="342" spans="2:41" s="3" customFormat="1" ht="3.95" customHeight="1" x14ac:dyDescent="0.2">
      <c r="P342" s="71"/>
      <c r="Q342" s="83"/>
      <c r="R342" s="6"/>
      <c r="S342" s="39"/>
      <c r="T342" s="6"/>
      <c r="U342" s="5"/>
      <c r="V342" s="52"/>
      <c r="W342" s="52"/>
      <c r="X342" s="54"/>
      <c r="Y342" s="15"/>
      <c r="Z342" s="52"/>
      <c r="AA342" s="39"/>
      <c r="AB342" s="39"/>
      <c r="AC342" s="54"/>
      <c r="AD342" s="17"/>
      <c r="AE342" s="15"/>
      <c r="AF342" s="62"/>
      <c r="AG342" s="112"/>
      <c r="AH342" s="39"/>
      <c r="AI342" s="52"/>
      <c r="AJ342" s="17"/>
      <c r="AK342" s="39"/>
      <c r="AL342" s="17"/>
      <c r="AM342" s="17"/>
      <c r="AO342" s="31" t="s">
        <v>312</v>
      </c>
    </row>
    <row r="343" spans="2:41" s="3" customFormat="1" ht="12.2" customHeight="1" x14ac:dyDescent="0.2">
      <c r="C343" s="129" t="s">
        <v>1558</v>
      </c>
      <c r="P343" s="71"/>
      <c r="Q343" s="83"/>
      <c r="R343" s="193" t="s">
        <v>681</v>
      </c>
      <c r="S343" s="194" t="s">
        <v>1559</v>
      </c>
      <c r="T343" s="198"/>
      <c r="U343" s="5"/>
      <c r="V343" s="52"/>
      <c r="W343" s="52"/>
      <c r="X343" s="54"/>
      <c r="Y343" s="15"/>
      <c r="Z343" s="52"/>
      <c r="AA343" s="39"/>
      <c r="AB343" s="39"/>
      <c r="AC343" s="54"/>
      <c r="AD343" s="17"/>
      <c r="AE343" s="15"/>
      <c r="AF343" s="62"/>
      <c r="AG343" s="112"/>
      <c r="AH343" s="39"/>
      <c r="AI343" s="52"/>
      <c r="AJ343" s="17"/>
      <c r="AK343" s="39"/>
      <c r="AL343" s="17"/>
      <c r="AM343" s="17"/>
      <c r="AO343" s="31"/>
    </row>
    <row r="344" spans="2:41" s="3" customFormat="1" ht="2.4500000000000002" customHeight="1" x14ac:dyDescent="0.2">
      <c r="P344" s="71"/>
      <c r="Q344" s="83"/>
      <c r="R344" s="6"/>
      <c r="S344" s="39"/>
      <c r="T344" s="6"/>
      <c r="U344" s="5"/>
      <c r="V344" s="52"/>
      <c r="W344" s="52"/>
      <c r="X344" s="54"/>
      <c r="Y344" s="15"/>
      <c r="Z344" s="52"/>
      <c r="AA344" s="39"/>
      <c r="AB344" s="39"/>
      <c r="AC344" s="54"/>
      <c r="AD344" s="17"/>
      <c r="AE344" s="15"/>
      <c r="AF344" s="62"/>
      <c r="AG344" s="112"/>
      <c r="AH344" s="39"/>
      <c r="AI344" s="52"/>
      <c r="AJ344" s="17"/>
      <c r="AK344" s="39"/>
      <c r="AL344" s="17"/>
      <c r="AM344" s="17"/>
      <c r="AO344" s="31" t="s">
        <v>312</v>
      </c>
    </row>
    <row r="345" spans="2:41" s="3" customFormat="1" ht="9.9499999999999993" customHeight="1" x14ac:dyDescent="0.2">
      <c r="B345" s="100" t="s">
        <v>204</v>
      </c>
      <c r="D345" s="40"/>
      <c r="E345" s="71" t="s">
        <v>1560</v>
      </c>
      <c r="F345" s="71"/>
      <c r="G345" s="30" t="s">
        <v>278</v>
      </c>
      <c r="H345" s="30"/>
      <c r="I345" s="30" t="s">
        <v>1561</v>
      </c>
      <c r="J345" s="30"/>
      <c r="K345" s="30"/>
      <c r="L345" s="30"/>
      <c r="M345" s="30"/>
      <c r="N345" s="30"/>
      <c r="P345" s="71" t="s">
        <v>950</v>
      </c>
      <c r="Q345" s="83"/>
      <c r="R345" s="29"/>
      <c r="S345" s="39">
        <f t="shared" ref="S345" si="341">IF(Suggested="Yes",AB345,AH345)</f>
        <v>43</v>
      </c>
      <c r="T345" s="37" t="s">
        <v>293</v>
      </c>
      <c r="U345" s="141" t="str">
        <f>+Instructions!$B$21</f>
        <v>G</v>
      </c>
      <c r="V345" s="52"/>
      <c r="W345" s="52"/>
      <c r="X345" s="54">
        <f>+Instructions!$C$21</f>
        <v>0</v>
      </c>
      <c r="Y345" s="17">
        <f>IF(Instructions!$C$21="Group",#REF!,IF(Instructions!$C$21="Carter",#REF!,ROUNDUP($AB345*(1-X345),2)))</f>
        <v>43</v>
      </c>
      <c r="Z345" s="52"/>
      <c r="AA345" s="6" t="s">
        <v>1300</v>
      </c>
      <c r="AB345" s="39">
        <v>43</v>
      </c>
      <c r="AC345" s="57">
        <f t="shared" ref="AC345" si="342">+X345</f>
        <v>0</v>
      </c>
      <c r="AD345" s="17">
        <f t="shared" ref="AD345" si="343">+Y345</f>
        <v>43</v>
      </c>
      <c r="AE345" s="12">
        <f t="shared" ref="AE345" si="344">(AH345-AD345)/AH345</f>
        <v>0</v>
      </c>
      <c r="AF345" s="109"/>
      <c r="AG345" s="115">
        <v>3</v>
      </c>
      <c r="AH345" s="53">
        <f t="shared" ref="AH345" si="345">SUM(AJ345:AL345)+AF345</f>
        <v>43</v>
      </c>
      <c r="AI345" s="52"/>
      <c r="AJ345" s="17">
        <f t="shared" ref="AJ345" si="346">ROUND(AD345/(1-VLOOKUP(AG345,Group,2,FALSE)),2)</f>
        <v>43</v>
      </c>
      <c r="AK345" s="17">
        <f t="shared" ref="AK345" si="347">IF(VLOOKUP(AG345,Group,5,FALSE)="YES",VLOOKUP(ROUND(ROUND(AJ345,1)-AJ345,2),Round,2,FALSE)+VLOOKUP(AG345,Group,6,FALSE),0)</f>
        <v>0</v>
      </c>
      <c r="AL345" s="17">
        <f t="shared" ref="AL345" si="348">IF(VLOOKUP(AG345,Group,7,FALSE)="",0,ROUND(AJ345-0.04999,1)-AJ345+AM345)</f>
        <v>0</v>
      </c>
      <c r="AM345" s="17" t="str">
        <f t="shared" ref="AM345" si="349">IF(VLOOKUP(AG345,Group,7,FALSE)="","",VLOOKUP(AG345,Group,7,FALSE))</f>
        <v/>
      </c>
      <c r="AO345" s="87" t="s">
        <v>312</v>
      </c>
    </row>
    <row r="346" spans="2:41" s="3" customFormat="1" ht="9.9499999999999993" customHeight="1" x14ac:dyDescent="0.2">
      <c r="B346" s="100" t="s">
        <v>204</v>
      </c>
      <c r="D346" s="40"/>
      <c r="E346" s="71" t="s">
        <v>1560</v>
      </c>
      <c r="F346" s="71"/>
      <c r="G346" s="30" t="s">
        <v>1562</v>
      </c>
      <c r="H346" s="30"/>
      <c r="I346" s="30" t="s">
        <v>1563</v>
      </c>
      <c r="J346" s="30"/>
      <c r="K346" s="30"/>
      <c r="L346" s="30"/>
      <c r="M346" s="30"/>
      <c r="N346" s="30"/>
      <c r="P346" s="71" t="s">
        <v>950</v>
      </c>
      <c r="Q346" s="83"/>
      <c r="R346" s="29"/>
      <c r="S346" s="39">
        <f t="shared" ref="S346" si="350">IF(Suggested="Yes",AB346,AH346)</f>
        <v>43</v>
      </c>
      <c r="T346" s="37" t="s">
        <v>293</v>
      </c>
      <c r="U346" s="141" t="str">
        <f>+Instructions!$B$21</f>
        <v>G</v>
      </c>
      <c r="V346" s="52"/>
      <c r="W346" s="52"/>
      <c r="X346" s="54">
        <f>+Instructions!$C$21</f>
        <v>0</v>
      </c>
      <c r="Y346" s="17">
        <f>IF(Instructions!$C$21="Group",#REF!,IF(Instructions!$C$21="Carter",#REF!,ROUNDUP($AB346*(1-X346),2)))</f>
        <v>43</v>
      </c>
      <c r="Z346" s="52"/>
      <c r="AA346" s="6" t="s">
        <v>1300</v>
      </c>
      <c r="AB346" s="39">
        <v>43</v>
      </c>
      <c r="AC346" s="57">
        <f t="shared" ref="AC346" si="351">+X346</f>
        <v>0</v>
      </c>
      <c r="AD346" s="17">
        <f t="shared" ref="AD346" si="352">+Y346</f>
        <v>43</v>
      </c>
      <c r="AE346" s="12">
        <f t="shared" ref="AE346" si="353">(AH346-AD346)/AH346</f>
        <v>0</v>
      </c>
      <c r="AF346" s="109"/>
      <c r="AG346" s="115">
        <v>3</v>
      </c>
      <c r="AH346" s="53">
        <f t="shared" ref="AH346" si="354">SUM(AJ346:AL346)+AF346</f>
        <v>43</v>
      </c>
      <c r="AI346" s="52"/>
      <c r="AJ346" s="17">
        <f t="shared" ref="AJ346" si="355">ROUND(AD346/(1-VLOOKUP(AG346,Group,2,FALSE)),2)</f>
        <v>43</v>
      </c>
      <c r="AK346" s="17">
        <f t="shared" ref="AK346" si="356">IF(VLOOKUP(AG346,Group,5,FALSE)="YES",VLOOKUP(ROUND(ROUND(AJ346,1)-AJ346,2),Round,2,FALSE)+VLOOKUP(AG346,Group,6,FALSE),0)</f>
        <v>0</v>
      </c>
      <c r="AL346" s="17">
        <f t="shared" ref="AL346" si="357">IF(VLOOKUP(AG346,Group,7,FALSE)="",0,ROUND(AJ346-0.04999,1)-AJ346+AM346)</f>
        <v>0</v>
      </c>
      <c r="AM346" s="17" t="str">
        <f t="shared" ref="AM346" si="358">IF(VLOOKUP(AG346,Group,7,FALSE)="","",VLOOKUP(AG346,Group,7,FALSE))</f>
        <v/>
      </c>
      <c r="AO346" s="87" t="s">
        <v>312</v>
      </c>
    </row>
    <row r="347" spans="2:41" s="3" customFormat="1" ht="9.9499999999999993" customHeight="1" x14ac:dyDescent="0.2">
      <c r="B347" s="100" t="s">
        <v>204</v>
      </c>
      <c r="D347" s="40"/>
      <c r="E347" s="71" t="s">
        <v>1560</v>
      </c>
      <c r="F347" s="71"/>
      <c r="G347" s="30" t="s">
        <v>1564</v>
      </c>
      <c r="H347" s="30"/>
      <c r="I347" s="30" t="s">
        <v>1565</v>
      </c>
      <c r="J347" s="30"/>
      <c r="K347" s="30"/>
      <c r="L347" s="30"/>
      <c r="M347" s="30"/>
      <c r="N347" s="30"/>
      <c r="P347" s="71" t="s">
        <v>950</v>
      </c>
      <c r="Q347" s="83"/>
      <c r="R347" s="29"/>
      <c r="S347" s="39">
        <f t="shared" ref="S347" si="359">IF(Suggested="Yes",AB347,AH347)</f>
        <v>43</v>
      </c>
      <c r="T347" s="37" t="s">
        <v>293</v>
      </c>
      <c r="U347" s="141" t="str">
        <f>+Instructions!$B$21</f>
        <v>G</v>
      </c>
      <c r="V347" s="52"/>
      <c r="W347" s="52"/>
      <c r="X347" s="54">
        <f>+Instructions!$C$21</f>
        <v>0</v>
      </c>
      <c r="Y347" s="17">
        <f>IF(Instructions!$C$21="Group",#REF!,IF(Instructions!$C$21="Carter",#REF!,ROUNDUP($AB347*(1-X347),2)))</f>
        <v>43</v>
      </c>
      <c r="Z347" s="52"/>
      <c r="AA347" s="6" t="s">
        <v>1300</v>
      </c>
      <c r="AB347" s="39">
        <v>43</v>
      </c>
      <c r="AC347" s="57">
        <f t="shared" ref="AC347" si="360">+X347</f>
        <v>0</v>
      </c>
      <c r="AD347" s="17">
        <f t="shared" ref="AD347" si="361">+Y347</f>
        <v>43</v>
      </c>
      <c r="AE347" s="12">
        <f t="shared" ref="AE347" si="362">(AH347-AD347)/AH347</f>
        <v>0</v>
      </c>
      <c r="AF347" s="109"/>
      <c r="AG347" s="115">
        <v>3</v>
      </c>
      <c r="AH347" s="53">
        <f t="shared" ref="AH347" si="363">SUM(AJ347:AL347)+AF347</f>
        <v>43</v>
      </c>
      <c r="AI347" s="52"/>
      <c r="AJ347" s="17">
        <f t="shared" ref="AJ347" si="364">ROUND(AD347/(1-VLOOKUP(AG347,Group,2,FALSE)),2)</f>
        <v>43</v>
      </c>
      <c r="AK347" s="17">
        <f t="shared" ref="AK347" si="365">IF(VLOOKUP(AG347,Group,5,FALSE)="YES",VLOOKUP(ROUND(ROUND(AJ347,1)-AJ347,2),Round,2,FALSE)+VLOOKUP(AG347,Group,6,FALSE),0)</f>
        <v>0</v>
      </c>
      <c r="AL347" s="17">
        <f t="shared" ref="AL347" si="366">IF(VLOOKUP(AG347,Group,7,FALSE)="",0,ROUND(AJ347-0.04999,1)-AJ347+AM347)</f>
        <v>0</v>
      </c>
      <c r="AM347" s="17" t="str">
        <f t="shared" ref="AM347" si="367">IF(VLOOKUP(AG347,Group,7,FALSE)="","",VLOOKUP(AG347,Group,7,FALSE))</f>
        <v/>
      </c>
      <c r="AO347" s="87" t="s">
        <v>312</v>
      </c>
    </row>
    <row r="348" spans="2:41" s="3" customFormat="1" ht="3.95" customHeight="1" x14ac:dyDescent="0.2">
      <c r="P348" s="71"/>
      <c r="Q348" s="83"/>
      <c r="R348" s="6"/>
      <c r="S348" s="39"/>
      <c r="T348" s="6"/>
      <c r="U348" s="5"/>
      <c r="V348" s="52"/>
      <c r="W348" s="52"/>
      <c r="X348" s="54"/>
      <c r="Y348" s="15"/>
      <c r="Z348" s="52"/>
      <c r="AA348" s="39"/>
      <c r="AB348" s="39"/>
      <c r="AC348" s="54"/>
      <c r="AD348" s="17"/>
      <c r="AE348" s="15"/>
      <c r="AF348" s="62"/>
      <c r="AG348" s="112"/>
      <c r="AH348" s="39"/>
      <c r="AI348" s="52"/>
      <c r="AJ348" s="17"/>
      <c r="AK348" s="39"/>
      <c r="AL348" s="17"/>
      <c r="AM348" s="17"/>
      <c r="AO348" s="31" t="s">
        <v>312</v>
      </c>
    </row>
    <row r="349" spans="2:41" s="3" customFormat="1" ht="12.2" customHeight="1" x14ac:dyDescent="0.2">
      <c r="C349" s="129" t="s">
        <v>1473</v>
      </c>
      <c r="P349" s="71"/>
      <c r="Q349" s="83"/>
      <c r="R349" s="193" t="s">
        <v>681</v>
      </c>
      <c r="S349" s="194" t="s">
        <v>1474</v>
      </c>
      <c r="T349" s="198"/>
      <c r="U349" s="5"/>
      <c r="V349" s="52"/>
      <c r="W349" s="52"/>
      <c r="X349" s="54"/>
      <c r="Y349" s="15"/>
      <c r="Z349" s="52"/>
      <c r="AA349" s="39"/>
      <c r="AB349" s="39"/>
      <c r="AC349" s="54"/>
      <c r="AD349" s="17"/>
      <c r="AE349" s="15"/>
      <c r="AF349" s="62"/>
      <c r="AG349" s="112"/>
      <c r="AH349" s="39"/>
      <c r="AI349" s="52"/>
      <c r="AJ349" s="17"/>
      <c r="AK349" s="39"/>
      <c r="AL349" s="17"/>
      <c r="AM349" s="17"/>
      <c r="AO349" s="31"/>
    </row>
    <row r="350" spans="2:41" s="3" customFormat="1" ht="2.4500000000000002" customHeight="1" x14ac:dyDescent="0.2">
      <c r="P350" s="71"/>
      <c r="Q350" s="83"/>
      <c r="R350" s="6"/>
      <c r="S350" s="39"/>
      <c r="T350" s="6"/>
      <c r="U350" s="5"/>
      <c r="V350" s="52"/>
      <c r="W350" s="52"/>
      <c r="X350" s="54"/>
      <c r="Y350" s="15"/>
      <c r="Z350" s="52"/>
      <c r="AA350" s="39"/>
      <c r="AB350" s="39"/>
      <c r="AC350" s="54"/>
      <c r="AD350" s="17"/>
      <c r="AE350" s="15"/>
      <c r="AF350" s="62"/>
      <c r="AG350" s="112"/>
      <c r="AH350" s="39"/>
      <c r="AI350" s="52"/>
      <c r="AJ350" s="17"/>
      <c r="AK350" s="39"/>
      <c r="AL350" s="17"/>
      <c r="AM350" s="17"/>
      <c r="AO350" s="31" t="s">
        <v>312</v>
      </c>
    </row>
    <row r="351" spans="2:41" s="30" customFormat="1" ht="9.9499999999999993" customHeight="1" x14ac:dyDescent="0.2">
      <c r="C351" s="135"/>
      <c r="D351" s="40" t="s">
        <v>206</v>
      </c>
      <c r="E351" s="145" t="s">
        <v>1475</v>
      </c>
      <c r="F351" s="144"/>
      <c r="G351" s="145"/>
      <c r="H351" s="145"/>
      <c r="J351" s="145"/>
      <c r="K351" s="144"/>
      <c r="L351" s="145"/>
      <c r="N351" s="144"/>
      <c r="Q351" s="83"/>
      <c r="T351" s="134"/>
      <c r="U351" s="123"/>
      <c r="V351" s="52"/>
      <c r="W351" s="52"/>
      <c r="X351" s="126"/>
      <c r="Y351" s="124"/>
      <c r="Z351" s="52"/>
      <c r="AA351" s="133"/>
      <c r="AC351" s="126"/>
      <c r="AD351" s="125"/>
      <c r="AE351" s="124"/>
      <c r="AF351" s="127"/>
      <c r="AH351" s="125"/>
      <c r="AI351" s="52"/>
      <c r="AJ351" s="3"/>
      <c r="AK351" s="6" t="s">
        <v>93</v>
      </c>
      <c r="AL351" s="3"/>
      <c r="AO351" s="31" t="s">
        <v>312</v>
      </c>
    </row>
    <row r="352" spans="2:41" s="3" customFormat="1" ht="1.5" customHeight="1" x14ac:dyDescent="0.2">
      <c r="P352" s="71"/>
      <c r="Q352" s="83"/>
      <c r="R352" s="6"/>
      <c r="S352" s="39"/>
      <c r="T352" s="6"/>
      <c r="U352" s="5"/>
      <c r="V352" s="52"/>
      <c r="W352" s="52"/>
      <c r="X352" s="54"/>
      <c r="Y352" s="15"/>
      <c r="Z352" s="52"/>
      <c r="AA352" s="39"/>
      <c r="AB352" s="39"/>
      <c r="AC352" s="54"/>
      <c r="AD352" s="17"/>
      <c r="AE352" s="15"/>
      <c r="AF352" s="62"/>
      <c r="AG352" s="112"/>
      <c r="AH352" s="39"/>
      <c r="AI352" s="52"/>
      <c r="AJ352" s="17"/>
      <c r="AK352" s="39"/>
      <c r="AL352" s="17"/>
      <c r="AM352" s="17"/>
      <c r="AO352" s="31" t="s">
        <v>312</v>
      </c>
    </row>
    <row r="353" spans="2:41" s="3" customFormat="1" ht="9.9499999999999993" customHeight="1" x14ac:dyDescent="0.2">
      <c r="B353" s="101" t="s">
        <v>308</v>
      </c>
      <c r="D353" s="40"/>
      <c r="E353" s="71" t="s">
        <v>633</v>
      </c>
      <c r="F353" s="71"/>
      <c r="G353" s="30" t="s">
        <v>295</v>
      </c>
      <c r="H353" s="30"/>
      <c r="I353" s="30" t="s">
        <v>620</v>
      </c>
      <c r="J353" s="30"/>
      <c r="L353" s="30"/>
      <c r="M353" s="30"/>
      <c r="N353" s="30"/>
      <c r="P353" s="71" t="s">
        <v>107</v>
      </c>
      <c r="Q353" s="83"/>
      <c r="R353" s="29"/>
      <c r="S353" s="39">
        <f t="shared" ref="S353" si="368">IF(Suggested="Yes",AB353,AH353)</f>
        <v>7.95</v>
      </c>
      <c r="T353" s="37" t="s">
        <v>294</v>
      </c>
      <c r="U353" s="141" t="str">
        <f>+Instructions!$B$21</f>
        <v>G</v>
      </c>
      <c r="V353" s="52"/>
      <c r="W353" s="52"/>
      <c r="X353" s="54">
        <f>+Instructions!$C$21</f>
        <v>0</v>
      </c>
      <c r="Y353" s="17">
        <f>IF(Instructions!$C$21="Group",#REF!,IF(Instructions!$C$21="Carter",#REF!,ROUNDUP($AB353*(1-X353),2)))</f>
        <v>7.95</v>
      </c>
      <c r="Z353" s="52"/>
      <c r="AA353" s="6" t="s">
        <v>1300</v>
      </c>
      <c r="AB353" s="39">
        <v>7.95</v>
      </c>
      <c r="AC353" s="57">
        <f t="shared" ref="AC353" si="369">+X353</f>
        <v>0</v>
      </c>
      <c r="AD353" s="17">
        <f t="shared" ref="AD353" si="370">+Y353</f>
        <v>7.95</v>
      </c>
      <c r="AE353" s="12">
        <f t="shared" ref="AE353" si="371">(AH353-AD353)/AH353</f>
        <v>0</v>
      </c>
      <c r="AF353" s="109"/>
      <c r="AG353" s="114">
        <v>1</v>
      </c>
      <c r="AH353" s="38">
        <f t="shared" ref="AH353" si="372">SUM(AJ353:AL353)+AF353</f>
        <v>7.95</v>
      </c>
      <c r="AI353" s="52"/>
      <c r="AJ353" s="17">
        <f t="shared" ref="AJ353" si="373">ROUND(AD353/(1-VLOOKUP(AG353,Group,2,FALSE)),2)</f>
        <v>7.95</v>
      </c>
      <c r="AK353" s="17">
        <f t="shared" ref="AK353" si="374">IF(VLOOKUP(AG353,Group,5,FALSE)="YES",VLOOKUP(ROUND(ROUND(AJ353,1)-AJ353,2),Round,2,FALSE)+VLOOKUP(AG353,Group,6,FALSE),0)</f>
        <v>0</v>
      </c>
      <c r="AL353" s="17">
        <f t="shared" ref="AL353" si="375">IF(VLOOKUP(AG353,Group,7,FALSE)="",0,ROUND(AJ353-0.04999,1)-AJ353+AM353)</f>
        <v>0</v>
      </c>
      <c r="AM353" s="17" t="str">
        <f t="shared" ref="AM353" si="376">IF(VLOOKUP(AG353,Group,7,FALSE)="","",VLOOKUP(AG353,Group,7,FALSE))</f>
        <v/>
      </c>
      <c r="AO353" s="87" t="s">
        <v>312</v>
      </c>
    </row>
    <row r="354" spans="2:41" s="3" customFormat="1" ht="3.95" customHeight="1" x14ac:dyDescent="0.2">
      <c r="P354" s="71"/>
      <c r="Q354" s="83"/>
      <c r="R354" s="6"/>
      <c r="S354" s="39"/>
      <c r="T354" s="6"/>
      <c r="U354" s="5"/>
      <c r="V354" s="52"/>
      <c r="W354" s="52"/>
      <c r="X354" s="54"/>
      <c r="Y354" s="15"/>
      <c r="Z354" s="52"/>
      <c r="AA354" s="39"/>
      <c r="AB354" s="39"/>
      <c r="AC354" s="54"/>
      <c r="AD354" s="17"/>
      <c r="AE354" s="15"/>
      <c r="AF354" s="62"/>
      <c r="AG354" s="112"/>
      <c r="AH354" s="39"/>
      <c r="AI354" s="52"/>
      <c r="AJ354" s="17"/>
      <c r="AK354" s="39"/>
      <c r="AL354" s="17"/>
      <c r="AM354" s="17"/>
      <c r="AO354" s="31"/>
    </row>
    <row r="355" spans="2:41" s="3" customFormat="1" ht="12.2" customHeight="1" x14ac:dyDescent="0.2">
      <c r="C355" s="129" t="s">
        <v>1177</v>
      </c>
      <c r="M355" s="3" t="s">
        <v>93</v>
      </c>
      <c r="P355" s="71"/>
      <c r="Q355" s="83"/>
      <c r="R355" s="193" t="s">
        <v>681</v>
      </c>
      <c r="S355" s="194" t="s">
        <v>1086</v>
      </c>
      <c r="T355" s="198"/>
      <c r="U355" s="5"/>
      <c r="V355" s="52"/>
      <c r="W355" s="52"/>
      <c r="X355" s="54"/>
      <c r="Y355" s="15"/>
      <c r="Z355" s="52"/>
      <c r="AA355" s="39"/>
      <c r="AB355" s="39"/>
      <c r="AC355" s="54"/>
      <c r="AD355" s="17"/>
      <c r="AE355" s="15"/>
      <c r="AF355" s="62"/>
      <c r="AG355" s="112"/>
      <c r="AH355" s="39"/>
      <c r="AI355" s="52"/>
      <c r="AJ355" s="17"/>
      <c r="AK355" s="39"/>
      <c r="AL355" s="17"/>
      <c r="AM355" s="17"/>
      <c r="AO355" s="31"/>
    </row>
    <row r="356" spans="2:41" s="3" customFormat="1" ht="2.4500000000000002" customHeight="1" x14ac:dyDescent="0.2">
      <c r="P356" s="71"/>
      <c r="Q356" s="83"/>
      <c r="R356" s="6"/>
      <c r="S356" s="39"/>
      <c r="T356" s="6"/>
      <c r="U356" s="5"/>
      <c r="V356" s="52"/>
      <c r="W356" s="52"/>
      <c r="X356" s="54"/>
      <c r="Y356" s="15"/>
      <c r="Z356" s="52"/>
      <c r="AA356" s="39"/>
      <c r="AB356" s="39"/>
      <c r="AC356" s="54"/>
      <c r="AD356" s="17"/>
      <c r="AE356" s="15"/>
      <c r="AF356" s="62"/>
      <c r="AG356" s="112"/>
      <c r="AH356" s="39"/>
      <c r="AI356" s="52"/>
      <c r="AJ356" s="17"/>
      <c r="AK356" s="39"/>
      <c r="AL356" s="17"/>
      <c r="AM356" s="17"/>
      <c r="AO356" s="31" t="s">
        <v>312</v>
      </c>
    </row>
    <row r="357" spans="2:41" s="30" customFormat="1" ht="9.9499999999999993" customHeight="1" x14ac:dyDescent="0.2">
      <c r="C357" s="135"/>
      <c r="D357" s="40" t="s">
        <v>206</v>
      </c>
      <c r="E357" s="145" t="s">
        <v>1066</v>
      </c>
      <c r="F357" s="144"/>
      <c r="G357" s="145"/>
      <c r="H357" s="144"/>
      <c r="I357" s="144"/>
      <c r="J357" s="145"/>
      <c r="K357" s="144"/>
      <c r="L357" s="145"/>
      <c r="M357" s="144"/>
      <c r="N357" s="144"/>
      <c r="Q357" s="83"/>
      <c r="T357" s="134"/>
      <c r="U357" s="123"/>
      <c r="V357" s="52"/>
      <c r="W357" s="52"/>
      <c r="X357" s="126"/>
      <c r="Y357" s="124"/>
      <c r="Z357" s="52"/>
      <c r="AA357" s="133"/>
      <c r="AC357" s="126"/>
      <c r="AD357" s="125"/>
      <c r="AE357" s="124"/>
      <c r="AF357" s="127"/>
      <c r="AH357" s="125"/>
      <c r="AI357" s="52"/>
      <c r="AJ357" s="3"/>
      <c r="AK357" s="6" t="s">
        <v>93</v>
      </c>
      <c r="AL357" s="3"/>
      <c r="AO357" s="31" t="s">
        <v>312</v>
      </c>
    </row>
    <row r="358" spans="2:41" s="3" customFormat="1" ht="1.5" customHeight="1" x14ac:dyDescent="0.2">
      <c r="P358" s="71"/>
      <c r="Q358" s="83"/>
      <c r="R358" s="6"/>
      <c r="S358" s="39"/>
      <c r="T358" s="6"/>
      <c r="U358" s="5"/>
      <c r="V358" s="52"/>
      <c r="W358" s="52"/>
      <c r="X358" s="54"/>
      <c r="Y358" s="15"/>
      <c r="Z358" s="52"/>
      <c r="AA358" s="39"/>
      <c r="AB358" s="39"/>
      <c r="AC358" s="54"/>
      <c r="AD358" s="17"/>
      <c r="AE358" s="15"/>
      <c r="AF358" s="62"/>
      <c r="AG358" s="112"/>
      <c r="AH358" s="39"/>
      <c r="AI358" s="52"/>
      <c r="AJ358" s="17"/>
      <c r="AK358" s="39"/>
      <c r="AL358" s="17"/>
      <c r="AM358" s="17"/>
      <c r="AO358" s="31"/>
    </row>
    <row r="359" spans="2:41" s="3" customFormat="1" ht="9.9499999999999993" customHeight="1" x14ac:dyDescent="0.2">
      <c r="B359" s="101" t="s">
        <v>308</v>
      </c>
      <c r="D359" s="40"/>
      <c r="E359" s="71" t="s">
        <v>43</v>
      </c>
      <c r="F359" s="71"/>
      <c r="G359" s="30" t="s">
        <v>295</v>
      </c>
      <c r="H359" s="30"/>
      <c r="I359" s="30" t="s">
        <v>419</v>
      </c>
      <c r="J359" s="30"/>
      <c r="K359" s="30"/>
      <c r="L359" s="30"/>
      <c r="M359" s="30"/>
      <c r="N359" s="30"/>
      <c r="P359" s="71" t="s">
        <v>80</v>
      </c>
      <c r="Q359" s="83" t="s">
        <v>210</v>
      </c>
      <c r="R359" s="29" t="s">
        <v>304</v>
      </c>
      <c r="S359" s="39">
        <f>IF(Suggested="Yes",AB359,AH359)</f>
        <v>5.35</v>
      </c>
      <c r="T359" s="37" t="s">
        <v>294</v>
      </c>
      <c r="U359" s="141" t="str">
        <f>+Instructions!$B$21</f>
        <v>G</v>
      </c>
      <c r="V359" s="52"/>
      <c r="W359" s="52"/>
      <c r="X359" s="54">
        <f>+Instructions!$C$21</f>
        <v>0</v>
      </c>
      <c r="Y359" s="17">
        <f>IF(Instructions!$C$21="Group",#REF!,IF(Instructions!$C$21="Carter",#REF!,ROUNDUP($AB359*(1-X359),2)))</f>
        <v>5.35</v>
      </c>
      <c r="Z359" s="52"/>
      <c r="AA359" s="6" t="s">
        <v>1300</v>
      </c>
      <c r="AB359" s="39">
        <v>5.35</v>
      </c>
      <c r="AC359" s="57">
        <f>+X359</f>
        <v>0</v>
      </c>
      <c r="AD359" s="17">
        <f>+Y359</f>
        <v>5.35</v>
      </c>
      <c r="AE359" s="12">
        <f>(AH359-AD359)/AH359</f>
        <v>0</v>
      </c>
      <c r="AF359" s="109"/>
      <c r="AG359" s="114">
        <v>1</v>
      </c>
      <c r="AH359" s="38">
        <f>SUM(AJ359:AL359)+AF359</f>
        <v>5.35</v>
      </c>
      <c r="AI359" s="52"/>
      <c r="AJ359" s="17">
        <f>ROUND(AD359/(1-VLOOKUP(AG359,Group,2,FALSE)),2)</f>
        <v>5.35</v>
      </c>
      <c r="AK359" s="17">
        <f>IF(VLOOKUP(AG359,Group,5,FALSE)="YES",VLOOKUP(ROUND(ROUND(AJ359,1)-AJ359,2),Round,2,FALSE)+VLOOKUP(AG359,Group,6,FALSE),0)</f>
        <v>0</v>
      </c>
      <c r="AL359" s="17">
        <f>IF(VLOOKUP(AG359,Group,7,FALSE)="",0,ROUND(AJ359-0.04999,1)-AJ359+AM359)</f>
        <v>0</v>
      </c>
      <c r="AM359" s="17" t="str">
        <f>IF(VLOOKUP(AG359,Group,7,FALSE)="","",VLOOKUP(AG359,Group,7,FALSE))</f>
        <v/>
      </c>
      <c r="AO359" s="31" t="s">
        <v>312</v>
      </c>
    </row>
    <row r="360" spans="2:41" s="3" customFormat="1" ht="1.5" customHeight="1" x14ac:dyDescent="0.2">
      <c r="P360" s="71"/>
      <c r="Q360" s="83"/>
      <c r="R360" s="6"/>
      <c r="S360" s="39"/>
      <c r="T360" s="6"/>
      <c r="U360" s="5"/>
      <c r="V360" s="52"/>
      <c r="W360" s="52"/>
      <c r="X360" s="54"/>
      <c r="Y360" s="15"/>
      <c r="Z360" s="52"/>
      <c r="AA360" s="39"/>
      <c r="AB360" s="39"/>
      <c r="AC360" s="54"/>
      <c r="AD360" s="17"/>
      <c r="AE360" s="15"/>
      <c r="AF360" s="62"/>
      <c r="AG360" s="112"/>
      <c r="AH360" s="39"/>
      <c r="AI360" s="52"/>
      <c r="AJ360" s="17"/>
      <c r="AK360" s="39"/>
      <c r="AL360" s="17"/>
      <c r="AM360" s="17"/>
      <c r="AO360" s="31"/>
    </row>
    <row r="361" spans="2:41" s="3" customFormat="1" ht="9.9499999999999993" customHeight="1" x14ac:dyDescent="0.2">
      <c r="B361" s="100" t="s">
        <v>204</v>
      </c>
      <c r="D361" s="40"/>
      <c r="E361" s="71" t="s">
        <v>134</v>
      </c>
      <c r="F361" s="71"/>
      <c r="G361" s="30" t="s">
        <v>1067</v>
      </c>
      <c r="H361" s="30"/>
      <c r="I361" s="30" t="s">
        <v>419</v>
      </c>
      <c r="J361" s="30" t="s">
        <v>1441</v>
      </c>
      <c r="K361" s="30"/>
      <c r="L361" s="30"/>
      <c r="M361" s="30"/>
      <c r="N361" s="30"/>
      <c r="P361" s="71" t="s">
        <v>948</v>
      </c>
      <c r="Q361" s="83"/>
      <c r="R361" s="29"/>
      <c r="S361" s="39">
        <f>IF(Suggested="Yes",AB361,AH361)</f>
        <v>29.85</v>
      </c>
      <c r="T361" s="37" t="s">
        <v>293</v>
      </c>
      <c r="U361" s="141" t="str">
        <f>+Instructions!$B$21</f>
        <v>G</v>
      </c>
      <c r="V361" s="52"/>
      <c r="W361" s="52"/>
      <c r="X361" s="54">
        <f>+Instructions!$C$21</f>
        <v>0</v>
      </c>
      <c r="Y361" s="17">
        <f>IF(Instructions!$C$21="Group",#REF!,IF(Instructions!$C$21="Carter",#REF!,ROUNDUP($AB361*(1-X361),2)))</f>
        <v>29.85</v>
      </c>
      <c r="Z361" s="52"/>
      <c r="AA361" s="6" t="s">
        <v>1300</v>
      </c>
      <c r="AB361" s="39">
        <v>29.85</v>
      </c>
      <c r="AC361" s="57">
        <f>+X361</f>
        <v>0</v>
      </c>
      <c r="AD361" s="17">
        <f>+Y361</f>
        <v>29.85</v>
      </c>
      <c r="AE361" s="12">
        <f>(AH361-AD361)/AH361</f>
        <v>0</v>
      </c>
      <c r="AF361" s="109"/>
      <c r="AG361" s="115">
        <v>3</v>
      </c>
      <c r="AH361" s="53">
        <f>SUM(AJ361:AL361)+AF361</f>
        <v>29.85</v>
      </c>
      <c r="AI361" s="52"/>
      <c r="AJ361" s="17">
        <f>ROUND(AD361/(1-VLOOKUP(AG361,Group,2,FALSE)),2)</f>
        <v>29.85</v>
      </c>
      <c r="AK361" s="17">
        <f>IF(VLOOKUP(AG361,Group,5,FALSE)="YES",VLOOKUP(ROUND(ROUND(AJ361,1)-AJ361,2),Round,2,FALSE)+VLOOKUP(AG361,Group,6,FALSE),0)</f>
        <v>0</v>
      </c>
      <c r="AL361" s="17">
        <f>IF(VLOOKUP(AG361,Group,7,FALSE)="",0,ROUND(AJ361-0.04999,1)-AJ361+AM361)</f>
        <v>0</v>
      </c>
      <c r="AM361" s="17" t="str">
        <f>IF(VLOOKUP(AG361,Group,7,FALSE)="","",VLOOKUP(AG361,Group,7,FALSE))</f>
        <v/>
      </c>
      <c r="AO361" s="31" t="s">
        <v>312</v>
      </c>
    </row>
    <row r="362" spans="2:41" s="3" customFormat="1" ht="9.9499999999999993" customHeight="1" x14ac:dyDescent="0.2">
      <c r="B362" s="100" t="s">
        <v>204</v>
      </c>
      <c r="D362" s="40"/>
      <c r="E362" s="71" t="s">
        <v>134</v>
      </c>
      <c r="F362" s="71"/>
      <c r="G362" s="30" t="s">
        <v>30</v>
      </c>
      <c r="H362" s="30"/>
      <c r="I362" s="30" t="s">
        <v>419</v>
      </c>
      <c r="J362" s="30" t="s">
        <v>1442</v>
      </c>
      <c r="K362" s="30"/>
      <c r="L362" s="30"/>
      <c r="M362" s="30"/>
      <c r="N362" s="30"/>
      <c r="P362" s="71" t="s">
        <v>948</v>
      </c>
      <c r="Q362" s="83"/>
      <c r="R362" s="29"/>
      <c r="S362" s="39">
        <f>IF(Suggested="Yes",AB362,AH362)</f>
        <v>23.8</v>
      </c>
      <c r="T362" s="37" t="s">
        <v>293</v>
      </c>
      <c r="U362" s="141" t="str">
        <f>+Instructions!$B$21</f>
        <v>G</v>
      </c>
      <c r="V362" s="52"/>
      <c r="W362" s="52"/>
      <c r="X362" s="54">
        <f>+Instructions!$C$21</f>
        <v>0</v>
      </c>
      <c r="Y362" s="17">
        <f>IF(Instructions!$C$21="Group",#REF!,IF(Instructions!$C$21="Carter",#REF!,ROUNDUP($AB362*(1-X362),2)))</f>
        <v>23.8</v>
      </c>
      <c r="Z362" s="52"/>
      <c r="AA362" s="6" t="s">
        <v>1300</v>
      </c>
      <c r="AB362" s="39">
        <v>23.8</v>
      </c>
      <c r="AC362" s="57">
        <f>+X362</f>
        <v>0</v>
      </c>
      <c r="AD362" s="17">
        <f>+Y362</f>
        <v>23.8</v>
      </c>
      <c r="AE362" s="12">
        <f>(AH362-AD362)/AH362</f>
        <v>0</v>
      </c>
      <c r="AF362" s="109"/>
      <c r="AG362" s="115">
        <v>3</v>
      </c>
      <c r="AH362" s="53">
        <f>SUM(AJ362:AL362)+AF362</f>
        <v>23.8</v>
      </c>
      <c r="AI362" s="52"/>
      <c r="AJ362" s="17">
        <f>ROUND(AD362/(1-VLOOKUP(AG362,Group,2,FALSE)),2)</f>
        <v>23.8</v>
      </c>
      <c r="AK362" s="17">
        <f>IF(VLOOKUP(AG362,Group,5,FALSE)="YES",VLOOKUP(ROUND(ROUND(AJ362,1)-AJ362,2),Round,2,FALSE)+VLOOKUP(AG362,Group,6,FALSE),0)</f>
        <v>0</v>
      </c>
      <c r="AL362" s="17">
        <f>IF(VLOOKUP(AG362,Group,7,FALSE)="",0,ROUND(AJ362-0.04999,1)-AJ362+AM362)</f>
        <v>0</v>
      </c>
      <c r="AM362" s="17" t="str">
        <f>IF(VLOOKUP(AG362,Group,7,FALSE)="","",VLOOKUP(AG362,Group,7,FALSE))</f>
        <v/>
      </c>
      <c r="AO362" s="31" t="s">
        <v>312</v>
      </c>
    </row>
    <row r="363" spans="2:41" s="3" customFormat="1" ht="1.5" customHeight="1" x14ac:dyDescent="0.2">
      <c r="P363" s="71"/>
      <c r="Q363" s="83"/>
      <c r="R363" s="6"/>
      <c r="S363" s="39"/>
      <c r="T363" s="6"/>
      <c r="U363" s="5"/>
      <c r="V363" s="52"/>
      <c r="W363" s="52"/>
      <c r="X363" s="54"/>
      <c r="Y363" s="15"/>
      <c r="Z363" s="52"/>
      <c r="AA363" s="39"/>
      <c r="AB363" s="39"/>
      <c r="AC363" s="54"/>
      <c r="AD363" s="17"/>
      <c r="AE363" s="15"/>
      <c r="AF363" s="62"/>
      <c r="AG363" s="112"/>
      <c r="AH363" s="39"/>
      <c r="AI363" s="52"/>
      <c r="AJ363" s="17"/>
      <c r="AK363" s="39"/>
      <c r="AL363" s="17"/>
      <c r="AM363" s="17"/>
      <c r="AO363" s="31"/>
    </row>
    <row r="364" spans="2:41" s="3" customFormat="1" ht="9.9499999999999993" customHeight="1" x14ac:dyDescent="0.2">
      <c r="B364" s="102" t="s">
        <v>292</v>
      </c>
      <c r="D364" s="40"/>
      <c r="E364" s="71" t="s">
        <v>44</v>
      </c>
      <c r="F364" s="71"/>
      <c r="G364" s="30" t="s">
        <v>45</v>
      </c>
      <c r="H364" s="30"/>
      <c r="I364" s="30" t="s">
        <v>419</v>
      </c>
      <c r="J364" s="30"/>
      <c r="K364" s="30" t="s">
        <v>366</v>
      </c>
      <c r="L364" s="30"/>
      <c r="M364" s="30"/>
      <c r="N364" s="30"/>
      <c r="P364" s="71"/>
      <c r="Q364" s="83"/>
      <c r="R364" s="29"/>
      <c r="S364" s="39">
        <f>IF(Suggested="Yes",AB364,AH364)</f>
        <v>14.25</v>
      </c>
      <c r="T364" s="37" t="s">
        <v>293</v>
      </c>
      <c r="U364" s="141" t="str">
        <f>+Instructions!$B$21</f>
        <v>G</v>
      </c>
      <c r="V364" s="52"/>
      <c r="W364" s="52"/>
      <c r="X364" s="54">
        <f>+Instructions!$C$21</f>
        <v>0</v>
      </c>
      <c r="Y364" s="17">
        <f>IF(Instructions!$C$21="Group",#REF!,IF(Instructions!$C$21="Carter",#REF!,ROUNDUP($AB364*(1-X364),2)))</f>
        <v>14.25</v>
      </c>
      <c r="Z364" s="52"/>
      <c r="AA364" s="6" t="s">
        <v>1300</v>
      </c>
      <c r="AB364" s="39">
        <v>14.25</v>
      </c>
      <c r="AC364" s="57">
        <f>+X364</f>
        <v>0</v>
      </c>
      <c r="AD364" s="39">
        <f>+Y364</f>
        <v>14.25</v>
      </c>
      <c r="AE364" s="57">
        <f>(AH364-AD364)/AH364</f>
        <v>0</v>
      </c>
      <c r="AF364" s="109"/>
      <c r="AG364" s="116">
        <v>2</v>
      </c>
      <c r="AH364" s="44">
        <f>SUM(AJ364:AL364)+AF364</f>
        <v>14.25</v>
      </c>
      <c r="AI364" s="52"/>
      <c r="AJ364" s="17">
        <f>ROUND(AD364/(1-VLOOKUP(AG364,Group,2,FALSE)),2)</f>
        <v>14.25</v>
      </c>
      <c r="AK364" s="17">
        <f>IF(VLOOKUP(AG364,Group,5,FALSE)="YES",VLOOKUP(ROUND(ROUND(AJ364,1)-AJ364,2),Round,2,FALSE)+VLOOKUP(AG364,Group,6,FALSE),0)</f>
        <v>0</v>
      </c>
      <c r="AL364" s="17">
        <f>IF(VLOOKUP(AG364,Group,7,FALSE)="",0,ROUND(AJ364-0.04999,1)-AJ364+AM364)</f>
        <v>0</v>
      </c>
      <c r="AM364" s="17" t="str">
        <f>IF(VLOOKUP(AG364,Group,7,FALSE)="","",VLOOKUP(AG364,Group,7,FALSE))</f>
        <v/>
      </c>
      <c r="AO364" s="31" t="s">
        <v>312</v>
      </c>
    </row>
    <row r="365" spans="2:41" s="3" customFormat="1" ht="1.5" customHeight="1" x14ac:dyDescent="0.2">
      <c r="P365" s="71"/>
      <c r="Q365" s="83"/>
      <c r="R365" s="6"/>
      <c r="S365" s="39"/>
      <c r="T365" s="6"/>
      <c r="U365" s="5"/>
      <c r="V365" s="52"/>
      <c r="W365" s="52"/>
      <c r="X365" s="54"/>
      <c r="Y365" s="15"/>
      <c r="Z365" s="52"/>
      <c r="AA365" s="39"/>
      <c r="AB365" s="39"/>
      <c r="AC365" s="54"/>
      <c r="AD365" s="17"/>
      <c r="AE365" s="15"/>
      <c r="AF365" s="62"/>
      <c r="AG365" s="112"/>
      <c r="AH365" s="39"/>
      <c r="AI365" s="52"/>
      <c r="AJ365" s="17"/>
      <c r="AK365" s="39"/>
      <c r="AL365" s="17"/>
      <c r="AM365" s="17"/>
      <c r="AO365" s="31" t="s">
        <v>312</v>
      </c>
    </row>
    <row r="366" spans="2:41" s="3" customFormat="1" ht="9.9499999999999993" customHeight="1" x14ac:dyDescent="0.2">
      <c r="D366" s="40" t="s">
        <v>305</v>
      </c>
      <c r="E366" s="187" t="s">
        <v>450</v>
      </c>
      <c r="F366" s="71"/>
      <c r="G366" s="30"/>
      <c r="H366" s="30"/>
      <c r="I366" s="30"/>
      <c r="J366" s="188" t="s">
        <v>1314</v>
      </c>
      <c r="K366" s="30"/>
      <c r="L366" s="30"/>
      <c r="M366" s="30"/>
      <c r="N366" s="30"/>
      <c r="P366" s="71"/>
      <c r="Q366" s="83"/>
      <c r="R366" s="29"/>
      <c r="S366" s="39"/>
      <c r="T366" s="37"/>
      <c r="U366" s="5"/>
      <c r="V366" s="52"/>
      <c r="W366" s="52"/>
      <c r="X366" s="54"/>
      <c r="Y366" s="17"/>
      <c r="Z366" s="52"/>
      <c r="AA366" s="133"/>
      <c r="AB366" s="39"/>
      <c r="AC366" s="57"/>
      <c r="AD366" s="17"/>
      <c r="AE366" s="12"/>
      <c r="AF366" s="62"/>
      <c r="AH366" s="17"/>
      <c r="AI366" s="52"/>
      <c r="AK366" s="6" t="s">
        <v>93</v>
      </c>
      <c r="AO366" s="31" t="s">
        <v>312</v>
      </c>
    </row>
    <row r="367" spans="2:41" s="3" customFormat="1" ht="3.95" customHeight="1" x14ac:dyDescent="0.2">
      <c r="P367" s="71"/>
      <c r="Q367" s="83"/>
      <c r="R367" s="6"/>
      <c r="S367" s="39"/>
      <c r="T367" s="6"/>
      <c r="U367" s="5"/>
      <c r="V367" s="52"/>
      <c r="W367" s="52"/>
      <c r="X367" s="54"/>
      <c r="Y367" s="15"/>
      <c r="Z367" s="52"/>
      <c r="AA367" s="39"/>
      <c r="AB367" s="39"/>
      <c r="AC367" s="54"/>
      <c r="AD367" s="17"/>
      <c r="AE367" s="15"/>
      <c r="AF367" s="62"/>
      <c r="AG367" s="112"/>
      <c r="AH367" s="39"/>
      <c r="AI367" s="52"/>
      <c r="AJ367" s="17"/>
      <c r="AK367" s="39"/>
      <c r="AL367" s="17"/>
      <c r="AM367" s="17"/>
      <c r="AO367" s="31"/>
    </row>
    <row r="368" spans="2:41" s="3" customFormat="1" ht="12.2" customHeight="1" x14ac:dyDescent="0.2">
      <c r="C368" s="129" t="s">
        <v>1245</v>
      </c>
      <c r="P368" s="71"/>
      <c r="Q368" s="83"/>
      <c r="R368" s="193" t="s">
        <v>681</v>
      </c>
      <c r="S368" s="194" t="s">
        <v>1085</v>
      </c>
      <c r="T368" s="198"/>
      <c r="U368" s="5"/>
      <c r="V368" s="52"/>
      <c r="W368" s="52"/>
      <c r="X368" s="54"/>
      <c r="Y368" s="15"/>
      <c r="Z368" s="52"/>
      <c r="AA368" s="39"/>
      <c r="AB368" s="39"/>
      <c r="AC368" s="54"/>
      <c r="AD368" s="17"/>
      <c r="AE368" s="15"/>
      <c r="AF368" s="62"/>
      <c r="AG368" s="112"/>
      <c r="AH368" s="39"/>
      <c r="AI368" s="52"/>
      <c r="AJ368" s="17"/>
      <c r="AK368" s="39"/>
      <c r="AL368" s="17"/>
      <c r="AM368" s="17"/>
      <c r="AO368" s="31"/>
    </row>
    <row r="369" spans="2:41" s="3" customFormat="1" ht="2.4500000000000002" customHeight="1" x14ac:dyDescent="0.2">
      <c r="P369" s="71"/>
      <c r="Q369" s="83"/>
      <c r="R369" s="6"/>
      <c r="S369" s="39"/>
      <c r="T369" s="6"/>
      <c r="U369" s="5"/>
      <c r="V369" s="52"/>
      <c r="W369" s="52"/>
      <c r="X369" s="54"/>
      <c r="Y369" s="15"/>
      <c r="Z369" s="52"/>
      <c r="AA369" s="39"/>
      <c r="AB369" s="39"/>
      <c r="AC369" s="54"/>
      <c r="AD369" s="17"/>
      <c r="AE369" s="15"/>
      <c r="AF369" s="62"/>
      <c r="AG369" s="112"/>
      <c r="AH369" s="39"/>
      <c r="AI369" s="52"/>
      <c r="AJ369" s="17"/>
      <c r="AK369" s="39"/>
      <c r="AL369" s="17"/>
      <c r="AM369" s="17"/>
      <c r="AO369" s="31" t="s">
        <v>312</v>
      </c>
    </row>
    <row r="370" spans="2:41" s="30" customFormat="1" ht="9.9499999999999993" customHeight="1" x14ac:dyDescent="0.2">
      <c r="C370" s="135"/>
      <c r="D370" s="40" t="s">
        <v>206</v>
      </c>
      <c r="E370" s="145" t="s">
        <v>1079</v>
      </c>
      <c r="F370" s="144"/>
      <c r="G370" s="145"/>
      <c r="H370" s="145" t="s">
        <v>1081</v>
      </c>
      <c r="I370" s="144"/>
      <c r="J370" s="145"/>
      <c r="K370" s="144"/>
      <c r="L370" s="145" t="s">
        <v>1083</v>
      </c>
      <c r="M370" s="144"/>
      <c r="N370" s="144"/>
      <c r="Q370" s="83"/>
      <c r="T370" s="134"/>
      <c r="U370" s="123"/>
      <c r="V370" s="52"/>
      <c r="W370" s="52"/>
      <c r="X370" s="126"/>
      <c r="Y370" s="124"/>
      <c r="Z370" s="52"/>
      <c r="AA370" s="133"/>
      <c r="AC370" s="126"/>
      <c r="AD370" s="125"/>
      <c r="AE370" s="124"/>
      <c r="AF370" s="127"/>
      <c r="AH370" s="125"/>
      <c r="AI370" s="52"/>
      <c r="AJ370" s="3"/>
      <c r="AK370" s="6" t="s">
        <v>93</v>
      </c>
      <c r="AL370" s="3"/>
      <c r="AO370" s="31" t="s">
        <v>312</v>
      </c>
    </row>
    <row r="371" spans="2:41" s="30" customFormat="1" ht="9.9499999999999993" customHeight="1" x14ac:dyDescent="0.2">
      <c r="C371" s="135"/>
      <c r="D371" s="40"/>
      <c r="E371" s="145" t="s">
        <v>1080</v>
      </c>
      <c r="F371" s="144"/>
      <c r="G371" s="145"/>
      <c r="H371" s="145" t="s">
        <v>1082</v>
      </c>
      <c r="I371" s="144"/>
      <c r="J371" s="145"/>
      <c r="K371" s="144"/>
      <c r="L371" s="145" t="s">
        <v>1084</v>
      </c>
      <c r="M371" s="144"/>
      <c r="N371" s="144"/>
      <c r="Q371" s="83"/>
      <c r="T371" s="134"/>
      <c r="U371" s="123"/>
      <c r="V371" s="52"/>
      <c r="W371" s="52"/>
      <c r="X371" s="126"/>
      <c r="Y371" s="124"/>
      <c r="Z371" s="52"/>
      <c r="AA371" s="133"/>
      <c r="AC371" s="126"/>
      <c r="AD371" s="125"/>
      <c r="AE371" s="124"/>
      <c r="AF371" s="127"/>
      <c r="AH371" s="125"/>
      <c r="AI371" s="52"/>
      <c r="AJ371" s="3"/>
      <c r="AK371" s="6" t="s">
        <v>93</v>
      </c>
      <c r="AL371" s="3"/>
      <c r="AO371" s="31" t="s">
        <v>312</v>
      </c>
    </row>
    <row r="372" spans="2:41" s="3" customFormat="1" ht="1.5" customHeight="1" x14ac:dyDescent="0.2">
      <c r="P372" s="71"/>
      <c r="Q372" s="83"/>
      <c r="R372" s="6"/>
      <c r="S372" s="39"/>
      <c r="T372" s="6"/>
      <c r="U372" s="5"/>
      <c r="V372" s="52"/>
      <c r="W372" s="52"/>
      <c r="X372" s="54"/>
      <c r="Y372" s="15"/>
      <c r="Z372" s="52"/>
      <c r="AA372" s="39"/>
      <c r="AB372" s="39"/>
      <c r="AC372" s="54"/>
      <c r="AD372" s="17"/>
      <c r="AE372" s="15"/>
      <c r="AF372" s="62"/>
      <c r="AG372" s="112"/>
      <c r="AH372" s="39"/>
      <c r="AI372" s="52"/>
      <c r="AJ372" s="17"/>
      <c r="AK372" s="39"/>
      <c r="AL372" s="17"/>
      <c r="AM372" s="17"/>
      <c r="AO372" s="31"/>
    </row>
    <row r="373" spans="2:41" s="3" customFormat="1" ht="9.9499999999999993" customHeight="1" x14ac:dyDescent="0.2">
      <c r="B373" s="101" t="s">
        <v>308</v>
      </c>
      <c r="D373" s="40"/>
      <c r="E373" s="71" t="s">
        <v>134</v>
      </c>
      <c r="F373" s="71"/>
      <c r="G373" s="30" t="s">
        <v>295</v>
      </c>
      <c r="H373" s="30"/>
      <c r="I373" s="30"/>
      <c r="J373" s="30"/>
      <c r="K373" s="30"/>
      <c r="L373" s="30"/>
      <c r="M373" s="30"/>
      <c r="N373" s="30"/>
      <c r="P373" s="71" t="s">
        <v>80</v>
      </c>
      <c r="Q373" s="83" t="s">
        <v>210</v>
      </c>
      <c r="R373" s="29"/>
      <c r="S373" s="39">
        <f>IF(Suggested="Yes",AB373,AH373)</f>
        <v>5.0999999999999996</v>
      </c>
      <c r="T373" s="37" t="s">
        <v>294</v>
      </c>
      <c r="U373" s="141" t="str">
        <f>+Instructions!$B$21</f>
        <v>G</v>
      </c>
      <c r="V373" s="52"/>
      <c r="W373" s="52"/>
      <c r="X373" s="54">
        <f>+Instructions!$C$21</f>
        <v>0</v>
      </c>
      <c r="Y373" s="17">
        <f>IF(Instructions!$C$21="Group",#REF!,IF(Instructions!$C$21="Carter",#REF!,ROUNDUP($AB373*(1-X373),2)))</f>
        <v>5.0999999999999996</v>
      </c>
      <c r="Z373" s="52"/>
      <c r="AA373" s="6" t="s">
        <v>1300</v>
      </c>
      <c r="AB373" s="39">
        <v>5.0999999999999996</v>
      </c>
      <c r="AC373" s="57">
        <f>+X373</f>
        <v>0</v>
      </c>
      <c r="AD373" s="17">
        <f>+Y373</f>
        <v>5.0999999999999996</v>
      </c>
      <c r="AE373" s="12">
        <f>(AH373-AD373)/AH373</f>
        <v>0</v>
      </c>
      <c r="AF373" s="109"/>
      <c r="AG373" s="114">
        <v>1</v>
      </c>
      <c r="AH373" s="38">
        <f>SUM(AJ373:AL373)+AF373</f>
        <v>5.0999999999999996</v>
      </c>
      <c r="AI373" s="52"/>
      <c r="AJ373" s="17">
        <f>ROUND(AD373/(1-VLOOKUP(AG373,Group,2,FALSE)),2)</f>
        <v>5.0999999999999996</v>
      </c>
      <c r="AK373" s="17">
        <f>IF(VLOOKUP(AG373,Group,5,FALSE)="YES",VLOOKUP(ROUND(ROUND(AJ373,1)-AJ373,2),Round,2,FALSE)+VLOOKUP(AG373,Group,6,FALSE),0)</f>
        <v>0</v>
      </c>
      <c r="AL373" s="17">
        <f>IF(VLOOKUP(AG373,Group,7,FALSE)="",0,ROUND(AJ373-0.04999,1)-AJ373+AM373)</f>
        <v>0</v>
      </c>
      <c r="AM373" s="17" t="str">
        <f>IF(VLOOKUP(AG373,Group,7,FALSE)="","",VLOOKUP(AG373,Group,7,FALSE))</f>
        <v/>
      </c>
      <c r="AO373" s="31" t="s">
        <v>312</v>
      </c>
    </row>
    <row r="374" spans="2:41" s="3" customFormat="1" ht="9.9499999999999993" customHeight="1" x14ac:dyDescent="0.2">
      <c r="B374" s="101" t="s">
        <v>308</v>
      </c>
      <c r="D374" s="40"/>
      <c r="E374" s="71" t="s">
        <v>43</v>
      </c>
      <c r="F374" s="71"/>
      <c r="G374" s="30" t="s">
        <v>295</v>
      </c>
      <c r="H374" s="30"/>
      <c r="I374" s="30"/>
      <c r="J374" s="30"/>
      <c r="K374" s="30"/>
      <c r="L374" s="30"/>
      <c r="M374" s="30"/>
      <c r="N374" s="30"/>
      <c r="P374" s="71" t="s">
        <v>80</v>
      </c>
      <c r="Q374" s="83" t="s">
        <v>210</v>
      </c>
      <c r="R374" s="29"/>
      <c r="S374" s="39">
        <f>IF(Suggested="Yes",AB374,AH374)</f>
        <v>5.35</v>
      </c>
      <c r="T374" s="37" t="s">
        <v>294</v>
      </c>
      <c r="U374" s="141" t="str">
        <f>+Instructions!$B$21</f>
        <v>G</v>
      </c>
      <c r="V374" s="52"/>
      <c r="W374" s="52"/>
      <c r="X374" s="54">
        <f>+Instructions!$C$21</f>
        <v>0</v>
      </c>
      <c r="Y374" s="17">
        <f>IF(Instructions!$C$21="Group",#REF!,IF(Instructions!$C$21="Carter",#REF!,ROUNDUP($AB374*(1-X374),2)))</f>
        <v>5.35</v>
      </c>
      <c r="Z374" s="52"/>
      <c r="AA374" s="6" t="s">
        <v>1300</v>
      </c>
      <c r="AB374" s="39">
        <v>5.35</v>
      </c>
      <c r="AC374" s="57">
        <f>+X374</f>
        <v>0</v>
      </c>
      <c r="AD374" s="17">
        <f>+Y374</f>
        <v>5.35</v>
      </c>
      <c r="AE374" s="12">
        <f>(AH374-AD374)/AH374</f>
        <v>0</v>
      </c>
      <c r="AF374" s="109"/>
      <c r="AG374" s="114">
        <v>1</v>
      </c>
      <c r="AH374" s="38">
        <f>SUM(AJ374:AL374)+AF374</f>
        <v>5.35</v>
      </c>
      <c r="AI374" s="52"/>
      <c r="AJ374" s="17">
        <f>ROUND(AD374/(1-VLOOKUP(AG374,Group,2,FALSE)),2)</f>
        <v>5.35</v>
      </c>
      <c r="AK374" s="17">
        <f>IF(VLOOKUP(AG374,Group,5,FALSE)="YES",VLOOKUP(ROUND(ROUND(AJ374,1)-AJ374,2),Round,2,FALSE)+VLOOKUP(AG374,Group,6,FALSE),0)</f>
        <v>0</v>
      </c>
      <c r="AL374" s="17">
        <f>IF(VLOOKUP(AG374,Group,7,FALSE)="",0,ROUND(AJ374-0.04999,1)-AJ374+AM374)</f>
        <v>0</v>
      </c>
      <c r="AM374" s="17" t="str">
        <f>IF(VLOOKUP(AG374,Group,7,FALSE)="","",VLOOKUP(AG374,Group,7,FALSE))</f>
        <v/>
      </c>
      <c r="AO374" s="31" t="s">
        <v>312</v>
      </c>
    </row>
    <row r="375" spans="2:41" s="3" customFormat="1" ht="1.5" customHeight="1" x14ac:dyDescent="0.2">
      <c r="P375" s="71"/>
      <c r="Q375" s="83"/>
      <c r="R375" s="6"/>
      <c r="S375" s="39"/>
      <c r="T375" s="6"/>
      <c r="U375" s="5"/>
      <c r="V375" s="52"/>
      <c r="W375" s="52"/>
      <c r="X375" s="54"/>
      <c r="Y375" s="15"/>
      <c r="Z375" s="52"/>
      <c r="AA375" s="39"/>
      <c r="AB375" s="39"/>
      <c r="AC375" s="54"/>
      <c r="AD375" s="17"/>
      <c r="AE375" s="15"/>
      <c r="AF375" s="62"/>
      <c r="AG375" s="112"/>
      <c r="AH375" s="39"/>
      <c r="AI375" s="52"/>
      <c r="AJ375" s="17"/>
      <c r="AK375" s="39"/>
      <c r="AL375" s="17"/>
      <c r="AM375" s="17"/>
      <c r="AO375" s="31"/>
    </row>
    <row r="376" spans="2:41" s="3" customFormat="1" ht="9.9499999999999993" customHeight="1" x14ac:dyDescent="0.2">
      <c r="B376" s="100" t="s">
        <v>204</v>
      </c>
      <c r="D376" s="40"/>
      <c r="E376" s="71" t="s">
        <v>134</v>
      </c>
      <c r="F376" s="71"/>
      <c r="G376" s="30" t="s">
        <v>30</v>
      </c>
      <c r="H376" s="30"/>
      <c r="I376" s="30" t="s">
        <v>1139</v>
      </c>
      <c r="J376" s="30"/>
      <c r="K376" s="30"/>
      <c r="L376" s="30"/>
      <c r="M376" s="30"/>
      <c r="N376" s="30"/>
      <c r="P376" s="71" t="s">
        <v>948</v>
      </c>
      <c r="Q376" s="83"/>
      <c r="R376" s="29"/>
      <c r="S376" s="39">
        <f>IF(Suggested="Yes",AB376,AH376)</f>
        <v>26.9</v>
      </c>
      <c r="T376" s="37" t="s">
        <v>293</v>
      </c>
      <c r="U376" s="141" t="str">
        <f>+Instructions!$B$21</f>
        <v>G</v>
      </c>
      <c r="V376" s="52"/>
      <c r="W376" s="52"/>
      <c r="X376" s="54">
        <f>+Instructions!$C$21</f>
        <v>0</v>
      </c>
      <c r="Y376" s="17">
        <f>IF(Instructions!$C$21="Group",#REF!,IF(Instructions!$C$21="Carter",#REF!,ROUNDUP($AB376*(1-X376),2)))</f>
        <v>26.9</v>
      </c>
      <c r="Z376" s="52"/>
      <c r="AA376" s="6" t="s">
        <v>1300</v>
      </c>
      <c r="AB376" s="39">
        <v>26.9</v>
      </c>
      <c r="AC376" s="57">
        <f>+X376</f>
        <v>0</v>
      </c>
      <c r="AD376" s="17">
        <f>+Y376</f>
        <v>26.9</v>
      </c>
      <c r="AE376" s="12">
        <f>(AH376-AD376)/AH376</f>
        <v>0</v>
      </c>
      <c r="AF376" s="109"/>
      <c r="AG376" s="115">
        <v>3</v>
      </c>
      <c r="AH376" s="53">
        <f>SUM(AJ376:AL376)+AF376</f>
        <v>26.9</v>
      </c>
      <c r="AI376" s="52"/>
      <c r="AJ376" s="17">
        <f>ROUND(AD376/(1-VLOOKUP(AG376,Group,2,FALSE)),2)</f>
        <v>26.9</v>
      </c>
      <c r="AK376" s="17">
        <f>IF(VLOOKUP(AG376,Group,5,FALSE)="YES",VLOOKUP(ROUND(ROUND(AJ376,1)-AJ376,2),Round,2,FALSE)+VLOOKUP(AG376,Group,6,FALSE),0)</f>
        <v>0</v>
      </c>
      <c r="AL376" s="17">
        <f>IF(VLOOKUP(AG376,Group,7,FALSE)="",0,ROUND(AJ376-0.04999,1)-AJ376+AM376)</f>
        <v>0</v>
      </c>
      <c r="AM376" s="17" t="str">
        <f>IF(VLOOKUP(AG376,Group,7,FALSE)="","",VLOOKUP(AG376,Group,7,FALSE))</f>
        <v/>
      </c>
      <c r="AO376" s="31" t="s">
        <v>312</v>
      </c>
    </row>
    <row r="377" spans="2:41" s="3" customFormat="1" ht="1.5" customHeight="1" x14ac:dyDescent="0.2">
      <c r="P377" s="71"/>
      <c r="Q377" s="83"/>
      <c r="R377" s="6"/>
      <c r="S377" s="39"/>
      <c r="T377" s="6"/>
      <c r="U377" s="5"/>
      <c r="V377" s="52"/>
      <c r="W377" s="52"/>
      <c r="X377" s="54"/>
      <c r="Y377" s="15"/>
      <c r="Z377" s="52"/>
      <c r="AA377" s="39"/>
      <c r="AB377" s="39"/>
      <c r="AC377" s="54"/>
      <c r="AD377" s="17"/>
      <c r="AE377" s="15"/>
      <c r="AF377" s="62"/>
      <c r="AG377" s="112"/>
      <c r="AH377" s="39"/>
      <c r="AI377" s="52"/>
      <c r="AJ377" s="17"/>
      <c r="AK377" s="39"/>
      <c r="AL377" s="17"/>
      <c r="AM377" s="17"/>
      <c r="AO377" s="31"/>
    </row>
    <row r="378" spans="2:41" s="3" customFormat="1" ht="9.9499999999999993" customHeight="1" x14ac:dyDescent="0.2">
      <c r="B378" s="102" t="s">
        <v>292</v>
      </c>
      <c r="D378" s="40"/>
      <c r="E378" s="71" t="s">
        <v>135</v>
      </c>
      <c r="F378" s="71"/>
      <c r="G378" s="30" t="s">
        <v>439</v>
      </c>
      <c r="H378" s="30"/>
      <c r="I378" s="30" t="s">
        <v>366</v>
      </c>
      <c r="J378" s="30"/>
      <c r="K378" s="30"/>
      <c r="L378" s="30"/>
      <c r="M378" s="30"/>
      <c r="N378" s="30"/>
      <c r="P378" s="71"/>
      <c r="Q378" s="83"/>
      <c r="R378" s="29"/>
      <c r="S378" s="39">
        <f>IF(Suggested="Yes",AB378,AH378)</f>
        <v>8</v>
      </c>
      <c r="T378" s="37" t="s">
        <v>293</v>
      </c>
      <c r="U378" s="141" t="str">
        <f>+Instructions!$B$21</f>
        <v>G</v>
      </c>
      <c r="V378" s="52"/>
      <c r="W378" s="52"/>
      <c r="X378" s="54">
        <f>+Instructions!$C$21</f>
        <v>0</v>
      </c>
      <c r="Y378" s="17">
        <f>IF(Instructions!$C$21="Group",#REF!,IF(Instructions!$C$21="Carter",#REF!,ROUNDUP($AB378*(1-X378),2)))</f>
        <v>8</v>
      </c>
      <c r="Z378" s="52"/>
      <c r="AA378" s="6" t="s">
        <v>1300</v>
      </c>
      <c r="AB378" s="39">
        <v>8</v>
      </c>
      <c r="AC378" s="57">
        <f>+X378</f>
        <v>0</v>
      </c>
      <c r="AD378" s="39">
        <f>+Y378</f>
        <v>8</v>
      </c>
      <c r="AE378" s="57">
        <f>(AH378-AD378)/AH378</f>
        <v>0</v>
      </c>
      <c r="AF378" s="109"/>
      <c r="AG378" s="116">
        <v>2</v>
      </c>
      <c r="AH378" s="44">
        <f>SUM(AJ378:AL378)+AF378</f>
        <v>8</v>
      </c>
      <c r="AI378" s="52"/>
      <c r="AJ378" s="17">
        <f>ROUND(AD378/(1-VLOOKUP(AG378,Group,2,FALSE)),2)</f>
        <v>8</v>
      </c>
      <c r="AK378" s="17">
        <f>IF(VLOOKUP(AG378,Group,5,FALSE)="YES",VLOOKUP(ROUND(ROUND(AJ378,1)-AJ378,2),Round,2,FALSE)+VLOOKUP(AG378,Group,6,FALSE),0)</f>
        <v>0</v>
      </c>
      <c r="AL378" s="17">
        <f>IF(VLOOKUP(AG378,Group,7,FALSE)="",0,ROUND(AJ378-0.04999,1)-AJ378+AM378)</f>
        <v>0</v>
      </c>
      <c r="AM378" s="17" t="str">
        <f>IF(VLOOKUP(AG378,Group,7,FALSE)="","",VLOOKUP(AG378,Group,7,FALSE))</f>
        <v/>
      </c>
      <c r="AO378" s="31" t="s">
        <v>312</v>
      </c>
    </row>
    <row r="379" spans="2:41" s="3" customFormat="1" ht="2.4500000000000002" customHeight="1" x14ac:dyDescent="0.2">
      <c r="P379" s="71"/>
      <c r="Q379" s="83"/>
      <c r="R379" s="6"/>
      <c r="S379" s="39"/>
      <c r="T379" s="6"/>
      <c r="U379" s="5"/>
      <c r="V379" s="52"/>
      <c r="W379" s="52"/>
      <c r="X379" s="54"/>
      <c r="Y379" s="15"/>
      <c r="Z379" s="52"/>
      <c r="AA379" s="39"/>
      <c r="AB379" s="39"/>
      <c r="AC379" s="54"/>
      <c r="AD379" s="17"/>
      <c r="AE379" s="15"/>
      <c r="AF379" s="62"/>
      <c r="AG379" s="112"/>
      <c r="AH379" s="39"/>
      <c r="AI379" s="52"/>
      <c r="AJ379" s="17"/>
      <c r="AK379" s="39"/>
      <c r="AL379" s="17"/>
      <c r="AM379" s="17"/>
      <c r="AO379" s="31" t="s">
        <v>312</v>
      </c>
    </row>
    <row r="380" spans="2:41" s="30" customFormat="1" ht="9.9499999999999993" customHeight="1" x14ac:dyDescent="0.2">
      <c r="C380" s="135"/>
      <c r="D380" s="40" t="s">
        <v>206</v>
      </c>
      <c r="E380" s="145" t="s">
        <v>1205</v>
      </c>
      <c r="F380" s="144"/>
      <c r="G380" s="145"/>
      <c r="H380" s="145" t="s">
        <v>1206</v>
      </c>
      <c r="I380" s="144"/>
      <c r="J380" s="145"/>
      <c r="K380" s="144"/>
      <c r="L380" s="145"/>
      <c r="M380" s="144"/>
      <c r="N380" s="144"/>
      <c r="Q380" s="83"/>
      <c r="T380" s="134"/>
      <c r="U380" s="123"/>
      <c r="V380" s="52"/>
      <c r="W380" s="52"/>
      <c r="X380" s="126"/>
      <c r="Y380" s="124"/>
      <c r="Z380" s="52"/>
      <c r="AA380" s="133"/>
      <c r="AC380" s="126"/>
      <c r="AD380" s="125"/>
      <c r="AE380" s="124"/>
      <c r="AF380" s="127"/>
      <c r="AH380" s="125"/>
      <c r="AI380" s="52"/>
      <c r="AJ380" s="3"/>
      <c r="AK380" s="6" t="s">
        <v>93</v>
      </c>
      <c r="AL380" s="3"/>
      <c r="AO380" s="31" t="s">
        <v>312</v>
      </c>
    </row>
    <row r="381" spans="2:41" s="30" customFormat="1" ht="9.9499999999999993" customHeight="1" x14ac:dyDescent="0.2">
      <c r="C381" s="135"/>
      <c r="D381" s="40"/>
      <c r="E381" s="145" t="s">
        <v>1207</v>
      </c>
      <c r="F381" s="144"/>
      <c r="G381" s="145"/>
      <c r="H381" s="145" t="s">
        <v>1242</v>
      </c>
      <c r="I381" s="144"/>
      <c r="J381" s="145"/>
      <c r="K381" s="144"/>
      <c r="L381" s="145"/>
      <c r="M381" s="144"/>
      <c r="N381" s="144"/>
      <c r="Q381" s="83"/>
      <c r="T381" s="134"/>
      <c r="U381" s="123"/>
      <c r="V381" s="52"/>
      <c r="W381" s="52"/>
      <c r="X381" s="126"/>
      <c r="Y381" s="124"/>
      <c r="Z381" s="52"/>
      <c r="AA381" s="133"/>
      <c r="AC381" s="126"/>
      <c r="AD381" s="125"/>
      <c r="AE381" s="124"/>
      <c r="AF381" s="127"/>
      <c r="AH381" s="125"/>
      <c r="AI381" s="52"/>
      <c r="AJ381" s="3"/>
      <c r="AK381" s="6" t="s">
        <v>93</v>
      </c>
      <c r="AL381" s="3"/>
      <c r="AO381" s="31" t="s">
        <v>312</v>
      </c>
    </row>
    <row r="382" spans="2:41" s="3" customFormat="1" ht="1.5" customHeight="1" x14ac:dyDescent="0.2">
      <c r="P382" s="71"/>
      <c r="Q382" s="83"/>
      <c r="R382" s="6"/>
      <c r="S382" s="39"/>
      <c r="T382" s="6"/>
      <c r="U382" s="5"/>
      <c r="V382" s="52"/>
      <c r="W382" s="52"/>
      <c r="X382" s="54"/>
      <c r="Y382" s="15"/>
      <c r="Z382" s="52"/>
      <c r="AA382" s="39"/>
      <c r="AB382" s="39"/>
      <c r="AC382" s="54"/>
      <c r="AD382" s="17"/>
      <c r="AE382" s="15"/>
      <c r="AF382" s="62"/>
      <c r="AG382" s="112"/>
      <c r="AH382" s="39"/>
      <c r="AI382" s="52"/>
      <c r="AJ382" s="17"/>
      <c r="AK382" s="39"/>
      <c r="AL382" s="17"/>
      <c r="AM382" s="17"/>
      <c r="AO382" s="31"/>
    </row>
    <row r="383" spans="2:41" s="3" customFormat="1" ht="9.9499999999999993" customHeight="1" x14ac:dyDescent="0.2">
      <c r="B383" s="101" t="s">
        <v>308</v>
      </c>
      <c r="D383" s="40"/>
      <c r="E383" s="71" t="s">
        <v>1208</v>
      </c>
      <c r="F383" s="71"/>
      <c r="G383" s="30" t="s">
        <v>295</v>
      </c>
      <c r="H383" s="30"/>
      <c r="I383" s="30" t="s">
        <v>1209</v>
      </c>
      <c r="J383" s="30"/>
      <c r="K383" s="30"/>
      <c r="L383" s="30"/>
      <c r="M383" s="30"/>
      <c r="N383" s="30"/>
      <c r="P383" s="71" t="s">
        <v>1210</v>
      </c>
      <c r="Q383" s="83"/>
      <c r="R383" s="29"/>
      <c r="S383" s="39">
        <f t="shared" ref="S383" si="377">IF(Suggested="Yes",AB383,AH383)</f>
        <v>11.55</v>
      </c>
      <c r="T383" s="37" t="s">
        <v>294</v>
      </c>
      <c r="U383" s="141" t="str">
        <f>+Instructions!$B$21</f>
        <v>G</v>
      </c>
      <c r="V383" s="52"/>
      <c r="W383" s="52"/>
      <c r="X383" s="54">
        <f>+Instructions!$C$21</f>
        <v>0</v>
      </c>
      <c r="Y383" s="17">
        <f>IF(Instructions!$C$21="Group",#REF!,IF(Instructions!$C$21="Carter",#REF!,ROUNDUP($AB383*(1-X383),2)))</f>
        <v>11.55</v>
      </c>
      <c r="Z383" s="52"/>
      <c r="AA383" s="6" t="s">
        <v>1300</v>
      </c>
      <c r="AB383" s="39">
        <v>11.55</v>
      </c>
      <c r="AC383" s="57">
        <f t="shared" ref="AC383" si="378">+X383</f>
        <v>0</v>
      </c>
      <c r="AD383" s="17">
        <f t="shared" ref="AD383" si="379">+Y383</f>
        <v>11.55</v>
      </c>
      <c r="AE383" s="12">
        <f t="shared" ref="AE383" si="380">(AH383-AD383)/AH383</f>
        <v>0</v>
      </c>
      <c r="AF383" s="109"/>
      <c r="AG383" s="114">
        <v>1</v>
      </c>
      <c r="AH383" s="38">
        <f t="shared" ref="AH383" si="381">SUM(AJ383:AL383)+AF383</f>
        <v>11.55</v>
      </c>
      <c r="AI383" s="52"/>
      <c r="AJ383" s="17">
        <f t="shared" ref="AJ383" si="382">ROUND(AD383/(1-VLOOKUP(AG383,Group,2,FALSE)),2)</f>
        <v>11.55</v>
      </c>
      <c r="AK383" s="17">
        <f t="shared" ref="AK383" si="383">IF(VLOOKUP(AG383,Group,5,FALSE)="YES",VLOOKUP(ROUND(ROUND(AJ383,1)-AJ383,2),Round,2,FALSE)+VLOOKUP(AG383,Group,6,FALSE),0)</f>
        <v>0</v>
      </c>
      <c r="AL383" s="17">
        <f t="shared" ref="AL383" si="384">IF(VLOOKUP(AG383,Group,7,FALSE)="",0,ROUND(AJ383-0.04999,1)-AJ383+AM383)</f>
        <v>0</v>
      </c>
      <c r="AM383" s="17" t="str">
        <f t="shared" ref="AM383" si="385">IF(VLOOKUP(AG383,Group,7,FALSE)="","",VLOOKUP(AG383,Group,7,FALSE))</f>
        <v/>
      </c>
      <c r="AO383" s="31" t="s">
        <v>312</v>
      </c>
    </row>
    <row r="384" spans="2:41" s="3" customFormat="1" ht="1.5" customHeight="1" x14ac:dyDescent="0.2">
      <c r="C384" s="129"/>
      <c r="D384" s="11"/>
      <c r="E384" s="130"/>
      <c r="F384" s="130"/>
      <c r="Q384" s="83"/>
      <c r="S384" s="39"/>
      <c r="T384" s="131"/>
      <c r="U384" s="122"/>
      <c r="V384" s="52"/>
      <c r="W384" s="52"/>
      <c r="X384" s="54"/>
      <c r="Y384" s="15"/>
      <c r="Z384" s="52"/>
      <c r="AA384" s="133"/>
      <c r="AC384" s="54"/>
      <c r="AD384" s="17"/>
      <c r="AE384" s="15"/>
      <c r="AF384" s="62"/>
      <c r="AH384" s="17"/>
      <c r="AI384" s="52"/>
      <c r="AK384" s="6"/>
      <c r="AO384" s="31" t="s">
        <v>312</v>
      </c>
    </row>
    <row r="385" spans="2:41" s="3" customFormat="1" ht="9.9499999999999993" customHeight="1" x14ac:dyDescent="0.2">
      <c r="B385" s="102" t="s">
        <v>292</v>
      </c>
      <c r="D385" s="40"/>
      <c r="E385" s="71" t="s">
        <v>793</v>
      </c>
      <c r="F385" s="71"/>
      <c r="G385" s="30" t="s">
        <v>794</v>
      </c>
      <c r="H385" s="30"/>
      <c r="I385" s="30" t="s">
        <v>797</v>
      </c>
      <c r="J385" s="30"/>
      <c r="K385" s="30"/>
      <c r="L385" s="30"/>
      <c r="M385" s="30"/>
      <c r="N385" s="30"/>
      <c r="P385" s="71"/>
      <c r="Q385" s="83"/>
      <c r="R385" s="29" t="s">
        <v>304</v>
      </c>
      <c r="S385" s="39">
        <f>IF(Suggested="Yes",AB385,AH385)</f>
        <v>186.6</v>
      </c>
      <c r="T385" s="37" t="s">
        <v>293</v>
      </c>
      <c r="U385" s="141" t="str">
        <f>+Instructions!$B$21</f>
        <v>G</v>
      </c>
      <c r="V385" s="52"/>
      <c r="W385" s="52"/>
      <c r="X385" s="54">
        <f>+Instructions!$C$21</f>
        <v>0</v>
      </c>
      <c r="Y385" s="17">
        <f>IF(Instructions!$C$21="Group",#REF!,IF(Instructions!$C$21="Carter",#REF!,ROUNDUP($AB385*(1-X385),2)))</f>
        <v>186.6</v>
      </c>
      <c r="Z385" s="52"/>
      <c r="AA385" s="6" t="s">
        <v>1300</v>
      </c>
      <c r="AB385" s="39">
        <v>186.6</v>
      </c>
      <c r="AC385" s="57">
        <f t="shared" ref="AC385:AC387" si="386">+X385</f>
        <v>0</v>
      </c>
      <c r="AD385" s="39">
        <f t="shared" ref="AD385:AD387" si="387">+Y385</f>
        <v>186.6</v>
      </c>
      <c r="AE385" s="57">
        <f>(AH385-AD385)/AH385</f>
        <v>0</v>
      </c>
      <c r="AF385" s="109"/>
      <c r="AG385" s="116">
        <v>2</v>
      </c>
      <c r="AH385" s="44">
        <f>SUM(AJ385:AL385)+AF385</f>
        <v>186.6</v>
      </c>
      <c r="AI385" s="52"/>
      <c r="AJ385" s="17">
        <f>ROUND(AD385/(1-VLOOKUP(AG385,Group,2,FALSE)),2)</f>
        <v>186.6</v>
      </c>
      <c r="AK385" s="17">
        <f>IF(VLOOKUP(AG385,Group,5,FALSE)="YES",VLOOKUP(ROUND(ROUND(AJ385,1)-AJ385,2),Round,2,FALSE)+VLOOKUP(AG385,Group,6,FALSE),0)</f>
        <v>0</v>
      </c>
      <c r="AL385" s="17">
        <f>IF(VLOOKUP(AG385,Group,7,FALSE)="",0,ROUND(AJ385-0.04999,1)-AJ385+AM385)</f>
        <v>0</v>
      </c>
      <c r="AM385" s="17" t="str">
        <f>IF(VLOOKUP(AG385,Group,7,FALSE)="","",VLOOKUP(AG385,Group,7,FALSE))</f>
        <v/>
      </c>
      <c r="AO385" s="31" t="s">
        <v>312</v>
      </c>
    </row>
    <row r="386" spans="2:41" s="3" customFormat="1" ht="9.9499999999999993" customHeight="1" x14ac:dyDescent="0.2">
      <c r="B386" s="102" t="s">
        <v>292</v>
      </c>
      <c r="D386" s="40"/>
      <c r="E386" s="71" t="s">
        <v>793</v>
      </c>
      <c r="F386" s="71"/>
      <c r="G386" s="30" t="s">
        <v>795</v>
      </c>
      <c r="H386" s="30"/>
      <c r="I386" s="30" t="s">
        <v>798</v>
      </c>
      <c r="J386" s="30"/>
      <c r="K386" s="30"/>
      <c r="L386" s="30"/>
      <c r="M386" s="30"/>
      <c r="N386" s="30"/>
      <c r="P386" s="71"/>
      <c r="Q386" s="83"/>
      <c r="R386" s="29" t="s">
        <v>304</v>
      </c>
      <c r="S386" s="39">
        <f>IF(Suggested="Yes",AB386,AH386)</f>
        <v>186.6</v>
      </c>
      <c r="T386" s="37" t="s">
        <v>293</v>
      </c>
      <c r="U386" s="141" t="str">
        <f>+Instructions!$B$21</f>
        <v>G</v>
      </c>
      <c r="V386" s="52"/>
      <c r="W386" s="52"/>
      <c r="X386" s="54">
        <f>+Instructions!$C$21</f>
        <v>0</v>
      </c>
      <c r="Y386" s="17">
        <f>IF(Instructions!$C$21="Group",#REF!,IF(Instructions!$C$21="Carter",#REF!,ROUNDUP($AB386*(1-X386),2)))</f>
        <v>186.6</v>
      </c>
      <c r="Z386" s="52"/>
      <c r="AA386" s="6" t="s">
        <v>1300</v>
      </c>
      <c r="AB386" s="39">
        <v>186.6</v>
      </c>
      <c r="AC386" s="57">
        <f t="shared" si="386"/>
        <v>0</v>
      </c>
      <c r="AD386" s="39">
        <f t="shared" si="387"/>
        <v>186.6</v>
      </c>
      <c r="AE386" s="57">
        <f>(AH386-AD386)/AH386</f>
        <v>0</v>
      </c>
      <c r="AF386" s="109"/>
      <c r="AG386" s="116">
        <v>2</v>
      </c>
      <c r="AH386" s="44">
        <f>SUM(AJ386:AL386)+AF386</f>
        <v>186.6</v>
      </c>
      <c r="AI386" s="52"/>
      <c r="AJ386" s="17">
        <f>ROUND(AD386/(1-VLOOKUP(AG386,Group,2,FALSE)),2)</f>
        <v>186.6</v>
      </c>
      <c r="AK386" s="17">
        <f>IF(VLOOKUP(AG386,Group,5,FALSE)="YES",VLOOKUP(ROUND(ROUND(AJ386,1)-AJ386,2),Round,2,FALSE)+VLOOKUP(AG386,Group,6,FALSE),0)</f>
        <v>0</v>
      </c>
      <c r="AL386" s="17">
        <f>IF(VLOOKUP(AG386,Group,7,FALSE)="",0,ROUND(AJ386-0.04999,1)-AJ386+AM386)</f>
        <v>0</v>
      </c>
      <c r="AM386" s="17" t="str">
        <f>IF(VLOOKUP(AG386,Group,7,FALSE)="","",VLOOKUP(AG386,Group,7,FALSE))</f>
        <v/>
      </c>
      <c r="AO386" s="31" t="s">
        <v>312</v>
      </c>
    </row>
    <row r="387" spans="2:41" s="3" customFormat="1" ht="9.9499999999999993" customHeight="1" x14ac:dyDescent="0.2">
      <c r="B387" s="102" t="s">
        <v>292</v>
      </c>
      <c r="D387" s="40"/>
      <c r="E387" s="71" t="s">
        <v>793</v>
      </c>
      <c r="F387" s="71"/>
      <c r="G387" s="30" t="s">
        <v>796</v>
      </c>
      <c r="H387" s="30"/>
      <c r="I387" s="30" t="s">
        <v>799</v>
      </c>
      <c r="J387" s="30"/>
      <c r="K387" s="30"/>
      <c r="L387" s="30"/>
      <c r="M387" s="30"/>
      <c r="N387" s="30"/>
      <c r="P387" s="71"/>
      <c r="Q387" s="83"/>
      <c r="R387" s="29" t="s">
        <v>304</v>
      </c>
      <c r="S387" s="39">
        <f>IF(Suggested="Yes",AB387,AH387)</f>
        <v>304.8</v>
      </c>
      <c r="T387" s="37" t="s">
        <v>293</v>
      </c>
      <c r="U387" s="141" t="str">
        <f>+Instructions!$B$21</f>
        <v>G</v>
      </c>
      <c r="V387" s="52"/>
      <c r="W387" s="52"/>
      <c r="X387" s="54">
        <f>+Instructions!$C$21</f>
        <v>0</v>
      </c>
      <c r="Y387" s="17">
        <f>IF(Instructions!$C$21="Group",#REF!,IF(Instructions!$C$21="Carter",#REF!,ROUNDUP($AB387*(1-X387),2)))</f>
        <v>304.8</v>
      </c>
      <c r="Z387" s="52"/>
      <c r="AA387" s="6" t="s">
        <v>1300</v>
      </c>
      <c r="AB387" s="39">
        <v>304.8</v>
      </c>
      <c r="AC387" s="57">
        <f t="shared" si="386"/>
        <v>0</v>
      </c>
      <c r="AD387" s="39">
        <f t="shared" si="387"/>
        <v>304.8</v>
      </c>
      <c r="AE387" s="57">
        <f>(AH387-AD387)/AH387</f>
        <v>0</v>
      </c>
      <c r="AF387" s="109"/>
      <c r="AG387" s="116">
        <v>2</v>
      </c>
      <c r="AH387" s="44">
        <f>SUM(AJ387:AL387)+AF387</f>
        <v>304.8</v>
      </c>
      <c r="AI387" s="52"/>
      <c r="AJ387" s="17">
        <f>ROUND(AD387/(1-VLOOKUP(AG387,Group,2,FALSE)),2)</f>
        <v>304.8</v>
      </c>
      <c r="AK387" s="17">
        <f>IF(VLOOKUP(AG387,Group,5,FALSE)="YES",VLOOKUP(ROUND(ROUND(AJ387,1)-AJ387,2),Round,2,FALSE)+VLOOKUP(AG387,Group,6,FALSE),0)</f>
        <v>0</v>
      </c>
      <c r="AL387" s="17">
        <f>IF(VLOOKUP(AG387,Group,7,FALSE)="",0,ROUND(AJ387-0.04999,1)-AJ387+AM387)</f>
        <v>0</v>
      </c>
      <c r="AM387" s="17" t="str">
        <f>IF(VLOOKUP(AG387,Group,7,FALSE)="","",VLOOKUP(AG387,Group,7,FALSE))</f>
        <v/>
      </c>
      <c r="AO387" s="31" t="s">
        <v>312</v>
      </c>
    </row>
    <row r="388" spans="2:41" s="3" customFormat="1" ht="1.5" customHeight="1" x14ac:dyDescent="0.2">
      <c r="P388" s="71"/>
      <c r="Q388" s="83"/>
      <c r="R388" s="6"/>
      <c r="S388" s="39"/>
      <c r="T388" s="6"/>
      <c r="U388" s="5"/>
      <c r="V388" s="52"/>
      <c r="W388" s="52"/>
      <c r="X388" s="54"/>
      <c r="Y388" s="15"/>
      <c r="Z388" s="52"/>
      <c r="AA388" s="39"/>
      <c r="AB388" s="39"/>
      <c r="AC388" s="54"/>
      <c r="AD388" s="17"/>
      <c r="AE388" s="15"/>
      <c r="AF388" s="62"/>
      <c r="AG388" s="112"/>
      <c r="AH388" s="39"/>
      <c r="AI388" s="52"/>
      <c r="AJ388" s="17"/>
      <c r="AK388" s="39"/>
      <c r="AL388" s="17"/>
      <c r="AM388" s="17"/>
      <c r="AO388" s="31"/>
    </row>
    <row r="389" spans="2:41" s="3" customFormat="1" ht="9.9499999999999993" customHeight="1" x14ac:dyDescent="0.2">
      <c r="D389" s="40" t="s">
        <v>351</v>
      </c>
      <c r="E389" s="187" t="s">
        <v>1211</v>
      </c>
      <c r="F389" s="71"/>
      <c r="G389" s="30"/>
      <c r="H389" s="30"/>
      <c r="I389" s="30"/>
      <c r="J389" s="30"/>
      <c r="K389" s="30"/>
      <c r="L389" s="30"/>
      <c r="M389" s="30"/>
      <c r="N389" s="30"/>
      <c r="P389" s="71"/>
      <c r="Q389" s="83"/>
      <c r="R389" s="29"/>
      <c r="S389" s="39"/>
      <c r="T389" s="37"/>
      <c r="U389" s="5"/>
      <c r="V389" s="52"/>
      <c r="W389" s="52"/>
      <c r="X389" s="54"/>
      <c r="Y389" s="17"/>
      <c r="Z389" s="52"/>
      <c r="AA389" s="133"/>
      <c r="AB389" s="39"/>
      <c r="AC389" s="57"/>
      <c r="AD389" s="17"/>
      <c r="AE389" s="12"/>
      <c r="AF389" s="62"/>
      <c r="AH389" s="17"/>
      <c r="AI389" s="52"/>
      <c r="AK389" s="6" t="s">
        <v>93</v>
      </c>
      <c r="AO389" s="31" t="s">
        <v>312</v>
      </c>
    </row>
    <row r="390" spans="2:41" s="3" customFormat="1" ht="3.95" customHeight="1" x14ac:dyDescent="0.2">
      <c r="P390" s="71"/>
      <c r="Q390" s="83"/>
      <c r="R390" s="6"/>
      <c r="S390" s="39"/>
      <c r="T390" s="6"/>
      <c r="U390" s="5"/>
      <c r="V390" s="52"/>
      <c r="W390" s="52"/>
      <c r="X390" s="54"/>
      <c r="Y390" s="15"/>
      <c r="Z390" s="52"/>
      <c r="AA390" s="39"/>
      <c r="AB390" s="39"/>
      <c r="AC390" s="54"/>
      <c r="AD390" s="17"/>
      <c r="AE390" s="15"/>
      <c r="AF390" s="62"/>
      <c r="AG390" s="112"/>
      <c r="AH390" s="39"/>
      <c r="AI390" s="52"/>
      <c r="AJ390" s="17"/>
      <c r="AK390" s="39"/>
      <c r="AL390" s="17"/>
      <c r="AM390" s="17"/>
      <c r="AO390" s="31" t="s">
        <v>312</v>
      </c>
    </row>
    <row r="391" spans="2:41" s="3" customFormat="1" ht="12.2" customHeight="1" x14ac:dyDescent="0.2">
      <c r="C391" s="129" t="s">
        <v>1346</v>
      </c>
      <c r="P391" s="71"/>
      <c r="Q391" s="83"/>
      <c r="R391" s="193" t="s">
        <v>681</v>
      </c>
      <c r="S391" s="194" t="s">
        <v>1366</v>
      </c>
      <c r="T391" s="198"/>
      <c r="U391" s="5"/>
      <c r="V391" s="52"/>
      <c r="W391" s="52"/>
      <c r="X391" s="54"/>
      <c r="Y391" s="15"/>
      <c r="Z391" s="52"/>
      <c r="AA391" s="39"/>
      <c r="AB391" s="39"/>
      <c r="AC391" s="54"/>
      <c r="AD391" s="17"/>
      <c r="AE391" s="15"/>
      <c r="AF391" s="62"/>
      <c r="AG391" s="112"/>
      <c r="AH391" s="39"/>
      <c r="AI391" s="52"/>
      <c r="AJ391" s="17"/>
      <c r="AK391" s="39"/>
      <c r="AL391" s="17"/>
      <c r="AM391" s="17"/>
      <c r="AO391" s="31"/>
    </row>
    <row r="392" spans="2:41" s="3" customFormat="1" ht="2.4500000000000002" customHeight="1" x14ac:dyDescent="0.2">
      <c r="P392" s="71"/>
      <c r="Q392" s="83"/>
      <c r="R392" s="6"/>
      <c r="S392" s="39"/>
      <c r="T392" s="6"/>
      <c r="U392" s="5"/>
      <c r="V392" s="52"/>
      <c r="W392" s="52"/>
      <c r="X392" s="54"/>
      <c r="Y392" s="15"/>
      <c r="Z392" s="52"/>
      <c r="AA392" s="39"/>
      <c r="AB392" s="39"/>
      <c r="AC392" s="54"/>
      <c r="AD392" s="17"/>
      <c r="AE392" s="15"/>
      <c r="AF392" s="62"/>
      <c r="AG392" s="112"/>
      <c r="AH392" s="39"/>
      <c r="AI392" s="52"/>
      <c r="AJ392" s="17"/>
      <c r="AK392" s="39"/>
      <c r="AL392" s="17"/>
      <c r="AM392" s="17"/>
      <c r="AO392" s="31" t="s">
        <v>312</v>
      </c>
    </row>
    <row r="393" spans="2:41" s="30" customFormat="1" ht="9.9499999999999993" customHeight="1" x14ac:dyDescent="0.2">
      <c r="C393" s="135"/>
      <c r="D393" s="40" t="s">
        <v>206</v>
      </c>
      <c r="E393" s="145" t="s">
        <v>1323</v>
      </c>
      <c r="F393" s="144"/>
      <c r="G393" s="145" t="s">
        <v>1326</v>
      </c>
      <c r="H393" s="145"/>
      <c r="J393" s="145" t="s">
        <v>1327</v>
      </c>
      <c r="K393" s="144"/>
      <c r="L393" s="145"/>
      <c r="N393" s="144"/>
      <c r="Q393" s="83"/>
      <c r="T393" s="134"/>
      <c r="U393" s="123"/>
      <c r="V393" s="52"/>
      <c r="W393" s="52"/>
      <c r="X393" s="126"/>
      <c r="Y393" s="124"/>
      <c r="Z393" s="52"/>
      <c r="AA393" s="133"/>
      <c r="AC393" s="126"/>
      <c r="AD393" s="125"/>
      <c r="AE393" s="124"/>
      <c r="AF393" s="127"/>
      <c r="AH393" s="125"/>
      <c r="AI393" s="52"/>
      <c r="AJ393" s="3"/>
      <c r="AK393" s="6" t="s">
        <v>93</v>
      </c>
      <c r="AL393" s="3"/>
      <c r="AO393" s="31" t="s">
        <v>312</v>
      </c>
    </row>
    <row r="394" spans="2:41" s="30" customFormat="1" ht="9.9499999999999993" customHeight="1" x14ac:dyDescent="0.2">
      <c r="C394" s="135"/>
      <c r="D394" s="40"/>
      <c r="E394" s="145" t="s">
        <v>1324</v>
      </c>
      <c r="F394" s="144"/>
      <c r="G394" s="145" t="s">
        <v>1325</v>
      </c>
      <c r="H394" s="145"/>
      <c r="J394" s="145"/>
      <c r="K394" s="144"/>
      <c r="L394" s="145"/>
      <c r="N394" s="144"/>
      <c r="Q394" s="83"/>
      <c r="T394" s="134"/>
      <c r="U394" s="123"/>
      <c r="V394" s="52"/>
      <c r="W394" s="52"/>
      <c r="X394" s="126"/>
      <c r="Y394" s="124"/>
      <c r="Z394" s="52"/>
      <c r="AA394" s="133"/>
      <c r="AC394" s="126"/>
      <c r="AD394" s="125"/>
      <c r="AE394" s="124"/>
      <c r="AF394" s="127"/>
      <c r="AH394" s="125"/>
      <c r="AI394" s="52"/>
      <c r="AJ394" s="3"/>
      <c r="AK394" s="6" t="s">
        <v>93</v>
      </c>
      <c r="AL394" s="3"/>
      <c r="AO394" s="31" t="s">
        <v>312</v>
      </c>
    </row>
    <row r="395" spans="2:41" s="3" customFormat="1" ht="1.5" customHeight="1" x14ac:dyDescent="0.2">
      <c r="P395" s="71"/>
      <c r="Q395" s="83"/>
      <c r="R395" s="6"/>
      <c r="S395" s="39"/>
      <c r="T395" s="6"/>
      <c r="U395" s="5"/>
      <c r="V395" s="52"/>
      <c r="W395" s="52"/>
      <c r="X395" s="54"/>
      <c r="Y395" s="15"/>
      <c r="Z395" s="52"/>
      <c r="AA395" s="39"/>
      <c r="AB395" s="39"/>
      <c r="AC395" s="54"/>
      <c r="AD395" s="17"/>
      <c r="AE395" s="15"/>
      <c r="AF395" s="62"/>
      <c r="AG395" s="112"/>
      <c r="AH395" s="39"/>
      <c r="AI395" s="52"/>
      <c r="AJ395" s="17"/>
      <c r="AK395" s="39"/>
      <c r="AL395" s="17"/>
      <c r="AM395" s="17"/>
      <c r="AO395" s="31" t="s">
        <v>312</v>
      </c>
    </row>
    <row r="396" spans="2:41" s="3" customFormat="1" ht="9.9499999999999993" customHeight="1" x14ac:dyDescent="0.2">
      <c r="B396" s="101" t="s">
        <v>308</v>
      </c>
      <c r="D396" s="40"/>
      <c r="E396" s="71" t="s">
        <v>43</v>
      </c>
      <c r="F396" s="71"/>
      <c r="G396" s="30" t="s">
        <v>295</v>
      </c>
      <c r="H396" s="30"/>
      <c r="I396" s="30" t="s">
        <v>1364</v>
      </c>
      <c r="J396" s="30"/>
      <c r="K396" s="30"/>
      <c r="L396" s="30"/>
      <c r="M396" s="30"/>
      <c r="N396" s="30"/>
      <c r="P396" s="71" t="s">
        <v>817</v>
      </c>
      <c r="Q396" s="83" t="s">
        <v>210</v>
      </c>
      <c r="R396" s="29"/>
      <c r="S396" s="39">
        <f t="shared" ref="S396:S397" si="388">IF(Suggested="Yes",AB396,AH396)</f>
        <v>5.8</v>
      </c>
      <c r="T396" s="37" t="s">
        <v>294</v>
      </c>
      <c r="U396" s="141" t="str">
        <f>+Instructions!$B$21</f>
        <v>G</v>
      </c>
      <c r="V396" s="52"/>
      <c r="W396" s="52"/>
      <c r="X396" s="54">
        <f>+Instructions!$C$21</f>
        <v>0</v>
      </c>
      <c r="Y396" s="17">
        <f>IF(Instructions!$C$21="Group",#REF!,IF(Instructions!$C$21="Carter",#REF!,ROUNDUP($AB396*(1-X396),2)))</f>
        <v>5.8</v>
      </c>
      <c r="Z396" s="52"/>
      <c r="AA396" s="6" t="s">
        <v>1300</v>
      </c>
      <c r="AB396" s="39">
        <v>5.8</v>
      </c>
      <c r="AC396" s="57">
        <f t="shared" ref="AC396:AC397" si="389">+X396</f>
        <v>0</v>
      </c>
      <c r="AD396" s="17">
        <f t="shared" ref="AD396:AD397" si="390">+Y396</f>
        <v>5.8</v>
      </c>
      <c r="AE396" s="12">
        <f t="shared" ref="AE396:AE397" si="391">(AH396-AD396)/AH396</f>
        <v>0</v>
      </c>
      <c r="AF396" s="109"/>
      <c r="AG396" s="114">
        <v>1</v>
      </c>
      <c r="AH396" s="38">
        <f t="shared" ref="AH396:AH397" si="392">SUM(AJ396:AL396)+AF396</f>
        <v>5.8</v>
      </c>
      <c r="AI396" s="52"/>
      <c r="AJ396" s="17">
        <f t="shared" ref="AJ396:AJ397" si="393">ROUND(AD396/(1-VLOOKUP(AG396,Group,2,FALSE)),2)</f>
        <v>5.8</v>
      </c>
      <c r="AK396" s="17">
        <f t="shared" ref="AK396:AK397" si="394">IF(VLOOKUP(AG396,Group,5,FALSE)="YES",VLOOKUP(ROUND(ROUND(AJ396,1)-AJ396,2),Round,2,FALSE)+VLOOKUP(AG396,Group,6,FALSE),0)</f>
        <v>0</v>
      </c>
      <c r="AL396" s="17">
        <f t="shared" ref="AL396:AL397" si="395">IF(VLOOKUP(AG396,Group,7,FALSE)="",0,ROUND(AJ396-0.04999,1)-AJ396+AM396)</f>
        <v>0</v>
      </c>
      <c r="AM396" s="17" t="str">
        <f t="shared" ref="AM396:AM397" si="396">IF(VLOOKUP(AG396,Group,7,FALSE)="","",VLOOKUP(AG396,Group,7,FALSE))</f>
        <v/>
      </c>
      <c r="AO396" s="31" t="s">
        <v>312</v>
      </c>
    </row>
    <row r="397" spans="2:41" s="3" customFormat="1" ht="9.9499999999999993" customHeight="1" x14ac:dyDescent="0.2">
      <c r="B397" s="101" t="s">
        <v>308</v>
      </c>
      <c r="D397" s="40"/>
      <c r="E397" s="71" t="s">
        <v>1328</v>
      </c>
      <c r="F397" s="71"/>
      <c r="G397" s="30" t="s">
        <v>295</v>
      </c>
      <c r="H397" s="30"/>
      <c r="I397" s="30" t="s">
        <v>1364</v>
      </c>
      <c r="J397" s="30"/>
      <c r="K397" s="30" t="s">
        <v>93</v>
      </c>
      <c r="L397" s="30"/>
      <c r="M397" s="30"/>
      <c r="N397" s="30"/>
      <c r="P397" s="71" t="s">
        <v>1329</v>
      </c>
      <c r="Q397" s="83"/>
      <c r="R397" s="29"/>
      <c r="S397" s="39">
        <f t="shared" si="388"/>
        <v>8.3000000000000007</v>
      </c>
      <c r="T397" s="37" t="s">
        <v>294</v>
      </c>
      <c r="U397" s="141" t="str">
        <f>+Instructions!$B$21</f>
        <v>G</v>
      </c>
      <c r="V397" s="52"/>
      <c r="W397" s="52"/>
      <c r="X397" s="54">
        <f>+Instructions!$C$21</f>
        <v>0</v>
      </c>
      <c r="Y397" s="17">
        <f>IF(Instructions!$C$21="Group",#REF!,IF(Instructions!$C$21="Carter",#REF!,ROUNDUP($AB397*(1-X397),2)))</f>
        <v>8.3000000000000007</v>
      </c>
      <c r="Z397" s="52"/>
      <c r="AA397" s="6" t="s">
        <v>1300</v>
      </c>
      <c r="AB397" s="39">
        <v>8.3000000000000007</v>
      </c>
      <c r="AC397" s="57">
        <f t="shared" si="389"/>
        <v>0</v>
      </c>
      <c r="AD397" s="17">
        <f t="shared" si="390"/>
        <v>8.3000000000000007</v>
      </c>
      <c r="AE397" s="12">
        <f t="shared" si="391"/>
        <v>0</v>
      </c>
      <c r="AF397" s="109"/>
      <c r="AG397" s="114">
        <v>1</v>
      </c>
      <c r="AH397" s="38">
        <f t="shared" si="392"/>
        <v>8.3000000000000007</v>
      </c>
      <c r="AI397" s="52"/>
      <c r="AJ397" s="17">
        <f t="shared" si="393"/>
        <v>8.3000000000000007</v>
      </c>
      <c r="AK397" s="17">
        <f t="shared" si="394"/>
        <v>0</v>
      </c>
      <c r="AL397" s="17">
        <f t="shared" si="395"/>
        <v>0</v>
      </c>
      <c r="AM397" s="17" t="str">
        <f t="shared" si="396"/>
        <v/>
      </c>
      <c r="AO397" s="31" t="s">
        <v>312</v>
      </c>
    </row>
    <row r="398" spans="2:41" s="3" customFormat="1" ht="9.9499999999999993" customHeight="1" x14ac:dyDescent="0.2">
      <c r="B398" s="101" t="s">
        <v>308</v>
      </c>
      <c r="D398" s="40"/>
      <c r="E398" s="71" t="s">
        <v>870</v>
      </c>
      <c r="F398" s="71"/>
      <c r="G398" s="30" t="s">
        <v>295</v>
      </c>
      <c r="H398" s="30"/>
      <c r="I398" s="30" t="s">
        <v>1364</v>
      </c>
      <c r="J398" s="30"/>
      <c r="K398" s="30"/>
      <c r="L398" s="30"/>
      <c r="M398" s="30"/>
      <c r="N398" s="30"/>
      <c r="P398" s="71" t="s">
        <v>872</v>
      </c>
      <c r="Q398" s="83" t="s">
        <v>210</v>
      </c>
      <c r="R398" s="29" t="s">
        <v>349</v>
      </c>
      <c r="S398" s="39">
        <f t="shared" ref="S398:S399" si="397">IF(Suggested="Yes",AB398,AH398)</f>
        <v>6.95</v>
      </c>
      <c r="T398" s="37" t="s">
        <v>294</v>
      </c>
      <c r="U398" s="141" t="str">
        <f>+Instructions!$B$21</f>
        <v>G</v>
      </c>
      <c r="V398" s="52"/>
      <c r="W398" s="52"/>
      <c r="X398" s="54">
        <f>+Instructions!$C$21</f>
        <v>0</v>
      </c>
      <c r="Y398" s="17">
        <f>IF(Instructions!$C$21="Group",#REF!,IF(Instructions!$C$21="Carter",#REF!,ROUNDUP($AB398*(1-X398),2)))</f>
        <v>6.95</v>
      </c>
      <c r="Z398" s="52"/>
      <c r="AA398" s="6" t="s">
        <v>1300</v>
      </c>
      <c r="AB398" s="39">
        <v>6.95</v>
      </c>
      <c r="AC398" s="57">
        <f t="shared" ref="AC398:AC399" si="398">+X398</f>
        <v>0</v>
      </c>
      <c r="AD398" s="17">
        <f t="shared" ref="AD398:AD399" si="399">+Y398</f>
        <v>6.95</v>
      </c>
      <c r="AE398" s="12">
        <f t="shared" ref="AE398:AE399" si="400">(AH398-AD398)/AH398</f>
        <v>0</v>
      </c>
      <c r="AF398" s="109"/>
      <c r="AG398" s="114">
        <v>1</v>
      </c>
      <c r="AH398" s="38">
        <f t="shared" ref="AH398:AH399" si="401">SUM(AJ398:AL398)+AF398</f>
        <v>6.95</v>
      </c>
      <c r="AI398" s="52"/>
      <c r="AJ398" s="17">
        <f t="shared" ref="AJ398:AJ399" si="402">ROUND(AD398/(1-VLOOKUP(AG398,Group,2,FALSE)),2)</f>
        <v>6.95</v>
      </c>
      <c r="AK398" s="17">
        <f t="shared" ref="AK398:AK399" si="403">IF(VLOOKUP(AG398,Group,5,FALSE)="YES",VLOOKUP(ROUND(ROUND(AJ398,1)-AJ398,2),Round,2,FALSE)+VLOOKUP(AG398,Group,6,FALSE),0)</f>
        <v>0</v>
      </c>
      <c r="AL398" s="17">
        <f t="shared" ref="AL398:AL399" si="404">IF(VLOOKUP(AG398,Group,7,FALSE)="",0,ROUND(AJ398-0.04999,1)-AJ398+AM398)</f>
        <v>0</v>
      </c>
      <c r="AM398" s="17" t="str">
        <f t="shared" ref="AM398:AM399" si="405">IF(VLOOKUP(AG398,Group,7,FALSE)="","",VLOOKUP(AG398,Group,7,FALSE))</f>
        <v/>
      </c>
      <c r="AO398" s="31" t="s">
        <v>312</v>
      </c>
    </row>
    <row r="399" spans="2:41" s="3" customFormat="1" ht="9.9499999999999993" customHeight="1" x14ac:dyDescent="0.2">
      <c r="B399" s="101" t="s">
        <v>308</v>
      </c>
      <c r="D399" s="40"/>
      <c r="E399" s="71" t="s">
        <v>1330</v>
      </c>
      <c r="F399" s="71"/>
      <c r="G399" s="30" t="s">
        <v>1331</v>
      </c>
      <c r="H399" s="30"/>
      <c r="I399" s="30" t="s">
        <v>1364</v>
      </c>
      <c r="J399" s="30"/>
      <c r="K399" s="30"/>
      <c r="L399" s="30"/>
      <c r="M399" s="30"/>
      <c r="N399" s="30"/>
      <c r="P399" s="71" t="s">
        <v>1332</v>
      </c>
      <c r="Q399" s="83"/>
      <c r="R399" s="29"/>
      <c r="S399" s="39">
        <f t="shared" si="397"/>
        <v>42.95</v>
      </c>
      <c r="T399" s="37" t="s">
        <v>294</v>
      </c>
      <c r="U399" s="141" t="str">
        <f>+Instructions!$B$21</f>
        <v>G</v>
      </c>
      <c r="V399" s="52"/>
      <c r="W399" s="52"/>
      <c r="X399" s="54">
        <f>+Instructions!$C$21</f>
        <v>0</v>
      </c>
      <c r="Y399" s="17">
        <f>IF(Instructions!$C$21="Group",#REF!,IF(Instructions!$C$21="Carter",#REF!,ROUNDUP($AB399*(1-X399),2)))</f>
        <v>42.95</v>
      </c>
      <c r="Z399" s="52"/>
      <c r="AA399" s="6" t="s">
        <v>1300</v>
      </c>
      <c r="AB399" s="39">
        <v>42.95</v>
      </c>
      <c r="AC399" s="57">
        <f t="shared" si="398"/>
        <v>0</v>
      </c>
      <c r="AD399" s="17">
        <f t="shared" si="399"/>
        <v>42.95</v>
      </c>
      <c r="AE399" s="12">
        <f t="shared" si="400"/>
        <v>0</v>
      </c>
      <c r="AF399" s="109"/>
      <c r="AG399" s="114">
        <v>1</v>
      </c>
      <c r="AH399" s="38">
        <f t="shared" si="401"/>
        <v>42.95</v>
      </c>
      <c r="AI399" s="52"/>
      <c r="AJ399" s="17">
        <f t="shared" si="402"/>
        <v>42.95</v>
      </c>
      <c r="AK399" s="17">
        <f t="shared" si="403"/>
        <v>0</v>
      </c>
      <c r="AL399" s="17">
        <f t="shared" si="404"/>
        <v>0</v>
      </c>
      <c r="AM399" s="17" t="str">
        <f t="shared" si="405"/>
        <v/>
      </c>
      <c r="AO399" s="31" t="s">
        <v>312</v>
      </c>
    </row>
    <row r="400" spans="2:41" s="3" customFormat="1" ht="1.7" customHeight="1" x14ac:dyDescent="0.2">
      <c r="P400" s="71"/>
      <c r="Q400" s="83"/>
      <c r="R400" s="6"/>
      <c r="S400" s="39"/>
      <c r="T400" s="6"/>
      <c r="U400" s="5"/>
      <c r="V400" s="52"/>
      <c r="W400" s="52"/>
      <c r="X400" s="54"/>
      <c r="Y400" s="15"/>
      <c r="Z400" s="52"/>
      <c r="AA400" s="39"/>
      <c r="AB400" s="39"/>
      <c r="AC400" s="54"/>
      <c r="AD400" s="17"/>
      <c r="AE400" s="15"/>
      <c r="AF400" s="62"/>
      <c r="AG400" s="112"/>
      <c r="AH400" s="39"/>
      <c r="AI400" s="52"/>
      <c r="AJ400" s="17"/>
      <c r="AK400" s="39"/>
      <c r="AL400" s="17"/>
      <c r="AM400" s="17"/>
      <c r="AO400" s="31" t="s">
        <v>312</v>
      </c>
    </row>
    <row r="401" spans="2:41" s="3" customFormat="1" ht="9.9499999999999993" customHeight="1" x14ac:dyDescent="0.2">
      <c r="B401" s="100" t="s">
        <v>204</v>
      </c>
      <c r="D401" s="40"/>
      <c r="E401" s="71" t="s">
        <v>134</v>
      </c>
      <c r="F401" s="71"/>
      <c r="G401" s="30" t="s">
        <v>30</v>
      </c>
      <c r="H401" s="30"/>
      <c r="I401" s="30" t="s">
        <v>419</v>
      </c>
      <c r="J401" s="30"/>
      <c r="K401" s="30" t="s">
        <v>1068</v>
      </c>
      <c r="L401" s="30"/>
      <c r="M401" s="30"/>
      <c r="N401" s="30"/>
      <c r="P401" s="71"/>
      <c r="Q401" s="83" t="s">
        <v>210</v>
      </c>
      <c r="R401" s="29"/>
      <c r="S401" s="39">
        <f t="shared" ref="S401" si="406">IF(Suggested="Yes",AB401,AH401)</f>
        <v>22.2</v>
      </c>
      <c r="T401" s="37" t="s">
        <v>293</v>
      </c>
      <c r="U401" s="141" t="str">
        <f>+Instructions!$B$21</f>
        <v>G</v>
      </c>
      <c r="V401" s="52"/>
      <c r="W401" s="52"/>
      <c r="X401" s="54">
        <f>+Instructions!$C$21</f>
        <v>0</v>
      </c>
      <c r="Y401" s="17">
        <f>IF(Instructions!$C$21="Group",#REF!,IF(Instructions!$C$21="Carter",#REF!,ROUNDUP($AB401*(1-X401),2)))</f>
        <v>22.2</v>
      </c>
      <c r="Z401" s="52"/>
      <c r="AA401" s="6" t="s">
        <v>1300</v>
      </c>
      <c r="AB401" s="39">
        <v>22.2</v>
      </c>
      <c r="AC401" s="57">
        <f t="shared" ref="AC401" si="407">+X401</f>
        <v>0</v>
      </c>
      <c r="AD401" s="17">
        <f t="shared" ref="AD401" si="408">+Y401</f>
        <v>22.2</v>
      </c>
      <c r="AE401" s="12">
        <f t="shared" ref="AE401" si="409">(AH401-AD401)/AH401</f>
        <v>0</v>
      </c>
      <c r="AF401" s="109"/>
      <c r="AG401" s="115">
        <v>3</v>
      </c>
      <c r="AH401" s="53">
        <f t="shared" ref="AH401" si="410">SUM(AJ401:AL401)+AF401</f>
        <v>22.2</v>
      </c>
      <c r="AI401" s="52"/>
      <c r="AJ401" s="17">
        <f t="shared" ref="AJ401" si="411">ROUND(AD401/(1-VLOOKUP(AG401,Group,2,FALSE)),2)</f>
        <v>22.2</v>
      </c>
      <c r="AK401" s="17">
        <f t="shared" ref="AK401" si="412">IF(VLOOKUP(AG401,Group,5,FALSE)="YES",VLOOKUP(ROUND(ROUND(AJ401,1)-AJ401,2),Round,2,FALSE)+VLOOKUP(AG401,Group,6,FALSE),0)</f>
        <v>0</v>
      </c>
      <c r="AL401" s="17">
        <f t="shared" ref="AL401" si="413">IF(VLOOKUP(AG401,Group,7,FALSE)="",0,ROUND(AJ401-0.04999,1)-AJ401+AM401)</f>
        <v>0</v>
      </c>
      <c r="AM401" s="17" t="str">
        <f t="shared" ref="AM401" si="414">IF(VLOOKUP(AG401,Group,7,FALSE)="","",VLOOKUP(AG401,Group,7,FALSE))</f>
        <v/>
      </c>
      <c r="AO401" s="31" t="s">
        <v>312</v>
      </c>
    </row>
    <row r="402" spans="2:41" s="3" customFormat="1" ht="9.9499999999999993" customHeight="1" x14ac:dyDescent="0.2">
      <c r="B402" s="100" t="s">
        <v>204</v>
      </c>
      <c r="D402" s="40"/>
      <c r="E402" s="71" t="s">
        <v>1344</v>
      </c>
      <c r="F402" s="71"/>
      <c r="G402" s="30" t="s">
        <v>1342</v>
      </c>
      <c r="H402" s="30"/>
      <c r="I402" s="30" t="s">
        <v>419</v>
      </c>
      <c r="J402" s="30"/>
      <c r="K402" s="30" t="s">
        <v>1388</v>
      </c>
      <c r="L402" s="30"/>
      <c r="M402" s="30"/>
      <c r="N402" s="30"/>
      <c r="P402" s="71" t="s">
        <v>948</v>
      </c>
      <c r="Q402" s="83"/>
      <c r="R402" s="29"/>
      <c r="S402" s="39">
        <f t="shared" ref="S402:S404" si="415">IF(Suggested="Yes",AB402,AH402)</f>
        <v>69.05</v>
      </c>
      <c r="T402" s="37" t="s">
        <v>293</v>
      </c>
      <c r="U402" s="141" t="str">
        <f>+Instructions!$B$21</f>
        <v>G</v>
      </c>
      <c r="V402" s="52"/>
      <c r="W402" s="52"/>
      <c r="X402" s="54">
        <f>+Instructions!$C$21</f>
        <v>0</v>
      </c>
      <c r="Y402" s="17">
        <f>IF(Instructions!$C$21="Group",#REF!,IF(Instructions!$C$21="Carter",#REF!,ROUNDUP($AB402*(1-X402),2)))</f>
        <v>69.05</v>
      </c>
      <c r="Z402" s="52"/>
      <c r="AA402" s="6" t="s">
        <v>1300</v>
      </c>
      <c r="AB402" s="39">
        <v>69.05</v>
      </c>
      <c r="AC402" s="57">
        <f t="shared" ref="AC402:AC404" si="416">+X402</f>
        <v>0</v>
      </c>
      <c r="AD402" s="17">
        <f t="shared" ref="AD402:AD404" si="417">+Y402</f>
        <v>69.05</v>
      </c>
      <c r="AE402" s="12">
        <f t="shared" ref="AE402:AE404" si="418">(AH402-AD402)/AH402</f>
        <v>0</v>
      </c>
      <c r="AF402" s="109"/>
      <c r="AG402" s="115">
        <v>3</v>
      </c>
      <c r="AH402" s="53">
        <f t="shared" ref="AH402:AH404" si="419">SUM(AJ402:AL402)+AF402</f>
        <v>69.05</v>
      </c>
      <c r="AI402" s="52"/>
      <c r="AJ402" s="17">
        <f t="shared" ref="AJ402:AJ404" si="420">ROUND(AD402/(1-VLOOKUP(AG402,Group,2,FALSE)),2)</f>
        <v>69.05</v>
      </c>
      <c r="AK402" s="17">
        <f t="shared" ref="AK402:AK404" si="421">IF(VLOOKUP(AG402,Group,5,FALSE)="YES",VLOOKUP(ROUND(ROUND(AJ402,1)-AJ402,2),Round,2,FALSE)+VLOOKUP(AG402,Group,6,FALSE),0)</f>
        <v>0</v>
      </c>
      <c r="AL402" s="17">
        <f t="shared" ref="AL402:AL404" si="422">IF(VLOOKUP(AG402,Group,7,FALSE)="",0,ROUND(AJ402-0.04999,1)-AJ402+AM402)</f>
        <v>0</v>
      </c>
      <c r="AM402" s="17" t="str">
        <f t="shared" ref="AM402:AM404" si="423">IF(VLOOKUP(AG402,Group,7,FALSE)="","",VLOOKUP(AG402,Group,7,FALSE))</f>
        <v/>
      </c>
      <c r="AO402" s="31" t="s">
        <v>312</v>
      </c>
    </row>
    <row r="403" spans="2:41" s="3" customFormat="1" ht="1.7" customHeight="1" x14ac:dyDescent="0.2">
      <c r="P403" s="71"/>
      <c r="Q403" s="83"/>
      <c r="R403" s="6"/>
      <c r="S403" s="39"/>
      <c r="T403" s="6"/>
      <c r="U403" s="5"/>
      <c r="V403" s="52"/>
      <c r="W403" s="52"/>
      <c r="X403" s="54"/>
      <c r="Y403" s="15"/>
      <c r="Z403" s="52"/>
      <c r="AA403" s="39"/>
      <c r="AB403" s="39"/>
      <c r="AC403" s="54"/>
      <c r="AD403" s="17"/>
      <c r="AE403" s="15"/>
      <c r="AF403" s="62"/>
      <c r="AG403" s="112"/>
      <c r="AH403" s="39"/>
      <c r="AI403" s="52"/>
      <c r="AJ403" s="17"/>
      <c r="AK403" s="39"/>
      <c r="AL403" s="17"/>
      <c r="AM403" s="17"/>
      <c r="AO403" s="31" t="s">
        <v>312</v>
      </c>
    </row>
    <row r="404" spans="2:41" s="3" customFormat="1" ht="9.9499999999999993" customHeight="1" x14ac:dyDescent="0.2">
      <c r="B404" s="102" t="s">
        <v>292</v>
      </c>
      <c r="D404" s="40"/>
      <c r="E404" s="71" t="s">
        <v>44</v>
      </c>
      <c r="F404" s="71"/>
      <c r="G404" s="30" t="s">
        <v>45</v>
      </c>
      <c r="H404" s="30"/>
      <c r="I404" s="30" t="s">
        <v>366</v>
      </c>
      <c r="J404" s="30"/>
      <c r="K404" s="30" t="s">
        <v>419</v>
      </c>
      <c r="L404" s="30"/>
      <c r="M404" s="30"/>
      <c r="N404" s="30"/>
      <c r="P404" s="71"/>
      <c r="Q404" s="83"/>
      <c r="R404" s="29"/>
      <c r="S404" s="39">
        <f t="shared" si="415"/>
        <v>11.35</v>
      </c>
      <c r="T404" s="37" t="s">
        <v>293</v>
      </c>
      <c r="U404" s="141" t="str">
        <f>+Instructions!$B$21</f>
        <v>G</v>
      </c>
      <c r="V404" s="52"/>
      <c r="W404" s="52"/>
      <c r="X404" s="54">
        <f>+Instructions!$C$21</f>
        <v>0</v>
      </c>
      <c r="Y404" s="17">
        <f>IF(Instructions!$C$21="Group",#REF!,IF(Instructions!$C$21="Carter",#REF!,ROUNDUP($AB404*(1-X404),2)))</f>
        <v>11.35</v>
      </c>
      <c r="Z404" s="52"/>
      <c r="AA404" s="6" t="s">
        <v>1300</v>
      </c>
      <c r="AB404" s="39">
        <v>11.35</v>
      </c>
      <c r="AC404" s="57">
        <f t="shared" si="416"/>
        <v>0</v>
      </c>
      <c r="AD404" s="39">
        <f t="shared" si="417"/>
        <v>11.35</v>
      </c>
      <c r="AE404" s="57">
        <f t="shared" si="418"/>
        <v>0</v>
      </c>
      <c r="AF404" s="109"/>
      <c r="AG404" s="116">
        <v>2</v>
      </c>
      <c r="AH404" s="44">
        <f t="shared" si="419"/>
        <v>11.35</v>
      </c>
      <c r="AI404" s="52"/>
      <c r="AJ404" s="17">
        <f t="shared" si="420"/>
        <v>11.35</v>
      </c>
      <c r="AK404" s="17">
        <f t="shared" si="421"/>
        <v>0</v>
      </c>
      <c r="AL404" s="17">
        <f t="shared" si="422"/>
        <v>0</v>
      </c>
      <c r="AM404" s="17" t="str">
        <f t="shared" si="423"/>
        <v/>
      </c>
      <c r="AO404" s="31" t="s">
        <v>312</v>
      </c>
    </row>
    <row r="405" spans="2:41" s="3" customFormat="1" ht="2.4500000000000002" customHeight="1" x14ac:dyDescent="0.2">
      <c r="P405" s="71"/>
      <c r="Q405" s="83"/>
      <c r="R405" s="6"/>
      <c r="S405" s="39"/>
      <c r="T405" s="6"/>
      <c r="U405" s="5"/>
      <c r="V405" s="52"/>
      <c r="W405" s="52"/>
      <c r="X405" s="54"/>
      <c r="Y405" s="15"/>
      <c r="Z405" s="52"/>
      <c r="AA405" s="39"/>
      <c r="AB405" s="39"/>
      <c r="AC405" s="54"/>
      <c r="AD405" s="17"/>
      <c r="AE405" s="15"/>
      <c r="AF405" s="62"/>
      <c r="AG405" s="112"/>
      <c r="AH405" s="39"/>
      <c r="AI405" s="52"/>
      <c r="AJ405" s="17"/>
      <c r="AK405" s="39"/>
      <c r="AL405" s="17"/>
      <c r="AM405" s="17"/>
      <c r="AO405" s="31" t="s">
        <v>312</v>
      </c>
    </row>
    <row r="406" spans="2:41" s="30" customFormat="1" ht="9.9499999999999993" customHeight="1" x14ac:dyDescent="0.2">
      <c r="C406" s="135"/>
      <c r="D406" s="40" t="s">
        <v>206</v>
      </c>
      <c r="E406" s="145" t="s">
        <v>1334</v>
      </c>
      <c r="F406" s="144"/>
      <c r="G406" s="145" t="s">
        <v>1336</v>
      </c>
      <c r="H406" s="145"/>
      <c r="J406" s="145" t="s">
        <v>1338</v>
      </c>
      <c r="K406" s="144"/>
      <c r="L406" s="145"/>
      <c r="N406" s="144"/>
      <c r="Q406" s="83"/>
      <c r="T406" s="134"/>
      <c r="U406" s="123"/>
      <c r="V406" s="52"/>
      <c r="W406" s="52"/>
      <c r="X406" s="126"/>
      <c r="Y406" s="124"/>
      <c r="Z406" s="52"/>
      <c r="AA406" s="133"/>
      <c r="AC406" s="126"/>
      <c r="AD406" s="125"/>
      <c r="AE406" s="124"/>
      <c r="AF406" s="127"/>
      <c r="AH406" s="125"/>
      <c r="AI406" s="52"/>
      <c r="AJ406" s="3"/>
      <c r="AK406" s="6" t="s">
        <v>93</v>
      </c>
      <c r="AL406" s="3"/>
      <c r="AO406" s="31" t="s">
        <v>312</v>
      </c>
    </row>
    <row r="407" spans="2:41" s="30" customFormat="1" ht="9.9499999999999993" customHeight="1" x14ac:dyDescent="0.2">
      <c r="C407" s="135"/>
      <c r="D407" s="40"/>
      <c r="E407" s="145" t="s">
        <v>1335</v>
      </c>
      <c r="F407" s="144"/>
      <c r="G407" s="145" t="s">
        <v>1337</v>
      </c>
      <c r="H407" s="145"/>
      <c r="J407" s="145" t="s">
        <v>1339</v>
      </c>
      <c r="K407" s="144"/>
      <c r="L407" s="145"/>
      <c r="N407" s="144"/>
      <c r="Q407" s="83"/>
      <c r="T407" s="134"/>
      <c r="U407" s="123"/>
      <c r="V407" s="52"/>
      <c r="W407" s="52"/>
      <c r="X407" s="126"/>
      <c r="Y407" s="124"/>
      <c r="Z407" s="52"/>
      <c r="AA407" s="133"/>
      <c r="AC407" s="126"/>
      <c r="AD407" s="125"/>
      <c r="AE407" s="124"/>
      <c r="AF407" s="127"/>
      <c r="AH407" s="125"/>
      <c r="AI407" s="52"/>
      <c r="AJ407" s="3"/>
      <c r="AK407" s="6" t="s">
        <v>93</v>
      </c>
      <c r="AL407" s="3"/>
      <c r="AO407" s="31" t="s">
        <v>312</v>
      </c>
    </row>
    <row r="408" spans="2:41" s="3" customFormat="1" ht="2.25" customHeight="1" x14ac:dyDescent="0.2">
      <c r="P408" s="71"/>
      <c r="Q408" s="83"/>
      <c r="R408" s="6"/>
      <c r="S408" s="39"/>
      <c r="T408" s="6"/>
      <c r="U408" s="5"/>
      <c r="V408" s="52"/>
      <c r="W408" s="52"/>
      <c r="X408" s="54"/>
      <c r="Y408" s="15"/>
      <c r="Z408" s="52"/>
      <c r="AA408" s="39"/>
      <c r="AB408" s="39"/>
      <c r="AC408" s="54"/>
      <c r="AD408" s="17"/>
      <c r="AE408" s="15"/>
      <c r="AF408" s="62"/>
      <c r="AG408" s="112"/>
      <c r="AH408" s="39"/>
      <c r="AI408" s="52"/>
      <c r="AJ408" s="17"/>
      <c r="AK408" s="39"/>
      <c r="AL408" s="17"/>
      <c r="AM408" s="17"/>
      <c r="AO408" s="31" t="s">
        <v>312</v>
      </c>
    </row>
    <row r="409" spans="2:41" s="3" customFormat="1" ht="9.9499999999999993" customHeight="1" x14ac:dyDescent="0.2">
      <c r="B409" s="101" t="s">
        <v>308</v>
      </c>
      <c r="D409" s="40"/>
      <c r="E409" s="71" t="s">
        <v>43</v>
      </c>
      <c r="F409" s="71"/>
      <c r="G409" s="30" t="s">
        <v>295</v>
      </c>
      <c r="H409" s="30"/>
      <c r="I409" s="30" t="s">
        <v>1333</v>
      </c>
      <c r="J409" s="30"/>
      <c r="K409" s="30"/>
      <c r="L409" s="30"/>
      <c r="M409" s="30"/>
      <c r="N409" s="30"/>
      <c r="P409" s="71" t="s">
        <v>817</v>
      </c>
      <c r="Q409" s="83" t="s">
        <v>210</v>
      </c>
      <c r="R409" s="29"/>
      <c r="S409" s="39">
        <f t="shared" ref="S409:S412" si="424">IF(Suggested="Yes",AB409,AH409)</f>
        <v>8.3000000000000007</v>
      </c>
      <c r="T409" s="37" t="s">
        <v>294</v>
      </c>
      <c r="U409" s="141" t="str">
        <f>+Instructions!$B$21</f>
        <v>G</v>
      </c>
      <c r="V409" s="52"/>
      <c r="W409" s="52"/>
      <c r="X409" s="54">
        <f>+Instructions!$C$21</f>
        <v>0</v>
      </c>
      <c r="Y409" s="17">
        <f>IF(Instructions!$C$21="Group",#REF!,IF(Instructions!$C$21="Carter",#REF!,ROUNDUP($AB409*(1-X409),2)))</f>
        <v>8.3000000000000007</v>
      </c>
      <c r="Z409" s="52"/>
      <c r="AA409" s="6" t="s">
        <v>1300</v>
      </c>
      <c r="AB409" s="39">
        <v>8.3000000000000007</v>
      </c>
      <c r="AC409" s="57">
        <f t="shared" ref="AC409:AC412" si="425">+X409</f>
        <v>0</v>
      </c>
      <c r="AD409" s="17">
        <f t="shared" ref="AD409:AD412" si="426">+Y409</f>
        <v>8.3000000000000007</v>
      </c>
      <c r="AE409" s="12">
        <f t="shared" ref="AE409:AE412" si="427">(AH409-AD409)/AH409</f>
        <v>0</v>
      </c>
      <c r="AF409" s="109"/>
      <c r="AG409" s="114">
        <v>1</v>
      </c>
      <c r="AH409" s="38">
        <f t="shared" ref="AH409:AH412" si="428">SUM(AJ409:AL409)+AF409</f>
        <v>8.3000000000000007</v>
      </c>
      <c r="AI409" s="52"/>
      <c r="AJ409" s="17">
        <f t="shared" ref="AJ409:AJ412" si="429">ROUND(AD409/(1-VLOOKUP(AG409,Group,2,FALSE)),2)</f>
        <v>8.3000000000000007</v>
      </c>
      <c r="AK409" s="17">
        <f t="shared" ref="AK409:AK412" si="430">IF(VLOOKUP(AG409,Group,5,FALSE)="YES",VLOOKUP(ROUND(ROUND(AJ409,1)-AJ409,2),Round,2,FALSE)+VLOOKUP(AG409,Group,6,FALSE),0)</f>
        <v>0</v>
      </c>
      <c r="AL409" s="17">
        <f t="shared" ref="AL409:AL412" si="431">IF(VLOOKUP(AG409,Group,7,FALSE)="",0,ROUND(AJ409-0.04999,1)-AJ409+AM409)</f>
        <v>0</v>
      </c>
      <c r="AM409" s="17" t="str">
        <f t="shared" ref="AM409:AM412" si="432">IF(VLOOKUP(AG409,Group,7,FALSE)="","",VLOOKUP(AG409,Group,7,FALSE))</f>
        <v/>
      </c>
      <c r="AO409" s="31" t="s">
        <v>312</v>
      </c>
    </row>
    <row r="410" spans="2:41" s="3" customFormat="1" ht="9.9499999999999993" customHeight="1" x14ac:dyDescent="0.2">
      <c r="B410" s="101" t="s">
        <v>308</v>
      </c>
      <c r="D410" s="40"/>
      <c r="E410" s="71" t="s">
        <v>1328</v>
      </c>
      <c r="F410" s="71"/>
      <c r="G410" s="30" t="s">
        <v>295</v>
      </c>
      <c r="H410" s="30"/>
      <c r="I410" s="30" t="s">
        <v>1333</v>
      </c>
      <c r="J410" s="30"/>
      <c r="K410" s="30"/>
      <c r="L410" s="30"/>
      <c r="M410" s="30"/>
      <c r="N410" s="30"/>
      <c r="P410" s="71" t="s">
        <v>1340</v>
      </c>
      <c r="Q410" s="83"/>
      <c r="R410" s="29" t="s">
        <v>304</v>
      </c>
      <c r="S410" s="39">
        <f t="shared" si="424"/>
        <v>9.8000000000000007</v>
      </c>
      <c r="T410" s="37" t="s">
        <v>294</v>
      </c>
      <c r="U410" s="141" t="str">
        <f>+Instructions!$B$21</f>
        <v>G</v>
      </c>
      <c r="V410" s="52"/>
      <c r="W410" s="52"/>
      <c r="X410" s="54">
        <f>+Instructions!$C$21</f>
        <v>0</v>
      </c>
      <c r="Y410" s="17">
        <f>IF(Instructions!$C$21="Group",#REF!,IF(Instructions!$C$21="Carter",#REF!,ROUNDUP($AB410*(1-X410),2)))</f>
        <v>9.8000000000000007</v>
      </c>
      <c r="Z410" s="52"/>
      <c r="AA410" s="6" t="s">
        <v>1300</v>
      </c>
      <c r="AB410" s="39">
        <v>9.8000000000000007</v>
      </c>
      <c r="AC410" s="57">
        <f t="shared" si="425"/>
        <v>0</v>
      </c>
      <c r="AD410" s="17">
        <f t="shared" si="426"/>
        <v>9.8000000000000007</v>
      </c>
      <c r="AE410" s="12">
        <f t="shared" si="427"/>
        <v>0</v>
      </c>
      <c r="AF410" s="109"/>
      <c r="AG410" s="114">
        <v>1</v>
      </c>
      <c r="AH410" s="38">
        <f t="shared" si="428"/>
        <v>9.8000000000000007</v>
      </c>
      <c r="AI410" s="52"/>
      <c r="AJ410" s="17">
        <f t="shared" si="429"/>
        <v>9.8000000000000007</v>
      </c>
      <c r="AK410" s="17">
        <f t="shared" si="430"/>
        <v>0</v>
      </c>
      <c r="AL410" s="17">
        <f t="shared" si="431"/>
        <v>0</v>
      </c>
      <c r="AM410" s="17" t="str">
        <f t="shared" si="432"/>
        <v/>
      </c>
      <c r="AO410" s="31" t="s">
        <v>312</v>
      </c>
    </row>
    <row r="411" spans="2:41" s="3" customFormat="1" ht="9.9499999999999993" customHeight="1" x14ac:dyDescent="0.2">
      <c r="B411" s="101" t="s">
        <v>308</v>
      </c>
      <c r="D411" s="40"/>
      <c r="E411" s="71" t="s">
        <v>870</v>
      </c>
      <c r="F411" s="71"/>
      <c r="G411" s="30" t="s">
        <v>295</v>
      </c>
      <c r="H411" s="30"/>
      <c r="I411" s="30" t="s">
        <v>1333</v>
      </c>
      <c r="J411" s="30"/>
      <c r="K411" s="30"/>
      <c r="L411" s="30"/>
      <c r="M411" s="30"/>
      <c r="N411" s="30"/>
      <c r="P411" s="71" t="s">
        <v>872</v>
      </c>
      <c r="Q411" s="83" t="s">
        <v>210</v>
      </c>
      <c r="R411" s="29" t="s">
        <v>349</v>
      </c>
      <c r="S411" s="39">
        <f t="shared" si="424"/>
        <v>8.9499999999999993</v>
      </c>
      <c r="T411" s="37" t="s">
        <v>294</v>
      </c>
      <c r="U411" s="141" t="str">
        <f>+Instructions!$B$21</f>
        <v>G</v>
      </c>
      <c r="V411" s="52"/>
      <c r="W411" s="52"/>
      <c r="X411" s="54">
        <f>+Instructions!$C$21</f>
        <v>0</v>
      </c>
      <c r="Y411" s="17">
        <f>IF(Instructions!$C$21="Group",#REF!,IF(Instructions!$C$21="Carter",#REF!,ROUNDUP($AB411*(1-X411),2)))</f>
        <v>8.9499999999999993</v>
      </c>
      <c r="Z411" s="52"/>
      <c r="AA411" s="6" t="s">
        <v>1300</v>
      </c>
      <c r="AB411" s="39">
        <v>8.9499999999999993</v>
      </c>
      <c r="AC411" s="57">
        <f t="shared" si="425"/>
        <v>0</v>
      </c>
      <c r="AD411" s="17">
        <f t="shared" si="426"/>
        <v>8.9499999999999993</v>
      </c>
      <c r="AE411" s="12">
        <f t="shared" si="427"/>
        <v>0</v>
      </c>
      <c r="AF411" s="109"/>
      <c r="AG411" s="114">
        <v>1</v>
      </c>
      <c r="AH411" s="38">
        <f t="shared" si="428"/>
        <v>8.9499999999999993</v>
      </c>
      <c r="AI411" s="52"/>
      <c r="AJ411" s="17">
        <f t="shared" si="429"/>
        <v>8.9499999999999993</v>
      </c>
      <c r="AK411" s="17">
        <f t="shared" si="430"/>
        <v>0</v>
      </c>
      <c r="AL411" s="17">
        <f t="shared" si="431"/>
        <v>0</v>
      </c>
      <c r="AM411" s="17" t="str">
        <f t="shared" si="432"/>
        <v/>
      </c>
      <c r="AO411" s="31" t="s">
        <v>312</v>
      </c>
    </row>
    <row r="412" spans="2:41" s="3" customFormat="1" ht="9.9499999999999993" customHeight="1" x14ac:dyDescent="0.2">
      <c r="B412" s="101" t="s">
        <v>308</v>
      </c>
      <c r="D412" s="40"/>
      <c r="E412" s="71" t="s">
        <v>1330</v>
      </c>
      <c r="F412" s="71"/>
      <c r="G412" s="30" t="s">
        <v>1331</v>
      </c>
      <c r="H412" s="30"/>
      <c r="I412" s="30" t="s">
        <v>1333</v>
      </c>
      <c r="J412" s="30"/>
      <c r="K412" s="30"/>
      <c r="L412" s="30"/>
      <c r="M412" s="30"/>
      <c r="N412" s="30"/>
      <c r="P412" s="71" t="s">
        <v>1332</v>
      </c>
      <c r="Q412" s="83"/>
      <c r="R412" s="29"/>
      <c r="S412" s="39">
        <f t="shared" si="424"/>
        <v>54.6</v>
      </c>
      <c r="T412" s="37" t="s">
        <v>294</v>
      </c>
      <c r="U412" s="141" t="str">
        <f>+Instructions!$B$21</f>
        <v>G</v>
      </c>
      <c r="V412" s="52"/>
      <c r="W412" s="52"/>
      <c r="X412" s="54">
        <f>+Instructions!$C$21</f>
        <v>0</v>
      </c>
      <c r="Y412" s="17">
        <f>IF(Instructions!$C$21="Group",#REF!,IF(Instructions!$C$21="Carter",#REF!,ROUNDUP($AB412*(1-X412),2)))</f>
        <v>54.6</v>
      </c>
      <c r="Z412" s="52"/>
      <c r="AA412" s="6" t="s">
        <v>1300</v>
      </c>
      <c r="AB412" s="39">
        <v>54.6</v>
      </c>
      <c r="AC412" s="57">
        <f t="shared" si="425"/>
        <v>0</v>
      </c>
      <c r="AD412" s="17">
        <f t="shared" si="426"/>
        <v>54.6</v>
      </c>
      <c r="AE412" s="12">
        <f t="shared" si="427"/>
        <v>0</v>
      </c>
      <c r="AF412" s="109"/>
      <c r="AG412" s="114">
        <v>1</v>
      </c>
      <c r="AH412" s="38">
        <f t="shared" si="428"/>
        <v>54.6</v>
      </c>
      <c r="AI412" s="52"/>
      <c r="AJ412" s="17">
        <f t="shared" si="429"/>
        <v>54.6</v>
      </c>
      <c r="AK412" s="17">
        <f t="shared" si="430"/>
        <v>0</v>
      </c>
      <c r="AL412" s="17">
        <f t="shared" si="431"/>
        <v>0</v>
      </c>
      <c r="AM412" s="17" t="str">
        <f t="shared" si="432"/>
        <v/>
      </c>
      <c r="AO412" s="31" t="s">
        <v>312</v>
      </c>
    </row>
    <row r="413" spans="2:41" s="3" customFormat="1" ht="1.7" customHeight="1" x14ac:dyDescent="0.2">
      <c r="P413" s="71"/>
      <c r="Q413" s="83"/>
      <c r="R413" s="6"/>
      <c r="S413" s="39"/>
      <c r="T413" s="6"/>
      <c r="U413" s="5"/>
      <c r="V413" s="52"/>
      <c r="W413" s="52"/>
      <c r="X413" s="54"/>
      <c r="Y413" s="15"/>
      <c r="Z413" s="52"/>
      <c r="AA413" s="39"/>
      <c r="AB413" s="39"/>
      <c r="AC413" s="54"/>
      <c r="AD413" s="17"/>
      <c r="AE413" s="15"/>
      <c r="AF413" s="62"/>
      <c r="AG413" s="112"/>
      <c r="AH413" s="39"/>
      <c r="AI413" s="52"/>
      <c r="AJ413" s="17"/>
      <c r="AK413" s="39"/>
      <c r="AL413" s="17"/>
      <c r="AM413" s="17"/>
      <c r="AO413" s="31" t="s">
        <v>312</v>
      </c>
    </row>
    <row r="414" spans="2:41" s="3" customFormat="1" ht="9.9499999999999993" customHeight="1" x14ac:dyDescent="0.2">
      <c r="B414" s="100" t="s">
        <v>204</v>
      </c>
      <c r="D414" s="40"/>
      <c r="E414" s="71" t="s">
        <v>1344</v>
      </c>
      <c r="F414" s="71"/>
      <c r="G414" s="30" t="s">
        <v>1342</v>
      </c>
      <c r="H414" s="30"/>
      <c r="I414" s="30" t="s">
        <v>720</v>
      </c>
      <c r="J414" s="30"/>
      <c r="K414" s="30" t="s">
        <v>1388</v>
      </c>
      <c r="L414" s="30"/>
      <c r="M414" s="30"/>
      <c r="N414" s="30"/>
      <c r="P414" s="71" t="s">
        <v>948</v>
      </c>
      <c r="Q414" s="83"/>
      <c r="R414" s="29"/>
      <c r="S414" s="39">
        <f t="shared" ref="S414:S415" si="433">IF(Suggested="Yes",AB414,AH414)</f>
        <v>88.25</v>
      </c>
      <c r="T414" s="37" t="s">
        <v>293</v>
      </c>
      <c r="U414" s="141" t="str">
        <f>+Instructions!$B$21</f>
        <v>G</v>
      </c>
      <c r="V414" s="52"/>
      <c r="W414" s="52"/>
      <c r="X414" s="54">
        <f>+Instructions!$C$21</f>
        <v>0</v>
      </c>
      <c r="Y414" s="17">
        <f>IF(Instructions!$C$21="Group",#REF!,IF(Instructions!$C$21="Carter",#REF!,ROUNDUP($AB414*(1-X414),2)))</f>
        <v>88.25</v>
      </c>
      <c r="Z414" s="52"/>
      <c r="AA414" s="6" t="s">
        <v>1300</v>
      </c>
      <c r="AB414" s="39">
        <v>88.25</v>
      </c>
      <c r="AC414" s="57">
        <f t="shared" ref="AC414:AC415" si="434">+X414</f>
        <v>0</v>
      </c>
      <c r="AD414" s="17">
        <f t="shared" ref="AD414:AD415" si="435">+Y414</f>
        <v>88.25</v>
      </c>
      <c r="AE414" s="12">
        <f t="shared" ref="AE414:AE415" si="436">(AH414-AD414)/AH414</f>
        <v>0</v>
      </c>
      <c r="AF414" s="109"/>
      <c r="AG414" s="115">
        <v>3</v>
      </c>
      <c r="AH414" s="53">
        <f t="shared" ref="AH414:AH415" si="437">SUM(AJ414:AL414)+AF414</f>
        <v>88.25</v>
      </c>
      <c r="AI414" s="52"/>
      <c r="AJ414" s="17">
        <f t="shared" ref="AJ414:AJ415" si="438">ROUND(AD414/(1-VLOOKUP(AG414,Group,2,FALSE)),2)</f>
        <v>88.25</v>
      </c>
      <c r="AK414" s="17">
        <f t="shared" ref="AK414:AK415" si="439">IF(VLOOKUP(AG414,Group,5,FALSE)="YES",VLOOKUP(ROUND(ROUND(AJ414,1)-AJ414,2),Round,2,FALSE)+VLOOKUP(AG414,Group,6,FALSE),0)</f>
        <v>0</v>
      </c>
      <c r="AL414" s="17">
        <f t="shared" ref="AL414:AL415" si="440">IF(VLOOKUP(AG414,Group,7,FALSE)="",0,ROUND(AJ414-0.04999,1)-AJ414+AM414)</f>
        <v>0</v>
      </c>
      <c r="AM414" s="17" t="str">
        <f t="shared" ref="AM414:AM415" si="441">IF(VLOOKUP(AG414,Group,7,FALSE)="","",VLOOKUP(AG414,Group,7,FALSE))</f>
        <v/>
      </c>
      <c r="AO414" s="31" t="s">
        <v>312</v>
      </c>
    </row>
    <row r="415" spans="2:41" s="3" customFormat="1" ht="9.9499999999999993" customHeight="1" x14ac:dyDescent="0.2">
      <c r="B415" s="100" t="s">
        <v>204</v>
      </c>
      <c r="D415" s="40"/>
      <c r="E415" s="71" t="s">
        <v>134</v>
      </c>
      <c r="F415" s="71"/>
      <c r="G415" s="30" t="s">
        <v>1341</v>
      </c>
      <c r="H415" s="30"/>
      <c r="I415" s="30" t="s">
        <v>720</v>
      </c>
      <c r="J415" s="30"/>
      <c r="K415" s="30" t="s">
        <v>1389</v>
      </c>
      <c r="L415" s="30"/>
      <c r="M415" s="30"/>
      <c r="N415" s="30"/>
      <c r="P415" s="71" t="s">
        <v>948</v>
      </c>
      <c r="Q415" s="83"/>
      <c r="R415" s="29"/>
      <c r="S415" s="39">
        <f t="shared" si="433"/>
        <v>74.3</v>
      </c>
      <c r="T415" s="37" t="s">
        <v>293</v>
      </c>
      <c r="U415" s="141" t="str">
        <f>+Instructions!$B$21</f>
        <v>G</v>
      </c>
      <c r="V415" s="52"/>
      <c r="W415" s="52"/>
      <c r="X415" s="54">
        <f>+Instructions!$C$21</f>
        <v>0</v>
      </c>
      <c r="Y415" s="17">
        <f>IF(Instructions!$C$21="Group",#REF!,IF(Instructions!$C$21="Carter",#REF!,ROUNDUP($AB415*(1-X415),2)))</f>
        <v>74.3</v>
      </c>
      <c r="Z415" s="52"/>
      <c r="AA415" s="6" t="s">
        <v>1300</v>
      </c>
      <c r="AB415" s="39">
        <v>74.3</v>
      </c>
      <c r="AC415" s="57">
        <f t="shared" si="434"/>
        <v>0</v>
      </c>
      <c r="AD415" s="17">
        <f t="shared" si="435"/>
        <v>74.3</v>
      </c>
      <c r="AE415" s="12">
        <f t="shared" si="436"/>
        <v>0</v>
      </c>
      <c r="AF415" s="109"/>
      <c r="AG415" s="115">
        <v>3</v>
      </c>
      <c r="AH415" s="53">
        <f t="shared" si="437"/>
        <v>74.3</v>
      </c>
      <c r="AI415" s="52"/>
      <c r="AJ415" s="17">
        <f t="shared" si="438"/>
        <v>74.3</v>
      </c>
      <c r="AK415" s="17">
        <f t="shared" si="439"/>
        <v>0</v>
      </c>
      <c r="AL415" s="17">
        <f t="shared" si="440"/>
        <v>0</v>
      </c>
      <c r="AM415" s="17" t="str">
        <f t="shared" si="441"/>
        <v/>
      </c>
      <c r="AO415" s="31" t="s">
        <v>312</v>
      </c>
    </row>
    <row r="416" spans="2:41" s="3" customFormat="1" ht="1.7" customHeight="1" x14ac:dyDescent="0.2">
      <c r="P416" s="71"/>
      <c r="Q416" s="83"/>
      <c r="R416" s="6"/>
      <c r="S416" s="39"/>
      <c r="T416" s="6"/>
      <c r="U416" s="5"/>
      <c r="V416" s="52"/>
      <c r="W416" s="52"/>
      <c r="X416" s="54"/>
      <c r="Y416" s="15"/>
      <c r="Z416" s="52"/>
      <c r="AA416" s="39"/>
      <c r="AB416" s="39"/>
      <c r="AC416" s="54"/>
      <c r="AD416" s="17"/>
      <c r="AE416" s="15"/>
      <c r="AF416" s="62"/>
      <c r="AG416" s="112"/>
      <c r="AH416" s="39"/>
      <c r="AI416" s="52"/>
      <c r="AJ416" s="17"/>
      <c r="AK416" s="39"/>
      <c r="AL416" s="17"/>
      <c r="AM416" s="17"/>
      <c r="AO416" s="31" t="s">
        <v>312</v>
      </c>
    </row>
    <row r="417" spans="2:41" s="3" customFormat="1" ht="9.9499999999999993" customHeight="1" x14ac:dyDescent="0.2">
      <c r="B417" s="102" t="s">
        <v>292</v>
      </c>
      <c r="D417" s="40"/>
      <c r="E417" s="71" t="s">
        <v>44</v>
      </c>
      <c r="F417" s="71"/>
      <c r="G417" s="30" t="s">
        <v>45</v>
      </c>
      <c r="H417" s="30"/>
      <c r="I417" s="30" t="s">
        <v>366</v>
      </c>
      <c r="J417" s="30"/>
      <c r="K417" s="30" t="s">
        <v>720</v>
      </c>
      <c r="L417" s="30"/>
      <c r="M417" s="30"/>
      <c r="N417" s="30"/>
      <c r="P417" s="71"/>
      <c r="Q417" s="83" t="s">
        <v>210</v>
      </c>
      <c r="R417" s="29"/>
      <c r="S417" s="39">
        <f t="shared" ref="S417" si="442">IF(Suggested="Yes",AB417,AH417)</f>
        <v>16.149999999999999</v>
      </c>
      <c r="T417" s="37" t="s">
        <v>293</v>
      </c>
      <c r="U417" s="141" t="str">
        <f>+Instructions!$B$21</f>
        <v>G</v>
      </c>
      <c r="V417" s="52"/>
      <c r="W417" s="52"/>
      <c r="X417" s="54">
        <f>+Instructions!$C$21</f>
        <v>0</v>
      </c>
      <c r="Y417" s="17">
        <f>IF(Instructions!$C$21="Group",#REF!,IF(Instructions!$C$21="Carter",#REF!,ROUNDUP($AB417*(1-X417),2)))</f>
        <v>16.149999999999999</v>
      </c>
      <c r="Z417" s="52"/>
      <c r="AA417" s="6" t="s">
        <v>1300</v>
      </c>
      <c r="AB417" s="39">
        <v>16.149999999999999</v>
      </c>
      <c r="AC417" s="57">
        <f t="shared" ref="AC417" si="443">+X417</f>
        <v>0</v>
      </c>
      <c r="AD417" s="39">
        <f t="shared" ref="AD417" si="444">+Y417</f>
        <v>16.149999999999999</v>
      </c>
      <c r="AE417" s="57">
        <f t="shared" ref="AE417" si="445">(AH417-AD417)/AH417</f>
        <v>0</v>
      </c>
      <c r="AF417" s="109"/>
      <c r="AG417" s="116">
        <v>2</v>
      </c>
      <c r="AH417" s="44">
        <f t="shared" ref="AH417" si="446">SUM(AJ417:AL417)+AF417</f>
        <v>16.149999999999999</v>
      </c>
      <c r="AI417" s="52"/>
      <c r="AJ417" s="17">
        <f t="shared" ref="AJ417" si="447">ROUND(AD417/(1-VLOOKUP(AG417,Group,2,FALSE)),2)</f>
        <v>16.149999999999999</v>
      </c>
      <c r="AK417" s="17">
        <f t="shared" ref="AK417" si="448">IF(VLOOKUP(AG417,Group,5,FALSE)="YES",VLOOKUP(ROUND(ROUND(AJ417,1)-AJ417,2),Round,2,FALSE)+VLOOKUP(AG417,Group,6,FALSE),0)</f>
        <v>0</v>
      </c>
      <c r="AL417" s="17">
        <f t="shared" ref="AL417" si="449">IF(VLOOKUP(AG417,Group,7,FALSE)="",0,ROUND(AJ417-0.04999,1)-AJ417+AM417)</f>
        <v>0</v>
      </c>
      <c r="AM417" s="17" t="str">
        <f t="shared" ref="AM417" si="450">IF(VLOOKUP(AG417,Group,7,FALSE)="","",VLOOKUP(AG417,Group,7,FALSE))</f>
        <v/>
      </c>
      <c r="AO417" s="31" t="s">
        <v>312</v>
      </c>
    </row>
    <row r="418" spans="2:41" s="3" customFormat="1" ht="2.4500000000000002" customHeight="1" x14ac:dyDescent="0.2">
      <c r="P418" s="71"/>
      <c r="Q418" s="83"/>
      <c r="R418" s="6"/>
      <c r="S418" s="39"/>
      <c r="T418" s="6"/>
      <c r="U418" s="5"/>
      <c r="V418" s="52"/>
      <c r="W418" s="52"/>
      <c r="X418" s="54"/>
      <c r="Y418" s="15"/>
      <c r="Z418" s="52"/>
      <c r="AA418" s="39"/>
      <c r="AB418" s="39"/>
      <c r="AC418" s="54"/>
      <c r="AD418" s="17"/>
      <c r="AE418" s="15"/>
      <c r="AF418" s="62"/>
      <c r="AG418" s="112"/>
      <c r="AH418" s="39"/>
      <c r="AI418" s="52"/>
      <c r="AJ418" s="17"/>
      <c r="AK418" s="39"/>
      <c r="AL418" s="17"/>
      <c r="AM418" s="17"/>
      <c r="AO418" s="31" t="s">
        <v>312</v>
      </c>
    </row>
    <row r="419" spans="2:41" s="30" customFormat="1" ht="9.9499999999999993" customHeight="1" x14ac:dyDescent="0.2">
      <c r="C419" s="135"/>
      <c r="D419" s="40" t="s">
        <v>206</v>
      </c>
      <c r="E419" s="145" t="s">
        <v>1365</v>
      </c>
      <c r="F419" s="144"/>
      <c r="G419" s="145"/>
      <c r="H419" s="145"/>
      <c r="J419" s="145"/>
      <c r="K419" s="144"/>
      <c r="L419" s="145"/>
      <c r="N419" s="144"/>
      <c r="Q419" s="83"/>
      <c r="T419" s="134"/>
      <c r="U419" s="123"/>
      <c r="V419" s="52"/>
      <c r="W419" s="52"/>
      <c r="X419" s="126"/>
      <c r="Y419" s="124"/>
      <c r="Z419" s="52"/>
      <c r="AA419" s="133"/>
      <c r="AC419" s="126"/>
      <c r="AD419" s="125"/>
      <c r="AE419" s="124"/>
      <c r="AF419" s="127"/>
      <c r="AH419" s="125"/>
      <c r="AI419" s="52"/>
      <c r="AJ419" s="3"/>
      <c r="AK419" s="6" t="s">
        <v>93</v>
      </c>
      <c r="AL419" s="3"/>
      <c r="AO419" s="31" t="s">
        <v>312</v>
      </c>
    </row>
    <row r="420" spans="2:41" s="3" customFormat="1" ht="1.7" customHeight="1" x14ac:dyDescent="0.2">
      <c r="P420" s="71"/>
      <c r="Q420" s="83"/>
      <c r="R420" s="6"/>
      <c r="S420" s="39"/>
      <c r="T420" s="6"/>
      <c r="U420" s="5"/>
      <c r="V420" s="52"/>
      <c r="W420" s="52"/>
      <c r="X420" s="54"/>
      <c r="Y420" s="15"/>
      <c r="Z420" s="52"/>
      <c r="AA420" s="39"/>
      <c r="AB420" s="39"/>
      <c r="AC420" s="54"/>
      <c r="AD420" s="17"/>
      <c r="AE420" s="15"/>
      <c r="AF420" s="62"/>
      <c r="AG420" s="112"/>
      <c r="AH420" s="39"/>
      <c r="AI420" s="52"/>
      <c r="AJ420" s="17"/>
      <c r="AK420" s="39"/>
      <c r="AL420" s="17"/>
      <c r="AM420" s="17"/>
      <c r="AO420" s="31" t="s">
        <v>312</v>
      </c>
    </row>
    <row r="421" spans="2:41" s="3" customFormat="1" ht="9.9499999999999993" customHeight="1" x14ac:dyDescent="0.2">
      <c r="B421" s="100" t="s">
        <v>204</v>
      </c>
      <c r="D421" s="40"/>
      <c r="E421" s="71" t="s">
        <v>134</v>
      </c>
      <c r="F421" s="71"/>
      <c r="G421" s="30" t="s">
        <v>1341</v>
      </c>
      <c r="H421" s="30"/>
      <c r="I421" s="30" t="s">
        <v>720</v>
      </c>
      <c r="J421" s="30"/>
      <c r="K421" s="30" t="s">
        <v>1389</v>
      </c>
      <c r="L421" s="30"/>
      <c r="M421" s="30"/>
      <c r="N421" s="30"/>
      <c r="P421" s="71" t="s">
        <v>948</v>
      </c>
      <c r="Q421" s="83"/>
      <c r="R421" s="29"/>
      <c r="S421" s="39">
        <f t="shared" ref="S421" si="451">IF(Suggested="Yes",AB421,AH421)</f>
        <v>74.3</v>
      </c>
      <c r="T421" s="37" t="s">
        <v>293</v>
      </c>
      <c r="U421" s="141" t="str">
        <f>+Instructions!$B$21</f>
        <v>G</v>
      </c>
      <c r="V421" s="52"/>
      <c r="W421" s="52"/>
      <c r="X421" s="54">
        <f>+Instructions!$C$21</f>
        <v>0</v>
      </c>
      <c r="Y421" s="17">
        <f>IF(Instructions!$C$21="Group",#REF!,IF(Instructions!$C$21="Carter",#REF!,ROUNDUP($AB421*(1-X421),2)))</f>
        <v>74.3</v>
      </c>
      <c r="Z421" s="52"/>
      <c r="AA421" s="6" t="s">
        <v>1300</v>
      </c>
      <c r="AB421" s="39">
        <v>74.3</v>
      </c>
      <c r="AC421" s="57">
        <f t="shared" ref="AC421" si="452">+X421</f>
        <v>0</v>
      </c>
      <c r="AD421" s="17">
        <f t="shared" ref="AD421" si="453">+Y421</f>
        <v>74.3</v>
      </c>
      <c r="AE421" s="12">
        <f t="shared" ref="AE421" si="454">(AH421-AD421)/AH421</f>
        <v>0</v>
      </c>
      <c r="AF421" s="109"/>
      <c r="AG421" s="115">
        <v>3</v>
      </c>
      <c r="AH421" s="53">
        <f t="shared" ref="AH421" si="455">SUM(AJ421:AL421)+AF421</f>
        <v>74.3</v>
      </c>
      <c r="AI421" s="52"/>
      <c r="AJ421" s="17">
        <f t="shared" ref="AJ421" si="456">ROUND(AD421/(1-VLOOKUP(AG421,Group,2,FALSE)),2)</f>
        <v>74.3</v>
      </c>
      <c r="AK421" s="17">
        <f t="shared" ref="AK421" si="457">IF(VLOOKUP(AG421,Group,5,FALSE)="YES",VLOOKUP(ROUND(ROUND(AJ421,1)-AJ421,2),Round,2,FALSE)+VLOOKUP(AG421,Group,6,FALSE),0)</f>
        <v>0</v>
      </c>
      <c r="AL421" s="17">
        <f t="shared" ref="AL421" si="458">IF(VLOOKUP(AG421,Group,7,FALSE)="",0,ROUND(AJ421-0.04999,1)-AJ421+AM421)</f>
        <v>0</v>
      </c>
      <c r="AM421" s="17" t="str">
        <f t="shared" ref="AM421" si="459">IF(VLOOKUP(AG421,Group,7,FALSE)="","",VLOOKUP(AG421,Group,7,FALSE))</f>
        <v/>
      </c>
      <c r="AO421" s="31" t="s">
        <v>312</v>
      </c>
    </row>
    <row r="422" spans="2:41" s="3" customFormat="1" ht="1.5" customHeight="1" x14ac:dyDescent="0.2">
      <c r="P422" s="71"/>
      <c r="Q422" s="83"/>
      <c r="R422" s="6"/>
      <c r="S422" s="39"/>
      <c r="T422" s="6"/>
      <c r="U422" s="233"/>
      <c r="V422" s="52"/>
      <c r="W422" s="52"/>
      <c r="X422" s="54"/>
      <c r="Y422" s="15"/>
      <c r="Z422" s="52"/>
      <c r="AA422" s="39"/>
      <c r="AB422" s="39"/>
      <c r="AC422" s="54"/>
      <c r="AD422" s="17"/>
      <c r="AE422" s="15"/>
      <c r="AF422" s="62"/>
      <c r="AG422" s="112"/>
      <c r="AH422" s="39"/>
      <c r="AI422" s="52"/>
      <c r="AJ422" s="17"/>
      <c r="AK422" s="39"/>
      <c r="AL422" s="17"/>
      <c r="AM422" s="17"/>
      <c r="AO422" s="31"/>
    </row>
    <row r="423" spans="2:41" s="3" customFormat="1" ht="9.9499999999999993" customHeight="1" x14ac:dyDescent="0.2">
      <c r="D423" s="40" t="s">
        <v>305</v>
      </c>
      <c r="E423" s="187" t="s">
        <v>1376</v>
      </c>
      <c r="F423" s="71"/>
      <c r="G423" s="30"/>
      <c r="H423" s="30"/>
      <c r="I423" s="30"/>
      <c r="J423" s="30"/>
      <c r="K423" s="30"/>
      <c r="L423" s="30"/>
      <c r="M423" s="30"/>
      <c r="N423" s="30"/>
      <c r="P423" s="71"/>
      <c r="Q423" s="83"/>
      <c r="R423" s="29"/>
      <c r="S423" s="39"/>
      <c r="T423" s="37"/>
      <c r="U423" s="233"/>
      <c r="V423" s="52"/>
      <c r="W423" s="52"/>
      <c r="X423" s="54"/>
      <c r="Y423" s="17"/>
      <c r="Z423" s="52"/>
      <c r="AA423" s="133"/>
      <c r="AB423" s="39"/>
      <c r="AC423" s="57"/>
      <c r="AD423" s="17"/>
      <c r="AE423" s="12"/>
      <c r="AF423" s="62"/>
      <c r="AH423" s="17"/>
      <c r="AI423" s="52"/>
      <c r="AK423" s="6" t="s">
        <v>93</v>
      </c>
      <c r="AO423" s="31" t="s">
        <v>312</v>
      </c>
    </row>
    <row r="424" spans="2:41" s="3" customFormat="1" ht="9.9499999999999993" customHeight="1" x14ac:dyDescent="0.2">
      <c r="D424" s="40"/>
      <c r="E424" s="187" t="s">
        <v>1412</v>
      </c>
      <c r="F424" s="71"/>
      <c r="G424" s="30"/>
      <c r="H424" s="30"/>
      <c r="I424" s="30"/>
      <c r="J424" s="30"/>
      <c r="K424" s="30"/>
      <c r="L424" s="30"/>
      <c r="M424" s="30"/>
      <c r="N424" s="30"/>
      <c r="P424" s="71"/>
      <c r="Q424" s="83"/>
      <c r="R424" s="29"/>
      <c r="S424" s="39"/>
      <c r="T424" s="37"/>
      <c r="U424" s="233"/>
      <c r="V424" s="52"/>
      <c r="W424" s="52"/>
      <c r="X424" s="54"/>
      <c r="Y424" s="17"/>
      <c r="Z424" s="52"/>
      <c r="AA424" s="133"/>
      <c r="AB424" s="39"/>
      <c r="AC424" s="57"/>
      <c r="AD424" s="17"/>
      <c r="AE424" s="12"/>
      <c r="AF424" s="62"/>
      <c r="AH424" s="17"/>
      <c r="AI424" s="52"/>
      <c r="AK424" s="6"/>
      <c r="AO424" s="31"/>
    </row>
    <row r="425" spans="2:41" s="3" customFormat="1" ht="3.95" customHeight="1" x14ac:dyDescent="0.2">
      <c r="P425" s="71"/>
      <c r="Q425" s="83"/>
      <c r="R425" s="6"/>
      <c r="S425" s="39"/>
      <c r="T425" s="6"/>
      <c r="U425" s="5"/>
      <c r="V425" s="52"/>
      <c r="W425" s="52"/>
      <c r="X425" s="54"/>
      <c r="Y425" s="15"/>
      <c r="Z425" s="52"/>
      <c r="AA425" s="39"/>
      <c r="AB425" s="39"/>
      <c r="AC425" s="54"/>
      <c r="AD425" s="17"/>
      <c r="AE425" s="15"/>
      <c r="AF425" s="62"/>
      <c r="AG425" s="112"/>
      <c r="AH425" s="39"/>
      <c r="AI425" s="52"/>
      <c r="AJ425" s="17"/>
      <c r="AK425" s="39"/>
      <c r="AL425" s="17"/>
      <c r="AM425" s="17"/>
      <c r="AO425" s="31" t="s">
        <v>312</v>
      </c>
    </row>
    <row r="426" spans="2:41" s="3" customFormat="1" ht="12.2" customHeight="1" x14ac:dyDescent="0.2">
      <c r="C426" s="129" t="s">
        <v>1476</v>
      </c>
      <c r="P426" s="71"/>
      <c r="Q426" s="83"/>
      <c r="R426" s="193" t="s">
        <v>681</v>
      </c>
      <c r="S426" s="194" t="s">
        <v>1477</v>
      </c>
      <c r="T426" s="198"/>
      <c r="U426" s="5"/>
      <c r="V426" s="52"/>
      <c r="W426" s="52"/>
      <c r="X426" s="54"/>
      <c r="Y426" s="15"/>
      <c r="Z426" s="52"/>
      <c r="AA426" s="39"/>
      <c r="AB426" s="39"/>
      <c r="AC426" s="54"/>
      <c r="AD426" s="17"/>
      <c r="AE426" s="15"/>
      <c r="AF426" s="62"/>
      <c r="AG426" s="112"/>
      <c r="AH426" s="39"/>
      <c r="AI426" s="52"/>
      <c r="AJ426" s="17"/>
      <c r="AK426" s="39"/>
      <c r="AL426" s="17"/>
      <c r="AM426" s="17"/>
      <c r="AO426" s="31"/>
    </row>
    <row r="427" spans="2:41" s="3" customFormat="1" ht="2.4500000000000002" customHeight="1" x14ac:dyDescent="0.2">
      <c r="P427" s="71"/>
      <c r="Q427" s="83"/>
      <c r="R427" s="6"/>
      <c r="S427" s="39"/>
      <c r="T427" s="6"/>
      <c r="U427" s="5"/>
      <c r="V427" s="52"/>
      <c r="W427" s="52"/>
      <c r="X427" s="54"/>
      <c r="Y427" s="15"/>
      <c r="Z427" s="52"/>
      <c r="AA427" s="39"/>
      <c r="AB427" s="39"/>
      <c r="AC427" s="54"/>
      <c r="AD427" s="17"/>
      <c r="AE427" s="15"/>
      <c r="AF427" s="62"/>
      <c r="AG427" s="112"/>
      <c r="AH427" s="39"/>
      <c r="AI427" s="52"/>
      <c r="AJ427" s="17"/>
      <c r="AK427" s="39"/>
      <c r="AL427" s="17"/>
      <c r="AM427" s="17"/>
      <c r="AO427" s="31" t="s">
        <v>312</v>
      </c>
    </row>
    <row r="428" spans="2:41" s="30" customFormat="1" ht="9.9499999999999993" customHeight="1" x14ac:dyDescent="0.2">
      <c r="C428" s="135"/>
      <c r="D428" s="40" t="s">
        <v>206</v>
      </c>
      <c r="E428" s="145" t="s">
        <v>1478</v>
      </c>
      <c r="F428" s="144"/>
      <c r="G428" s="145"/>
      <c r="H428" s="145"/>
      <c r="J428" s="145"/>
      <c r="K428" s="144"/>
      <c r="L428" s="145"/>
      <c r="N428" s="144"/>
      <c r="Q428" s="83"/>
      <c r="T428" s="134"/>
      <c r="U428" s="123"/>
      <c r="V428" s="52"/>
      <c r="W428" s="52"/>
      <c r="X428" s="126"/>
      <c r="Y428" s="124"/>
      <c r="Z428" s="52"/>
      <c r="AA428" s="133"/>
      <c r="AC428" s="126"/>
      <c r="AD428" s="125"/>
      <c r="AE428" s="124"/>
      <c r="AF428" s="127"/>
      <c r="AH428" s="125"/>
      <c r="AI428" s="52"/>
      <c r="AJ428" s="3"/>
      <c r="AK428" s="6" t="s">
        <v>93</v>
      </c>
      <c r="AL428" s="3"/>
      <c r="AO428" s="31" t="s">
        <v>312</v>
      </c>
    </row>
    <row r="429" spans="2:41" s="3" customFormat="1" ht="1.5" customHeight="1" x14ac:dyDescent="0.2">
      <c r="P429" s="71"/>
      <c r="Q429" s="83"/>
      <c r="R429" s="6"/>
      <c r="S429" s="39"/>
      <c r="T429" s="6"/>
      <c r="U429" s="5"/>
      <c r="V429" s="52"/>
      <c r="W429" s="52"/>
      <c r="X429" s="54"/>
      <c r="Y429" s="15"/>
      <c r="Z429" s="52"/>
      <c r="AA429" s="39"/>
      <c r="AB429" s="39"/>
      <c r="AC429" s="54"/>
      <c r="AD429" s="17"/>
      <c r="AE429" s="15"/>
      <c r="AF429" s="62"/>
      <c r="AG429" s="112"/>
      <c r="AH429" s="39"/>
      <c r="AI429" s="52"/>
      <c r="AJ429" s="17"/>
      <c r="AK429" s="39"/>
      <c r="AL429" s="17"/>
      <c r="AM429" s="17"/>
      <c r="AO429" s="31" t="s">
        <v>312</v>
      </c>
    </row>
    <row r="430" spans="2:41" s="3" customFormat="1" ht="9.9499999999999993" customHeight="1" x14ac:dyDescent="0.2">
      <c r="B430" s="101" t="s">
        <v>308</v>
      </c>
      <c r="D430" s="40"/>
      <c r="E430" s="71" t="s">
        <v>1479</v>
      </c>
      <c r="F430" s="71"/>
      <c r="G430" s="30" t="s">
        <v>295</v>
      </c>
      <c r="H430" s="30"/>
      <c r="I430" s="30"/>
      <c r="J430" s="30"/>
      <c r="L430" s="30"/>
      <c r="M430" s="30"/>
      <c r="N430" s="30"/>
      <c r="P430" s="71" t="s">
        <v>1480</v>
      </c>
      <c r="Q430" s="83"/>
      <c r="R430" s="29"/>
      <c r="S430" s="39">
        <f t="shared" ref="S430" si="460">IF(Suggested="Yes",AB430,AH430)</f>
        <v>14.9</v>
      </c>
      <c r="T430" s="37" t="s">
        <v>294</v>
      </c>
      <c r="U430" s="141" t="str">
        <f>+Instructions!$B$21</f>
        <v>G</v>
      </c>
      <c r="V430" s="52"/>
      <c r="W430" s="52"/>
      <c r="X430" s="54">
        <f>+Instructions!$C$21</f>
        <v>0</v>
      </c>
      <c r="Y430" s="17">
        <f>IF(Instructions!$C$21="Group",#REF!,IF(Instructions!$C$21="Carter",#REF!,ROUNDUP($AB430*(1-X430),2)))</f>
        <v>14.9</v>
      </c>
      <c r="Z430" s="52"/>
      <c r="AA430" s="6" t="s">
        <v>1300</v>
      </c>
      <c r="AB430" s="39">
        <v>14.9</v>
      </c>
      <c r="AC430" s="57">
        <f t="shared" ref="AC430" si="461">+X430</f>
        <v>0</v>
      </c>
      <c r="AD430" s="17">
        <f t="shared" ref="AD430" si="462">+Y430</f>
        <v>14.9</v>
      </c>
      <c r="AE430" s="12">
        <f t="shared" ref="AE430" si="463">(AH430-AD430)/AH430</f>
        <v>0</v>
      </c>
      <c r="AF430" s="109"/>
      <c r="AG430" s="114">
        <v>1</v>
      </c>
      <c r="AH430" s="38">
        <f t="shared" ref="AH430" si="464">SUM(AJ430:AL430)+AF430</f>
        <v>14.9</v>
      </c>
      <c r="AI430" s="52"/>
      <c r="AJ430" s="17">
        <f t="shared" ref="AJ430" si="465">ROUND(AD430/(1-VLOOKUP(AG430,Group,2,FALSE)),2)</f>
        <v>14.9</v>
      </c>
      <c r="AK430" s="17">
        <f t="shared" ref="AK430" si="466">IF(VLOOKUP(AG430,Group,5,FALSE)="YES",VLOOKUP(ROUND(ROUND(AJ430,1)-AJ430,2),Round,2,FALSE)+VLOOKUP(AG430,Group,6,FALSE),0)</f>
        <v>0</v>
      </c>
      <c r="AL430" s="17">
        <f t="shared" ref="AL430" si="467">IF(VLOOKUP(AG430,Group,7,FALSE)="",0,ROUND(AJ430-0.04999,1)-AJ430+AM430)</f>
        <v>0</v>
      </c>
      <c r="AM430" s="17" t="str">
        <f t="shared" ref="AM430" si="468">IF(VLOOKUP(AG430,Group,7,FALSE)="","",VLOOKUP(AG430,Group,7,FALSE))</f>
        <v/>
      </c>
      <c r="AO430" s="87" t="s">
        <v>312</v>
      </c>
    </row>
    <row r="431" spans="2:41" s="3" customFormat="1" ht="3.95" customHeight="1" x14ac:dyDescent="0.2">
      <c r="P431" s="71"/>
      <c r="Q431" s="83"/>
      <c r="R431" s="6"/>
      <c r="S431" s="39"/>
      <c r="T431" s="6"/>
      <c r="U431" s="5"/>
      <c r="V431" s="52"/>
      <c r="W431" s="52"/>
      <c r="X431" s="54"/>
      <c r="Y431" s="15"/>
      <c r="Z431" s="52"/>
      <c r="AA431" s="39"/>
      <c r="AB431" s="39"/>
      <c r="AC431" s="54"/>
      <c r="AD431" s="17"/>
      <c r="AE431" s="15"/>
      <c r="AF431" s="62"/>
      <c r="AG431" s="112"/>
      <c r="AH431" s="39"/>
      <c r="AI431" s="52"/>
      <c r="AJ431" s="17"/>
      <c r="AK431" s="39"/>
      <c r="AL431" s="17"/>
      <c r="AM431" s="17"/>
      <c r="AO431" s="31" t="s">
        <v>312</v>
      </c>
    </row>
    <row r="432" spans="2:41" s="3" customFormat="1" ht="12.2" customHeight="1" x14ac:dyDescent="0.2">
      <c r="C432" s="129" t="s">
        <v>1110</v>
      </c>
      <c r="D432" s="129"/>
      <c r="E432" s="151"/>
      <c r="F432" s="151"/>
      <c r="G432" s="152"/>
      <c r="H432" s="152"/>
      <c r="I432" s="152"/>
      <c r="J432" s="152"/>
      <c r="K432" s="152"/>
      <c r="L432" s="152"/>
      <c r="M432" s="152"/>
      <c r="N432" s="30" t="s">
        <v>93</v>
      </c>
      <c r="P432" s="71"/>
      <c r="Q432" s="83"/>
      <c r="R432" s="193" t="s">
        <v>681</v>
      </c>
      <c r="S432" s="194" t="s">
        <v>688</v>
      </c>
      <c r="T432" s="198"/>
      <c r="U432" s="37"/>
      <c r="V432" s="52"/>
      <c r="W432" s="52"/>
      <c r="X432" s="54"/>
      <c r="Y432" s="39"/>
      <c r="Z432" s="52"/>
      <c r="AA432" s="133"/>
      <c r="AB432" s="39"/>
      <c r="AC432" s="57"/>
      <c r="AD432" s="39"/>
      <c r="AE432" s="57"/>
      <c r="AF432" s="72"/>
      <c r="AG432" s="39"/>
      <c r="AH432" s="39"/>
      <c r="AI432" s="52"/>
      <c r="AK432" s="6"/>
      <c r="AO432" s="31" t="s">
        <v>312</v>
      </c>
    </row>
    <row r="433" spans="2:41" s="3" customFormat="1" ht="2.85" customHeight="1" x14ac:dyDescent="0.2">
      <c r="P433" s="71"/>
      <c r="Q433" s="83"/>
      <c r="R433" s="6"/>
      <c r="S433" s="39"/>
      <c r="T433" s="6"/>
      <c r="U433" s="5"/>
      <c r="V433" s="52"/>
      <c r="W433" s="52"/>
      <c r="X433" s="54"/>
      <c r="Y433" s="15"/>
      <c r="Z433" s="52"/>
      <c r="AA433" s="39"/>
      <c r="AB433" s="39"/>
      <c r="AC433" s="54"/>
      <c r="AD433" s="17"/>
      <c r="AE433" s="15"/>
      <c r="AF433" s="62"/>
      <c r="AG433" s="112"/>
      <c r="AH433" s="39"/>
      <c r="AI433" s="52"/>
      <c r="AJ433" s="17"/>
      <c r="AK433" s="39"/>
      <c r="AL433" s="17"/>
      <c r="AM433" s="17"/>
      <c r="AO433" s="31"/>
    </row>
    <row r="434" spans="2:41" s="3" customFormat="1" ht="9.9499999999999993" customHeight="1" x14ac:dyDescent="0.2">
      <c r="C434" s="35"/>
      <c r="D434" s="40" t="s">
        <v>206</v>
      </c>
      <c r="E434" s="144" t="s">
        <v>531</v>
      </c>
      <c r="F434" s="144"/>
      <c r="G434" s="144" t="s">
        <v>596</v>
      </c>
      <c r="H434" s="144"/>
      <c r="J434" s="144" t="s">
        <v>597</v>
      </c>
      <c r="K434" s="144"/>
      <c r="L434" s="144"/>
      <c r="M434" s="144"/>
      <c r="N434" s="144"/>
      <c r="O434" s="30"/>
      <c r="P434" s="30"/>
      <c r="Q434" s="30"/>
      <c r="R434" s="30"/>
      <c r="S434" s="30"/>
      <c r="T434" s="30"/>
      <c r="U434" s="5"/>
      <c r="V434" s="52"/>
      <c r="W434" s="52"/>
      <c r="X434" s="15"/>
      <c r="Y434" s="67"/>
      <c r="Z434" s="52"/>
      <c r="AA434" s="39"/>
      <c r="AB434" s="39"/>
      <c r="AC434" s="54"/>
      <c r="AD434" s="17"/>
      <c r="AE434" s="15"/>
      <c r="AF434" s="62"/>
      <c r="AG434" s="112"/>
      <c r="AH434" s="17"/>
      <c r="AI434" s="52"/>
      <c r="AK434" s="17"/>
      <c r="AL434" s="17"/>
      <c r="AM434" s="17"/>
      <c r="AN434" s="17"/>
      <c r="AO434" s="31" t="s">
        <v>312</v>
      </c>
    </row>
    <row r="435" spans="2:41" s="3" customFormat="1" ht="9.9499999999999993" customHeight="1" x14ac:dyDescent="0.2">
      <c r="C435" s="35"/>
      <c r="D435" s="40"/>
      <c r="E435" s="144" t="s">
        <v>532</v>
      </c>
      <c r="F435" s="144"/>
      <c r="G435" s="144" t="s">
        <v>595</v>
      </c>
      <c r="H435" s="144"/>
      <c r="J435" s="144" t="s">
        <v>598</v>
      </c>
      <c r="K435" s="144"/>
      <c r="L435" s="144"/>
      <c r="M435" s="144"/>
      <c r="N435" s="144"/>
      <c r="O435" s="30"/>
      <c r="P435" s="30"/>
      <c r="Q435" s="30"/>
      <c r="R435" s="30"/>
      <c r="S435" s="30"/>
      <c r="T435" s="30"/>
      <c r="U435" s="5"/>
      <c r="V435" s="52"/>
      <c r="W435" s="52"/>
      <c r="X435" s="15"/>
      <c r="Y435" s="67"/>
      <c r="Z435" s="52"/>
      <c r="AA435" s="39"/>
      <c r="AB435" s="39"/>
      <c r="AC435" s="54"/>
      <c r="AD435" s="17"/>
      <c r="AE435" s="15"/>
      <c r="AF435" s="62"/>
      <c r="AG435" s="112"/>
      <c r="AH435" s="17"/>
      <c r="AI435" s="52"/>
      <c r="AK435" s="17"/>
      <c r="AL435" s="17"/>
      <c r="AM435" s="17"/>
      <c r="AN435" s="17"/>
      <c r="AO435" s="31"/>
    </row>
    <row r="436" spans="2:41" s="3" customFormat="1" ht="1.5" customHeight="1" x14ac:dyDescent="0.2">
      <c r="P436" s="71"/>
      <c r="Q436" s="83"/>
      <c r="R436" s="6"/>
      <c r="S436" s="39"/>
      <c r="T436" s="6"/>
      <c r="U436" s="5"/>
      <c r="V436" s="52"/>
      <c r="W436" s="52"/>
      <c r="X436" s="54"/>
      <c r="Y436" s="15"/>
      <c r="Z436" s="52"/>
      <c r="AA436" s="39"/>
      <c r="AB436" s="39"/>
      <c r="AC436" s="54"/>
      <c r="AD436" s="17"/>
      <c r="AE436" s="15"/>
      <c r="AF436" s="62"/>
      <c r="AG436" s="112"/>
      <c r="AH436" s="39"/>
      <c r="AI436" s="52"/>
      <c r="AJ436" s="17"/>
      <c r="AK436" s="39"/>
      <c r="AL436" s="17"/>
      <c r="AM436" s="17"/>
      <c r="AO436" s="31"/>
    </row>
    <row r="437" spans="2:41" s="3" customFormat="1" ht="9.9499999999999993" customHeight="1" x14ac:dyDescent="0.2">
      <c r="B437" s="101" t="s">
        <v>308</v>
      </c>
      <c r="D437" s="40"/>
      <c r="E437" s="71" t="s">
        <v>533</v>
      </c>
      <c r="F437" s="71"/>
      <c r="G437" s="30" t="s">
        <v>295</v>
      </c>
      <c r="H437" s="30"/>
      <c r="I437" s="30"/>
      <c r="J437" s="30"/>
      <c r="K437" s="30"/>
      <c r="L437" s="30"/>
      <c r="M437" s="30"/>
      <c r="N437" s="30"/>
      <c r="P437" s="71" t="s">
        <v>39</v>
      </c>
      <c r="Q437" s="83"/>
      <c r="R437" s="29"/>
      <c r="S437" s="39">
        <f>IF(Suggested="Yes",AB437,AH437)</f>
        <v>7.25</v>
      </c>
      <c r="T437" s="37" t="s">
        <v>294</v>
      </c>
      <c r="U437" s="141" t="str">
        <f>+Instructions!$B$21</f>
        <v>G</v>
      </c>
      <c r="V437" s="52"/>
      <c r="W437" s="52"/>
      <c r="X437" s="54">
        <f>+Instructions!$C$21</f>
        <v>0</v>
      </c>
      <c r="Y437" s="17">
        <f>IF(Instructions!$C$21="Group",#REF!,IF(Instructions!$C$21="Carter",#REF!,ROUNDUP($AB437*(1-X437),2)))</f>
        <v>7.25</v>
      </c>
      <c r="Z437" s="52"/>
      <c r="AA437" s="6" t="s">
        <v>1300</v>
      </c>
      <c r="AB437" s="39">
        <v>7.25</v>
      </c>
      <c r="AC437" s="57">
        <f>+X437</f>
        <v>0</v>
      </c>
      <c r="AD437" s="17">
        <f>+Y437</f>
        <v>7.25</v>
      </c>
      <c r="AE437" s="12">
        <f>(AH437-AD437)/AH437</f>
        <v>0</v>
      </c>
      <c r="AF437" s="109"/>
      <c r="AG437" s="114">
        <v>1</v>
      </c>
      <c r="AH437" s="38">
        <f>SUM(AJ437:AL437)+AF437</f>
        <v>7.25</v>
      </c>
      <c r="AI437" s="52"/>
      <c r="AJ437" s="17">
        <f>ROUND(AD437/(1-VLOOKUP(AG437,Group,2,FALSE)),2)</f>
        <v>7.25</v>
      </c>
      <c r="AK437" s="17">
        <f>IF(VLOOKUP(AG437,Group,5,FALSE)="YES",VLOOKUP(ROUND(ROUND(AJ437,1)-AJ437,2),Round,2,FALSE)+VLOOKUP(AG437,Group,6,FALSE),0)</f>
        <v>0</v>
      </c>
      <c r="AL437" s="17">
        <f>IF(VLOOKUP(AG437,Group,7,FALSE)="",0,ROUND(AJ437-0.04999,1)-AJ437+AM437)</f>
        <v>0</v>
      </c>
      <c r="AM437" s="17" t="str">
        <f>IF(VLOOKUP(AG437,Group,7,FALSE)="","",VLOOKUP(AG437,Group,7,FALSE))</f>
        <v/>
      </c>
      <c r="AO437" s="31" t="s">
        <v>312</v>
      </c>
    </row>
    <row r="438" spans="2:41" s="3" customFormat="1" ht="3.95" customHeight="1" x14ac:dyDescent="0.2">
      <c r="P438" s="71"/>
      <c r="Q438" s="83"/>
      <c r="R438" s="6"/>
      <c r="S438" s="39"/>
      <c r="T438" s="6"/>
      <c r="U438" s="5"/>
      <c r="V438" s="52"/>
      <c r="W438" s="52"/>
      <c r="X438" s="54"/>
      <c r="Y438" s="15"/>
      <c r="Z438" s="52"/>
      <c r="AA438" s="39"/>
      <c r="AB438" s="39"/>
      <c r="AC438" s="54"/>
      <c r="AD438" s="17"/>
      <c r="AE438" s="15"/>
      <c r="AF438" s="62"/>
      <c r="AG438" s="112"/>
      <c r="AH438" s="39"/>
      <c r="AI438" s="52"/>
      <c r="AJ438" s="17"/>
      <c r="AK438" s="39"/>
      <c r="AL438" s="17"/>
      <c r="AM438" s="17"/>
      <c r="AO438" s="31" t="s">
        <v>312</v>
      </c>
    </row>
    <row r="439" spans="2:41" s="3" customFormat="1" ht="12.2" customHeight="1" x14ac:dyDescent="0.2">
      <c r="C439" s="129" t="s">
        <v>1266</v>
      </c>
      <c r="D439" s="11"/>
      <c r="E439" s="130"/>
      <c r="F439" s="130"/>
      <c r="P439" s="71"/>
      <c r="Q439" s="83"/>
      <c r="R439" s="193" t="s">
        <v>681</v>
      </c>
      <c r="S439" s="194" t="s">
        <v>787</v>
      </c>
      <c r="T439" s="198"/>
      <c r="U439" s="122"/>
      <c r="V439" s="52"/>
      <c r="W439" s="52"/>
      <c r="X439" s="54"/>
      <c r="Y439" s="15"/>
      <c r="Z439" s="52"/>
      <c r="AA439" s="133"/>
      <c r="AC439" s="54"/>
      <c r="AD439" s="17"/>
      <c r="AE439" s="15"/>
      <c r="AF439" s="62"/>
      <c r="AH439" s="17"/>
      <c r="AI439" s="52"/>
      <c r="AK439" s="6" t="s">
        <v>93</v>
      </c>
      <c r="AO439" s="31" t="s">
        <v>312</v>
      </c>
    </row>
    <row r="440" spans="2:41" s="3" customFormat="1" ht="3" customHeight="1" x14ac:dyDescent="0.2">
      <c r="C440" s="129"/>
      <c r="D440" s="11"/>
      <c r="E440" s="130"/>
      <c r="F440" s="130"/>
      <c r="Q440" s="83"/>
      <c r="S440" s="39"/>
      <c r="T440" s="131"/>
      <c r="U440" s="122"/>
      <c r="V440" s="52"/>
      <c r="W440" s="52"/>
      <c r="X440" s="54"/>
      <c r="Y440" s="15"/>
      <c r="Z440" s="52"/>
      <c r="AA440" s="133"/>
      <c r="AC440" s="54"/>
      <c r="AD440" s="17"/>
      <c r="AE440" s="15"/>
      <c r="AF440" s="62"/>
      <c r="AH440" s="17"/>
      <c r="AI440" s="52"/>
      <c r="AK440" s="6"/>
      <c r="AO440" s="31" t="s">
        <v>312</v>
      </c>
    </row>
    <row r="441" spans="2:41" s="30" customFormat="1" ht="9.9499999999999993" customHeight="1" x14ac:dyDescent="0.2">
      <c r="C441" s="129"/>
      <c r="D441" s="40" t="s">
        <v>206</v>
      </c>
      <c r="E441" s="144" t="s">
        <v>785</v>
      </c>
      <c r="F441" s="128"/>
      <c r="G441" s="145"/>
      <c r="H441" s="145"/>
      <c r="I441" s="145"/>
      <c r="J441" s="145"/>
      <c r="K441" s="145"/>
      <c r="L441" s="146"/>
      <c r="M441" s="145"/>
      <c r="N441" s="128"/>
      <c r="Q441" s="83"/>
      <c r="S441" s="39"/>
      <c r="T441" s="134"/>
      <c r="U441" s="123"/>
      <c r="V441" s="52"/>
      <c r="W441" s="52"/>
      <c r="X441" s="126"/>
      <c r="Y441" s="124"/>
      <c r="Z441" s="52"/>
      <c r="AA441" s="133"/>
      <c r="AC441" s="126"/>
      <c r="AD441" s="125"/>
      <c r="AE441" s="124"/>
      <c r="AF441" s="127"/>
      <c r="AH441" s="125"/>
      <c r="AI441" s="52"/>
      <c r="AJ441" s="3"/>
      <c r="AK441" s="6" t="s">
        <v>93</v>
      </c>
      <c r="AL441" s="3"/>
      <c r="AO441" s="31" t="s">
        <v>312</v>
      </c>
    </row>
    <row r="442" spans="2:41" s="3" customFormat="1" ht="1.5" customHeight="1" x14ac:dyDescent="0.2">
      <c r="C442" s="129"/>
      <c r="D442" s="11"/>
      <c r="E442" s="130"/>
      <c r="F442" s="130"/>
      <c r="Q442" s="83"/>
      <c r="S442" s="39"/>
      <c r="T442" s="131"/>
      <c r="U442" s="122"/>
      <c r="V442" s="52"/>
      <c r="W442" s="52"/>
      <c r="X442" s="54"/>
      <c r="Y442" s="15"/>
      <c r="Z442" s="52"/>
      <c r="AA442" s="133"/>
      <c r="AC442" s="54"/>
      <c r="AD442" s="17"/>
      <c r="AE442" s="15"/>
      <c r="AF442" s="62"/>
      <c r="AH442" s="17"/>
      <c r="AI442" s="52"/>
      <c r="AK442" s="6"/>
      <c r="AO442" s="31" t="s">
        <v>312</v>
      </c>
    </row>
    <row r="443" spans="2:41" s="3" customFormat="1" ht="9.9499999999999993" customHeight="1" x14ac:dyDescent="0.2">
      <c r="D443" s="144" t="s">
        <v>788</v>
      </c>
      <c r="P443" s="4"/>
      <c r="Q443" s="6"/>
      <c r="S443" s="21"/>
      <c r="U443" s="5"/>
      <c r="V443" s="52"/>
      <c r="W443" s="52"/>
      <c r="X443" s="54"/>
      <c r="Y443" s="15"/>
      <c r="Z443" s="52"/>
      <c r="AA443" s="39"/>
      <c r="AB443" s="39"/>
      <c r="AC443" s="54"/>
      <c r="AD443" s="17"/>
      <c r="AE443" s="15"/>
      <c r="AF443" s="62"/>
      <c r="AG443" s="62"/>
      <c r="AH443" s="17"/>
      <c r="AI443" s="52"/>
      <c r="AJ443" s="17"/>
      <c r="AK443" s="17"/>
      <c r="AL443" s="17"/>
      <c r="AM443" s="17"/>
      <c r="AO443" s="31" t="s">
        <v>312</v>
      </c>
    </row>
    <row r="444" spans="2:41" s="3" customFormat="1" ht="1.5" customHeight="1" x14ac:dyDescent="0.2">
      <c r="C444" s="129"/>
      <c r="D444" s="11"/>
      <c r="E444" s="130"/>
      <c r="F444" s="130"/>
      <c r="Q444" s="83"/>
      <c r="S444" s="39"/>
      <c r="T444" s="131"/>
      <c r="U444" s="122"/>
      <c r="V444" s="52"/>
      <c r="W444" s="52"/>
      <c r="X444" s="54"/>
      <c r="Y444" s="15"/>
      <c r="Z444" s="52"/>
      <c r="AA444" s="133"/>
      <c r="AC444" s="54"/>
      <c r="AD444" s="17"/>
      <c r="AE444" s="15"/>
      <c r="AF444" s="62"/>
      <c r="AH444" s="17"/>
      <c r="AI444" s="52"/>
      <c r="AK444" s="6"/>
      <c r="AO444" s="31" t="s">
        <v>312</v>
      </c>
    </row>
    <row r="445" spans="2:41" s="3" customFormat="1" ht="9.9499999999999993" customHeight="1" x14ac:dyDescent="0.2">
      <c r="B445" s="101" t="s">
        <v>308</v>
      </c>
      <c r="D445" s="40"/>
      <c r="E445" s="71" t="s">
        <v>786</v>
      </c>
      <c r="F445" s="71"/>
      <c r="G445" s="30" t="s">
        <v>295</v>
      </c>
      <c r="H445" s="30"/>
      <c r="I445" s="30"/>
      <c r="J445" s="30"/>
      <c r="K445" s="30"/>
      <c r="L445" s="30"/>
      <c r="M445" s="30"/>
      <c r="N445" s="30"/>
      <c r="P445" s="71" t="s">
        <v>811</v>
      </c>
      <c r="Q445" s="83"/>
      <c r="R445" s="29" t="s">
        <v>304</v>
      </c>
      <c r="S445" s="39">
        <f>IF(Suggested="Yes",AB445,AH445)</f>
        <v>11.3</v>
      </c>
      <c r="T445" s="37" t="s">
        <v>294</v>
      </c>
      <c r="U445" s="141" t="str">
        <f>+Instructions!$B$21</f>
        <v>G</v>
      </c>
      <c r="V445" s="52"/>
      <c r="W445" s="52"/>
      <c r="X445" s="54">
        <f>+Instructions!$C$21</f>
        <v>0</v>
      </c>
      <c r="Y445" s="17">
        <f>IF(Instructions!$C$21="Group",#REF!,IF(Instructions!$C$21="Carter",#REF!,ROUNDUP($AB445*(1-X445),2)))</f>
        <v>11.3</v>
      </c>
      <c r="Z445" s="52"/>
      <c r="AA445" s="6" t="s">
        <v>1300</v>
      </c>
      <c r="AB445" s="39">
        <v>11.3</v>
      </c>
      <c r="AC445" s="57">
        <f>+X445</f>
        <v>0</v>
      </c>
      <c r="AD445" s="17">
        <f>+Y445</f>
        <v>11.3</v>
      </c>
      <c r="AE445" s="12">
        <f>(AH445-AD445)/AH445</f>
        <v>0</v>
      </c>
      <c r="AF445" s="109"/>
      <c r="AG445" s="114">
        <v>1</v>
      </c>
      <c r="AH445" s="38">
        <f>SUM(AJ445:AL445)+AF445</f>
        <v>11.3</v>
      </c>
      <c r="AI445" s="52"/>
      <c r="AJ445" s="17">
        <f>ROUND(AD445/(1-VLOOKUP(AG445,Group,2,FALSE)),2)</f>
        <v>11.3</v>
      </c>
      <c r="AK445" s="17">
        <f>IF(VLOOKUP(AG445,Group,5,FALSE)="YES",VLOOKUP(ROUND(ROUND(AJ445,1)-AJ445,2),Round,2,FALSE)+VLOOKUP(AG445,Group,6,FALSE),0)</f>
        <v>0</v>
      </c>
      <c r="AL445" s="17">
        <f>IF(VLOOKUP(AG445,Group,7,FALSE)="",0,ROUND(AJ445-0.04999,1)-AJ445+AM445)</f>
        <v>0</v>
      </c>
      <c r="AM445" s="17" t="str">
        <f>IF(VLOOKUP(AG445,Group,7,FALSE)="","",VLOOKUP(AG445,Group,7,FALSE))</f>
        <v/>
      </c>
      <c r="AO445" s="31" t="s">
        <v>312</v>
      </c>
    </row>
    <row r="446" spans="2:41" s="3" customFormat="1" ht="1.5" customHeight="1" x14ac:dyDescent="0.2">
      <c r="C446" s="129"/>
      <c r="D446" s="11"/>
      <c r="E446" s="130"/>
      <c r="F446" s="130"/>
      <c r="Q446" s="83"/>
      <c r="S446" s="39"/>
      <c r="T446" s="131"/>
      <c r="U446" s="122"/>
      <c r="V446" s="52"/>
      <c r="W446" s="52"/>
      <c r="X446" s="54"/>
      <c r="Y446" s="15"/>
      <c r="Z446" s="52"/>
      <c r="AA446" s="133"/>
      <c r="AC446" s="54"/>
      <c r="AD446" s="17"/>
      <c r="AE446" s="15"/>
      <c r="AF446" s="62"/>
      <c r="AH446" s="17"/>
      <c r="AI446" s="52"/>
      <c r="AK446" s="6"/>
      <c r="AO446" s="31" t="s">
        <v>312</v>
      </c>
    </row>
    <row r="447" spans="2:41" s="3" customFormat="1" ht="9.9499999999999993" customHeight="1" x14ac:dyDescent="0.2">
      <c r="B447" s="102" t="s">
        <v>292</v>
      </c>
      <c r="D447" s="40"/>
      <c r="E447" s="71" t="s">
        <v>793</v>
      </c>
      <c r="F447" s="71"/>
      <c r="G447" s="30" t="s">
        <v>794</v>
      </c>
      <c r="H447" s="30"/>
      <c r="I447" s="30" t="s">
        <v>797</v>
      </c>
      <c r="J447" s="30"/>
      <c r="K447" s="30"/>
      <c r="L447" s="30"/>
      <c r="M447" s="30"/>
      <c r="N447" s="30"/>
      <c r="P447" s="71"/>
      <c r="Q447" s="83"/>
      <c r="R447" s="29"/>
      <c r="S447" s="39">
        <f>IF(Suggested="Yes",AB447,AH447)</f>
        <v>149.94999999999999</v>
      </c>
      <c r="T447" s="37" t="s">
        <v>293</v>
      </c>
      <c r="U447" s="141" t="str">
        <f>+Instructions!$B$21</f>
        <v>G</v>
      </c>
      <c r="V447" s="52"/>
      <c r="W447" s="52"/>
      <c r="X447" s="54">
        <f>+Instructions!$C$21</f>
        <v>0</v>
      </c>
      <c r="Y447" s="17">
        <f>IF(Instructions!$C$21="Group",#REF!,IF(Instructions!$C$21="Carter",#REF!,ROUNDUP($AB447*(1-X447),2)))</f>
        <v>149.94999999999999</v>
      </c>
      <c r="Z447" s="52"/>
      <c r="AA447" s="6" t="s">
        <v>1300</v>
      </c>
      <c r="AB447" s="39">
        <v>149.94999999999999</v>
      </c>
      <c r="AC447" s="57">
        <f t="shared" ref="AC447:AD449" si="469">+X447</f>
        <v>0</v>
      </c>
      <c r="AD447" s="39">
        <f t="shared" si="469"/>
        <v>149.94999999999999</v>
      </c>
      <c r="AE447" s="57">
        <f>(AH447-AD447)/AH447</f>
        <v>0</v>
      </c>
      <c r="AF447" s="109"/>
      <c r="AG447" s="116">
        <v>2</v>
      </c>
      <c r="AH447" s="44">
        <f>SUM(AJ447:AL447)+AF447</f>
        <v>149.94999999999999</v>
      </c>
      <c r="AI447" s="52"/>
      <c r="AJ447" s="17">
        <f>ROUND(AD447/(1-VLOOKUP(AG447,Group,2,FALSE)),2)</f>
        <v>149.94999999999999</v>
      </c>
      <c r="AK447" s="17">
        <f>IF(VLOOKUP(AG447,Group,5,FALSE)="YES",VLOOKUP(ROUND(ROUND(AJ447,1)-AJ447,2),Round,2,FALSE)+VLOOKUP(AG447,Group,6,FALSE),0)</f>
        <v>0</v>
      </c>
      <c r="AL447" s="17">
        <f>IF(VLOOKUP(AG447,Group,7,FALSE)="",0,ROUND(AJ447-0.04999,1)-AJ447+AM447)</f>
        <v>0</v>
      </c>
      <c r="AM447" s="17" t="str">
        <f>IF(VLOOKUP(AG447,Group,7,FALSE)="","",VLOOKUP(AG447,Group,7,FALSE))</f>
        <v/>
      </c>
      <c r="AO447" s="31" t="s">
        <v>312</v>
      </c>
    </row>
    <row r="448" spans="2:41" s="3" customFormat="1" ht="9.9499999999999993" customHeight="1" x14ac:dyDescent="0.2">
      <c r="B448" s="102" t="s">
        <v>292</v>
      </c>
      <c r="D448" s="40"/>
      <c r="E448" s="71" t="s">
        <v>793</v>
      </c>
      <c r="F448" s="71"/>
      <c r="G448" s="30" t="s">
        <v>795</v>
      </c>
      <c r="H448" s="30"/>
      <c r="I448" s="30" t="s">
        <v>798</v>
      </c>
      <c r="J448" s="30"/>
      <c r="K448" s="30"/>
      <c r="L448" s="30"/>
      <c r="M448" s="30"/>
      <c r="N448" s="30"/>
      <c r="P448" s="71"/>
      <c r="Q448" s="83"/>
      <c r="R448" s="29"/>
      <c r="S448" s="39">
        <f>IF(Suggested="Yes",AB448,AH448)</f>
        <v>149.94999999999999</v>
      </c>
      <c r="T448" s="37" t="s">
        <v>293</v>
      </c>
      <c r="U448" s="141" t="str">
        <f>+Instructions!$B$21</f>
        <v>G</v>
      </c>
      <c r="V448" s="52"/>
      <c r="W448" s="52"/>
      <c r="X448" s="54">
        <f>+Instructions!$C$21</f>
        <v>0</v>
      </c>
      <c r="Y448" s="17">
        <f>IF(Instructions!$C$21="Group",#REF!,IF(Instructions!$C$21="Carter",#REF!,ROUNDUP($AB448*(1-X448),2)))</f>
        <v>149.94999999999999</v>
      </c>
      <c r="Z448" s="52"/>
      <c r="AA448" s="6" t="s">
        <v>1300</v>
      </c>
      <c r="AB448" s="39">
        <v>149.94999999999999</v>
      </c>
      <c r="AC448" s="57">
        <f t="shared" si="469"/>
        <v>0</v>
      </c>
      <c r="AD448" s="39">
        <f t="shared" si="469"/>
        <v>149.94999999999999</v>
      </c>
      <c r="AE448" s="57">
        <f>(AH448-AD448)/AH448</f>
        <v>0</v>
      </c>
      <c r="AF448" s="109"/>
      <c r="AG448" s="116">
        <v>2</v>
      </c>
      <c r="AH448" s="44">
        <f>SUM(AJ448:AL448)+AF448</f>
        <v>149.94999999999999</v>
      </c>
      <c r="AI448" s="52"/>
      <c r="AJ448" s="17">
        <f>ROUND(AD448/(1-VLOOKUP(AG448,Group,2,FALSE)),2)</f>
        <v>149.94999999999999</v>
      </c>
      <c r="AK448" s="17">
        <f>IF(VLOOKUP(AG448,Group,5,FALSE)="YES",VLOOKUP(ROUND(ROUND(AJ448,1)-AJ448,2),Round,2,FALSE)+VLOOKUP(AG448,Group,6,FALSE),0)</f>
        <v>0</v>
      </c>
      <c r="AL448" s="17">
        <f>IF(VLOOKUP(AG448,Group,7,FALSE)="",0,ROUND(AJ448-0.04999,1)-AJ448+AM448)</f>
        <v>0</v>
      </c>
      <c r="AM448" s="17" t="str">
        <f>IF(VLOOKUP(AG448,Group,7,FALSE)="","",VLOOKUP(AG448,Group,7,FALSE))</f>
        <v/>
      </c>
      <c r="AO448" s="31" t="s">
        <v>312</v>
      </c>
    </row>
    <row r="449" spans="2:41" s="3" customFormat="1" ht="9.9499999999999993" customHeight="1" x14ac:dyDescent="0.2">
      <c r="B449" s="102" t="s">
        <v>292</v>
      </c>
      <c r="D449" s="40"/>
      <c r="E449" s="71" t="s">
        <v>793</v>
      </c>
      <c r="F449" s="71"/>
      <c r="G449" s="30" t="s">
        <v>796</v>
      </c>
      <c r="H449" s="30"/>
      <c r="I449" s="30" t="s">
        <v>799</v>
      </c>
      <c r="J449" s="30"/>
      <c r="K449" s="30"/>
      <c r="L449" s="30"/>
      <c r="M449" s="30"/>
      <c r="N449" s="30"/>
      <c r="P449" s="71"/>
      <c r="Q449" s="83"/>
      <c r="R449" s="29"/>
      <c r="S449" s="39">
        <f>IF(Suggested="Yes",AB449,AH449)</f>
        <v>247.1</v>
      </c>
      <c r="T449" s="37" t="s">
        <v>293</v>
      </c>
      <c r="U449" s="141" t="str">
        <f>+Instructions!$B$21</f>
        <v>G</v>
      </c>
      <c r="V449" s="52"/>
      <c r="W449" s="52"/>
      <c r="X449" s="54">
        <f>+Instructions!$C$21</f>
        <v>0</v>
      </c>
      <c r="Y449" s="17">
        <f>IF(Instructions!$C$21="Group",#REF!,IF(Instructions!$C$21="Carter",#REF!,ROUNDUP($AB449*(1-X449),2)))</f>
        <v>247.1</v>
      </c>
      <c r="Z449" s="52"/>
      <c r="AA449" s="6" t="s">
        <v>1300</v>
      </c>
      <c r="AB449" s="39">
        <v>247.1</v>
      </c>
      <c r="AC449" s="57">
        <f t="shared" si="469"/>
        <v>0</v>
      </c>
      <c r="AD449" s="39">
        <f t="shared" si="469"/>
        <v>247.1</v>
      </c>
      <c r="AE449" s="57">
        <f>(AH449-AD449)/AH449</f>
        <v>0</v>
      </c>
      <c r="AF449" s="109"/>
      <c r="AG449" s="116">
        <v>2</v>
      </c>
      <c r="AH449" s="44">
        <f>SUM(AJ449:AL449)+AF449</f>
        <v>247.1</v>
      </c>
      <c r="AI449" s="52"/>
      <c r="AJ449" s="17">
        <f>ROUND(AD449/(1-VLOOKUP(AG449,Group,2,FALSE)),2)</f>
        <v>247.1</v>
      </c>
      <c r="AK449" s="17">
        <f>IF(VLOOKUP(AG449,Group,5,FALSE)="YES",VLOOKUP(ROUND(ROUND(AJ449,1)-AJ449,2),Round,2,FALSE)+VLOOKUP(AG449,Group,6,FALSE),0)</f>
        <v>0</v>
      </c>
      <c r="AL449" s="17">
        <f>IF(VLOOKUP(AG449,Group,7,FALSE)="",0,ROUND(AJ449-0.04999,1)-AJ449+AM449)</f>
        <v>0</v>
      </c>
      <c r="AM449" s="17" t="str">
        <f>IF(VLOOKUP(AG449,Group,7,FALSE)="","",VLOOKUP(AG449,Group,7,FALSE))</f>
        <v/>
      </c>
      <c r="AO449" s="31" t="s">
        <v>312</v>
      </c>
    </row>
    <row r="450" spans="2:41" s="3" customFormat="1" ht="1.5" customHeight="1" x14ac:dyDescent="0.2">
      <c r="P450" s="71"/>
      <c r="Q450" s="83"/>
      <c r="R450" s="6"/>
      <c r="S450" s="39"/>
      <c r="T450" s="6"/>
      <c r="U450" s="5"/>
      <c r="V450" s="52"/>
      <c r="W450" s="52"/>
      <c r="X450" s="54"/>
      <c r="Y450" s="15"/>
      <c r="Z450" s="52"/>
      <c r="AA450" s="39"/>
      <c r="AB450" s="39"/>
      <c r="AC450" s="54"/>
      <c r="AD450" s="17"/>
      <c r="AE450" s="15"/>
      <c r="AF450" s="62"/>
      <c r="AG450" s="112"/>
      <c r="AH450" s="39"/>
      <c r="AI450" s="52"/>
      <c r="AJ450" s="17"/>
      <c r="AK450" s="39"/>
      <c r="AL450" s="17"/>
      <c r="AM450" s="17"/>
      <c r="AO450" s="31" t="s">
        <v>312</v>
      </c>
    </row>
    <row r="451" spans="2:41" s="3" customFormat="1" ht="9.75" customHeight="1" x14ac:dyDescent="0.2">
      <c r="D451" s="40" t="s">
        <v>305</v>
      </c>
      <c r="E451" s="188" t="s">
        <v>1002</v>
      </c>
      <c r="F451" s="71"/>
      <c r="G451" s="30"/>
      <c r="H451" s="30"/>
      <c r="I451" s="30"/>
      <c r="J451" s="30"/>
      <c r="K451" s="188"/>
      <c r="L451" s="30"/>
      <c r="M451" s="30"/>
      <c r="N451" s="30"/>
      <c r="P451" s="71"/>
      <c r="Q451" s="83"/>
      <c r="R451" s="29"/>
      <c r="S451" s="39"/>
      <c r="T451" s="37"/>
      <c r="U451" s="5"/>
      <c r="V451" s="52"/>
      <c r="W451" s="52"/>
      <c r="X451" s="54"/>
      <c r="Y451" s="17"/>
      <c r="Z451" s="52"/>
      <c r="AA451" s="133"/>
      <c r="AB451" s="39"/>
      <c r="AC451" s="57"/>
      <c r="AD451" s="17"/>
      <c r="AE451" s="12"/>
      <c r="AF451" s="62"/>
      <c r="AH451" s="17"/>
      <c r="AI451" s="52"/>
      <c r="AK451" s="6" t="s">
        <v>93</v>
      </c>
      <c r="AO451" s="31" t="s">
        <v>312</v>
      </c>
    </row>
    <row r="452" spans="2:41" s="3" customFormat="1" ht="9.75" customHeight="1" x14ac:dyDescent="0.2">
      <c r="D452" s="40"/>
      <c r="E452" s="188" t="s">
        <v>1380</v>
      </c>
      <c r="F452" s="71"/>
      <c r="G452" s="30"/>
      <c r="H452" s="30"/>
      <c r="I452" s="30"/>
      <c r="J452" s="30"/>
      <c r="K452" s="188"/>
      <c r="L452" s="30"/>
      <c r="M452" s="30"/>
      <c r="N452" s="30"/>
      <c r="P452" s="71"/>
      <c r="Q452" s="83"/>
      <c r="R452" s="29"/>
      <c r="S452" s="39"/>
      <c r="T452" s="37"/>
      <c r="U452" s="5"/>
      <c r="V452" s="52"/>
      <c r="W452" s="52"/>
      <c r="X452" s="54"/>
      <c r="Y452" s="17"/>
      <c r="Z452" s="52"/>
      <c r="AA452" s="133"/>
      <c r="AB452" s="39"/>
      <c r="AC452" s="57"/>
      <c r="AD452" s="17"/>
      <c r="AE452" s="12"/>
      <c r="AF452" s="62"/>
      <c r="AH452" s="17"/>
      <c r="AI452" s="52"/>
      <c r="AK452" s="6" t="s">
        <v>93</v>
      </c>
      <c r="AO452" s="31" t="s">
        <v>312</v>
      </c>
    </row>
    <row r="453" spans="2:41" s="3" customFormat="1" ht="3.95" customHeight="1" x14ac:dyDescent="0.2">
      <c r="P453" s="71"/>
      <c r="Q453" s="83"/>
      <c r="R453" s="6"/>
      <c r="S453" s="39"/>
      <c r="T453" s="6"/>
      <c r="U453" s="5"/>
      <c r="V453" s="52"/>
      <c r="W453" s="52"/>
      <c r="X453" s="54"/>
      <c r="Y453" s="15"/>
      <c r="Z453" s="52"/>
      <c r="AA453" s="39"/>
      <c r="AB453" s="39"/>
      <c r="AC453" s="54"/>
      <c r="AD453" s="17"/>
      <c r="AE453" s="15"/>
      <c r="AF453" s="62"/>
      <c r="AG453" s="112"/>
      <c r="AH453" s="39"/>
      <c r="AI453" s="52"/>
      <c r="AJ453" s="17"/>
      <c r="AK453" s="39"/>
      <c r="AL453" s="17"/>
      <c r="AM453" s="17"/>
      <c r="AO453" s="31" t="s">
        <v>312</v>
      </c>
    </row>
    <row r="454" spans="2:41" s="3" customFormat="1" ht="12.2" customHeight="1" x14ac:dyDescent="0.2">
      <c r="C454" s="129" t="s">
        <v>1520</v>
      </c>
      <c r="D454" s="11"/>
      <c r="E454" s="130"/>
      <c r="F454" s="130"/>
      <c r="P454" s="71"/>
      <c r="Q454" s="83"/>
      <c r="R454" s="193" t="s">
        <v>681</v>
      </c>
      <c r="S454" s="194" t="s">
        <v>1548</v>
      </c>
      <c r="T454" s="198"/>
      <c r="U454" s="122"/>
      <c r="V454" s="52"/>
      <c r="W454" s="52"/>
      <c r="X454" s="54"/>
      <c r="Y454" s="15"/>
      <c r="Z454" s="52"/>
      <c r="AA454" s="133"/>
      <c r="AC454" s="54"/>
      <c r="AD454" s="17"/>
      <c r="AE454" s="15"/>
      <c r="AF454" s="62"/>
      <c r="AH454" s="17"/>
      <c r="AI454" s="52"/>
      <c r="AK454" s="6" t="s">
        <v>93</v>
      </c>
      <c r="AO454" s="31" t="s">
        <v>312</v>
      </c>
    </row>
    <row r="455" spans="2:41" s="3" customFormat="1" ht="3" customHeight="1" x14ac:dyDescent="0.2">
      <c r="C455" s="129"/>
      <c r="D455" s="11"/>
      <c r="E455" s="130"/>
      <c r="F455" s="130"/>
      <c r="Q455" s="83"/>
      <c r="S455" s="39"/>
      <c r="T455" s="131"/>
      <c r="U455" s="122"/>
      <c r="V455" s="52"/>
      <c r="W455" s="52"/>
      <c r="X455" s="54"/>
      <c r="Y455" s="15"/>
      <c r="Z455" s="52"/>
      <c r="AA455" s="133"/>
      <c r="AC455" s="54"/>
      <c r="AD455" s="17"/>
      <c r="AE455" s="15"/>
      <c r="AF455" s="62"/>
      <c r="AH455" s="17"/>
      <c r="AI455" s="52"/>
      <c r="AK455" s="6"/>
      <c r="AO455" s="31" t="s">
        <v>312</v>
      </c>
    </row>
    <row r="456" spans="2:41" s="30" customFormat="1" ht="9.9499999999999993" customHeight="1" x14ac:dyDescent="0.2">
      <c r="C456" s="129"/>
      <c r="D456" s="40" t="s">
        <v>206</v>
      </c>
      <c r="E456" s="144" t="s">
        <v>1521</v>
      </c>
      <c r="F456" s="128"/>
      <c r="G456" s="145"/>
      <c r="H456" s="145"/>
      <c r="I456" s="145"/>
      <c r="J456" s="145"/>
      <c r="K456" s="145"/>
      <c r="L456" s="146"/>
      <c r="M456" s="145"/>
      <c r="N456" s="128"/>
      <c r="Q456" s="83"/>
      <c r="S456" s="39"/>
      <c r="T456" s="134"/>
      <c r="U456" s="123"/>
      <c r="V456" s="52"/>
      <c r="W456" s="52"/>
      <c r="X456" s="126"/>
      <c r="Y456" s="124"/>
      <c r="Z456" s="52"/>
      <c r="AA456" s="133"/>
      <c r="AC456" s="126"/>
      <c r="AD456" s="125"/>
      <c r="AE456" s="124"/>
      <c r="AF456" s="127"/>
      <c r="AH456" s="125"/>
      <c r="AI456" s="52"/>
      <c r="AJ456" s="3"/>
      <c r="AK456" s="6" t="s">
        <v>93</v>
      </c>
      <c r="AL456" s="3"/>
      <c r="AO456" s="31" t="s">
        <v>312</v>
      </c>
    </row>
    <row r="457" spans="2:41" s="3" customFormat="1" ht="1.5" customHeight="1" x14ac:dyDescent="0.2">
      <c r="P457" s="71"/>
      <c r="Q457" s="83"/>
      <c r="R457" s="6"/>
      <c r="S457" s="39"/>
      <c r="T457" s="6"/>
      <c r="U457" s="5"/>
      <c r="V457" s="52"/>
      <c r="W457" s="52"/>
      <c r="X457" s="54"/>
      <c r="Y457" s="15"/>
      <c r="Z457" s="52"/>
      <c r="AA457" s="39"/>
      <c r="AB457" s="39"/>
      <c r="AC457" s="54"/>
      <c r="AD457" s="17"/>
      <c r="AE457" s="15"/>
      <c r="AF457" s="62"/>
      <c r="AG457" s="112"/>
      <c r="AH457" s="39"/>
      <c r="AI457" s="52"/>
      <c r="AJ457" s="17"/>
      <c r="AK457" s="39"/>
      <c r="AL457" s="17"/>
      <c r="AM457" s="17"/>
      <c r="AO457" s="31" t="s">
        <v>312</v>
      </c>
    </row>
    <row r="458" spans="2:41" s="3" customFormat="1" ht="9.9499999999999993" customHeight="1" x14ac:dyDescent="0.2">
      <c r="B458" s="101" t="s">
        <v>308</v>
      </c>
      <c r="D458" s="40"/>
      <c r="E458" s="71" t="s">
        <v>43</v>
      </c>
      <c r="F458" s="71"/>
      <c r="G458" s="30" t="s">
        <v>295</v>
      </c>
      <c r="H458" s="30"/>
      <c r="I458" s="30" t="s">
        <v>419</v>
      </c>
      <c r="J458" s="30"/>
      <c r="K458" s="30"/>
      <c r="L458" s="30"/>
      <c r="M458" s="30"/>
      <c r="N458" s="30"/>
      <c r="P458" s="71" t="s">
        <v>1406</v>
      </c>
      <c r="Q458" s="83"/>
      <c r="R458" s="29"/>
      <c r="S458" s="39">
        <f t="shared" ref="S458" si="470">IF(Suggested="Yes",AB458,AH458)</f>
        <v>6.1</v>
      </c>
      <c r="T458" s="37" t="s">
        <v>294</v>
      </c>
      <c r="U458" s="141" t="str">
        <f>+Instructions!$B$21</f>
        <v>G</v>
      </c>
      <c r="V458" s="52"/>
      <c r="W458" s="52"/>
      <c r="X458" s="54">
        <f>+Instructions!$C$21</f>
        <v>0</v>
      </c>
      <c r="Y458" s="17">
        <f>IF(Instructions!$C$21="Group",#REF!,IF(Instructions!$C$21="Carter",#REF!,ROUNDUP($AB458*(1-X458),2)))</f>
        <v>6.1</v>
      </c>
      <c r="Z458" s="52"/>
      <c r="AA458" s="6" t="s">
        <v>1300</v>
      </c>
      <c r="AB458" s="39">
        <v>6.1</v>
      </c>
      <c r="AC458" s="57">
        <f t="shared" ref="AC458" si="471">+X458</f>
        <v>0</v>
      </c>
      <c r="AD458" s="17">
        <f t="shared" ref="AD458" si="472">+Y458</f>
        <v>6.1</v>
      </c>
      <c r="AE458" s="12">
        <f t="shared" ref="AE458" si="473">(AH458-AD458)/AH458</f>
        <v>0</v>
      </c>
      <c r="AF458" s="109"/>
      <c r="AG458" s="114">
        <v>1</v>
      </c>
      <c r="AH458" s="38">
        <f t="shared" ref="AH458" si="474">SUM(AJ458:AL458)+AF458</f>
        <v>6.1</v>
      </c>
      <c r="AI458" s="52"/>
      <c r="AJ458" s="17">
        <f t="shared" ref="AJ458" si="475">ROUND(AD458/(1-VLOOKUP(AG458,Group,2,FALSE)),2)</f>
        <v>6.1</v>
      </c>
      <c r="AK458" s="17">
        <f t="shared" ref="AK458" si="476">IF(VLOOKUP(AG458,Group,5,FALSE)="YES",VLOOKUP(ROUND(ROUND(AJ458,1)-AJ458,2),Round,2,FALSE)+VLOOKUP(AG458,Group,6,FALSE),0)</f>
        <v>0</v>
      </c>
      <c r="AL458" s="17">
        <f t="shared" ref="AL458" si="477">IF(VLOOKUP(AG458,Group,7,FALSE)="",0,ROUND(AJ458-0.04999,1)-AJ458+AM458)</f>
        <v>0</v>
      </c>
      <c r="AM458" s="17" t="str">
        <f t="shared" ref="AM458" si="478">IF(VLOOKUP(AG458,Group,7,FALSE)="","",VLOOKUP(AG458,Group,7,FALSE))</f>
        <v/>
      </c>
      <c r="AO458" s="87" t="s">
        <v>312</v>
      </c>
    </row>
    <row r="459" spans="2:41" s="3" customFormat="1" ht="1.5" customHeight="1" x14ac:dyDescent="0.2">
      <c r="C459" s="129"/>
      <c r="D459" s="11"/>
      <c r="E459" s="130"/>
      <c r="F459" s="130"/>
      <c r="Q459" s="83"/>
      <c r="S459" s="39"/>
      <c r="T459" s="131"/>
      <c r="U459" s="122"/>
      <c r="V459" s="52"/>
      <c r="W459" s="52"/>
      <c r="X459" s="54"/>
      <c r="Y459" s="15"/>
      <c r="Z459" s="52"/>
      <c r="AA459" s="133"/>
      <c r="AC459" s="54"/>
      <c r="AD459" s="17"/>
      <c r="AE459" s="15"/>
      <c r="AF459" s="62"/>
      <c r="AH459" s="17"/>
      <c r="AI459" s="52"/>
      <c r="AK459" s="6"/>
      <c r="AO459" s="31" t="s">
        <v>312</v>
      </c>
    </row>
    <row r="460" spans="2:41" s="3" customFormat="1" ht="9.9499999999999993" customHeight="1" x14ac:dyDescent="0.2">
      <c r="B460" s="100" t="s">
        <v>204</v>
      </c>
      <c r="D460" s="40"/>
      <c r="E460" s="71" t="s">
        <v>134</v>
      </c>
      <c r="F460" s="71"/>
      <c r="G460" s="30" t="s">
        <v>31</v>
      </c>
      <c r="H460" s="30"/>
      <c r="I460" s="30" t="s">
        <v>419</v>
      </c>
      <c r="J460" s="30"/>
      <c r="K460" s="30" t="s">
        <v>1240</v>
      </c>
      <c r="L460" s="30"/>
      <c r="M460" s="30"/>
      <c r="N460" s="30"/>
      <c r="P460" s="71" t="s">
        <v>948</v>
      </c>
      <c r="Q460" s="83"/>
      <c r="R460" s="29"/>
      <c r="S460" s="39">
        <f t="shared" ref="S460" si="479">IF(Suggested="Yes",AB460,AH460)</f>
        <v>22.85</v>
      </c>
      <c r="T460" s="37" t="s">
        <v>293</v>
      </c>
      <c r="U460" s="141" t="str">
        <f>+Instructions!$B$21</f>
        <v>G</v>
      </c>
      <c r="V460" s="52"/>
      <c r="W460" s="52"/>
      <c r="X460" s="54">
        <f>+Instructions!$C$21</f>
        <v>0</v>
      </c>
      <c r="Y460" s="17">
        <f>IF(Instructions!$C$21="Group",#REF!,IF(Instructions!$C$21="Carter",#REF!,ROUNDUP($AB460*(1-X460),2)))</f>
        <v>22.85</v>
      </c>
      <c r="Z460" s="52"/>
      <c r="AA460" s="6" t="s">
        <v>1300</v>
      </c>
      <c r="AB460" s="39">
        <v>22.85</v>
      </c>
      <c r="AC460" s="57">
        <f t="shared" ref="AC460" si="480">+X460</f>
        <v>0</v>
      </c>
      <c r="AD460" s="17">
        <f t="shared" ref="AD460" si="481">+Y460</f>
        <v>22.85</v>
      </c>
      <c r="AE460" s="12">
        <f t="shared" ref="AE460" si="482">(AH460-AD460)/AH460</f>
        <v>0</v>
      </c>
      <c r="AF460" s="109"/>
      <c r="AG460" s="115">
        <v>3</v>
      </c>
      <c r="AH460" s="53">
        <f t="shared" ref="AH460" si="483">SUM(AJ460:AL460)+AF460</f>
        <v>22.85</v>
      </c>
      <c r="AI460" s="52"/>
      <c r="AJ460" s="17">
        <f t="shared" ref="AJ460" si="484">ROUND(AD460/(1-VLOOKUP(AG460,Group,2,FALSE)),2)</f>
        <v>22.85</v>
      </c>
      <c r="AK460" s="17">
        <f t="shared" ref="AK460" si="485">IF(VLOOKUP(AG460,Group,5,FALSE)="YES",VLOOKUP(ROUND(ROUND(AJ460,1)-AJ460,2),Round,2,FALSE)+VLOOKUP(AG460,Group,6,FALSE),0)</f>
        <v>0</v>
      </c>
      <c r="AL460" s="17">
        <f t="shared" ref="AL460" si="486">IF(VLOOKUP(AG460,Group,7,FALSE)="",0,ROUND(AJ460-0.04999,1)-AJ460+AM460)</f>
        <v>0</v>
      </c>
      <c r="AM460" s="17" t="str">
        <f t="shared" ref="AM460" si="487">IF(VLOOKUP(AG460,Group,7,FALSE)="","",VLOOKUP(AG460,Group,7,FALSE))</f>
        <v/>
      </c>
      <c r="AO460" s="87" t="s">
        <v>312</v>
      </c>
    </row>
    <row r="461" spans="2:41" s="3" customFormat="1" ht="1.5" customHeight="1" x14ac:dyDescent="0.2">
      <c r="P461" s="71"/>
      <c r="Q461" s="83"/>
      <c r="R461" s="6"/>
      <c r="S461" s="39"/>
      <c r="T461" s="6"/>
      <c r="U461" s="5"/>
      <c r="V461" s="52"/>
      <c r="W461" s="52"/>
      <c r="X461" s="54"/>
      <c r="Y461" s="15"/>
      <c r="Z461" s="52"/>
      <c r="AA461" s="39"/>
      <c r="AB461" s="39"/>
      <c r="AC461" s="54"/>
      <c r="AD461" s="17"/>
      <c r="AE461" s="15"/>
      <c r="AF461" s="62"/>
      <c r="AG461" s="112"/>
      <c r="AH461" s="39"/>
      <c r="AI461" s="52"/>
      <c r="AJ461" s="17"/>
      <c r="AK461" s="39"/>
      <c r="AL461" s="17"/>
      <c r="AM461" s="17"/>
      <c r="AO461" s="31"/>
    </row>
    <row r="462" spans="2:41" s="3" customFormat="1" ht="9.9499999999999993" customHeight="1" x14ac:dyDescent="0.2">
      <c r="B462" s="102" t="s">
        <v>292</v>
      </c>
      <c r="D462" s="40"/>
      <c r="E462" s="71" t="s">
        <v>44</v>
      </c>
      <c r="F462" s="71"/>
      <c r="G462" s="30" t="s">
        <v>45</v>
      </c>
      <c r="H462" s="30"/>
      <c r="I462" s="30" t="s">
        <v>366</v>
      </c>
      <c r="J462" s="30"/>
      <c r="K462" s="30" t="s">
        <v>419</v>
      </c>
      <c r="L462" s="30"/>
      <c r="M462" s="30"/>
      <c r="N462" s="30"/>
      <c r="P462" s="71"/>
      <c r="Q462" s="83"/>
      <c r="R462" s="29"/>
      <c r="S462" s="39">
        <f t="shared" ref="S462" si="488">IF(Suggested="Yes",AB462,AH462)</f>
        <v>11.6</v>
      </c>
      <c r="T462" s="37" t="s">
        <v>293</v>
      </c>
      <c r="U462" s="141" t="str">
        <f>+Instructions!$B$21</f>
        <v>G</v>
      </c>
      <c r="V462" s="52"/>
      <c r="W462" s="52"/>
      <c r="X462" s="54">
        <f>+Instructions!$C$21</f>
        <v>0</v>
      </c>
      <c r="Y462" s="17">
        <f>IF(Instructions!$C$21="Group",#REF!,IF(Instructions!$C$21="Carter",#REF!,ROUNDUP($AB462*(1-X462),2)))</f>
        <v>11.6</v>
      </c>
      <c r="Z462" s="52"/>
      <c r="AA462" s="6" t="s">
        <v>1300</v>
      </c>
      <c r="AB462" s="39">
        <v>11.6</v>
      </c>
      <c r="AC462" s="57">
        <f t="shared" ref="AC462" si="489">+X462</f>
        <v>0</v>
      </c>
      <c r="AD462" s="39">
        <f t="shared" ref="AD462" si="490">+Y462</f>
        <v>11.6</v>
      </c>
      <c r="AE462" s="57">
        <f t="shared" ref="AE462" si="491">(AH462-AD462)/AH462</f>
        <v>0</v>
      </c>
      <c r="AF462" s="109"/>
      <c r="AG462" s="116">
        <v>2</v>
      </c>
      <c r="AH462" s="44">
        <f t="shared" ref="AH462" si="492">SUM(AJ462:AL462)+AF462</f>
        <v>11.6</v>
      </c>
      <c r="AI462" s="52"/>
      <c r="AJ462" s="17">
        <f t="shared" ref="AJ462" si="493">ROUND(AD462/(1-VLOOKUP(AG462,Group,2,FALSE)),2)</f>
        <v>11.6</v>
      </c>
      <c r="AK462" s="17">
        <f t="shared" ref="AK462" si="494">IF(VLOOKUP(AG462,Group,5,FALSE)="YES",VLOOKUP(ROUND(ROUND(AJ462,1)-AJ462,2),Round,2,FALSE)+VLOOKUP(AG462,Group,6,FALSE),0)</f>
        <v>0</v>
      </c>
      <c r="AL462" s="17">
        <f t="shared" ref="AL462" si="495">IF(VLOOKUP(AG462,Group,7,FALSE)="",0,ROUND(AJ462-0.04999,1)-AJ462+AM462)</f>
        <v>0</v>
      </c>
      <c r="AM462" s="17" t="str">
        <f t="shared" ref="AM462" si="496">IF(VLOOKUP(AG462,Group,7,FALSE)="","",VLOOKUP(AG462,Group,7,FALSE))</f>
        <v/>
      </c>
      <c r="AO462" s="87" t="s">
        <v>312</v>
      </c>
    </row>
    <row r="463" spans="2:41" s="3" customFormat="1" ht="3.95" customHeight="1" x14ac:dyDescent="0.2">
      <c r="E463" s="238"/>
      <c r="F463" s="238"/>
      <c r="G463" s="238"/>
      <c r="H463" s="238"/>
      <c r="I463" s="238"/>
      <c r="J463" s="238"/>
      <c r="K463" s="238"/>
      <c r="L463" s="238"/>
      <c r="M463" s="238"/>
      <c r="N463" s="238"/>
      <c r="O463" s="238"/>
      <c r="P463" s="277"/>
      <c r="Q463" s="274"/>
      <c r="R463" s="202"/>
      <c r="S463" s="237"/>
      <c r="T463" s="202"/>
      <c r="U463" s="5"/>
      <c r="V463" s="52"/>
      <c r="W463" s="52"/>
      <c r="X463" s="54"/>
      <c r="Y463" s="15"/>
      <c r="Z463" s="52"/>
      <c r="AA463" s="39"/>
      <c r="AB463" s="39"/>
      <c r="AC463" s="54"/>
      <c r="AD463" s="17"/>
      <c r="AE463" s="15"/>
      <c r="AF463" s="62"/>
      <c r="AG463" s="112"/>
      <c r="AH463" s="39"/>
      <c r="AI463" s="52"/>
      <c r="AJ463" s="17"/>
      <c r="AK463" s="39"/>
      <c r="AL463" s="17"/>
      <c r="AM463" s="17"/>
      <c r="AO463" s="31"/>
    </row>
    <row r="464" spans="2:41" s="3" customFormat="1" ht="12.2" customHeight="1" x14ac:dyDescent="0.2">
      <c r="C464" s="129" t="s">
        <v>1263</v>
      </c>
      <c r="D464" s="11"/>
      <c r="E464" s="130"/>
      <c r="F464" s="130"/>
      <c r="Q464" s="83"/>
      <c r="R464" s="193" t="s">
        <v>681</v>
      </c>
      <c r="S464" s="194" t="s">
        <v>721</v>
      </c>
      <c r="T464" s="198"/>
      <c r="U464" s="122"/>
      <c r="V464" s="52"/>
      <c r="W464" s="52"/>
      <c r="X464" s="54"/>
      <c r="Y464" s="15"/>
      <c r="Z464" s="52"/>
      <c r="AA464" s="133"/>
      <c r="AC464" s="54"/>
      <c r="AD464" s="17"/>
      <c r="AE464" s="15"/>
      <c r="AF464" s="62"/>
      <c r="AH464" s="17"/>
      <c r="AI464" s="52"/>
      <c r="AK464" s="6" t="s">
        <v>93</v>
      </c>
      <c r="AO464" s="31" t="s">
        <v>312</v>
      </c>
    </row>
    <row r="465" spans="2:41" s="3" customFormat="1" ht="2.85" customHeight="1" x14ac:dyDescent="0.2">
      <c r="P465" s="71"/>
      <c r="Q465" s="83"/>
      <c r="R465" s="6"/>
      <c r="S465" s="39"/>
      <c r="T465" s="6"/>
      <c r="U465" s="5"/>
      <c r="V465" s="52"/>
      <c r="W465" s="52"/>
      <c r="X465" s="54"/>
      <c r="Y465" s="15"/>
      <c r="Z465" s="52"/>
      <c r="AA465" s="39"/>
      <c r="AB465" s="39"/>
      <c r="AC465" s="54"/>
      <c r="AD465" s="17"/>
      <c r="AE465" s="15"/>
      <c r="AF465" s="62"/>
      <c r="AG465" s="112"/>
      <c r="AH465" s="39"/>
      <c r="AI465" s="52"/>
      <c r="AJ465" s="17"/>
      <c r="AK465" s="39"/>
      <c r="AL465" s="17"/>
      <c r="AM465" s="17"/>
      <c r="AO465" s="31" t="s">
        <v>312</v>
      </c>
    </row>
    <row r="466" spans="2:41" s="30" customFormat="1" ht="9.9499999999999993" customHeight="1" x14ac:dyDescent="0.2">
      <c r="C466" s="129"/>
      <c r="D466" s="40" t="s">
        <v>206</v>
      </c>
      <c r="E466" s="145" t="s">
        <v>722</v>
      </c>
      <c r="G466" s="145"/>
      <c r="H466" s="145" t="s">
        <v>725</v>
      </c>
      <c r="I466" s="146"/>
      <c r="J466" s="145"/>
      <c r="K466" s="145"/>
      <c r="L466" s="145" t="s">
        <v>726</v>
      </c>
      <c r="Q466" s="83"/>
      <c r="S466" s="39"/>
      <c r="T466" s="134"/>
      <c r="U466" s="123"/>
      <c r="V466" s="52"/>
      <c r="W466" s="52"/>
      <c r="X466" s="126"/>
      <c r="Y466" s="124"/>
      <c r="Z466" s="52"/>
      <c r="AA466" s="133"/>
      <c r="AC466" s="126"/>
      <c r="AD466" s="125"/>
      <c r="AE466" s="124"/>
      <c r="AF466" s="127"/>
      <c r="AH466" s="125"/>
      <c r="AI466" s="52"/>
      <c r="AJ466" s="3"/>
      <c r="AK466" s="6" t="s">
        <v>93</v>
      </c>
      <c r="AL466" s="3"/>
      <c r="AO466" s="31" t="s">
        <v>312</v>
      </c>
    </row>
    <row r="467" spans="2:41" s="30" customFormat="1" ht="9.9499999999999993" customHeight="1" x14ac:dyDescent="0.2">
      <c r="C467" s="129"/>
      <c r="D467" s="40"/>
      <c r="E467" s="145" t="s">
        <v>723</v>
      </c>
      <c r="G467" s="145"/>
      <c r="H467" s="145" t="s">
        <v>724</v>
      </c>
      <c r="I467" s="146"/>
      <c r="J467" s="145"/>
      <c r="K467" s="145"/>
      <c r="L467" s="145" t="s">
        <v>727</v>
      </c>
      <c r="Q467" s="83"/>
      <c r="S467" s="39"/>
      <c r="T467" s="134"/>
      <c r="U467" s="123"/>
      <c r="V467" s="52"/>
      <c r="W467" s="52"/>
      <c r="X467" s="126"/>
      <c r="Y467" s="124"/>
      <c r="Z467" s="52"/>
      <c r="AA467" s="133"/>
      <c r="AC467" s="126"/>
      <c r="AD467" s="125"/>
      <c r="AE467" s="124"/>
      <c r="AF467" s="127"/>
      <c r="AH467" s="125"/>
      <c r="AI467" s="52"/>
      <c r="AJ467" s="3"/>
      <c r="AK467" s="6" t="s">
        <v>93</v>
      </c>
      <c r="AL467" s="3"/>
      <c r="AO467" s="31" t="s">
        <v>312</v>
      </c>
    </row>
    <row r="468" spans="2:41" s="3" customFormat="1" ht="1.5" customHeight="1" x14ac:dyDescent="0.2">
      <c r="P468" s="71"/>
      <c r="Q468" s="83"/>
      <c r="R468" s="6"/>
      <c r="S468" s="39"/>
      <c r="T468" s="6"/>
      <c r="U468" s="5"/>
      <c r="V468" s="52"/>
      <c r="W468" s="52"/>
      <c r="X468" s="54"/>
      <c r="Y468" s="15"/>
      <c r="Z468" s="52"/>
      <c r="AA468" s="39"/>
      <c r="AB468" s="39"/>
      <c r="AC468" s="54"/>
      <c r="AD468" s="17"/>
      <c r="AE468" s="15"/>
      <c r="AF468" s="62"/>
      <c r="AG468" s="112"/>
      <c r="AH468" s="39"/>
      <c r="AI468" s="52"/>
      <c r="AJ468" s="17"/>
      <c r="AK468" s="39"/>
      <c r="AL468" s="17"/>
      <c r="AM468" s="17"/>
      <c r="AO468" s="31"/>
    </row>
    <row r="469" spans="2:41" s="3" customFormat="1" ht="9.9499999999999993" customHeight="1" x14ac:dyDescent="0.2">
      <c r="B469" s="101" t="s">
        <v>308</v>
      </c>
      <c r="D469" s="40" t="s">
        <v>93</v>
      </c>
      <c r="E469" s="71" t="s">
        <v>719</v>
      </c>
      <c r="F469" s="71"/>
      <c r="G469" s="30" t="s">
        <v>295</v>
      </c>
      <c r="H469" s="30"/>
      <c r="I469" s="30" t="s">
        <v>620</v>
      </c>
      <c r="J469" s="30"/>
      <c r="K469" s="30"/>
      <c r="L469" s="30"/>
      <c r="M469" s="30"/>
      <c r="N469" s="30"/>
      <c r="P469" s="71" t="s">
        <v>764</v>
      </c>
      <c r="Q469" s="83"/>
      <c r="R469" s="29"/>
      <c r="S469" s="39">
        <f>IF(Suggested="Yes",AB469,AH469)</f>
        <v>15.9</v>
      </c>
      <c r="T469" s="37" t="s">
        <v>294</v>
      </c>
      <c r="U469" s="141" t="str">
        <f>+Instructions!$B$21</f>
        <v>G</v>
      </c>
      <c r="V469" s="52"/>
      <c r="W469" s="52"/>
      <c r="X469" s="54">
        <f>+Instructions!$C$21</f>
        <v>0</v>
      </c>
      <c r="Y469" s="17">
        <f>IF(Instructions!$C$21="Group",#REF!,IF(Instructions!$C$21="Carter",#REF!,ROUNDUP($AB469*(1-X469),2)))</f>
        <v>15.9</v>
      </c>
      <c r="Z469" s="52"/>
      <c r="AA469" s="6" t="s">
        <v>1300</v>
      </c>
      <c r="AB469" s="39">
        <v>15.9</v>
      </c>
      <c r="AC469" s="57">
        <f t="shared" ref="AC469:AD473" si="497">+X469</f>
        <v>0</v>
      </c>
      <c r="AD469" s="17">
        <f t="shared" si="497"/>
        <v>15.9</v>
      </c>
      <c r="AE469" s="12">
        <f>(AH469-AD469)/AH469</f>
        <v>0</v>
      </c>
      <c r="AF469" s="109"/>
      <c r="AG469" s="114">
        <v>1</v>
      </c>
      <c r="AH469" s="38">
        <f>SUM(AJ469:AL469)+AF469</f>
        <v>15.9</v>
      </c>
      <c r="AI469" s="52"/>
      <c r="AJ469" s="17">
        <f>ROUND(AD469/(1-VLOOKUP(AG469,Group,2,FALSE)),2)</f>
        <v>15.9</v>
      </c>
      <c r="AK469" s="17">
        <f>IF(VLOOKUP(AG469,Group,5,FALSE)="YES",VLOOKUP(ROUND(ROUND(AJ469,1)-AJ469,2),Round,2,FALSE)+VLOOKUP(AG469,Group,6,FALSE),0)</f>
        <v>0</v>
      </c>
      <c r="AL469" s="17">
        <f>IF(VLOOKUP(AG469,Group,7,FALSE)="",0,ROUND(AJ469-0.04999,1)-AJ469+AM469)</f>
        <v>0</v>
      </c>
      <c r="AM469" s="17" t="str">
        <f>IF(VLOOKUP(AG469,Group,7,FALSE)="","",VLOOKUP(AG469,Group,7,FALSE))</f>
        <v/>
      </c>
      <c r="AO469" s="31" t="s">
        <v>312</v>
      </c>
    </row>
    <row r="470" spans="2:41" s="3" customFormat="1" ht="9.9499999999999993" customHeight="1" x14ac:dyDescent="0.2">
      <c r="B470" s="101" t="s">
        <v>308</v>
      </c>
      <c r="D470" s="40"/>
      <c r="E470" s="71" t="s">
        <v>43</v>
      </c>
      <c r="F470" s="71"/>
      <c r="G470" s="30" t="s">
        <v>295</v>
      </c>
      <c r="H470" s="30"/>
      <c r="I470" s="30" t="s">
        <v>620</v>
      </c>
      <c r="J470" s="30"/>
      <c r="K470" s="30" t="s">
        <v>93</v>
      </c>
      <c r="L470" s="30"/>
      <c r="M470" s="30"/>
      <c r="N470" s="30"/>
      <c r="P470" s="71" t="s">
        <v>817</v>
      </c>
      <c r="Q470" s="83" t="s">
        <v>210</v>
      </c>
      <c r="R470" s="29" t="s">
        <v>304</v>
      </c>
      <c r="S470" s="39">
        <f>IF(Suggested="Yes",AB470,AH470)</f>
        <v>8.15</v>
      </c>
      <c r="T470" s="37" t="s">
        <v>294</v>
      </c>
      <c r="U470" s="141" t="str">
        <f>+Instructions!$B$21</f>
        <v>G</v>
      </c>
      <c r="V470" s="52"/>
      <c r="W470" s="52"/>
      <c r="X470" s="54">
        <f>+Instructions!$C$21</f>
        <v>0</v>
      </c>
      <c r="Y470" s="17">
        <f>IF(Instructions!$C$21="Group",#REF!,IF(Instructions!$C$21="Carter",#REF!,ROUNDUP($AB470*(1-X470),2)))</f>
        <v>8.15</v>
      </c>
      <c r="Z470" s="52"/>
      <c r="AA470" s="6" t="s">
        <v>1300</v>
      </c>
      <c r="AB470" s="39">
        <v>8.15</v>
      </c>
      <c r="AC470" s="57">
        <f t="shared" si="497"/>
        <v>0</v>
      </c>
      <c r="AD470" s="17">
        <f t="shared" si="497"/>
        <v>8.15</v>
      </c>
      <c r="AE470" s="12">
        <f>(AH470-AD470)/AH470</f>
        <v>0</v>
      </c>
      <c r="AF470" s="109"/>
      <c r="AG470" s="114">
        <v>1</v>
      </c>
      <c r="AH470" s="38">
        <f>SUM(AJ470:AL470)+AF470</f>
        <v>8.15</v>
      </c>
      <c r="AI470" s="52"/>
      <c r="AJ470" s="17">
        <f>ROUND(AD470/(1-VLOOKUP(AG470,Group,2,FALSE)),2)</f>
        <v>8.15</v>
      </c>
      <c r="AK470" s="17">
        <f>IF(VLOOKUP(AG470,Group,5,FALSE)="YES",VLOOKUP(ROUND(ROUND(AJ470,1)-AJ470,2),Round,2,FALSE)+VLOOKUP(AG470,Group,6,FALSE),0)</f>
        <v>0</v>
      </c>
      <c r="AL470" s="17">
        <f>IF(VLOOKUP(AG470,Group,7,FALSE)="",0,ROUND(AJ470-0.04999,1)-AJ470+AM470)</f>
        <v>0</v>
      </c>
      <c r="AM470" s="17" t="str">
        <f>IF(VLOOKUP(AG470,Group,7,FALSE)="","",VLOOKUP(AG470,Group,7,FALSE))</f>
        <v/>
      </c>
      <c r="AO470" s="31" t="s">
        <v>312</v>
      </c>
    </row>
    <row r="471" spans="2:41" s="3" customFormat="1" ht="9.9499999999999993" customHeight="1" x14ac:dyDescent="0.2">
      <c r="B471" s="101" t="s">
        <v>308</v>
      </c>
      <c r="D471" s="40"/>
      <c r="E471" s="71" t="s">
        <v>276</v>
      </c>
      <c r="F471" s="71"/>
      <c r="G471" s="30" t="s">
        <v>295</v>
      </c>
      <c r="H471" s="30"/>
      <c r="I471" s="30" t="s">
        <v>620</v>
      </c>
      <c r="J471" s="30"/>
      <c r="K471" s="30"/>
      <c r="L471" s="30"/>
      <c r="M471" s="30"/>
      <c r="N471" s="30"/>
      <c r="P471" s="71" t="s">
        <v>151</v>
      </c>
      <c r="Q471" s="83"/>
      <c r="R471" s="29"/>
      <c r="S471" s="39">
        <f>IF(Suggested="Yes",AB471,AH471)</f>
        <v>8.5500000000000007</v>
      </c>
      <c r="T471" s="37" t="s">
        <v>294</v>
      </c>
      <c r="U471" s="141" t="str">
        <f>+Instructions!$B$21</f>
        <v>G</v>
      </c>
      <c r="V471" s="52"/>
      <c r="W471" s="52"/>
      <c r="X471" s="54">
        <f>+Instructions!$C$21</f>
        <v>0</v>
      </c>
      <c r="Y471" s="17">
        <f>IF(Instructions!$C$21="Group",#REF!,IF(Instructions!$C$21="Carter",#REF!,ROUNDUP($AB471*(1-X471),2)))</f>
        <v>8.5500000000000007</v>
      </c>
      <c r="Z471" s="52"/>
      <c r="AA471" s="6" t="s">
        <v>1300</v>
      </c>
      <c r="AB471" s="39">
        <v>8.5500000000000007</v>
      </c>
      <c r="AC471" s="57">
        <f t="shared" si="497"/>
        <v>0</v>
      </c>
      <c r="AD471" s="17">
        <f t="shared" si="497"/>
        <v>8.5500000000000007</v>
      </c>
      <c r="AE471" s="12">
        <f>(AH471-AD471)/AH471</f>
        <v>0</v>
      </c>
      <c r="AF471" s="109"/>
      <c r="AG471" s="114">
        <v>1</v>
      </c>
      <c r="AH471" s="38">
        <f>SUM(AJ471:AL471)+AF471</f>
        <v>8.5500000000000007</v>
      </c>
      <c r="AI471" s="52"/>
      <c r="AJ471" s="17">
        <f>ROUND(AD471/(1-VLOOKUP(AG471,Group,2,FALSE)),2)</f>
        <v>8.5500000000000007</v>
      </c>
      <c r="AK471" s="17">
        <f>IF(VLOOKUP(AG471,Group,5,FALSE)="YES",VLOOKUP(ROUND(ROUND(AJ471,1)-AJ471,2),Round,2,FALSE)+VLOOKUP(AG471,Group,6,FALSE),0)</f>
        <v>0</v>
      </c>
      <c r="AL471" s="17">
        <f>IF(VLOOKUP(AG471,Group,7,FALSE)="",0,ROUND(AJ471-0.04999,1)-AJ471+AM471)</f>
        <v>0</v>
      </c>
      <c r="AM471" s="17" t="str">
        <f>IF(VLOOKUP(AG471,Group,7,FALSE)="","",VLOOKUP(AG471,Group,7,FALSE))</f>
        <v/>
      </c>
      <c r="AO471" s="31" t="s">
        <v>312</v>
      </c>
    </row>
    <row r="472" spans="2:41" s="3" customFormat="1" ht="9.9499999999999993" customHeight="1" x14ac:dyDescent="0.2">
      <c r="B472" s="101" t="s">
        <v>308</v>
      </c>
      <c r="D472" s="40"/>
      <c r="E472" s="71" t="s">
        <v>729</v>
      </c>
      <c r="F472" s="71"/>
      <c r="G472" s="30" t="s">
        <v>734</v>
      </c>
      <c r="H472" s="30"/>
      <c r="I472" s="30" t="s">
        <v>879</v>
      </c>
      <c r="J472" s="30"/>
      <c r="K472" s="30"/>
      <c r="L472" s="30"/>
      <c r="M472" s="30"/>
      <c r="N472" s="30"/>
      <c r="P472" s="71" t="s">
        <v>730</v>
      </c>
      <c r="Q472" s="83"/>
      <c r="R472" s="29"/>
      <c r="S472" s="39">
        <f>IF(Suggested="Yes",AB472,AH472)</f>
        <v>30.7</v>
      </c>
      <c r="T472" s="37" t="s">
        <v>294</v>
      </c>
      <c r="U472" s="141" t="str">
        <f>+Instructions!$B$21</f>
        <v>G</v>
      </c>
      <c r="V472" s="52"/>
      <c r="W472" s="52"/>
      <c r="X472" s="54">
        <f>+Instructions!$C$21</f>
        <v>0</v>
      </c>
      <c r="Y472" s="17">
        <f>IF(Instructions!$C$21="Group",#REF!,IF(Instructions!$C$21="Carter",#REF!,ROUNDUP($AB472*(1-X472),2)))</f>
        <v>30.7</v>
      </c>
      <c r="Z472" s="52"/>
      <c r="AA472" s="6" t="s">
        <v>1300</v>
      </c>
      <c r="AB472" s="39">
        <v>30.7</v>
      </c>
      <c r="AC472" s="57">
        <f t="shared" si="497"/>
        <v>0</v>
      </c>
      <c r="AD472" s="17">
        <f t="shared" si="497"/>
        <v>30.7</v>
      </c>
      <c r="AE472" s="12">
        <f>(AH472-AD472)/AH472</f>
        <v>0</v>
      </c>
      <c r="AF472" s="109"/>
      <c r="AG472" s="114">
        <v>1</v>
      </c>
      <c r="AH472" s="38">
        <f>SUM(AJ472:AL472)+AF472</f>
        <v>30.7</v>
      </c>
      <c r="AI472" s="52"/>
      <c r="AJ472" s="17">
        <f>ROUND(AD472/(1-VLOOKUP(AG472,Group,2,FALSE)),2)</f>
        <v>30.7</v>
      </c>
      <c r="AK472" s="17">
        <f>IF(VLOOKUP(AG472,Group,5,FALSE)="YES",VLOOKUP(ROUND(ROUND(AJ472,1)-AJ472,2),Round,2,FALSE)+VLOOKUP(AG472,Group,6,FALSE),0)</f>
        <v>0</v>
      </c>
      <c r="AL472" s="17">
        <f>IF(VLOOKUP(AG472,Group,7,FALSE)="",0,ROUND(AJ472-0.04999,1)-AJ472+AM472)</f>
        <v>0</v>
      </c>
      <c r="AM472" s="17" t="str">
        <f>IF(VLOOKUP(AG472,Group,7,FALSE)="","",VLOOKUP(AG472,Group,7,FALSE))</f>
        <v/>
      </c>
      <c r="AO472" s="31" t="s">
        <v>312</v>
      </c>
    </row>
    <row r="473" spans="2:41" s="3" customFormat="1" ht="9.9499999999999993" customHeight="1" x14ac:dyDescent="0.2">
      <c r="B473" s="101" t="s">
        <v>308</v>
      </c>
      <c r="D473" s="40"/>
      <c r="E473" s="71" t="s">
        <v>870</v>
      </c>
      <c r="F473" s="71"/>
      <c r="G473" s="30" t="s">
        <v>295</v>
      </c>
      <c r="H473" s="30"/>
      <c r="I473" s="30" t="s">
        <v>620</v>
      </c>
      <c r="J473" s="30"/>
      <c r="K473" s="30"/>
      <c r="L473" s="30"/>
      <c r="M473" s="30"/>
      <c r="N473" s="30"/>
      <c r="P473" s="71" t="s">
        <v>872</v>
      </c>
      <c r="Q473" s="83"/>
      <c r="R473" s="29"/>
      <c r="S473" s="39">
        <f t="shared" ref="S473" si="498">IF(Suggested="Yes",AB473,AH473)</f>
        <v>8.6999999999999993</v>
      </c>
      <c r="T473" s="37" t="s">
        <v>294</v>
      </c>
      <c r="U473" s="141" t="str">
        <f>+Instructions!$B$21</f>
        <v>G</v>
      </c>
      <c r="V473" s="52"/>
      <c r="W473" s="52"/>
      <c r="X473" s="54">
        <f>+Instructions!$C$21</f>
        <v>0</v>
      </c>
      <c r="Y473" s="17">
        <f>IF(Instructions!$C$21="Group",#REF!,IF(Instructions!$C$21="Carter",#REF!,ROUNDUP($AB473*(1-X473),2)))</f>
        <v>8.6999999999999993</v>
      </c>
      <c r="Z473" s="52"/>
      <c r="AA473" s="6" t="s">
        <v>1300</v>
      </c>
      <c r="AB473" s="39">
        <v>8.6999999999999993</v>
      </c>
      <c r="AC473" s="57">
        <f t="shared" si="497"/>
        <v>0</v>
      </c>
      <c r="AD473" s="17">
        <f t="shared" si="497"/>
        <v>8.6999999999999993</v>
      </c>
      <c r="AE473" s="12">
        <f t="shared" ref="AE473" si="499">(AH473-AD473)/AH473</f>
        <v>0</v>
      </c>
      <c r="AF473" s="109"/>
      <c r="AG473" s="114">
        <v>1</v>
      </c>
      <c r="AH473" s="38">
        <f t="shared" ref="AH473" si="500">SUM(AJ473:AL473)+AF473</f>
        <v>8.6999999999999993</v>
      </c>
      <c r="AI473" s="52"/>
      <c r="AJ473" s="17">
        <f t="shared" ref="AJ473" si="501">ROUND(AD473/(1-VLOOKUP(AG473,Group,2,FALSE)),2)</f>
        <v>8.6999999999999993</v>
      </c>
      <c r="AK473" s="17">
        <f t="shared" ref="AK473" si="502">IF(VLOOKUP(AG473,Group,5,FALSE)="YES",VLOOKUP(ROUND(ROUND(AJ473,1)-AJ473,2),Round,2,FALSE)+VLOOKUP(AG473,Group,6,FALSE),0)</f>
        <v>0</v>
      </c>
      <c r="AL473" s="17">
        <f t="shared" ref="AL473" si="503">IF(VLOOKUP(AG473,Group,7,FALSE)="",0,ROUND(AJ473-0.04999,1)-AJ473+AM473)</f>
        <v>0</v>
      </c>
      <c r="AM473" s="17" t="str">
        <f t="shared" ref="AM473" si="504">IF(VLOOKUP(AG473,Group,7,FALSE)="","",VLOOKUP(AG473,Group,7,FALSE))</f>
        <v/>
      </c>
      <c r="AO473" s="87" t="s">
        <v>312</v>
      </c>
    </row>
    <row r="474" spans="2:41" s="3" customFormat="1" ht="1.5" customHeight="1" x14ac:dyDescent="0.2">
      <c r="P474" s="71"/>
      <c r="Q474" s="83"/>
      <c r="R474" s="6"/>
      <c r="S474" s="39"/>
      <c r="T474" s="6"/>
      <c r="U474" s="5"/>
      <c r="V474" s="52"/>
      <c r="W474" s="52"/>
      <c r="X474" s="54"/>
      <c r="Y474" s="15"/>
      <c r="Z474" s="52"/>
      <c r="AA474" s="39"/>
      <c r="AB474" s="39"/>
      <c r="AC474" s="54"/>
      <c r="AD474" s="17"/>
      <c r="AE474" s="15"/>
      <c r="AF474" s="62"/>
      <c r="AG474" s="112"/>
      <c r="AH474" s="39"/>
      <c r="AI474" s="52"/>
      <c r="AJ474" s="17"/>
      <c r="AK474" s="39"/>
      <c r="AL474" s="17"/>
      <c r="AM474" s="17"/>
      <c r="AO474" s="31" t="s">
        <v>312</v>
      </c>
    </row>
    <row r="475" spans="2:41" s="3" customFormat="1" ht="9.9499999999999993" customHeight="1" x14ac:dyDescent="0.2">
      <c r="B475" s="100" t="s">
        <v>204</v>
      </c>
      <c r="D475" s="40"/>
      <c r="E475" s="71" t="s">
        <v>134</v>
      </c>
      <c r="F475" s="71"/>
      <c r="G475" s="30" t="s">
        <v>31</v>
      </c>
      <c r="H475" s="30"/>
      <c r="I475" s="30" t="s">
        <v>1240</v>
      </c>
      <c r="J475" s="30"/>
      <c r="L475" s="30"/>
      <c r="M475" s="30"/>
      <c r="N475" s="30"/>
      <c r="P475" s="71" t="s">
        <v>948</v>
      </c>
      <c r="Q475" s="83"/>
      <c r="R475" s="29"/>
      <c r="S475" s="39">
        <f>IF(Suggested="Yes",AB475,AH475)</f>
        <v>33</v>
      </c>
      <c r="T475" s="37" t="s">
        <v>293</v>
      </c>
      <c r="U475" s="141" t="str">
        <f>+Instructions!$B$21</f>
        <v>G</v>
      </c>
      <c r="V475" s="52"/>
      <c r="W475" s="52"/>
      <c r="X475" s="54">
        <f>+Instructions!$C$21</f>
        <v>0</v>
      </c>
      <c r="Y475" s="17">
        <f>IF(Instructions!$C$21="Group",#REF!,IF(Instructions!$C$21="Carter",#REF!,ROUNDUP($AB475*(1-X475),2)))</f>
        <v>33</v>
      </c>
      <c r="Z475" s="52"/>
      <c r="AA475" s="6" t="s">
        <v>1300</v>
      </c>
      <c r="AB475" s="39">
        <v>33</v>
      </c>
      <c r="AC475" s="57">
        <f t="shared" ref="AC475:AD477" si="505">+X475</f>
        <v>0</v>
      </c>
      <c r="AD475" s="17">
        <f t="shared" si="505"/>
        <v>33</v>
      </c>
      <c r="AE475" s="12">
        <f>(AH475-AD475)/AH475</f>
        <v>0</v>
      </c>
      <c r="AF475" s="109"/>
      <c r="AG475" s="115">
        <v>3</v>
      </c>
      <c r="AH475" s="53">
        <f>SUM(AJ475:AL475)+AF475</f>
        <v>33</v>
      </c>
      <c r="AI475" s="52"/>
      <c r="AJ475" s="17">
        <f>ROUND(AD475/(1-VLOOKUP(AG475,Group,2,FALSE)),2)</f>
        <v>33</v>
      </c>
      <c r="AK475" s="17">
        <f>IF(VLOOKUP(AG475,Group,5,FALSE)="YES",VLOOKUP(ROUND(ROUND(AJ475,1)-AJ475,2),Round,2,FALSE)+VLOOKUP(AG475,Group,6,FALSE),0)</f>
        <v>0</v>
      </c>
      <c r="AL475" s="17">
        <f>IF(VLOOKUP(AG475,Group,7,FALSE)="",0,ROUND(AJ475-0.04999,1)-AJ475+AM475)</f>
        <v>0</v>
      </c>
      <c r="AM475" s="17" t="str">
        <f>IF(VLOOKUP(AG475,Group,7,FALSE)="","",VLOOKUP(AG475,Group,7,FALSE))</f>
        <v/>
      </c>
      <c r="AO475" s="31" t="s">
        <v>312</v>
      </c>
    </row>
    <row r="476" spans="2:41" s="3" customFormat="1" ht="9.9499999999999993" customHeight="1" x14ac:dyDescent="0.2">
      <c r="B476" s="100" t="s">
        <v>204</v>
      </c>
      <c r="D476" s="40"/>
      <c r="E476" s="71" t="s">
        <v>134</v>
      </c>
      <c r="F476" s="71"/>
      <c r="G476" s="30" t="s">
        <v>728</v>
      </c>
      <c r="H476" s="30"/>
      <c r="I476" s="30" t="s">
        <v>752</v>
      </c>
      <c r="J476" s="30"/>
      <c r="K476" s="30"/>
      <c r="L476" s="30"/>
      <c r="M476" s="30"/>
      <c r="N476" s="30"/>
      <c r="P476" s="71" t="s">
        <v>948</v>
      </c>
      <c r="Q476" s="83"/>
      <c r="R476" s="29" t="s">
        <v>349</v>
      </c>
      <c r="S476" s="39">
        <f>IF(Suggested="Yes",AB476,AH476)</f>
        <v>86.8</v>
      </c>
      <c r="T476" s="37" t="s">
        <v>293</v>
      </c>
      <c r="U476" s="141" t="str">
        <f>+Instructions!$B$21</f>
        <v>G</v>
      </c>
      <c r="V476" s="52"/>
      <c r="W476" s="52"/>
      <c r="X476" s="54">
        <f>+Instructions!$C$21</f>
        <v>0</v>
      </c>
      <c r="Y476" s="17">
        <f>IF(Instructions!$C$21="Group",#REF!,IF(Instructions!$C$21="Carter",#REF!,ROUNDUP($AB476*(1-X476),2)))</f>
        <v>86.8</v>
      </c>
      <c r="Z476" s="52"/>
      <c r="AA476" s="6" t="s">
        <v>1300</v>
      </c>
      <c r="AB476" s="39">
        <v>86.8</v>
      </c>
      <c r="AC476" s="57">
        <f t="shared" si="505"/>
        <v>0</v>
      </c>
      <c r="AD476" s="17">
        <f t="shared" si="505"/>
        <v>86.8</v>
      </c>
      <c r="AE476" s="12">
        <f>(AH476-AD476)/AH476</f>
        <v>0</v>
      </c>
      <c r="AF476" s="109"/>
      <c r="AG476" s="115">
        <v>3</v>
      </c>
      <c r="AH476" s="53">
        <f>SUM(AJ476:AL476)+AF476</f>
        <v>86.8</v>
      </c>
      <c r="AI476" s="52"/>
      <c r="AJ476" s="17">
        <f>ROUND(AD476/(1-VLOOKUP(AG476,Group,2,FALSE)),2)</f>
        <v>86.8</v>
      </c>
      <c r="AK476" s="17">
        <f>IF(VLOOKUP(AG476,Group,5,FALSE)="YES",VLOOKUP(ROUND(ROUND(AJ476,1)-AJ476,2),Round,2,FALSE)+VLOOKUP(AG476,Group,6,FALSE),0)</f>
        <v>0</v>
      </c>
      <c r="AL476" s="17">
        <f>IF(VLOOKUP(AG476,Group,7,FALSE)="",0,ROUND(AJ476-0.04999,1)-AJ476+AM476)</f>
        <v>0</v>
      </c>
      <c r="AM476" s="17" t="str">
        <f>IF(VLOOKUP(AG476,Group,7,FALSE)="","",VLOOKUP(AG476,Group,7,FALSE))</f>
        <v/>
      </c>
      <c r="AO476" s="31" t="s">
        <v>312</v>
      </c>
    </row>
    <row r="477" spans="2:41" s="3" customFormat="1" ht="9.9499999999999993" customHeight="1" x14ac:dyDescent="0.2">
      <c r="B477" s="100" t="s">
        <v>204</v>
      </c>
      <c r="D477" s="40"/>
      <c r="E477" s="71" t="s">
        <v>134</v>
      </c>
      <c r="F477" s="71"/>
      <c r="G477" s="30" t="s">
        <v>728</v>
      </c>
      <c r="H477" s="30"/>
      <c r="I477" s="30" t="s">
        <v>753</v>
      </c>
      <c r="J477" s="30"/>
      <c r="K477" s="30"/>
      <c r="L477" s="30"/>
      <c r="M477" s="30"/>
      <c r="N477" s="30"/>
      <c r="P477" s="71" t="s">
        <v>948</v>
      </c>
      <c r="Q477" s="83"/>
      <c r="R477" s="29" t="s">
        <v>349</v>
      </c>
      <c r="S477" s="39">
        <f>IF(Suggested="Yes",AB477,AH477)</f>
        <v>86.8</v>
      </c>
      <c r="T477" s="37" t="s">
        <v>293</v>
      </c>
      <c r="U477" s="141" t="str">
        <f>+Instructions!$B$21</f>
        <v>G</v>
      </c>
      <c r="V477" s="52"/>
      <c r="W477" s="52"/>
      <c r="X477" s="54">
        <f>+Instructions!$C$21</f>
        <v>0</v>
      </c>
      <c r="Y477" s="17">
        <f>IF(Instructions!$C$21="Group",#REF!,IF(Instructions!$C$21="Carter",#REF!,ROUNDUP($AB477*(1-X477),2)))</f>
        <v>86.8</v>
      </c>
      <c r="Z477" s="52"/>
      <c r="AA477" s="6" t="s">
        <v>1300</v>
      </c>
      <c r="AB477" s="39">
        <v>86.8</v>
      </c>
      <c r="AC477" s="57">
        <f t="shared" si="505"/>
        <v>0</v>
      </c>
      <c r="AD477" s="17">
        <f t="shared" si="505"/>
        <v>86.8</v>
      </c>
      <c r="AE477" s="12">
        <f>(AH477-AD477)/AH477</f>
        <v>0</v>
      </c>
      <c r="AF477" s="109"/>
      <c r="AG477" s="115">
        <v>3</v>
      </c>
      <c r="AH477" s="53">
        <f>SUM(AJ477:AL477)+AF477</f>
        <v>86.8</v>
      </c>
      <c r="AI477" s="52"/>
      <c r="AJ477" s="17">
        <f>ROUND(AD477/(1-VLOOKUP(AG477,Group,2,FALSE)),2)</f>
        <v>86.8</v>
      </c>
      <c r="AK477" s="17">
        <f>IF(VLOOKUP(AG477,Group,5,FALSE)="YES",VLOOKUP(ROUND(ROUND(AJ477,1)-AJ477,2),Round,2,FALSE)+VLOOKUP(AG477,Group,6,FALSE),0)</f>
        <v>0</v>
      </c>
      <c r="AL477" s="17">
        <f>IF(VLOOKUP(AG477,Group,7,FALSE)="",0,ROUND(AJ477-0.04999,1)-AJ477+AM477)</f>
        <v>0</v>
      </c>
      <c r="AM477" s="17" t="str">
        <f>IF(VLOOKUP(AG477,Group,7,FALSE)="","",VLOOKUP(AG477,Group,7,FALSE))</f>
        <v/>
      </c>
      <c r="AO477" s="31" t="s">
        <v>312</v>
      </c>
    </row>
    <row r="478" spans="2:41" s="3" customFormat="1" ht="1.5" customHeight="1" x14ac:dyDescent="0.2">
      <c r="P478" s="71"/>
      <c r="Q478" s="83"/>
      <c r="R478" s="6"/>
      <c r="S478" s="39"/>
      <c r="T478" s="6"/>
      <c r="U478" s="5"/>
      <c r="V478" s="52"/>
      <c r="W478" s="52"/>
      <c r="X478" s="54"/>
      <c r="Y478" s="15"/>
      <c r="Z478" s="52"/>
      <c r="AA478" s="39"/>
      <c r="AB478" s="39"/>
      <c r="AC478" s="54"/>
      <c r="AD478" s="17"/>
      <c r="AE478" s="15"/>
      <c r="AF478" s="62"/>
      <c r="AG478" s="112"/>
      <c r="AH478" s="39"/>
      <c r="AI478" s="52"/>
      <c r="AJ478" s="17"/>
      <c r="AK478" s="39"/>
      <c r="AL478" s="17"/>
      <c r="AM478" s="17"/>
      <c r="AO478" s="31" t="s">
        <v>312</v>
      </c>
    </row>
    <row r="479" spans="2:41" s="3" customFormat="1" ht="9.9499999999999993" customHeight="1" x14ac:dyDescent="0.2">
      <c r="B479" s="102" t="s">
        <v>292</v>
      </c>
      <c r="D479" s="40"/>
      <c r="E479" s="71" t="s">
        <v>44</v>
      </c>
      <c r="F479" s="71"/>
      <c r="G479" s="30" t="s">
        <v>45</v>
      </c>
      <c r="H479" s="30"/>
      <c r="I479" s="30" t="s">
        <v>366</v>
      </c>
      <c r="J479" s="30"/>
      <c r="L479" s="30"/>
      <c r="M479" s="30"/>
      <c r="N479" s="30"/>
      <c r="P479" s="71"/>
      <c r="Q479" s="83"/>
      <c r="R479" s="29"/>
      <c r="S479" s="39">
        <f>IF(Suggested="Yes",AB479,AH479)</f>
        <v>10.7</v>
      </c>
      <c r="T479" s="37" t="s">
        <v>293</v>
      </c>
      <c r="U479" s="141" t="str">
        <f>+Instructions!$B$21</f>
        <v>G</v>
      </c>
      <c r="V479" s="52"/>
      <c r="W479" s="52"/>
      <c r="X479" s="54">
        <f>+Instructions!$C$21</f>
        <v>0</v>
      </c>
      <c r="Y479" s="17">
        <f>IF(Instructions!$C$21="Group",#REF!,IF(Instructions!$C$21="Carter",#REF!,ROUNDUP($AB479*(1-X479),2)))</f>
        <v>10.7</v>
      </c>
      <c r="Z479" s="52"/>
      <c r="AA479" s="6" t="s">
        <v>1300</v>
      </c>
      <c r="AB479" s="39">
        <v>10.7</v>
      </c>
      <c r="AC479" s="57">
        <f>+X479</f>
        <v>0</v>
      </c>
      <c r="AD479" s="39">
        <f>+Y479</f>
        <v>10.7</v>
      </c>
      <c r="AE479" s="57">
        <f>(AH479-AD479)/AH479</f>
        <v>0</v>
      </c>
      <c r="AF479" s="109"/>
      <c r="AG479" s="116">
        <v>2</v>
      </c>
      <c r="AH479" s="44">
        <f>SUM(AJ479:AL479)+AF479</f>
        <v>10.7</v>
      </c>
      <c r="AI479" s="52"/>
      <c r="AJ479" s="17">
        <f>ROUND(AD479/(1-VLOOKUP(AG479,Group,2,FALSE)),2)</f>
        <v>10.7</v>
      </c>
      <c r="AK479" s="17">
        <f>IF(VLOOKUP(AG479,Group,5,FALSE)="YES",VLOOKUP(ROUND(ROUND(AJ479,1)-AJ479,2),Round,2,FALSE)+VLOOKUP(AG479,Group,6,FALSE),0)</f>
        <v>0</v>
      </c>
      <c r="AL479" s="17">
        <f>IF(VLOOKUP(AG479,Group,7,FALSE)="",0,ROUND(AJ479-0.04999,1)-AJ479+AM479)</f>
        <v>0</v>
      </c>
      <c r="AM479" s="17" t="str">
        <f>IF(VLOOKUP(AG479,Group,7,FALSE)="","",VLOOKUP(AG479,Group,7,FALSE))</f>
        <v/>
      </c>
      <c r="AO479" s="31" t="s">
        <v>312</v>
      </c>
    </row>
    <row r="480" spans="2:41" s="3" customFormat="1" ht="1.5" customHeight="1" x14ac:dyDescent="0.2">
      <c r="P480" s="71"/>
      <c r="Q480" s="83"/>
      <c r="R480" s="6"/>
      <c r="S480" s="39"/>
      <c r="T480" s="6"/>
      <c r="U480" s="5"/>
      <c r="V480" s="52"/>
      <c r="W480" s="52"/>
      <c r="X480" s="54"/>
      <c r="Y480" s="17"/>
      <c r="Z480" s="52"/>
      <c r="AA480" s="39"/>
      <c r="AB480" s="39"/>
      <c r="AC480" s="54"/>
      <c r="AD480" s="17"/>
      <c r="AE480" s="15"/>
      <c r="AF480" s="62"/>
      <c r="AG480" s="112"/>
      <c r="AH480" s="39"/>
      <c r="AI480" s="52"/>
      <c r="AJ480" s="17"/>
      <c r="AK480" s="39"/>
      <c r="AL480" s="17"/>
      <c r="AM480" s="17"/>
      <c r="AO480" s="31" t="s">
        <v>312</v>
      </c>
    </row>
    <row r="481" spans="1:41" s="3" customFormat="1" ht="11.1" customHeight="1" x14ac:dyDescent="0.2">
      <c r="A481" s="3" t="s">
        <v>177</v>
      </c>
      <c r="C481" s="136" t="s">
        <v>372</v>
      </c>
      <c r="D481" s="11"/>
      <c r="E481" s="130"/>
      <c r="F481" s="130"/>
      <c r="Q481" s="83"/>
      <c r="T481" s="131"/>
      <c r="U481" s="122"/>
      <c r="V481" s="52"/>
      <c r="W481" s="52"/>
      <c r="X481" s="54"/>
      <c r="Y481" s="15"/>
      <c r="Z481" s="52"/>
      <c r="AA481" s="133"/>
      <c r="AC481" s="54"/>
      <c r="AD481" s="17"/>
      <c r="AE481" s="15"/>
      <c r="AF481" s="62"/>
      <c r="AH481" s="17"/>
      <c r="AI481" s="52"/>
      <c r="AK481" s="6" t="s">
        <v>93</v>
      </c>
      <c r="AO481" s="31" t="s">
        <v>312</v>
      </c>
    </row>
    <row r="482" spans="1:41" s="3" customFormat="1" ht="12.2" customHeight="1" x14ac:dyDescent="0.2">
      <c r="C482" s="129" t="s">
        <v>1573</v>
      </c>
      <c r="D482" s="11"/>
      <c r="E482" s="130"/>
      <c r="F482" s="130"/>
      <c r="Q482" s="83"/>
      <c r="R482" s="193" t="s">
        <v>681</v>
      </c>
      <c r="S482" s="194" t="s">
        <v>721</v>
      </c>
      <c r="T482" s="198"/>
      <c r="U482" s="122"/>
      <c r="V482" s="52"/>
      <c r="W482" s="52"/>
      <c r="X482" s="54"/>
      <c r="Y482" s="15"/>
      <c r="Z482" s="52"/>
      <c r="AA482" s="133"/>
      <c r="AC482" s="54"/>
      <c r="AD482" s="17"/>
      <c r="AE482" s="15"/>
      <c r="AF482" s="62"/>
      <c r="AH482" s="17"/>
      <c r="AI482" s="52"/>
      <c r="AK482" s="6" t="s">
        <v>93</v>
      </c>
      <c r="AO482" s="31" t="s">
        <v>312</v>
      </c>
    </row>
    <row r="483" spans="1:41" s="3" customFormat="1" ht="3" customHeight="1" x14ac:dyDescent="0.2">
      <c r="C483" s="129"/>
      <c r="D483" s="11"/>
      <c r="E483" s="130"/>
      <c r="F483" s="130"/>
      <c r="Q483" s="83"/>
      <c r="S483" s="39"/>
      <c r="T483" s="131"/>
      <c r="U483" s="122"/>
      <c r="V483" s="52"/>
      <c r="W483" s="52"/>
      <c r="X483" s="54"/>
      <c r="Y483" s="15"/>
      <c r="Z483" s="52"/>
      <c r="AA483" s="133"/>
      <c r="AC483" s="54"/>
      <c r="AD483" s="17"/>
      <c r="AE483" s="15"/>
      <c r="AF483" s="62"/>
      <c r="AH483" s="17"/>
      <c r="AI483" s="52"/>
      <c r="AK483" s="6"/>
      <c r="AO483" s="31" t="s">
        <v>312</v>
      </c>
    </row>
    <row r="484" spans="1:41" s="30" customFormat="1" ht="9.9499999999999993" customHeight="1" x14ac:dyDescent="0.2">
      <c r="C484" s="129"/>
      <c r="D484" s="40" t="s">
        <v>206</v>
      </c>
      <c r="E484" s="144" t="s">
        <v>1250</v>
      </c>
      <c r="F484" s="128"/>
      <c r="G484" s="145"/>
      <c r="H484" s="145"/>
      <c r="I484" s="145"/>
      <c r="J484" s="145"/>
      <c r="K484" s="145"/>
      <c r="L484" s="146"/>
      <c r="M484" s="145"/>
      <c r="N484" s="128"/>
      <c r="Q484" s="83"/>
      <c r="S484" s="39"/>
      <c r="T484" s="134"/>
      <c r="U484" s="123"/>
      <c r="V484" s="52"/>
      <c r="W484" s="52"/>
      <c r="X484" s="126"/>
      <c r="Y484" s="124"/>
      <c r="Z484" s="52"/>
      <c r="AA484" s="133"/>
      <c r="AC484" s="126"/>
      <c r="AD484" s="125"/>
      <c r="AE484" s="124"/>
      <c r="AF484" s="127"/>
      <c r="AH484" s="125"/>
      <c r="AI484" s="52"/>
      <c r="AJ484" s="3"/>
      <c r="AK484" s="6" t="s">
        <v>93</v>
      </c>
      <c r="AL484" s="3"/>
      <c r="AO484" s="31" t="s">
        <v>312</v>
      </c>
    </row>
    <row r="485" spans="1:41" s="3" customFormat="1" ht="1.5" customHeight="1" x14ac:dyDescent="0.2">
      <c r="C485" s="129"/>
      <c r="D485" s="11"/>
      <c r="E485" s="130"/>
      <c r="F485" s="130"/>
      <c r="Q485" s="83"/>
      <c r="S485" s="39"/>
      <c r="T485" s="131"/>
      <c r="U485" s="122"/>
      <c r="V485" s="52"/>
      <c r="W485" s="52"/>
      <c r="X485" s="54"/>
      <c r="Y485" s="15"/>
      <c r="Z485" s="52"/>
      <c r="AA485" s="133"/>
      <c r="AC485" s="54"/>
      <c r="AD485" s="17"/>
      <c r="AE485" s="15"/>
      <c r="AF485" s="62"/>
      <c r="AH485" s="17"/>
      <c r="AI485" s="52"/>
      <c r="AK485" s="6"/>
      <c r="AO485" s="31" t="s">
        <v>312</v>
      </c>
    </row>
    <row r="486" spans="1:41" s="3" customFormat="1" ht="9.9499999999999993" customHeight="1" x14ac:dyDescent="0.2">
      <c r="B486" s="101" t="s">
        <v>308</v>
      </c>
      <c r="D486" s="40"/>
      <c r="E486" s="71" t="s">
        <v>786</v>
      </c>
      <c r="F486" s="71"/>
      <c r="G486" s="30" t="s">
        <v>295</v>
      </c>
      <c r="H486" s="30"/>
      <c r="I486" s="30"/>
      <c r="J486" s="30"/>
      <c r="K486" s="30"/>
      <c r="L486" s="30"/>
      <c r="M486" s="30"/>
      <c r="N486" s="30"/>
      <c r="P486" s="71" t="s">
        <v>811</v>
      </c>
      <c r="Q486" s="83"/>
      <c r="R486" s="29"/>
      <c r="S486" s="39">
        <f>IF(Suggested="Yes",AB486,AH486)</f>
        <v>11.3</v>
      </c>
      <c r="T486" s="37" t="s">
        <v>294</v>
      </c>
      <c r="U486" s="141" t="str">
        <f>+Instructions!$B$21</f>
        <v>G</v>
      </c>
      <c r="V486" s="52"/>
      <c r="W486" s="52"/>
      <c r="X486" s="54">
        <f>+Instructions!$C$21</f>
        <v>0</v>
      </c>
      <c r="Y486" s="17">
        <f>IF(Instructions!$C$21="Group",#REF!,IF(Instructions!$C$21="Carter",#REF!,ROUNDUP($AB486*(1-X486),2)))</f>
        <v>11.3</v>
      </c>
      <c r="Z486" s="52"/>
      <c r="AA486" s="6" t="s">
        <v>1300</v>
      </c>
      <c r="AB486" s="39">
        <v>11.3</v>
      </c>
      <c r="AC486" s="57">
        <f>+X486</f>
        <v>0</v>
      </c>
      <c r="AD486" s="17">
        <f>+Y486</f>
        <v>11.3</v>
      </c>
      <c r="AE486" s="12">
        <f>(AH486-AD486)/AH486</f>
        <v>0</v>
      </c>
      <c r="AF486" s="109"/>
      <c r="AG486" s="114">
        <v>1</v>
      </c>
      <c r="AH486" s="38">
        <f>SUM(AJ486:AL486)+AF486</f>
        <v>11.3</v>
      </c>
      <c r="AI486" s="52"/>
      <c r="AJ486" s="17">
        <f>ROUND(AD486/(1-VLOOKUP(AG486,Group,2,FALSE)),2)</f>
        <v>11.3</v>
      </c>
      <c r="AK486" s="17">
        <f>IF(VLOOKUP(AG486,Group,5,FALSE)="YES",VLOOKUP(ROUND(ROUND(AJ486,1)-AJ486,2),Round,2,FALSE)+VLOOKUP(AG486,Group,6,FALSE),0)</f>
        <v>0</v>
      </c>
      <c r="AL486" s="17">
        <f>IF(VLOOKUP(AG486,Group,7,FALSE)="",0,ROUND(AJ486-0.04999,1)-AJ486+AM486)</f>
        <v>0</v>
      </c>
      <c r="AM486" s="17" t="str">
        <f>IF(VLOOKUP(AG486,Group,7,FALSE)="","",VLOOKUP(AG486,Group,7,FALSE))</f>
        <v/>
      </c>
      <c r="AO486" s="31" t="s">
        <v>312</v>
      </c>
    </row>
    <row r="487" spans="1:41" s="3" customFormat="1" ht="1.5" customHeight="1" x14ac:dyDescent="0.2">
      <c r="C487" s="129"/>
      <c r="D487" s="11"/>
      <c r="E487" s="130"/>
      <c r="F487" s="130"/>
      <c r="Q487" s="83"/>
      <c r="S487" s="39"/>
      <c r="T487" s="131"/>
      <c r="U487" s="122"/>
      <c r="V487" s="52"/>
      <c r="W487" s="52"/>
      <c r="X487" s="54"/>
      <c r="Y487" s="15"/>
      <c r="Z487" s="52"/>
      <c r="AA487" s="133"/>
      <c r="AC487" s="54"/>
      <c r="AD487" s="17"/>
      <c r="AE487" s="15"/>
      <c r="AF487" s="62"/>
      <c r="AH487" s="17"/>
      <c r="AI487" s="52"/>
      <c r="AK487" s="6"/>
      <c r="AO487" s="31" t="s">
        <v>312</v>
      </c>
    </row>
    <row r="488" spans="1:41" s="3" customFormat="1" ht="9.9499999999999993" customHeight="1" x14ac:dyDescent="0.2">
      <c r="B488" s="102" t="s">
        <v>292</v>
      </c>
      <c r="D488" s="40"/>
      <c r="E488" s="71" t="s">
        <v>793</v>
      </c>
      <c r="F488" s="71"/>
      <c r="G488" s="30" t="s">
        <v>794</v>
      </c>
      <c r="H488" s="30"/>
      <c r="I488" s="30" t="s">
        <v>797</v>
      </c>
      <c r="J488" s="30"/>
      <c r="K488" s="30"/>
      <c r="L488" s="30"/>
      <c r="M488" s="30"/>
      <c r="N488" s="30"/>
      <c r="P488" s="71"/>
      <c r="Q488" s="83"/>
      <c r="R488" s="29"/>
      <c r="S488" s="39">
        <f>IF(Suggested="Yes",AB488,AH488)</f>
        <v>149.94999999999999</v>
      </c>
      <c r="T488" s="37" t="s">
        <v>293</v>
      </c>
      <c r="U488" s="141" t="str">
        <f>+Instructions!$B$21</f>
        <v>G</v>
      </c>
      <c r="V488" s="52"/>
      <c r="W488" s="52"/>
      <c r="X488" s="54">
        <f>+Instructions!$C$21</f>
        <v>0</v>
      </c>
      <c r="Y488" s="17">
        <f>IF(Instructions!$C$21="Group",#REF!,IF(Instructions!$C$21="Carter",#REF!,ROUNDUP($AB488*(1-X488),2)))</f>
        <v>149.94999999999999</v>
      </c>
      <c r="Z488" s="52"/>
      <c r="AA488" s="6" t="s">
        <v>1300</v>
      </c>
      <c r="AB488" s="39">
        <v>149.94999999999999</v>
      </c>
      <c r="AC488" s="57">
        <f t="shared" ref="AC488:AC490" si="506">+X488</f>
        <v>0</v>
      </c>
      <c r="AD488" s="39">
        <f t="shared" ref="AD488:AD490" si="507">+Y488</f>
        <v>149.94999999999999</v>
      </c>
      <c r="AE488" s="57">
        <f>(AH488-AD488)/AH488</f>
        <v>0</v>
      </c>
      <c r="AF488" s="109"/>
      <c r="AG488" s="116">
        <v>2</v>
      </c>
      <c r="AH488" s="44">
        <f>SUM(AJ488:AL488)+AF488</f>
        <v>149.94999999999999</v>
      </c>
      <c r="AI488" s="52"/>
      <c r="AJ488" s="17">
        <f>ROUND(AD488/(1-VLOOKUP(AG488,Group,2,FALSE)),2)</f>
        <v>149.94999999999999</v>
      </c>
      <c r="AK488" s="17">
        <f>IF(VLOOKUP(AG488,Group,5,FALSE)="YES",VLOOKUP(ROUND(ROUND(AJ488,1)-AJ488,2),Round,2,FALSE)+VLOOKUP(AG488,Group,6,FALSE),0)</f>
        <v>0</v>
      </c>
      <c r="AL488" s="17">
        <f>IF(VLOOKUP(AG488,Group,7,FALSE)="",0,ROUND(AJ488-0.04999,1)-AJ488+AM488)</f>
        <v>0</v>
      </c>
      <c r="AM488" s="17" t="str">
        <f>IF(VLOOKUP(AG488,Group,7,FALSE)="","",VLOOKUP(AG488,Group,7,FALSE))</f>
        <v/>
      </c>
      <c r="AO488" s="31" t="s">
        <v>312</v>
      </c>
    </row>
    <row r="489" spans="1:41" s="3" customFormat="1" ht="9.9499999999999993" customHeight="1" x14ac:dyDescent="0.2">
      <c r="B489" s="102" t="s">
        <v>292</v>
      </c>
      <c r="D489" s="40"/>
      <c r="E489" s="71" t="s">
        <v>793</v>
      </c>
      <c r="F489" s="71"/>
      <c r="G489" s="30" t="s">
        <v>795</v>
      </c>
      <c r="H489" s="30"/>
      <c r="I489" s="30" t="s">
        <v>798</v>
      </c>
      <c r="J489" s="30"/>
      <c r="K489" s="30"/>
      <c r="L489" s="30"/>
      <c r="M489" s="30"/>
      <c r="N489" s="30"/>
      <c r="P489" s="71"/>
      <c r="Q489" s="83"/>
      <c r="R489" s="29"/>
      <c r="S489" s="39">
        <f>IF(Suggested="Yes",AB489,AH489)</f>
        <v>149.94999999999999</v>
      </c>
      <c r="T489" s="37" t="s">
        <v>293</v>
      </c>
      <c r="U489" s="141" t="str">
        <f>+Instructions!$B$21</f>
        <v>G</v>
      </c>
      <c r="V489" s="52"/>
      <c r="W489" s="52"/>
      <c r="X489" s="54">
        <f>+Instructions!$C$21</f>
        <v>0</v>
      </c>
      <c r="Y489" s="17">
        <f>IF(Instructions!$C$21="Group",#REF!,IF(Instructions!$C$21="Carter",#REF!,ROUNDUP($AB489*(1-X489),2)))</f>
        <v>149.94999999999999</v>
      </c>
      <c r="Z489" s="52"/>
      <c r="AA489" s="6" t="s">
        <v>1300</v>
      </c>
      <c r="AB489" s="39">
        <v>149.94999999999999</v>
      </c>
      <c r="AC489" s="57">
        <f t="shared" si="506"/>
        <v>0</v>
      </c>
      <c r="AD489" s="39">
        <f t="shared" si="507"/>
        <v>149.94999999999999</v>
      </c>
      <c r="AE489" s="57">
        <f>(AH489-AD489)/AH489</f>
        <v>0</v>
      </c>
      <c r="AF489" s="109"/>
      <c r="AG489" s="116">
        <v>2</v>
      </c>
      <c r="AH489" s="44">
        <f>SUM(AJ489:AL489)+AF489</f>
        <v>149.94999999999999</v>
      </c>
      <c r="AI489" s="52"/>
      <c r="AJ489" s="17">
        <f>ROUND(AD489/(1-VLOOKUP(AG489,Group,2,FALSE)),2)</f>
        <v>149.94999999999999</v>
      </c>
      <c r="AK489" s="17">
        <f>IF(VLOOKUP(AG489,Group,5,FALSE)="YES",VLOOKUP(ROUND(ROUND(AJ489,1)-AJ489,2),Round,2,FALSE)+VLOOKUP(AG489,Group,6,FALSE),0)</f>
        <v>0</v>
      </c>
      <c r="AL489" s="17">
        <f>IF(VLOOKUP(AG489,Group,7,FALSE)="",0,ROUND(AJ489-0.04999,1)-AJ489+AM489)</f>
        <v>0</v>
      </c>
      <c r="AM489" s="17" t="str">
        <f>IF(VLOOKUP(AG489,Group,7,FALSE)="","",VLOOKUP(AG489,Group,7,FALSE))</f>
        <v/>
      </c>
      <c r="AO489" s="31" t="s">
        <v>312</v>
      </c>
    </row>
    <row r="490" spans="1:41" s="3" customFormat="1" ht="9.9499999999999993" customHeight="1" x14ac:dyDescent="0.2">
      <c r="B490" s="102" t="s">
        <v>292</v>
      </c>
      <c r="D490" s="40"/>
      <c r="E490" s="71" t="s">
        <v>793</v>
      </c>
      <c r="F490" s="71"/>
      <c r="G490" s="30" t="s">
        <v>796</v>
      </c>
      <c r="H490" s="30"/>
      <c r="I490" s="30" t="s">
        <v>799</v>
      </c>
      <c r="J490" s="30"/>
      <c r="K490" s="30"/>
      <c r="L490" s="30"/>
      <c r="M490" s="30"/>
      <c r="N490" s="30"/>
      <c r="P490" s="71"/>
      <c r="Q490" s="83"/>
      <c r="R490" s="29"/>
      <c r="S490" s="39">
        <f>IF(Suggested="Yes",AB490,AH490)</f>
        <v>247.1</v>
      </c>
      <c r="T490" s="37" t="s">
        <v>293</v>
      </c>
      <c r="U490" s="141" t="str">
        <f>+Instructions!$B$21</f>
        <v>G</v>
      </c>
      <c r="V490" s="52"/>
      <c r="W490" s="52"/>
      <c r="X490" s="54">
        <f>+Instructions!$C$21</f>
        <v>0</v>
      </c>
      <c r="Y490" s="17">
        <f>IF(Instructions!$C$21="Group",#REF!,IF(Instructions!$C$21="Carter",#REF!,ROUNDUP($AB490*(1-X490),2)))</f>
        <v>247.1</v>
      </c>
      <c r="Z490" s="52"/>
      <c r="AA490" s="6" t="s">
        <v>1300</v>
      </c>
      <c r="AB490" s="39">
        <v>247.1</v>
      </c>
      <c r="AC490" s="57">
        <f t="shared" si="506"/>
        <v>0</v>
      </c>
      <c r="AD490" s="39">
        <f t="shared" si="507"/>
        <v>247.1</v>
      </c>
      <c r="AE490" s="57">
        <f>(AH490-AD490)/AH490</f>
        <v>0</v>
      </c>
      <c r="AF490" s="109"/>
      <c r="AG490" s="116">
        <v>2</v>
      </c>
      <c r="AH490" s="44">
        <f>SUM(AJ490:AL490)+AF490</f>
        <v>247.1</v>
      </c>
      <c r="AI490" s="52"/>
      <c r="AJ490" s="17">
        <f>ROUND(AD490/(1-VLOOKUP(AG490,Group,2,FALSE)),2)</f>
        <v>247.1</v>
      </c>
      <c r="AK490" s="17">
        <f>IF(VLOOKUP(AG490,Group,5,FALSE)="YES",VLOOKUP(ROUND(ROUND(AJ490,1)-AJ490,2),Round,2,FALSE)+VLOOKUP(AG490,Group,6,FALSE),0)</f>
        <v>0</v>
      </c>
      <c r="AL490" s="17">
        <f>IF(VLOOKUP(AG490,Group,7,FALSE)="",0,ROUND(AJ490-0.04999,1)-AJ490+AM490)</f>
        <v>0</v>
      </c>
      <c r="AM490" s="17" t="str">
        <f>IF(VLOOKUP(AG490,Group,7,FALSE)="","",VLOOKUP(AG490,Group,7,FALSE))</f>
        <v/>
      </c>
      <c r="AO490" s="31" t="s">
        <v>312</v>
      </c>
    </row>
    <row r="491" spans="1:41" s="3" customFormat="1" ht="1.5" customHeight="1" x14ac:dyDescent="0.2">
      <c r="P491" s="71"/>
      <c r="Q491" s="83"/>
      <c r="R491" s="6"/>
      <c r="S491" s="39"/>
      <c r="T491" s="6"/>
      <c r="U491" s="5"/>
      <c r="V491" s="52"/>
      <c r="W491" s="52"/>
      <c r="X491" s="54"/>
      <c r="Y491" s="15"/>
      <c r="Z491" s="52"/>
      <c r="AA491" s="39"/>
      <c r="AB491" s="39"/>
      <c r="AC491" s="54"/>
      <c r="AD491" s="17"/>
      <c r="AE491" s="15"/>
      <c r="AF491" s="62"/>
      <c r="AG491" s="112"/>
      <c r="AH491" s="39"/>
      <c r="AI491" s="52"/>
      <c r="AJ491" s="17"/>
      <c r="AK491" s="39"/>
      <c r="AL491" s="17"/>
      <c r="AM491" s="17"/>
      <c r="AO491" s="31" t="s">
        <v>312</v>
      </c>
    </row>
    <row r="492" spans="1:41" s="3" customFormat="1" ht="9.75" customHeight="1" x14ac:dyDescent="0.2">
      <c r="D492" s="40" t="s">
        <v>305</v>
      </c>
      <c r="E492" s="188" t="s">
        <v>1358</v>
      </c>
      <c r="F492" s="71"/>
      <c r="G492" s="30"/>
      <c r="H492" s="30"/>
      <c r="I492" s="30"/>
      <c r="J492" s="30"/>
      <c r="K492" s="30"/>
      <c r="L492" s="30"/>
      <c r="M492" s="30"/>
      <c r="N492" s="30"/>
      <c r="P492" s="71"/>
      <c r="Q492" s="83"/>
      <c r="R492" s="29"/>
      <c r="S492" s="39"/>
      <c r="T492" s="37"/>
      <c r="U492" s="5"/>
      <c r="V492" s="52"/>
      <c r="W492" s="52"/>
      <c r="X492" s="54"/>
      <c r="Y492" s="17"/>
      <c r="Z492" s="52"/>
      <c r="AA492" s="133"/>
      <c r="AB492" s="39"/>
      <c r="AC492" s="57"/>
      <c r="AD492" s="17"/>
      <c r="AE492" s="12"/>
      <c r="AF492" s="62"/>
      <c r="AH492" s="17"/>
      <c r="AI492" s="52"/>
      <c r="AK492" s="6" t="s">
        <v>93</v>
      </c>
      <c r="AO492" s="31" t="s">
        <v>312</v>
      </c>
    </row>
    <row r="493" spans="1:41" s="3" customFormat="1" ht="9.75" customHeight="1" x14ac:dyDescent="0.2">
      <c r="D493" s="40"/>
      <c r="E493" s="188" t="s">
        <v>1357</v>
      </c>
      <c r="F493" s="71"/>
      <c r="G493" s="30"/>
      <c r="H493" s="30"/>
      <c r="I493" s="30"/>
      <c r="J493" s="30"/>
      <c r="K493" s="30"/>
      <c r="L493" s="30"/>
      <c r="M493" s="30"/>
      <c r="N493" s="30"/>
      <c r="P493" s="71"/>
      <c r="Q493" s="83"/>
      <c r="R493" s="29"/>
      <c r="S493" s="39"/>
      <c r="T493" s="37"/>
      <c r="U493" s="5"/>
      <c r="V493" s="52"/>
      <c r="W493" s="52"/>
      <c r="X493" s="54"/>
      <c r="Y493" s="17"/>
      <c r="Z493" s="52"/>
      <c r="AA493" s="133"/>
      <c r="AB493" s="39"/>
      <c r="AC493" s="57"/>
      <c r="AD493" s="17"/>
      <c r="AE493" s="12"/>
      <c r="AF493" s="62"/>
      <c r="AH493" s="17"/>
      <c r="AI493" s="52"/>
      <c r="AK493" s="6" t="s">
        <v>93</v>
      </c>
      <c r="AO493" s="31" t="s">
        <v>312</v>
      </c>
    </row>
    <row r="494" spans="1:41" s="3" customFormat="1" ht="3.95" customHeight="1" x14ac:dyDescent="0.2">
      <c r="P494" s="71"/>
      <c r="Q494" s="83"/>
      <c r="R494" s="6"/>
      <c r="S494" s="39"/>
      <c r="T494" s="6"/>
      <c r="U494" s="5"/>
      <c r="V494" s="52"/>
      <c r="W494" s="52"/>
      <c r="X494" s="54"/>
      <c r="Y494" s="15"/>
      <c r="Z494" s="52"/>
      <c r="AA494" s="39"/>
      <c r="AB494" s="39"/>
      <c r="AC494" s="54"/>
      <c r="AD494" s="17"/>
      <c r="AE494" s="15"/>
      <c r="AF494" s="62"/>
      <c r="AG494" s="112"/>
      <c r="AH494" s="39"/>
      <c r="AI494" s="52"/>
      <c r="AJ494" s="17"/>
      <c r="AK494" s="39"/>
      <c r="AL494" s="17"/>
      <c r="AM494" s="17"/>
      <c r="AO494" s="31" t="s">
        <v>312</v>
      </c>
    </row>
    <row r="495" spans="1:41" s="3" customFormat="1" ht="12.2" customHeight="1" x14ac:dyDescent="0.2">
      <c r="C495" s="129" t="s">
        <v>1464</v>
      </c>
      <c r="P495" s="71"/>
      <c r="Q495" s="83"/>
      <c r="R495" s="193" t="s">
        <v>681</v>
      </c>
      <c r="S495" s="194" t="s">
        <v>1465</v>
      </c>
      <c r="T495" s="198"/>
      <c r="U495" s="5"/>
      <c r="V495" s="52"/>
      <c r="W495" s="52"/>
      <c r="X495" s="54"/>
      <c r="Y495" s="15"/>
      <c r="Z495" s="52"/>
      <c r="AA495" s="39"/>
      <c r="AB495" s="39"/>
      <c r="AC495" s="54"/>
      <c r="AD495" s="17"/>
      <c r="AE495" s="15"/>
      <c r="AF495" s="62"/>
      <c r="AG495" s="112"/>
      <c r="AH495" s="39"/>
      <c r="AI495" s="52"/>
      <c r="AJ495" s="17"/>
      <c r="AK495" s="39"/>
      <c r="AL495" s="17"/>
      <c r="AM495" s="17"/>
      <c r="AO495" s="31"/>
    </row>
    <row r="496" spans="1:41" s="3" customFormat="1" ht="2.4500000000000002" customHeight="1" x14ac:dyDescent="0.2">
      <c r="P496" s="71"/>
      <c r="Q496" s="83"/>
      <c r="R496" s="6"/>
      <c r="S496" s="39"/>
      <c r="T496" s="6"/>
      <c r="U496" s="5"/>
      <c r="V496" s="52"/>
      <c r="W496" s="52"/>
      <c r="X496" s="54"/>
      <c r="Y496" s="15"/>
      <c r="Z496" s="52"/>
      <c r="AA496" s="39"/>
      <c r="AB496" s="39"/>
      <c r="AC496" s="54"/>
      <c r="AD496" s="17"/>
      <c r="AE496" s="15"/>
      <c r="AF496" s="62"/>
      <c r="AG496" s="112"/>
      <c r="AH496" s="39"/>
      <c r="AI496" s="52"/>
      <c r="AJ496" s="17"/>
      <c r="AK496" s="39"/>
      <c r="AL496" s="17"/>
      <c r="AM496" s="17"/>
      <c r="AO496" s="31" t="s">
        <v>312</v>
      </c>
    </row>
    <row r="497" spans="2:41" s="30" customFormat="1" ht="9.9499999999999993" customHeight="1" x14ac:dyDescent="0.2">
      <c r="C497" s="135"/>
      <c r="D497" s="40" t="s">
        <v>206</v>
      </c>
      <c r="E497" s="145" t="s">
        <v>1485</v>
      </c>
      <c r="F497" s="144"/>
      <c r="G497" s="145" t="s">
        <v>1487</v>
      </c>
      <c r="H497" s="145"/>
      <c r="I497" s="144"/>
      <c r="J497" s="144" t="s">
        <v>1488</v>
      </c>
      <c r="L497" s="144"/>
      <c r="M497" s="145" t="s">
        <v>1489</v>
      </c>
      <c r="N497" s="144"/>
      <c r="O497" s="144"/>
      <c r="P497" s="144"/>
      <c r="Q497" s="280"/>
      <c r="T497" s="134"/>
      <c r="U497" s="123"/>
      <c r="V497" s="52"/>
      <c r="W497" s="52"/>
      <c r="X497" s="126"/>
      <c r="Y497" s="124"/>
      <c r="Z497" s="52"/>
      <c r="AA497" s="133"/>
      <c r="AC497" s="126"/>
      <c r="AD497" s="125"/>
      <c r="AE497" s="124"/>
      <c r="AF497" s="127"/>
      <c r="AH497" s="125"/>
      <c r="AI497" s="52"/>
      <c r="AJ497" s="3"/>
      <c r="AK497" s="6" t="s">
        <v>93</v>
      </c>
      <c r="AL497" s="3"/>
      <c r="AO497" s="31" t="s">
        <v>312</v>
      </c>
    </row>
    <row r="498" spans="2:41" s="30" customFormat="1" ht="9.9499999999999993" customHeight="1" x14ac:dyDescent="0.2">
      <c r="C498" s="135"/>
      <c r="D498" s="40"/>
      <c r="E498" s="145" t="s">
        <v>1486</v>
      </c>
      <c r="F498" s="144"/>
      <c r="G498" s="145" t="s">
        <v>1490</v>
      </c>
      <c r="H498" s="145"/>
      <c r="I498" s="144"/>
      <c r="J498" s="144" t="s">
        <v>1491</v>
      </c>
      <c r="L498" s="145"/>
      <c r="M498" s="144" t="s">
        <v>1492</v>
      </c>
      <c r="N498" s="144"/>
      <c r="O498" s="144"/>
      <c r="P498" s="144"/>
      <c r="Q498" s="280"/>
      <c r="T498" s="134"/>
      <c r="U498" s="123"/>
      <c r="V498" s="52"/>
      <c r="W498" s="52"/>
      <c r="X498" s="126"/>
      <c r="Y498" s="124"/>
      <c r="Z498" s="52"/>
      <c r="AA498" s="133"/>
      <c r="AC498" s="126"/>
      <c r="AD498" s="125"/>
      <c r="AE498" s="124"/>
      <c r="AF498" s="127"/>
      <c r="AH498" s="125"/>
      <c r="AI498" s="52"/>
      <c r="AJ498" s="3"/>
      <c r="AK498" s="6" t="s">
        <v>93</v>
      </c>
      <c r="AL498" s="3"/>
      <c r="AO498" s="31" t="s">
        <v>312</v>
      </c>
    </row>
    <row r="499" spans="2:41" s="3" customFormat="1" ht="1.5" customHeight="1" x14ac:dyDescent="0.2">
      <c r="P499" s="71"/>
      <c r="Q499" s="83"/>
      <c r="R499" s="6"/>
      <c r="S499" s="39"/>
      <c r="T499" s="6"/>
      <c r="U499" s="5"/>
      <c r="V499" s="52"/>
      <c r="W499" s="52"/>
      <c r="X499" s="54"/>
      <c r="Y499" s="15"/>
      <c r="Z499" s="52"/>
      <c r="AA499" s="39"/>
      <c r="AB499" s="39"/>
      <c r="AC499" s="54"/>
      <c r="AD499" s="17"/>
      <c r="AE499" s="15"/>
      <c r="AF499" s="62"/>
      <c r="AG499" s="112"/>
      <c r="AH499" s="39"/>
      <c r="AI499" s="52"/>
      <c r="AJ499" s="17"/>
      <c r="AK499" s="39"/>
      <c r="AL499" s="17"/>
      <c r="AM499" s="17"/>
      <c r="AO499" s="31" t="s">
        <v>312</v>
      </c>
    </row>
    <row r="500" spans="2:41" s="3" customFormat="1" ht="9.9499999999999993" customHeight="1" x14ac:dyDescent="0.2">
      <c r="B500" s="101" t="s">
        <v>308</v>
      </c>
      <c r="D500" s="40"/>
      <c r="E500" s="71" t="s">
        <v>43</v>
      </c>
      <c r="F500" s="71"/>
      <c r="G500" s="30" t="s">
        <v>295</v>
      </c>
      <c r="H500" s="30"/>
      <c r="I500" s="30" t="s">
        <v>1495</v>
      </c>
      <c r="J500" s="30"/>
      <c r="K500" s="30"/>
      <c r="N500" s="30"/>
      <c r="P500" s="71" t="s">
        <v>817</v>
      </c>
      <c r="Q500" s="83" t="s">
        <v>210</v>
      </c>
      <c r="R500" s="29"/>
      <c r="S500" s="39">
        <f t="shared" ref="S500" si="508">IF(Suggested="Yes",AB500,AH500)</f>
        <v>5.85</v>
      </c>
      <c r="T500" s="37" t="s">
        <v>294</v>
      </c>
      <c r="U500" s="141" t="str">
        <f>+Instructions!$B$21</f>
        <v>G</v>
      </c>
      <c r="V500" s="52"/>
      <c r="W500" s="52"/>
      <c r="X500" s="54">
        <f>+Instructions!$C$21</f>
        <v>0</v>
      </c>
      <c r="Y500" s="17">
        <f>IF(Instructions!$C$21="Group",#REF!,IF(Instructions!$C$21="Carter",#REF!,ROUNDUP($AB500*(1-X500),2)))</f>
        <v>5.85</v>
      </c>
      <c r="Z500" s="52"/>
      <c r="AA500" s="6" t="s">
        <v>1300</v>
      </c>
      <c r="AB500" s="39">
        <v>5.85</v>
      </c>
      <c r="AC500" s="57">
        <f t="shared" ref="AC500" si="509">+X500</f>
        <v>0</v>
      </c>
      <c r="AD500" s="17">
        <f t="shared" ref="AD500" si="510">+Y500</f>
        <v>5.85</v>
      </c>
      <c r="AE500" s="12">
        <f t="shared" ref="AE500" si="511">(AH500-AD500)/AH500</f>
        <v>0</v>
      </c>
      <c r="AF500" s="109"/>
      <c r="AG500" s="114">
        <v>1</v>
      </c>
      <c r="AH500" s="38">
        <f t="shared" ref="AH500" si="512">SUM(AJ500:AL500)+AF500</f>
        <v>5.85</v>
      </c>
      <c r="AI500" s="52"/>
      <c r="AJ500" s="17">
        <f t="shared" ref="AJ500" si="513">ROUND(AD500/(1-VLOOKUP(AG500,Group,2,FALSE)),2)</f>
        <v>5.85</v>
      </c>
      <c r="AK500" s="17">
        <f t="shared" ref="AK500" si="514">IF(VLOOKUP(AG500,Group,5,FALSE)="YES",VLOOKUP(ROUND(ROUND(AJ500,1)-AJ500,2),Round,2,FALSE)+VLOOKUP(AG500,Group,6,FALSE),0)</f>
        <v>0</v>
      </c>
      <c r="AL500" s="17">
        <f t="shared" ref="AL500" si="515">IF(VLOOKUP(AG500,Group,7,FALSE)="",0,ROUND(AJ500-0.04999,1)-AJ500+AM500)</f>
        <v>0</v>
      </c>
      <c r="AM500" s="17" t="str">
        <f t="shared" ref="AM500" si="516">IF(VLOOKUP(AG500,Group,7,FALSE)="","",VLOOKUP(AG500,Group,7,FALSE))</f>
        <v/>
      </c>
      <c r="AO500" s="87" t="s">
        <v>312</v>
      </c>
    </row>
    <row r="501" spans="2:41" s="3" customFormat="1" ht="9.9499999999999993" customHeight="1" x14ac:dyDescent="0.2">
      <c r="B501" s="101" t="s">
        <v>308</v>
      </c>
      <c r="D501" s="40"/>
      <c r="E501" s="71" t="s">
        <v>870</v>
      </c>
      <c r="F501" s="71"/>
      <c r="G501" s="30" t="s">
        <v>295</v>
      </c>
      <c r="H501" s="30"/>
      <c r="I501" s="30" t="s">
        <v>1495</v>
      </c>
      <c r="J501" s="30"/>
      <c r="K501" s="30"/>
      <c r="N501" s="30"/>
      <c r="P501" s="71" t="s">
        <v>872</v>
      </c>
      <c r="Q501" s="83" t="s">
        <v>210</v>
      </c>
      <c r="R501" s="29"/>
      <c r="S501" s="39">
        <f t="shared" ref="S501" si="517">IF(Suggested="Yes",AB501,AH501)</f>
        <v>6.85</v>
      </c>
      <c r="T501" s="37" t="s">
        <v>294</v>
      </c>
      <c r="U501" s="141" t="str">
        <f>+Instructions!$B$21</f>
        <v>G</v>
      </c>
      <c r="V501" s="52"/>
      <c r="W501" s="52"/>
      <c r="X501" s="54">
        <f>+Instructions!$C$21</f>
        <v>0</v>
      </c>
      <c r="Y501" s="17">
        <f>IF(Instructions!$C$21="Group",#REF!,IF(Instructions!$C$21="Carter",#REF!,ROUNDUP($AB501*(1-X501),2)))</f>
        <v>6.85</v>
      </c>
      <c r="Z501" s="52"/>
      <c r="AA501" s="6" t="s">
        <v>1300</v>
      </c>
      <c r="AB501" s="39">
        <v>6.85</v>
      </c>
      <c r="AC501" s="57">
        <f t="shared" ref="AC501" si="518">+X501</f>
        <v>0</v>
      </c>
      <c r="AD501" s="17">
        <f t="shared" ref="AD501" si="519">+Y501</f>
        <v>6.85</v>
      </c>
      <c r="AE501" s="12">
        <f t="shared" ref="AE501" si="520">(AH501-AD501)/AH501</f>
        <v>0</v>
      </c>
      <c r="AF501" s="109"/>
      <c r="AG501" s="114">
        <v>1</v>
      </c>
      <c r="AH501" s="38">
        <f t="shared" ref="AH501" si="521">SUM(AJ501:AL501)+AF501</f>
        <v>6.85</v>
      </c>
      <c r="AI501" s="52"/>
      <c r="AJ501" s="17">
        <f t="shared" ref="AJ501" si="522">ROUND(AD501/(1-VLOOKUP(AG501,Group,2,FALSE)),2)</f>
        <v>6.85</v>
      </c>
      <c r="AK501" s="17">
        <f t="shared" ref="AK501" si="523">IF(VLOOKUP(AG501,Group,5,FALSE)="YES",VLOOKUP(ROUND(ROUND(AJ501,1)-AJ501,2),Round,2,FALSE)+VLOOKUP(AG501,Group,6,FALSE),0)</f>
        <v>0</v>
      </c>
      <c r="AL501" s="17">
        <f t="shared" ref="AL501" si="524">IF(VLOOKUP(AG501,Group,7,FALSE)="",0,ROUND(AJ501-0.04999,1)-AJ501+AM501)</f>
        <v>0</v>
      </c>
      <c r="AM501" s="17" t="str">
        <f t="shared" ref="AM501" si="525">IF(VLOOKUP(AG501,Group,7,FALSE)="","",VLOOKUP(AG501,Group,7,FALSE))</f>
        <v/>
      </c>
      <c r="AO501" s="87" t="s">
        <v>312</v>
      </c>
    </row>
    <row r="502" spans="2:41" s="3" customFormat="1" ht="1.5" customHeight="1" x14ac:dyDescent="0.2">
      <c r="P502" s="71"/>
      <c r="Q502" s="83"/>
      <c r="R502" s="6"/>
      <c r="S502" s="39"/>
      <c r="T502" s="6"/>
      <c r="U502" s="5"/>
      <c r="V502" s="52"/>
      <c r="W502" s="52"/>
      <c r="X502" s="54"/>
      <c r="Y502" s="15"/>
      <c r="Z502" s="52"/>
      <c r="AA502" s="39"/>
      <c r="AB502" s="39"/>
      <c r="AC502" s="54"/>
      <c r="AD502" s="17"/>
      <c r="AE502" s="15"/>
      <c r="AF502" s="62"/>
      <c r="AG502" s="112"/>
      <c r="AH502" s="39"/>
      <c r="AI502" s="52"/>
      <c r="AJ502" s="17"/>
      <c r="AK502" s="39"/>
      <c r="AL502" s="17"/>
      <c r="AM502" s="17"/>
      <c r="AO502" s="31" t="s">
        <v>312</v>
      </c>
    </row>
    <row r="503" spans="2:41" s="3" customFormat="1" ht="9.9499999999999993" customHeight="1" x14ac:dyDescent="0.2">
      <c r="B503" s="100" t="s">
        <v>204</v>
      </c>
      <c r="D503" s="40"/>
      <c r="E503" s="71" t="s">
        <v>134</v>
      </c>
      <c r="F503" s="71"/>
      <c r="G503" s="30" t="s">
        <v>31</v>
      </c>
      <c r="H503" s="30"/>
      <c r="I503" s="30" t="s">
        <v>419</v>
      </c>
      <c r="J503" s="30"/>
      <c r="K503" s="30" t="s">
        <v>1498</v>
      </c>
      <c r="L503" s="30"/>
      <c r="M503" s="30"/>
      <c r="N503" s="30"/>
      <c r="P503" s="71" t="s">
        <v>948</v>
      </c>
      <c r="Q503" s="83"/>
      <c r="R503" s="29" t="s">
        <v>304</v>
      </c>
      <c r="S503" s="39">
        <f>IF(Suggested="Yes",AB503,AH503)</f>
        <v>28.9</v>
      </c>
      <c r="T503" s="37" t="s">
        <v>293</v>
      </c>
      <c r="U503" s="141" t="str">
        <f>+Instructions!$B$21</f>
        <v>G</v>
      </c>
      <c r="V503" s="52"/>
      <c r="W503" s="52"/>
      <c r="X503" s="54">
        <f>+Instructions!$C$21</f>
        <v>0</v>
      </c>
      <c r="Y503" s="17">
        <f>IF(Instructions!$C$21="Group",#REF!,IF(Instructions!$C$21="Carter",#REF!,ROUNDUP($AB503*(1-X503),2)))</f>
        <v>28.9</v>
      </c>
      <c r="Z503" s="52"/>
      <c r="AA503" s="6" t="s">
        <v>1300</v>
      </c>
      <c r="AB503" s="39">
        <v>28.9</v>
      </c>
      <c r="AC503" s="57">
        <f>+X503</f>
        <v>0</v>
      </c>
      <c r="AD503" s="17">
        <f>+Y503</f>
        <v>28.9</v>
      </c>
      <c r="AE503" s="12">
        <f>(AH503-AD503)/AH503</f>
        <v>0</v>
      </c>
      <c r="AF503" s="109"/>
      <c r="AG503" s="115">
        <v>3</v>
      </c>
      <c r="AH503" s="53">
        <f>SUM(AJ503:AL503)+AF503</f>
        <v>28.9</v>
      </c>
      <c r="AI503" s="52"/>
      <c r="AJ503" s="17">
        <f>ROUND(AD503/(1-VLOOKUP(AG503,Group,2,FALSE)),2)</f>
        <v>28.9</v>
      </c>
      <c r="AK503" s="17">
        <f>IF(VLOOKUP(AG503,Group,5,FALSE)="YES",VLOOKUP(ROUND(ROUND(AJ503,1)-AJ503,2),Round,2,FALSE)+VLOOKUP(AG503,Group,6,FALSE),0)</f>
        <v>0</v>
      </c>
      <c r="AL503" s="17">
        <f>IF(VLOOKUP(AG503,Group,7,FALSE)="",0,ROUND(AJ503-0.04999,1)-AJ503+AM503)</f>
        <v>0</v>
      </c>
      <c r="AM503" s="17" t="str">
        <f>IF(VLOOKUP(AG503,Group,7,FALSE)="","",VLOOKUP(AG503,Group,7,FALSE))</f>
        <v/>
      </c>
      <c r="AO503" s="87" t="s">
        <v>312</v>
      </c>
    </row>
    <row r="504" spans="2:41" s="3" customFormat="1" ht="9.9499999999999993" customHeight="1" x14ac:dyDescent="0.2">
      <c r="B504" s="100" t="s">
        <v>204</v>
      </c>
      <c r="D504" s="40"/>
      <c r="E504" s="71" t="s">
        <v>134</v>
      </c>
      <c r="F504" s="71"/>
      <c r="G504" s="30" t="s">
        <v>1499</v>
      </c>
      <c r="H504" s="30"/>
      <c r="I504" s="30" t="s">
        <v>419</v>
      </c>
      <c r="J504" s="30"/>
      <c r="K504" s="30" t="s">
        <v>1496</v>
      </c>
      <c r="L504" s="30"/>
      <c r="M504" s="30"/>
      <c r="N504" s="30"/>
      <c r="P504" s="71" t="s">
        <v>948</v>
      </c>
      <c r="Q504" s="83"/>
      <c r="R504" s="29" t="s">
        <v>304</v>
      </c>
      <c r="S504" s="39">
        <f t="shared" ref="S504" si="526">IF(Suggested="Yes",AB504,AH504)</f>
        <v>27.15</v>
      </c>
      <c r="T504" s="37" t="s">
        <v>293</v>
      </c>
      <c r="U504" s="141" t="str">
        <f>+Instructions!$B$21</f>
        <v>G</v>
      </c>
      <c r="V504" s="52"/>
      <c r="W504" s="52"/>
      <c r="X504" s="54">
        <f>+Instructions!$C$21</f>
        <v>0</v>
      </c>
      <c r="Y504" s="17">
        <f>IF(Instructions!$C$21="Group",#REF!,IF(Instructions!$C$21="Carter",#REF!,ROUNDUP($AB504*(1-X504),2)))</f>
        <v>27.15</v>
      </c>
      <c r="Z504" s="52"/>
      <c r="AA504" s="6" t="s">
        <v>1300</v>
      </c>
      <c r="AB504" s="39">
        <v>27.15</v>
      </c>
      <c r="AC504" s="57">
        <f t="shared" ref="AC504" si="527">+X504</f>
        <v>0</v>
      </c>
      <c r="AD504" s="17">
        <f t="shared" ref="AD504" si="528">+Y504</f>
        <v>27.15</v>
      </c>
      <c r="AE504" s="12">
        <f t="shared" ref="AE504" si="529">(AH504-AD504)/AH504</f>
        <v>0</v>
      </c>
      <c r="AF504" s="109"/>
      <c r="AG504" s="115">
        <v>3</v>
      </c>
      <c r="AH504" s="53">
        <f t="shared" ref="AH504" si="530">SUM(AJ504:AL504)+AF504</f>
        <v>27.15</v>
      </c>
      <c r="AI504" s="52"/>
      <c r="AJ504" s="17">
        <f t="shared" ref="AJ504" si="531">ROUND(AD504/(1-VLOOKUP(AG504,Group,2,FALSE)),2)</f>
        <v>27.15</v>
      </c>
      <c r="AK504" s="17">
        <f t="shared" ref="AK504" si="532">IF(VLOOKUP(AG504,Group,5,FALSE)="YES",VLOOKUP(ROUND(ROUND(AJ504,1)-AJ504,2),Round,2,FALSE)+VLOOKUP(AG504,Group,6,FALSE),0)</f>
        <v>0</v>
      </c>
      <c r="AL504" s="17">
        <f t="shared" ref="AL504" si="533">IF(VLOOKUP(AG504,Group,7,FALSE)="",0,ROUND(AJ504-0.04999,1)-AJ504+AM504)</f>
        <v>0</v>
      </c>
      <c r="AM504" s="17" t="str">
        <f t="shared" ref="AM504" si="534">IF(VLOOKUP(AG504,Group,7,FALSE)="","",VLOOKUP(AG504,Group,7,FALSE))</f>
        <v/>
      </c>
      <c r="AO504" s="87" t="s">
        <v>312</v>
      </c>
    </row>
    <row r="505" spans="2:41" s="3" customFormat="1" ht="1.5" customHeight="1" x14ac:dyDescent="0.2">
      <c r="P505" s="71"/>
      <c r="Q505" s="83"/>
      <c r="R505" s="6"/>
      <c r="S505" s="39"/>
      <c r="T505" s="6"/>
      <c r="U505" s="5"/>
      <c r="V505" s="52"/>
      <c r="W505" s="52"/>
      <c r="X505" s="54"/>
      <c r="Y505" s="15"/>
      <c r="Z505" s="52"/>
      <c r="AA505" s="39"/>
      <c r="AB505" s="39"/>
      <c r="AC505" s="54"/>
      <c r="AD505" s="17"/>
      <c r="AE505" s="15"/>
      <c r="AF505" s="62"/>
      <c r="AG505" s="112"/>
      <c r="AH505" s="39"/>
      <c r="AI505" s="52"/>
      <c r="AJ505" s="17"/>
      <c r="AK505" s="39"/>
      <c r="AL505" s="17"/>
      <c r="AM505" s="17"/>
      <c r="AO505" s="31" t="s">
        <v>312</v>
      </c>
    </row>
    <row r="506" spans="2:41" s="3" customFormat="1" ht="9.9499999999999993" customHeight="1" x14ac:dyDescent="0.2">
      <c r="B506" s="102" t="s">
        <v>292</v>
      </c>
      <c r="D506" s="40"/>
      <c r="E506" s="71" t="s">
        <v>44</v>
      </c>
      <c r="F506" s="71"/>
      <c r="G506" s="30" t="s">
        <v>45</v>
      </c>
      <c r="H506" s="30"/>
      <c r="I506" s="30" t="s">
        <v>419</v>
      </c>
      <c r="J506" s="30"/>
      <c r="K506" s="30" t="s">
        <v>366</v>
      </c>
      <c r="L506" s="30"/>
      <c r="M506" s="30"/>
      <c r="N506" s="30"/>
      <c r="P506" s="71"/>
      <c r="Q506" s="83"/>
      <c r="R506" s="29"/>
      <c r="S506" s="39">
        <f t="shared" ref="S506" si="535">IF(Suggested="Yes",AB506,AH506)</f>
        <v>13.75</v>
      </c>
      <c r="T506" s="37" t="s">
        <v>293</v>
      </c>
      <c r="U506" s="141" t="str">
        <f>+Instructions!$B$21</f>
        <v>G</v>
      </c>
      <c r="V506" s="52"/>
      <c r="W506" s="52"/>
      <c r="X506" s="54">
        <f>+Instructions!$C$21</f>
        <v>0</v>
      </c>
      <c r="Y506" s="17">
        <f>IF(Instructions!$C$21="Group",#REF!,IF(Instructions!$C$21="Carter",#REF!,ROUNDUP($AB506*(1-X506),2)))</f>
        <v>13.75</v>
      </c>
      <c r="Z506" s="52"/>
      <c r="AA506" s="6" t="s">
        <v>1300</v>
      </c>
      <c r="AB506" s="39">
        <v>13.75</v>
      </c>
      <c r="AC506" s="57">
        <f t="shared" ref="AC506" si="536">+X506</f>
        <v>0</v>
      </c>
      <c r="AD506" s="39">
        <f t="shared" ref="AD506" si="537">+Y506</f>
        <v>13.75</v>
      </c>
      <c r="AE506" s="57">
        <f t="shared" ref="AE506" si="538">(AH506-AD506)/AH506</f>
        <v>0</v>
      </c>
      <c r="AF506" s="109"/>
      <c r="AG506" s="116">
        <v>2</v>
      </c>
      <c r="AH506" s="44">
        <f t="shared" ref="AH506" si="539">SUM(AJ506:AL506)+AF506</f>
        <v>13.75</v>
      </c>
      <c r="AI506" s="52"/>
      <c r="AJ506" s="17">
        <f t="shared" ref="AJ506" si="540">ROUND(AD506/(1-VLOOKUP(AG506,Group,2,FALSE)),2)</f>
        <v>13.75</v>
      </c>
      <c r="AK506" s="17">
        <f t="shared" ref="AK506" si="541">IF(VLOOKUP(AG506,Group,5,FALSE)="YES",VLOOKUP(ROUND(ROUND(AJ506,1)-AJ506,2),Round,2,FALSE)+VLOOKUP(AG506,Group,6,FALSE),0)</f>
        <v>0</v>
      </c>
      <c r="AL506" s="17">
        <f t="shared" ref="AL506" si="542">IF(VLOOKUP(AG506,Group,7,FALSE)="",0,ROUND(AJ506-0.04999,1)-AJ506+AM506)</f>
        <v>0</v>
      </c>
      <c r="AM506" s="17" t="str">
        <f t="shared" ref="AM506" si="543">IF(VLOOKUP(AG506,Group,7,FALSE)="","",VLOOKUP(AG506,Group,7,FALSE))</f>
        <v/>
      </c>
      <c r="AO506" s="87" t="s">
        <v>312</v>
      </c>
    </row>
    <row r="507" spans="2:41" s="3" customFormat="1" ht="2.4500000000000002" customHeight="1" x14ac:dyDescent="0.2">
      <c r="P507" s="71"/>
      <c r="Q507" s="83"/>
      <c r="R507" s="6"/>
      <c r="S507" s="39"/>
      <c r="T507" s="6"/>
      <c r="U507" s="5"/>
      <c r="V507" s="52"/>
      <c r="W507" s="52"/>
      <c r="X507" s="54"/>
      <c r="Y507" s="15"/>
      <c r="Z507" s="52"/>
      <c r="AA507" s="39"/>
      <c r="AB507" s="39"/>
      <c r="AC507" s="54"/>
      <c r="AD507" s="17"/>
      <c r="AE507" s="15"/>
      <c r="AF507" s="62"/>
      <c r="AG507" s="112"/>
      <c r="AH507" s="39"/>
      <c r="AI507" s="52"/>
      <c r="AJ507" s="17"/>
      <c r="AK507" s="39"/>
      <c r="AL507" s="17"/>
      <c r="AM507" s="17"/>
      <c r="AO507" s="31" t="s">
        <v>312</v>
      </c>
    </row>
    <row r="508" spans="2:41" s="3" customFormat="1" ht="9.9499999999999993" customHeight="1" x14ac:dyDescent="0.2">
      <c r="B508" s="101" t="s">
        <v>308</v>
      </c>
      <c r="D508" s="40"/>
      <c r="E508" s="71" t="s">
        <v>43</v>
      </c>
      <c r="F508" s="71"/>
      <c r="G508" s="30" t="s">
        <v>295</v>
      </c>
      <c r="H508" s="30"/>
      <c r="I508" s="30" t="s">
        <v>1493</v>
      </c>
      <c r="J508" s="30"/>
      <c r="K508" s="30"/>
      <c r="N508" s="30"/>
      <c r="P508" s="71" t="s">
        <v>817</v>
      </c>
      <c r="Q508" s="83" t="s">
        <v>210</v>
      </c>
      <c r="R508" s="29"/>
      <c r="S508" s="39">
        <f t="shared" ref="S508" si="544">IF(Suggested="Yes",AB508,AH508)</f>
        <v>7.85</v>
      </c>
      <c r="T508" s="37" t="s">
        <v>294</v>
      </c>
      <c r="U508" s="141" t="str">
        <f>+Instructions!$B$21</f>
        <v>G</v>
      </c>
      <c r="V508" s="52"/>
      <c r="W508" s="52"/>
      <c r="X508" s="54">
        <f>+Instructions!$C$21</f>
        <v>0</v>
      </c>
      <c r="Y508" s="17">
        <f>IF(Instructions!$C$21="Group",#REF!,IF(Instructions!$C$21="Carter",#REF!,ROUNDUP($AB508*(1-X508),2)))</f>
        <v>7.85</v>
      </c>
      <c r="Z508" s="52"/>
      <c r="AA508" s="6" t="s">
        <v>1300</v>
      </c>
      <c r="AB508" s="39">
        <v>7.85</v>
      </c>
      <c r="AC508" s="57">
        <f t="shared" ref="AC508" si="545">+X508</f>
        <v>0</v>
      </c>
      <c r="AD508" s="17">
        <f t="shared" ref="AD508" si="546">+Y508</f>
        <v>7.85</v>
      </c>
      <c r="AE508" s="12">
        <f t="shared" ref="AE508" si="547">(AH508-AD508)/AH508</f>
        <v>0</v>
      </c>
      <c r="AF508" s="109"/>
      <c r="AG508" s="114">
        <v>1</v>
      </c>
      <c r="AH508" s="38">
        <f t="shared" ref="AH508" si="548">SUM(AJ508:AL508)+AF508</f>
        <v>7.85</v>
      </c>
      <c r="AI508" s="52"/>
      <c r="AJ508" s="17">
        <f t="shared" ref="AJ508" si="549">ROUND(AD508/(1-VLOOKUP(AG508,Group,2,FALSE)),2)</f>
        <v>7.85</v>
      </c>
      <c r="AK508" s="17">
        <f t="shared" ref="AK508" si="550">IF(VLOOKUP(AG508,Group,5,FALSE)="YES",VLOOKUP(ROUND(ROUND(AJ508,1)-AJ508,2),Round,2,FALSE)+VLOOKUP(AG508,Group,6,FALSE),0)</f>
        <v>0</v>
      </c>
      <c r="AL508" s="17">
        <f t="shared" ref="AL508" si="551">IF(VLOOKUP(AG508,Group,7,FALSE)="",0,ROUND(AJ508-0.04999,1)-AJ508+AM508)</f>
        <v>0</v>
      </c>
      <c r="AM508" s="17" t="str">
        <f t="shared" ref="AM508" si="552">IF(VLOOKUP(AG508,Group,7,FALSE)="","",VLOOKUP(AG508,Group,7,FALSE))</f>
        <v/>
      </c>
      <c r="AO508" s="87" t="s">
        <v>312</v>
      </c>
    </row>
    <row r="509" spans="2:41" s="3" customFormat="1" ht="9.9499999999999993" customHeight="1" x14ac:dyDescent="0.2">
      <c r="B509" s="101" t="s">
        <v>308</v>
      </c>
      <c r="D509" s="40"/>
      <c r="E509" s="71" t="s">
        <v>870</v>
      </c>
      <c r="F509" s="71"/>
      <c r="G509" s="30" t="s">
        <v>295</v>
      </c>
      <c r="H509" s="30"/>
      <c r="I509" s="30" t="s">
        <v>1493</v>
      </c>
      <c r="J509" s="30"/>
      <c r="K509" s="30"/>
      <c r="N509" s="30"/>
      <c r="P509" s="71" t="s">
        <v>872</v>
      </c>
      <c r="Q509" s="83" t="s">
        <v>210</v>
      </c>
      <c r="R509" s="29"/>
      <c r="S509" s="39">
        <f t="shared" ref="S509" si="553">IF(Suggested="Yes",AB509,AH509)</f>
        <v>8.85</v>
      </c>
      <c r="T509" s="37" t="s">
        <v>294</v>
      </c>
      <c r="U509" s="141" t="str">
        <f>+Instructions!$B$21</f>
        <v>G</v>
      </c>
      <c r="V509" s="52"/>
      <c r="W509" s="52"/>
      <c r="X509" s="54">
        <f>+Instructions!$C$21</f>
        <v>0</v>
      </c>
      <c r="Y509" s="17">
        <f>IF(Instructions!$C$21="Group",#REF!,IF(Instructions!$C$21="Carter",#REF!,ROUNDUP($AB509*(1-X509),2)))</f>
        <v>8.85</v>
      </c>
      <c r="Z509" s="52"/>
      <c r="AA509" s="6" t="s">
        <v>1300</v>
      </c>
      <c r="AB509" s="39">
        <v>8.85</v>
      </c>
      <c r="AC509" s="57">
        <f t="shared" ref="AC509" si="554">+X509</f>
        <v>0</v>
      </c>
      <c r="AD509" s="17">
        <f t="shared" ref="AD509" si="555">+Y509</f>
        <v>8.85</v>
      </c>
      <c r="AE509" s="12">
        <f t="shared" ref="AE509" si="556">(AH509-AD509)/AH509</f>
        <v>0</v>
      </c>
      <c r="AF509" s="109"/>
      <c r="AG509" s="114">
        <v>1</v>
      </c>
      <c r="AH509" s="38">
        <f t="shared" ref="AH509" si="557">SUM(AJ509:AL509)+AF509</f>
        <v>8.85</v>
      </c>
      <c r="AI509" s="52"/>
      <c r="AJ509" s="17">
        <f t="shared" ref="AJ509" si="558">ROUND(AD509/(1-VLOOKUP(AG509,Group,2,FALSE)),2)</f>
        <v>8.85</v>
      </c>
      <c r="AK509" s="17">
        <f t="shared" ref="AK509" si="559">IF(VLOOKUP(AG509,Group,5,FALSE)="YES",VLOOKUP(ROUND(ROUND(AJ509,1)-AJ509,2),Round,2,FALSE)+VLOOKUP(AG509,Group,6,FALSE),0)</f>
        <v>0</v>
      </c>
      <c r="AL509" s="17">
        <f t="shared" ref="AL509" si="560">IF(VLOOKUP(AG509,Group,7,FALSE)="",0,ROUND(AJ509-0.04999,1)-AJ509+AM509)</f>
        <v>0</v>
      </c>
      <c r="AM509" s="17" t="str">
        <f t="shared" ref="AM509" si="561">IF(VLOOKUP(AG509,Group,7,FALSE)="","",VLOOKUP(AG509,Group,7,FALSE))</f>
        <v/>
      </c>
      <c r="AO509" s="87" t="s">
        <v>312</v>
      </c>
    </row>
    <row r="510" spans="2:41" s="3" customFormat="1" ht="1.5" customHeight="1" x14ac:dyDescent="0.2">
      <c r="P510" s="71"/>
      <c r="Q510" s="83"/>
      <c r="R510" s="6"/>
      <c r="S510" s="39"/>
      <c r="T510" s="6"/>
      <c r="U510" s="5"/>
      <c r="V510" s="52"/>
      <c r="W510" s="52"/>
      <c r="X510" s="54"/>
      <c r="Y510" s="15"/>
      <c r="Z510" s="52"/>
      <c r="AA510" s="39"/>
      <c r="AB510" s="39"/>
      <c r="AC510" s="54"/>
      <c r="AD510" s="17"/>
      <c r="AE510" s="15"/>
      <c r="AF510" s="62"/>
      <c r="AG510" s="112"/>
      <c r="AH510" s="39"/>
      <c r="AI510" s="52"/>
      <c r="AJ510" s="17"/>
      <c r="AK510" s="39"/>
      <c r="AL510" s="17"/>
      <c r="AM510" s="17"/>
      <c r="AO510" s="31" t="s">
        <v>312</v>
      </c>
    </row>
    <row r="511" spans="2:41" s="3" customFormat="1" ht="9.9499999999999993" customHeight="1" x14ac:dyDescent="0.2">
      <c r="B511" s="100" t="s">
        <v>204</v>
      </c>
      <c r="D511" s="40"/>
      <c r="E511" s="71" t="s">
        <v>134</v>
      </c>
      <c r="F511" s="71"/>
      <c r="G511" s="30" t="s">
        <v>1499</v>
      </c>
      <c r="H511" s="30"/>
      <c r="I511" s="30" t="s">
        <v>1494</v>
      </c>
      <c r="J511" s="30"/>
      <c r="K511" s="30" t="s">
        <v>1496</v>
      </c>
      <c r="L511" s="30"/>
      <c r="M511" s="30"/>
      <c r="N511" s="30"/>
      <c r="P511" s="71" t="s">
        <v>948</v>
      </c>
      <c r="Q511" s="83"/>
      <c r="R511" s="29" t="s">
        <v>304</v>
      </c>
      <c r="S511" s="39">
        <f t="shared" ref="S511" si="562">IF(Suggested="Yes",AB511,AH511)</f>
        <v>30.65</v>
      </c>
      <c r="T511" s="37" t="s">
        <v>293</v>
      </c>
      <c r="U511" s="141" t="str">
        <f>+Instructions!$B$21</f>
        <v>G</v>
      </c>
      <c r="V511" s="52"/>
      <c r="W511" s="52"/>
      <c r="X511" s="54">
        <f>+Instructions!$C$21</f>
        <v>0</v>
      </c>
      <c r="Y511" s="17">
        <f>IF(Instructions!$C$21="Group",#REF!,IF(Instructions!$C$21="Carter",#REF!,ROUNDUP($AB511*(1-X511),2)))</f>
        <v>30.65</v>
      </c>
      <c r="Z511" s="52"/>
      <c r="AA511" s="6" t="s">
        <v>1300</v>
      </c>
      <c r="AB511" s="39">
        <v>30.65</v>
      </c>
      <c r="AC511" s="57">
        <f t="shared" ref="AC511" si="563">+X511</f>
        <v>0</v>
      </c>
      <c r="AD511" s="17">
        <f t="shared" ref="AD511" si="564">+Y511</f>
        <v>30.65</v>
      </c>
      <c r="AE511" s="12">
        <f t="shared" ref="AE511" si="565">(AH511-AD511)/AH511</f>
        <v>0</v>
      </c>
      <c r="AF511" s="109"/>
      <c r="AG511" s="115">
        <v>3</v>
      </c>
      <c r="AH511" s="53">
        <f t="shared" ref="AH511" si="566">SUM(AJ511:AL511)+AF511</f>
        <v>30.65</v>
      </c>
      <c r="AI511" s="52"/>
      <c r="AJ511" s="17">
        <f t="shared" ref="AJ511" si="567">ROUND(AD511/(1-VLOOKUP(AG511,Group,2,FALSE)),2)</f>
        <v>30.65</v>
      </c>
      <c r="AK511" s="17">
        <f t="shared" ref="AK511" si="568">IF(VLOOKUP(AG511,Group,5,FALSE)="YES",VLOOKUP(ROUND(ROUND(AJ511,1)-AJ511,2),Round,2,FALSE)+VLOOKUP(AG511,Group,6,FALSE),0)</f>
        <v>0</v>
      </c>
      <c r="AL511" s="17">
        <f t="shared" ref="AL511" si="569">IF(VLOOKUP(AG511,Group,7,FALSE)="",0,ROUND(AJ511-0.04999,1)-AJ511+AM511)</f>
        <v>0</v>
      </c>
      <c r="AM511" s="17" t="str">
        <f t="shared" ref="AM511" si="570">IF(VLOOKUP(AG511,Group,7,FALSE)="","",VLOOKUP(AG511,Group,7,FALSE))</f>
        <v/>
      </c>
      <c r="AO511" s="87" t="s">
        <v>312</v>
      </c>
    </row>
    <row r="512" spans="2:41" s="3" customFormat="1" ht="9.9499999999999993" customHeight="1" x14ac:dyDescent="0.2">
      <c r="B512" s="100" t="s">
        <v>204</v>
      </c>
      <c r="D512" s="40"/>
      <c r="E512" s="71" t="s">
        <v>1468</v>
      </c>
      <c r="F512" s="71"/>
      <c r="G512" s="30" t="s">
        <v>1500</v>
      </c>
      <c r="H512" s="30"/>
      <c r="I512" s="30" t="s">
        <v>1494</v>
      </c>
      <c r="J512" s="30"/>
      <c r="K512" s="30" t="s">
        <v>1497</v>
      </c>
      <c r="L512" s="30"/>
      <c r="M512" s="30"/>
      <c r="N512" s="30"/>
      <c r="P512" s="71" t="s">
        <v>661</v>
      </c>
      <c r="Q512" s="83"/>
      <c r="R512" s="29" t="s">
        <v>1469</v>
      </c>
      <c r="S512" s="39">
        <f>IF(Suggested="Yes",AB512,AH512)</f>
        <v>53.95</v>
      </c>
      <c r="T512" s="37" t="s">
        <v>293</v>
      </c>
      <c r="U512" s="141" t="str">
        <f>+Instructions!$B$21</f>
        <v>G</v>
      </c>
      <c r="V512" s="52"/>
      <c r="W512" s="52"/>
      <c r="X512" s="54">
        <f>+Instructions!$C$21</f>
        <v>0</v>
      </c>
      <c r="Y512" s="17">
        <f>IF(Instructions!$C$21="Group",#REF!,IF(Instructions!$C$21="Carter",#REF!,ROUNDUP($AB512*(1-X512),2)))</f>
        <v>53.95</v>
      </c>
      <c r="Z512" s="52"/>
      <c r="AA512" s="6" t="s">
        <v>1300</v>
      </c>
      <c r="AB512" s="39">
        <v>53.95</v>
      </c>
      <c r="AC512" s="57">
        <f>+X512</f>
        <v>0</v>
      </c>
      <c r="AD512" s="17">
        <f>+Y512</f>
        <v>53.95</v>
      </c>
      <c r="AE512" s="12">
        <f>(AH512-AD512)/AH512</f>
        <v>0</v>
      </c>
      <c r="AF512" s="109"/>
      <c r="AG512" s="115">
        <v>3</v>
      </c>
      <c r="AH512" s="53">
        <f>SUM(AJ512:AL512)+AF512</f>
        <v>53.95</v>
      </c>
      <c r="AI512" s="52"/>
      <c r="AJ512" s="17">
        <f>ROUND(AD512/(1-VLOOKUP(AG512,Group,2,FALSE)),2)</f>
        <v>53.95</v>
      </c>
      <c r="AK512" s="17">
        <f>IF(VLOOKUP(AG512,Group,5,FALSE)="YES",VLOOKUP(ROUND(ROUND(AJ512,1)-AJ512,2),Round,2,FALSE)+VLOOKUP(AG512,Group,6,FALSE),0)</f>
        <v>0</v>
      </c>
      <c r="AL512" s="17">
        <f>IF(VLOOKUP(AG512,Group,7,FALSE)="",0,ROUND(AJ512-0.04999,1)-AJ512+AM512)</f>
        <v>0</v>
      </c>
      <c r="AM512" s="17" t="str">
        <f>IF(VLOOKUP(AG512,Group,7,FALSE)="","",VLOOKUP(AG512,Group,7,FALSE))</f>
        <v/>
      </c>
      <c r="AO512" s="87" t="s">
        <v>312</v>
      </c>
    </row>
    <row r="513" spans="2:41" s="3" customFormat="1" ht="1.5" customHeight="1" x14ac:dyDescent="0.2">
      <c r="P513" s="71"/>
      <c r="Q513" s="83"/>
      <c r="R513" s="6"/>
      <c r="S513" s="39"/>
      <c r="T513" s="6"/>
      <c r="U513" s="5"/>
      <c r="V513" s="52"/>
      <c r="W513" s="52"/>
      <c r="X513" s="54"/>
      <c r="Y513" s="15"/>
      <c r="Z513" s="52"/>
      <c r="AA513" s="39"/>
      <c r="AB513" s="39"/>
      <c r="AC513" s="54"/>
      <c r="AD513" s="17"/>
      <c r="AE513" s="15"/>
      <c r="AF513" s="62"/>
      <c r="AG513" s="112"/>
      <c r="AH513" s="39"/>
      <c r="AI513" s="52"/>
      <c r="AJ513" s="17"/>
      <c r="AK513" s="39"/>
      <c r="AL513" s="17"/>
      <c r="AM513" s="17"/>
      <c r="AO513" s="31" t="s">
        <v>312</v>
      </c>
    </row>
    <row r="514" spans="2:41" s="3" customFormat="1" ht="9.9499999999999993" customHeight="1" x14ac:dyDescent="0.2">
      <c r="B514" s="102" t="s">
        <v>292</v>
      </c>
      <c r="D514" s="40"/>
      <c r="E514" s="71" t="s">
        <v>44</v>
      </c>
      <c r="F514" s="71"/>
      <c r="G514" s="30" t="s">
        <v>45</v>
      </c>
      <c r="H514" s="30"/>
      <c r="I514" s="30" t="s">
        <v>1494</v>
      </c>
      <c r="J514" s="30"/>
      <c r="K514" s="30" t="s">
        <v>366</v>
      </c>
      <c r="L514" s="30"/>
      <c r="M514" s="30"/>
      <c r="N514" s="30"/>
      <c r="P514" s="71"/>
      <c r="Q514" s="83"/>
      <c r="R514" s="29"/>
      <c r="S514" s="39">
        <f t="shared" ref="S514" si="571">IF(Suggested="Yes",AB514,AH514)</f>
        <v>15</v>
      </c>
      <c r="T514" s="37" t="s">
        <v>293</v>
      </c>
      <c r="U514" s="141" t="str">
        <f>+Instructions!$B$21</f>
        <v>G</v>
      </c>
      <c r="V514" s="52"/>
      <c r="W514" s="52"/>
      <c r="X514" s="54">
        <f>+Instructions!$C$21</f>
        <v>0</v>
      </c>
      <c r="Y514" s="17">
        <f>IF(Instructions!$C$21="Group",#REF!,IF(Instructions!$C$21="Carter",#REF!,ROUNDUP($AB514*(1-X514),2)))</f>
        <v>15</v>
      </c>
      <c r="Z514" s="52"/>
      <c r="AA514" s="6" t="s">
        <v>1300</v>
      </c>
      <c r="AB514" s="39">
        <v>15</v>
      </c>
      <c r="AC514" s="57">
        <f t="shared" ref="AC514" si="572">+X514</f>
        <v>0</v>
      </c>
      <c r="AD514" s="39">
        <f t="shared" ref="AD514" si="573">+Y514</f>
        <v>15</v>
      </c>
      <c r="AE514" s="57">
        <f t="shared" ref="AE514" si="574">(AH514-AD514)/AH514</f>
        <v>0</v>
      </c>
      <c r="AF514" s="109"/>
      <c r="AG514" s="116">
        <v>2</v>
      </c>
      <c r="AH514" s="44">
        <f t="shared" ref="AH514" si="575">SUM(AJ514:AL514)+AF514</f>
        <v>15</v>
      </c>
      <c r="AI514" s="52"/>
      <c r="AJ514" s="17">
        <f t="shared" ref="AJ514" si="576">ROUND(AD514/(1-VLOOKUP(AG514,Group,2,FALSE)),2)</f>
        <v>15</v>
      </c>
      <c r="AK514" s="17">
        <f t="shared" ref="AK514" si="577">IF(VLOOKUP(AG514,Group,5,FALSE)="YES",VLOOKUP(ROUND(ROUND(AJ514,1)-AJ514,2),Round,2,FALSE)+VLOOKUP(AG514,Group,6,FALSE),0)</f>
        <v>0</v>
      </c>
      <c r="AL514" s="17">
        <f t="shared" ref="AL514" si="578">IF(VLOOKUP(AG514,Group,7,FALSE)="",0,ROUND(AJ514-0.04999,1)-AJ514+AM514)</f>
        <v>0</v>
      </c>
      <c r="AM514" s="17" t="str">
        <f t="shared" ref="AM514" si="579">IF(VLOOKUP(AG514,Group,7,FALSE)="","",VLOOKUP(AG514,Group,7,FALSE))</f>
        <v/>
      </c>
      <c r="AO514" s="87" t="s">
        <v>312</v>
      </c>
    </row>
    <row r="515" spans="2:41" s="3" customFormat="1" ht="1.5" customHeight="1" x14ac:dyDescent="0.2">
      <c r="P515" s="71"/>
      <c r="Q515" s="83"/>
      <c r="R515" s="6"/>
      <c r="S515" s="39"/>
      <c r="T515" s="6"/>
      <c r="U515" s="5"/>
      <c r="V515" s="52"/>
      <c r="W515" s="52"/>
      <c r="X515" s="54"/>
      <c r="Y515" s="15"/>
      <c r="Z515" s="52"/>
      <c r="AA515" s="39"/>
      <c r="AB515" s="39"/>
      <c r="AC515" s="54"/>
      <c r="AD515" s="17"/>
      <c r="AE515" s="15"/>
      <c r="AF515" s="62"/>
      <c r="AG515" s="112"/>
      <c r="AH515" s="39"/>
      <c r="AI515" s="52"/>
      <c r="AJ515" s="17"/>
      <c r="AK515" s="39"/>
      <c r="AL515" s="17"/>
      <c r="AM515" s="17"/>
      <c r="AO515" s="31" t="s">
        <v>312</v>
      </c>
    </row>
    <row r="516" spans="2:41" s="3" customFormat="1" ht="9.75" customHeight="1" x14ac:dyDescent="0.2">
      <c r="D516" s="40" t="s">
        <v>305</v>
      </c>
      <c r="E516" s="188" t="s">
        <v>1466</v>
      </c>
      <c r="F516" s="71"/>
      <c r="G516" s="30"/>
      <c r="H516" s="30"/>
      <c r="I516" s="30"/>
      <c r="J516" s="30"/>
      <c r="K516" s="30"/>
      <c r="L516" s="30"/>
      <c r="M516" s="30"/>
      <c r="N516" s="30"/>
      <c r="P516" s="71"/>
      <c r="Q516" s="83"/>
      <c r="R516" s="29"/>
      <c r="S516" s="39"/>
      <c r="T516" s="37"/>
      <c r="U516" s="5"/>
      <c r="V516" s="52"/>
      <c r="W516" s="52"/>
      <c r="X516" s="54"/>
      <c r="Y516" s="17"/>
      <c r="Z516" s="52"/>
      <c r="AA516" s="133"/>
      <c r="AB516" s="39"/>
      <c r="AC516" s="57"/>
      <c r="AD516" s="17"/>
      <c r="AE516" s="12"/>
      <c r="AF516" s="62"/>
      <c r="AH516" s="17"/>
      <c r="AI516" s="52"/>
      <c r="AK516" s="6" t="s">
        <v>93</v>
      </c>
      <c r="AO516" s="31" t="s">
        <v>312</v>
      </c>
    </row>
    <row r="517" spans="2:41" s="3" customFormat="1" ht="9.75" customHeight="1" x14ac:dyDescent="0.2">
      <c r="D517" s="40"/>
      <c r="E517" s="188" t="s">
        <v>1470</v>
      </c>
      <c r="F517" s="71"/>
      <c r="G517" s="30"/>
      <c r="H517" s="30"/>
      <c r="I517" s="30"/>
      <c r="J517" s="30"/>
      <c r="K517" s="30"/>
      <c r="L517" s="30"/>
      <c r="M517" s="30"/>
      <c r="N517" s="30"/>
      <c r="P517" s="71"/>
      <c r="Q517" s="83"/>
      <c r="R517" s="29"/>
      <c r="S517" s="39"/>
      <c r="T517" s="37"/>
      <c r="U517" s="5"/>
      <c r="V517" s="52"/>
      <c r="W517" s="52"/>
      <c r="X517" s="54"/>
      <c r="Y517" s="17"/>
      <c r="Z517" s="52"/>
      <c r="AA517" s="133"/>
      <c r="AB517" s="39"/>
      <c r="AC517" s="57"/>
      <c r="AD517" s="17"/>
      <c r="AE517" s="12"/>
      <c r="AF517" s="62"/>
      <c r="AH517" s="17"/>
      <c r="AI517" s="52"/>
      <c r="AK517" s="6" t="s">
        <v>93</v>
      </c>
      <c r="AO517" s="31" t="s">
        <v>312</v>
      </c>
    </row>
    <row r="518" spans="2:41" s="3" customFormat="1" ht="3.75" customHeight="1" x14ac:dyDescent="0.2">
      <c r="P518" s="71"/>
      <c r="Q518" s="83"/>
      <c r="R518" s="6"/>
      <c r="S518" s="39"/>
      <c r="T518" s="6"/>
      <c r="U518" s="5"/>
      <c r="V518" s="52"/>
      <c r="W518" s="52"/>
      <c r="X518" s="54"/>
      <c r="Y518" s="15"/>
      <c r="Z518" s="52"/>
      <c r="AA518" s="39"/>
      <c r="AB518" s="39"/>
      <c r="AC518" s="54"/>
      <c r="AD518" s="17"/>
      <c r="AE518" s="15"/>
      <c r="AF518" s="62"/>
      <c r="AG518" s="112"/>
      <c r="AH518" s="39"/>
      <c r="AI518" s="52"/>
      <c r="AJ518" s="17"/>
      <c r="AK518" s="39"/>
      <c r="AL518" s="17"/>
      <c r="AM518" s="17"/>
      <c r="AO518" s="31"/>
    </row>
    <row r="519" spans="2:41" s="238" customFormat="1" ht="12.2" customHeight="1" x14ac:dyDescent="0.2">
      <c r="C519" s="129" t="s">
        <v>1246</v>
      </c>
      <c r="D519" s="3"/>
      <c r="E519" s="3"/>
      <c r="F519" s="3"/>
      <c r="G519" s="3"/>
      <c r="H519" s="3"/>
      <c r="I519" s="3"/>
      <c r="J519" s="3"/>
      <c r="K519" s="3"/>
      <c r="L519" s="3"/>
      <c r="M519" s="3"/>
      <c r="N519" s="3"/>
      <c r="O519" s="3"/>
      <c r="P519" s="71"/>
      <c r="Q519" s="83"/>
      <c r="R519" s="193" t="s">
        <v>681</v>
      </c>
      <c r="S519" s="194" t="s">
        <v>1276</v>
      </c>
      <c r="T519" s="198"/>
      <c r="U519" s="233"/>
      <c r="V519" s="239"/>
      <c r="W519" s="239"/>
      <c r="X519" s="242"/>
      <c r="Y519" s="241"/>
      <c r="Z519" s="239"/>
      <c r="AA519" s="237"/>
      <c r="AB519" s="237"/>
      <c r="AC519" s="242"/>
      <c r="AD519" s="240"/>
      <c r="AE519" s="241"/>
      <c r="AF519" s="243"/>
      <c r="AG519" s="244"/>
      <c r="AH519" s="237"/>
      <c r="AI519" s="239"/>
      <c r="AJ519" s="240"/>
      <c r="AK519" s="237"/>
      <c r="AL519" s="240"/>
      <c r="AM519" s="240"/>
      <c r="AO519" s="245"/>
    </row>
    <row r="520" spans="2:41" s="238" customFormat="1" ht="2.4500000000000002" customHeight="1" x14ac:dyDescent="0.2">
      <c r="C520" s="3"/>
      <c r="D520" s="3"/>
      <c r="E520" s="3"/>
      <c r="F520" s="3"/>
      <c r="G520" s="3"/>
      <c r="H520" s="3"/>
      <c r="I520" s="3"/>
      <c r="J520" s="3"/>
      <c r="K520" s="3"/>
      <c r="L520" s="3"/>
      <c r="M520" s="3"/>
      <c r="N520" s="3"/>
      <c r="O520" s="3"/>
      <c r="P520" s="71"/>
      <c r="Q520" s="83"/>
      <c r="R520" s="6"/>
      <c r="S520" s="39"/>
      <c r="T520" s="6"/>
      <c r="U520" s="233"/>
      <c r="V520" s="239"/>
      <c r="W520" s="239"/>
      <c r="X520" s="242"/>
      <c r="Y520" s="241"/>
      <c r="Z520" s="239"/>
      <c r="AA520" s="237"/>
      <c r="AB520" s="237"/>
      <c r="AC520" s="242"/>
      <c r="AD520" s="240"/>
      <c r="AE520" s="241"/>
      <c r="AF520" s="243"/>
      <c r="AG520" s="244"/>
      <c r="AH520" s="237"/>
      <c r="AI520" s="239"/>
      <c r="AJ520" s="240"/>
      <c r="AK520" s="237"/>
      <c r="AL520" s="240"/>
      <c r="AM520" s="240"/>
      <c r="AO520" s="245" t="s">
        <v>312</v>
      </c>
    </row>
    <row r="521" spans="2:41" s="247" customFormat="1" ht="9.9499999999999993" customHeight="1" x14ac:dyDescent="0.2">
      <c r="C521" s="135"/>
      <c r="D521" s="40" t="s">
        <v>206</v>
      </c>
      <c r="E521" s="145" t="s">
        <v>1390</v>
      </c>
      <c r="F521" s="144"/>
      <c r="G521" s="145"/>
      <c r="H521" s="145" t="s">
        <v>1393</v>
      </c>
      <c r="I521" s="30"/>
      <c r="J521" s="145"/>
      <c r="K521" s="145"/>
      <c r="L521" s="145"/>
      <c r="M521" s="30"/>
      <c r="N521" s="144"/>
      <c r="O521" s="30"/>
      <c r="P521" s="30"/>
      <c r="Q521" s="83"/>
      <c r="R521" s="30"/>
      <c r="S521" s="30"/>
      <c r="T521" s="134"/>
      <c r="U521" s="234"/>
      <c r="V521" s="239"/>
      <c r="W521" s="239"/>
      <c r="X521" s="255"/>
      <c r="Y521" s="235"/>
      <c r="Z521" s="239"/>
      <c r="AA521" s="246"/>
      <c r="AC521" s="255"/>
      <c r="AD521" s="254"/>
      <c r="AE521" s="235"/>
      <c r="AF521" s="256"/>
      <c r="AH521" s="254"/>
      <c r="AI521" s="239"/>
      <c r="AJ521" s="238"/>
      <c r="AK521" s="202" t="s">
        <v>93</v>
      </c>
      <c r="AL521" s="238"/>
      <c r="AO521" s="245" t="s">
        <v>312</v>
      </c>
    </row>
    <row r="522" spans="2:41" s="247" customFormat="1" ht="9.9499999999999993" customHeight="1" x14ac:dyDescent="0.2">
      <c r="C522" s="135"/>
      <c r="D522" s="40"/>
      <c r="E522" s="145" t="s">
        <v>1391</v>
      </c>
      <c r="F522" s="144"/>
      <c r="G522" s="145"/>
      <c r="H522" s="145" t="s">
        <v>1392</v>
      </c>
      <c r="I522" s="30"/>
      <c r="J522" s="145"/>
      <c r="K522" s="145"/>
      <c r="L522" s="145"/>
      <c r="M522" s="30"/>
      <c r="N522" s="144"/>
      <c r="O522" s="30"/>
      <c r="P522" s="30"/>
      <c r="Q522" s="83"/>
      <c r="R522" s="30"/>
      <c r="S522" s="30"/>
      <c r="T522" s="134"/>
      <c r="U522" s="234"/>
      <c r="V522" s="239"/>
      <c r="W522" s="239"/>
      <c r="X522" s="255"/>
      <c r="Y522" s="235"/>
      <c r="Z522" s="239"/>
      <c r="AA522" s="246"/>
      <c r="AC522" s="255"/>
      <c r="AD522" s="254"/>
      <c r="AE522" s="235"/>
      <c r="AF522" s="256"/>
      <c r="AH522" s="254"/>
      <c r="AI522" s="239"/>
      <c r="AJ522" s="238"/>
      <c r="AK522" s="202" t="s">
        <v>93</v>
      </c>
      <c r="AL522" s="238"/>
      <c r="AO522" s="245" t="s">
        <v>312</v>
      </c>
    </row>
    <row r="523" spans="2:41" s="238" customFormat="1" ht="1.5" customHeight="1" x14ac:dyDescent="0.2">
      <c r="C523" s="3"/>
      <c r="D523" s="3"/>
      <c r="E523" s="3"/>
      <c r="F523" s="3"/>
      <c r="G523" s="3"/>
      <c r="H523" s="3"/>
      <c r="I523" s="3"/>
      <c r="J523" s="3"/>
      <c r="K523" s="3"/>
      <c r="L523" s="3"/>
      <c r="M523" s="3"/>
      <c r="N523" s="3"/>
      <c r="O523" s="3"/>
      <c r="P523" s="71"/>
      <c r="Q523" s="83"/>
      <c r="R523" s="6"/>
      <c r="S523" s="39"/>
      <c r="T523" s="6"/>
      <c r="U523" s="233"/>
      <c r="V523" s="239"/>
      <c r="W523" s="239"/>
      <c r="X523" s="242"/>
      <c r="Y523" s="241"/>
      <c r="Z523" s="239"/>
      <c r="AA523" s="237"/>
      <c r="AB523" s="237"/>
      <c r="AC523" s="242"/>
      <c r="AD523" s="240"/>
      <c r="AE523" s="241"/>
      <c r="AF523" s="243"/>
      <c r="AG523" s="244"/>
      <c r="AH523" s="237"/>
      <c r="AI523" s="239"/>
      <c r="AJ523" s="240"/>
      <c r="AK523" s="237"/>
      <c r="AL523" s="240"/>
      <c r="AM523" s="240"/>
      <c r="AO523" s="245" t="s">
        <v>312</v>
      </c>
    </row>
    <row r="524" spans="2:41" s="3" customFormat="1" ht="9.9499999999999993" customHeight="1" x14ac:dyDescent="0.2">
      <c r="B524" s="101" t="s">
        <v>308</v>
      </c>
      <c r="D524" s="40"/>
      <c r="E524" s="71" t="s">
        <v>43</v>
      </c>
      <c r="F524" s="71"/>
      <c r="G524" s="30" t="s">
        <v>295</v>
      </c>
      <c r="H524" s="30"/>
      <c r="I524" s="30" t="s">
        <v>620</v>
      </c>
      <c r="J524" s="30"/>
      <c r="K524" s="30"/>
      <c r="L524" s="30"/>
      <c r="M524" s="30"/>
      <c r="N524" s="30"/>
      <c r="P524" s="71" t="s">
        <v>817</v>
      </c>
      <c r="Q524" s="83" t="s">
        <v>210</v>
      </c>
      <c r="R524" s="29"/>
      <c r="S524" s="39">
        <f t="shared" ref="S524:S526" si="580">IF(Suggested="Yes",AB524,AH524)</f>
        <v>6.1</v>
      </c>
      <c r="T524" s="37" t="s">
        <v>294</v>
      </c>
      <c r="U524" s="141" t="str">
        <f>+Instructions!$B$21</f>
        <v>G</v>
      </c>
      <c r="V524" s="52"/>
      <c r="W524" s="52"/>
      <c r="X524" s="54">
        <f>+Instructions!$C$21</f>
        <v>0</v>
      </c>
      <c r="Y524" s="17">
        <f>IF(Instructions!$C$21="Group",#REF!,IF(Instructions!$C$21="Carter",#REF!,ROUNDUP($AB524*(1-X524),2)))</f>
        <v>6.1</v>
      </c>
      <c r="Z524" s="52"/>
      <c r="AA524" s="6" t="s">
        <v>1300</v>
      </c>
      <c r="AB524" s="39">
        <v>6.1</v>
      </c>
      <c r="AC524" s="57">
        <f t="shared" ref="AC524:AC526" si="581">+X524</f>
        <v>0</v>
      </c>
      <c r="AD524" s="17">
        <f t="shared" ref="AD524:AD526" si="582">+Y524</f>
        <v>6.1</v>
      </c>
      <c r="AE524" s="12">
        <f t="shared" ref="AE524:AE526" si="583">(AH524-AD524)/AH524</f>
        <v>0</v>
      </c>
      <c r="AF524" s="109"/>
      <c r="AG524" s="114">
        <v>1</v>
      </c>
      <c r="AH524" s="38">
        <f t="shared" ref="AH524:AH526" si="584">SUM(AJ524:AL524)+AF524</f>
        <v>6.1</v>
      </c>
      <c r="AI524" s="52"/>
      <c r="AJ524" s="17">
        <f t="shared" ref="AJ524:AJ526" si="585">ROUND(AD524/(1-VLOOKUP(AG524,Group,2,FALSE)),2)</f>
        <v>6.1</v>
      </c>
      <c r="AK524" s="17">
        <f t="shared" ref="AK524:AK526" si="586">IF(VLOOKUP(AG524,Group,5,FALSE)="YES",VLOOKUP(ROUND(ROUND(AJ524,1)-AJ524,2),Round,2,FALSE)+VLOOKUP(AG524,Group,6,FALSE),0)</f>
        <v>0</v>
      </c>
      <c r="AL524" s="17">
        <f t="shared" ref="AL524:AL526" si="587">IF(VLOOKUP(AG524,Group,7,FALSE)="",0,ROUND(AJ524-0.04999,1)-AJ524+AM524)</f>
        <v>0</v>
      </c>
      <c r="AM524" s="17" t="str">
        <f t="shared" ref="AM524:AM526" si="588">IF(VLOOKUP(AG524,Group,7,FALSE)="","",VLOOKUP(AG524,Group,7,FALSE))</f>
        <v/>
      </c>
      <c r="AO524" s="31" t="s">
        <v>312</v>
      </c>
    </row>
    <row r="525" spans="2:41" s="3" customFormat="1" ht="9.9499999999999993" customHeight="1" x14ac:dyDescent="0.2">
      <c r="B525" s="101" t="s">
        <v>308</v>
      </c>
      <c r="D525" s="40"/>
      <c r="E525" s="164" t="s">
        <v>276</v>
      </c>
      <c r="F525" s="164"/>
      <c r="G525" s="165" t="s">
        <v>295</v>
      </c>
      <c r="H525" s="165"/>
      <c r="I525" s="165" t="s">
        <v>620</v>
      </c>
      <c r="J525" s="165"/>
      <c r="K525" s="165"/>
      <c r="L525" s="309" t="s">
        <v>1584</v>
      </c>
      <c r="M525" s="165"/>
      <c r="N525" s="165"/>
      <c r="O525" s="308"/>
      <c r="P525" s="164" t="s">
        <v>151</v>
      </c>
      <c r="Q525" s="309"/>
      <c r="R525" s="320"/>
      <c r="S525" s="314">
        <f t="shared" si="580"/>
        <v>6.95</v>
      </c>
      <c r="T525" s="321" t="s">
        <v>294</v>
      </c>
      <c r="U525" s="324" t="str">
        <f>+Instructions!$B$21</f>
        <v>G</v>
      </c>
      <c r="V525" s="52"/>
      <c r="W525" s="52"/>
      <c r="X525" s="54">
        <f>+Instructions!$C$21</f>
        <v>0</v>
      </c>
      <c r="Y525" s="17">
        <f>IF(Instructions!$C$21="Group",#REF!,IF(Instructions!$C$21="Carter",#REF!,ROUNDUP($AB525*(1-X525),2)))</f>
        <v>6.95</v>
      </c>
      <c r="Z525" s="52"/>
      <c r="AA525" s="6" t="s">
        <v>1300</v>
      </c>
      <c r="AB525" s="39">
        <v>6.95</v>
      </c>
      <c r="AC525" s="57">
        <f t="shared" si="581"/>
        <v>0</v>
      </c>
      <c r="AD525" s="17">
        <f t="shared" si="582"/>
        <v>6.95</v>
      </c>
      <c r="AE525" s="12">
        <f t="shared" si="583"/>
        <v>0</v>
      </c>
      <c r="AF525" s="109"/>
      <c r="AG525" s="114">
        <v>1</v>
      </c>
      <c r="AH525" s="38">
        <f t="shared" si="584"/>
        <v>6.95</v>
      </c>
      <c r="AI525" s="52"/>
      <c r="AJ525" s="17">
        <f t="shared" si="585"/>
        <v>6.95</v>
      </c>
      <c r="AK525" s="17">
        <f t="shared" si="586"/>
        <v>0</v>
      </c>
      <c r="AL525" s="17">
        <f t="shared" si="587"/>
        <v>0</v>
      </c>
      <c r="AM525" s="17" t="str">
        <f t="shared" si="588"/>
        <v/>
      </c>
      <c r="AO525" s="31" t="s">
        <v>312</v>
      </c>
    </row>
    <row r="526" spans="2:41" s="3" customFormat="1" ht="9.9499999999999993" customHeight="1" x14ac:dyDescent="0.2">
      <c r="B526" s="101" t="s">
        <v>308</v>
      </c>
      <c r="D526" s="40"/>
      <c r="E526" s="71" t="s">
        <v>870</v>
      </c>
      <c r="F526" s="71"/>
      <c r="G526" s="30" t="s">
        <v>295</v>
      </c>
      <c r="H526" s="30"/>
      <c r="I526" s="30" t="s">
        <v>620</v>
      </c>
      <c r="J526" s="30"/>
      <c r="K526" s="30"/>
      <c r="L526" s="30"/>
      <c r="M526" s="30"/>
      <c r="N526" s="30"/>
      <c r="P526" s="71" t="s">
        <v>872</v>
      </c>
      <c r="Q526" s="83"/>
      <c r="R526" s="29"/>
      <c r="S526" s="39">
        <f t="shared" si="580"/>
        <v>8.6999999999999993</v>
      </c>
      <c r="T526" s="37" t="s">
        <v>294</v>
      </c>
      <c r="U526" s="141" t="str">
        <f>+Instructions!$B$21</f>
        <v>G</v>
      </c>
      <c r="V526" s="52"/>
      <c r="W526" s="52"/>
      <c r="X526" s="54">
        <f>+Instructions!$C$21</f>
        <v>0</v>
      </c>
      <c r="Y526" s="17">
        <f>IF(Instructions!$C$21="Group",#REF!,IF(Instructions!$C$21="Carter",#REF!,ROUNDUP($AB526*(1-X526),2)))</f>
        <v>8.6999999999999993</v>
      </c>
      <c r="Z526" s="52"/>
      <c r="AA526" s="6" t="s">
        <v>1300</v>
      </c>
      <c r="AB526" s="39">
        <v>8.6999999999999993</v>
      </c>
      <c r="AC526" s="57">
        <f t="shared" si="581"/>
        <v>0</v>
      </c>
      <c r="AD526" s="17">
        <f t="shared" si="582"/>
        <v>8.6999999999999993</v>
      </c>
      <c r="AE526" s="12">
        <f t="shared" si="583"/>
        <v>0</v>
      </c>
      <c r="AF526" s="109"/>
      <c r="AG526" s="114">
        <v>1</v>
      </c>
      <c r="AH526" s="38">
        <f t="shared" si="584"/>
        <v>8.6999999999999993</v>
      </c>
      <c r="AI526" s="52"/>
      <c r="AJ526" s="17">
        <f t="shared" si="585"/>
        <v>8.6999999999999993</v>
      </c>
      <c r="AK526" s="17">
        <f t="shared" si="586"/>
        <v>0</v>
      </c>
      <c r="AL526" s="17">
        <f t="shared" si="587"/>
        <v>0</v>
      </c>
      <c r="AM526" s="17" t="str">
        <f t="shared" si="588"/>
        <v/>
      </c>
      <c r="AO526" s="87" t="s">
        <v>312</v>
      </c>
    </row>
    <row r="527" spans="2:41" s="3" customFormat="1" ht="1.5" customHeight="1" x14ac:dyDescent="0.2">
      <c r="P527" s="71"/>
      <c r="Q527" s="83"/>
      <c r="R527" s="6"/>
      <c r="S527" s="39"/>
      <c r="T527" s="6"/>
      <c r="U527" s="5"/>
      <c r="V527" s="52"/>
      <c r="W527" s="52"/>
      <c r="X527" s="54"/>
      <c r="Y527" s="15"/>
      <c r="Z527" s="52"/>
      <c r="AA527" s="39"/>
      <c r="AB527" s="39"/>
      <c r="AC527" s="54"/>
      <c r="AD527" s="17"/>
      <c r="AE527" s="15"/>
      <c r="AF527" s="62"/>
      <c r="AG527" s="112"/>
      <c r="AH527" s="39"/>
      <c r="AI527" s="52"/>
      <c r="AJ527" s="17"/>
      <c r="AK527" s="39"/>
      <c r="AL527" s="17"/>
      <c r="AM527" s="17"/>
      <c r="AO527" s="31" t="s">
        <v>312</v>
      </c>
    </row>
    <row r="528" spans="2:41" s="3" customFormat="1" ht="9.9499999999999993" customHeight="1" x14ac:dyDescent="0.2">
      <c r="B528" s="100" t="s">
        <v>204</v>
      </c>
      <c r="D528" s="40"/>
      <c r="E528" s="71" t="s">
        <v>134</v>
      </c>
      <c r="F528" s="71"/>
      <c r="G528" s="30" t="s">
        <v>30</v>
      </c>
      <c r="H528" s="30"/>
      <c r="I528" s="30" t="s">
        <v>1247</v>
      </c>
      <c r="J528" s="30"/>
      <c r="K528" s="30"/>
      <c r="L528" s="30"/>
      <c r="M528" s="30"/>
      <c r="N528" s="30"/>
      <c r="P528" s="71" t="s">
        <v>948</v>
      </c>
      <c r="Q528" s="83"/>
      <c r="R528" s="29"/>
      <c r="S528" s="39">
        <f t="shared" ref="S528" si="589">IF(Suggested="Yes",AB528,AH528)</f>
        <v>23.6</v>
      </c>
      <c r="T528" s="37" t="s">
        <v>293</v>
      </c>
      <c r="U528" s="141" t="str">
        <f>+Instructions!$B$21</f>
        <v>G</v>
      </c>
      <c r="V528" s="52"/>
      <c r="W528" s="52"/>
      <c r="X528" s="54">
        <f>+Instructions!$C$21</f>
        <v>0</v>
      </c>
      <c r="Y528" s="17">
        <f>IF(Instructions!$C$21="Group",#REF!,IF(Instructions!$C$21="Carter",#REF!,ROUNDUP($AB528*(1-X528),2)))</f>
        <v>23.6</v>
      </c>
      <c r="Z528" s="52"/>
      <c r="AA528" s="6" t="s">
        <v>1300</v>
      </c>
      <c r="AB528" s="39">
        <v>23.6</v>
      </c>
      <c r="AC528" s="57">
        <f t="shared" ref="AC528" si="590">+X528</f>
        <v>0</v>
      </c>
      <c r="AD528" s="17">
        <f t="shared" ref="AD528" si="591">+Y528</f>
        <v>23.6</v>
      </c>
      <c r="AE528" s="12">
        <f t="shared" ref="AE528" si="592">(AH528-AD528)/AH528</f>
        <v>0</v>
      </c>
      <c r="AF528" s="109"/>
      <c r="AG528" s="115">
        <v>3</v>
      </c>
      <c r="AH528" s="53">
        <f t="shared" ref="AH528" si="593">SUM(AJ528:AL528)+AF528</f>
        <v>23.6</v>
      </c>
      <c r="AI528" s="52"/>
      <c r="AJ528" s="17">
        <f t="shared" ref="AJ528" si="594">ROUND(AD528/(1-VLOOKUP(AG528,Group,2,FALSE)),2)</f>
        <v>23.6</v>
      </c>
      <c r="AK528" s="17">
        <f t="shared" ref="AK528" si="595">IF(VLOOKUP(AG528,Group,5,FALSE)="YES",VLOOKUP(ROUND(ROUND(AJ528,1)-AJ528,2),Round,2,FALSE)+VLOOKUP(AG528,Group,6,FALSE),0)</f>
        <v>0</v>
      </c>
      <c r="AL528" s="17">
        <f t="shared" ref="AL528" si="596">IF(VLOOKUP(AG528,Group,7,FALSE)="",0,ROUND(AJ528-0.04999,1)-AJ528+AM528)</f>
        <v>0</v>
      </c>
      <c r="AM528" s="17" t="str">
        <f t="shared" ref="AM528" si="597">IF(VLOOKUP(AG528,Group,7,FALSE)="","",VLOOKUP(AG528,Group,7,FALSE))</f>
        <v/>
      </c>
      <c r="AO528" s="31" t="s">
        <v>312</v>
      </c>
    </row>
    <row r="529" spans="2:41" s="3" customFormat="1" ht="9.9499999999999993" customHeight="1" x14ac:dyDescent="0.2">
      <c r="B529" s="100" t="s">
        <v>204</v>
      </c>
      <c r="D529" s="40"/>
      <c r="E529" s="71" t="s">
        <v>43</v>
      </c>
      <c r="F529" s="71"/>
      <c r="G529" s="30" t="s">
        <v>398</v>
      </c>
      <c r="H529" s="30"/>
      <c r="I529" s="30" t="s">
        <v>1248</v>
      </c>
      <c r="J529" s="30"/>
      <c r="K529" s="30"/>
      <c r="L529" s="30"/>
      <c r="M529" s="30"/>
      <c r="N529" s="30"/>
      <c r="P529" s="71" t="s">
        <v>873</v>
      </c>
      <c r="Q529" s="83"/>
      <c r="R529" s="29"/>
      <c r="S529" s="39">
        <f t="shared" ref="S529" si="598">IF(Suggested="Yes",AB529,AH529)</f>
        <v>53.25</v>
      </c>
      <c r="T529" s="37" t="s">
        <v>293</v>
      </c>
      <c r="U529" s="141" t="str">
        <f>+Instructions!$B$21</f>
        <v>G</v>
      </c>
      <c r="V529" s="52"/>
      <c r="W529" s="52"/>
      <c r="X529" s="54">
        <f>+Instructions!$C$21</f>
        <v>0</v>
      </c>
      <c r="Y529" s="17">
        <f>IF(Instructions!$C$21="Group",#REF!,IF(Instructions!$C$21="Carter",#REF!,ROUNDUP($AB529*(1-X529),2)))</f>
        <v>53.25</v>
      </c>
      <c r="Z529" s="52"/>
      <c r="AA529" s="6" t="s">
        <v>1300</v>
      </c>
      <c r="AB529" s="39">
        <v>53.25</v>
      </c>
      <c r="AC529" s="57">
        <f t="shared" ref="AC529" si="599">+X529</f>
        <v>0</v>
      </c>
      <c r="AD529" s="17">
        <f t="shared" ref="AD529" si="600">+Y529</f>
        <v>53.25</v>
      </c>
      <c r="AE529" s="12">
        <f t="shared" ref="AE529" si="601">(AH529-AD529)/AH529</f>
        <v>0</v>
      </c>
      <c r="AF529" s="109"/>
      <c r="AG529" s="115">
        <v>3</v>
      </c>
      <c r="AH529" s="53">
        <f t="shared" ref="AH529" si="602">SUM(AJ529:AL529)+AF529</f>
        <v>53.25</v>
      </c>
      <c r="AI529" s="52"/>
      <c r="AJ529" s="17">
        <f t="shared" ref="AJ529" si="603">ROUND(AD529/(1-VLOOKUP(AG529,Group,2,FALSE)),2)</f>
        <v>53.25</v>
      </c>
      <c r="AK529" s="17">
        <f t="shared" ref="AK529" si="604">IF(VLOOKUP(AG529,Group,5,FALSE)="YES",VLOOKUP(ROUND(ROUND(AJ529,1)-AJ529,2),Round,2,FALSE)+VLOOKUP(AG529,Group,6,FALSE),0)</f>
        <v>0</v>
      </c>
      <c r="AL529" s="17">
        <f t="shared" ref="AL529" si="605">IF(VLOOKUP(AG529,Group,7,FALSE)="",0,ROUND(AJ529-0.04999,1)-AJ529+AM529)</f>
        <v>0</v>
      </c>
      <c r="AM529" s="17" t="str">
        <f t="shared" ref="AM529" si="606">IF(VLOOKUP(AG529,Group,7,FALSE)="","",VLOOKUP(AG529,Group,7,FALSE))</f>
        <v/>
      </c>
      <c r="AO529" s="31" t="s">
        <v>312</v>
      </c>
    </row>
    <row r="530" spans="2:41" s="3" customFormat="1" ht="1.5" customHeight="1" x14ac:dyDescent="0.2">
      <c r="P530" s="71"/>
      <c r="Q530" s="83"/>
      <c r="R530" s="6"/>
      <c r="S530" s="39"/>
      <c r="T530" s="6"/>
      <c r="U530" s="5"/>
      <c r="V530" s="52"/>
      <c r="W530" s="52"/>
      <c r="X530" s="54"/>
      <c r="Y530" s="15"/>
      <c r="Z530" s="52"/>
      <c r="AA530" s="39"/>
      <c r="AB530" s="39"/>
      <c r="AC530" s="54"/>
      <c r="AD530" s="17"/>
      <c r="AE530" s="15"/>
      <c r="AF530" s="62"/>
      <c r="AG530" s="112"/>
      <c r="AH530" s="39"/>
      <c r="AI530" s="52"/>
      <c r="AJ530" s="17"/>
      <c r="AK530" s="39"/>
      <c r="AL530" s="17"/>
      <c r="AM530" s="17"/>
      <c r="AO530" s="31" t="s">
        <v>312</v>
      </c>
    </row>
    <row r="531" spans="2:41" s="3" customFormat="1" ht="9.9499999999999993" customHeight="1" x14ac:dyDescent="0.2">
      <c r="B531" s="102" t="s">
        <v>292</v>
      </c>
      <c r="D531" s="40"/>
      <c r="E531" s="71" t="s">
        <v>44</v>
      </c>
      <c r="F531" s="71"/>
      <c r="G531" s="30" t="s">
        <v>45</v>
      </c>
      <c r="H531" s="30"/>
      <c r="I531" s="30" t="s">
        <v>366</v>
      </c>
      <c r="J531" s="30"/>
      <c r="K531" s="30"/>
      <c r="L531" s="30"/>
      <c r="M531" s="30"/>
      <c r="N531" s="30"/>
      <c r="P531" s="71"/>
      <c r="Q531" s="83"/>
      <c r="R531" s="29"/>
      <c r="S531" s="39">
        <f t="shared" ref="S531" si="607">IF(Suggested="Yes",AB531,AH531)</f>
        <v>14.35</v>
      </c>
      <c r="T531" s="37" t="s">
        <v>293</v>
      </c>
      <c r="U531" s="141" t="str">
        <f>+Instructions!$B$21</f>
        <v>G</v>
      </c>
      <c r="V531" s="52"/>
      <c r="W531" s="52"/>
      <c r="X531" s="54">
        <f>+Instructions!$C$21</f>
        <v>0</v>
      </c>
      <c r="Y531" s="17">
        <f>IF(Instructions!$C$21="Group",#REF!,IF(Instructions!$C$21="Carter",#REF!,ROUNDUP($AB531*(1-X531),2)))</f>
        <v>14.35</v>
      </c>
      <c r="Z531" s="52"/>
      <c r="AA531" s="6" t="s">
        <v>1300</v>
      </c>
      <c r="AB531" s="39">
        <v>14.35</v>
      </c>
      <c r="AC531" s="57">
        <f t="shared" ref="AC531" si="608">+X531</f>
        <v>0</v>
      </c>
      <c r="AD531" s="39">
        <f t="shared" ref="AD531" si="609">+Y531</f>
        <v>14.35</v>
      </c>
      <c r="AE531" s="57">
        <f t="shared" ref="AE531" si="610">(AH531-AD531)/AH531</f>
        <v>0</v>
      </c>
      <c r="AF531" s="109"/>
      <c r="AG531" s="116">
        <v>2</v>
      </c>
      <c r="AH531" s="44">
        <f t="shared" ref="AH531" si="611">SUM(AJ531:AL531)+AF531</f>
        <v>14.35</v>
      </c>
      <c r="AI531" s="52"/>
      <c r="AJ531" s="17">
        <f t="shared" ref="AJ531" si="612">ROUND(AD531/(1-VLOOKUP(AG531,Group,2,FALSE)),2)</f>
        <v>14.35</v>
      </c>
      <c r="AK531" s="17">
        <f t="shared" ref="AK531" si="613">IF(VLOOKUP(AG531,Group,5,FALSE)="YES",VLOOKUP(ROUND(ROUND(AJ531,1)-AJ531,2),Round,2,FALSE)+VLOOKUP(AG531,Group,6,FALSE),0)</f>
        <v>0</v>
      </c>
      <c r="AL531" s="17">
        <f t="shared" ref="AL531" si="614">IF(VLOOKUP(AG531,Group,7,FALSE)="",0,ROUND(AJ531-0.04999,1)-AJ531+AM531)</f>
        <v>0</v>
      </c>
      <c r="AM531" s="17" t="str">
        <f t="shared" ref="AM531" si="615">IF(VLOOKUP(AG531,Group,7,FALSE)="","",VLOOKUP(AG531,Group,7,FALSE))</f>
        <v/>
      </c>
      <c r="AO531" s="31" t="s">
        <v>312</v>
      </c>
    </row>
    <row r="532" spans="2:41" s="238" customFormat="1" ht="2.4500000000000002" customHeight="1" x14ac:dyDescent="0.2">
      <c r="C532" s="3"/>
      <c r="D532" s="3"/>
      <c r="E532" s="3"/>
      <c r="F532" s="3"/>
      <c r="G532" s="3"/>
      <c r="H532" s="3"/>
      <c r="I532" s="3"/>
      <c r="J532" s="3"/>
      <c r="K532" s="3"/>
      <c r="L532" s="3"/>
      <c r="M532" s="3"/>
      <c r="N532" s="3"/>
      <c r="O532" s="3"/>
      <c r="P532" s="71"/>
      <c r="Q532" s="83"/>
      <c r="R532" s="6"/>
      <c r="S532" s="39"/>
      <c r="T532" s="6"/>
      <c r="U532" s="233"/>
      <c r="V532" s="239"/>
      <c r="W532" s="239"/>
      <c r="X532" s="242"/>
      <c r="Y532" s="241"/>
      <c r="Z532" s="239"/>
      <c r="AA532" s="237"/>
      <c r="AB532" s="237"/>
      <c r="AC532" s="242"/>
      <c r="AD532" s="240"/>
      <c r="AE532" s="241"/>
      <c r="AF532" s="243"/>
      <c r="AG532" s="244"/>
      <c r="AH532" s="237"/>
      <c r="AI532" s="239"/>
      <c r="AJ532" s="240"/>
      <c r="AK532" s="237"/>
      <c r="AL532" s="240"/>
      <c r="AM532" s="240"/>
      <c r="AO532" s="245" t="s">
        <v>312</v>
      </c>
    </row>
    <row r="533" spans="2:41" s="247" customFormat="1" ht="9.9499999999999993" customHeight="1" x14ac:dyDescent="0.2">
      <c r="C533" s="135"/>
      <c r="D533" s="40" t="s">
        <v>206</v>
      </c>
      <c r="E533" s="145" t="s">
        <v>1394</v>
      </c>
      <c r="F533" s="144"/>
      <c r="G533" s="145"/>
      <c r="H533" s="145" t="s">
        <v>1397</v>
      </c>
      <c r="I533" s="30"/>
      <c r="J533" s="145"/>
      <c r="K533" s="145"/>
      <c r="L533" s="145"/>
      <c r="M533" s="30"/>
      <c r="N533" s="144"/>
      <c r="O533" s="30"/>
      <c r="P533" s="30"/>
      <c r="Q533" s="83"/>
      <c r="R533" s="30"/>
      <c r="S533" s="30"/>
      <c r="T533" s="134"/>
      <c r="U533" s="234"/>
      <c r="V533" s="239"/>
      <c r="W533" s="239"/>
      <c r="X533" s="255"/>
      <c r="Y533" s="235"/>
      <c r="Z533" s="239"/>
      <c r="AA533" s="246"/>
      <c r="AC533" s="255"/>
      <c r="AD533" s="254"/>
      <c r="AE533" s="235"/>
      <c r="AF533" s="256"/>
      <c r="AH533" s="254"/>
      <c r="AI533" s="239"/>
      <c r="AJ533" s="238"/>
      <c r="AK533" s="202" t="s">
        <v>93</v>
      </c>
      <c r="AL533" s="238"/>
      <c r="AO533" s="245" t="s">
        <v>312</v>
      </c>
    </row>
    <row r="534" spans="2:41" s="247" customFormat="1" ht="9.9499999999999993" customHeight="1" x14ac:dyDescent="0.2">
      <c r="C534" s="135"/>
      <c r="D534" s="40"/>
      <c r="E534" s="145" t="s">
        <v>1395</v>
      </c>
      <c r="F534" s="144"/>
      <c r="G534" s="145"/>
      <c r="H534" s="145" t="s">
        <v>1396</v>
      </c>
      <c r="I534" s="30"/>
      <c r="J534" s="145"/>
      <c r="K534" s="145"/>
      <c r="L534" s="145"/>
      <c r="M534" s="30"/>
      <c r="N534" s="144"/>
      <c r="O534" s="30"/>
      <c r="P534" s="30"/>
      <c r="Q534" s="83"/>
      <c r="R534" s="30"/>
      <c r="S534" s="30"/>
      <c r="T534" s="134"/>
      <c r="U534" s="234"/>
      <c r="V534" s="239"/>
      <c r="W534" s="239"/>
      <c r="X534" s="255"/>
      <c r="Y534" s="235"/>
      <c r="Z534" s="239"/>
      <c r="AA534" s="246"/>
      <c r="AC534" s="255"/>
      <c r="AD534" s="254"/>
      <c r="AE534" s="235"/>
      <c r="AF534" s="256"/>
      <c r="AH534" s="254"/>
      <c r="AI534" s="239"/>
      <c r="AJ534" s="238"/>
      <c r="AK534" s="202" t="s">
        <v>93</v>
      </c>
      <c r="AL534" s="238"/>
      <c r="AO534" s="245" t="s">
        <v>312</v>
      </c>
    </row>
    <row r="535" spans="2:41" s="3" customFormat="1" ht="2.4500000000000002" customHeight="1" x14ac:dyDescent="0.2">
      <c r="P535" s="71"/>
      <c r="Q535" s="83"/>
      <c r="R535" s="6"/>
      <c r="S535" s="39"/>
      <c r="T535" s="6"/>
      <c r="U535" s="5"/>
      <c r="V535" s="52"/>
      <c r="W535" s="52"/>
      <c r="X535" s="54"/>
      <c r="Y535" s="15"/>
      <c r="Z535" s="52"/>
      <c r="AA535" s="39"/>
      <c r="AB535" s="39"/>
      <c r="AC535" s="54"/>
      <c r="AD535" s="17"/>
      <c r="AE535" s="15"/>
      <c r="AF535" s="62"/>
      <c r="AG535" s="112"/>
      <c r="AH535" s="39"/>
      <c r="AI535" s="52"/>
      <c r="AJ535" s="17"/>
      <c r="AK535" s="39"/>
      <c r="AL535" s="17"/>
      <c r="AM535" s="17"/>
      <c r="AO535" s="31" t="s">
        <v>312</v>
      </c>
    </row>
    <row r="536" spans="2:41" s="3" customFormat="1" ht="9.9499999999999993" customHeight="1" x14ac:dyDescent="0.2">
      <c r="B536" s="101" t="s">
        <v>308</v>
      </c>
      <c r="D536" s="40"/>
      <c r="E536" s="71" t="s">
        <v>1208</v>
      </c>
      <c r="F536" s="71"/>
      <c r="G536" s="30" t="s">
        <v>295</v>
      </c>
      <c r="H536" s="30"/>
      <c r="I536" s="30" t="s">
        <v>620</v>
      </c>
      <c r="J536" s="30"/>
      <c r="K536" s="30"/>
      <c r="L536" s="30"/>
      <c r="M536" s="30"/>
      <c r="N536" s="30"/>
      <c r="P536" s="71" t="s">
        <v>1213</v>
      </c>
      <c r="Q536" s="83"/>
      <c r="R536" s="29"/>
      <c r="S536" s="39">
        <f t="shared" ref="S536" si="616">IF(Suggested="Yes",AB536,AH536)</f>
        <v>13</v>
      </c>
      <c r="T536" s="37" t="s">
        <v>294</v>
      </c>
      <c r="U536" s="141" t="str">
        <f>+Instructions!$B$21</f>
        <v>G</v>
      </c>
      <c r="V536" s="52"/>
      <c r="W536" s="52"/>
      <c r="X536" s="54">
        <f>+Instructions!$C$21</f>
        <v>0</v>
      </c>
      <c r="Y536" s="17">
        <f>IF(Instructions!$C$21="Group",#REF!,IF(Instructions!$C$21="Carter",#REF!,ROUNDUP($AB536*(1-X536),2)))</f>
        <v>13</v>
      </c>
      <c r="Z536" s="52"/>
      <c r="AA536" s="6" t="s">
        <v>1300</v>
      </c>
      <c r="AB536" s="39">
        <v>13</v>
      </c>
      <c r="AC536" s="57">
        <f t="shared" ref="AC536" si="617">+X536</f>
        <v>0</v>
      </c>
      <c r="AD536" s="17">
        <f t="shared" ref="AD536" si="618">+Y536</f>
        <v>13</v>
      </c>
      <c r="AE536" s="12">
        <f t="shared" ref="AE536" si="619">(AH536-AD536)/AH536</f>
        <v>0</v>
      </c>
      <c r="AF536" s="109"/>
      <c r="AG536" s="114">
        <v>1</v>
      </c>
      <c r="AH536" s="38">
        <f t="shared" ref="AH536" si="620">SUM(AJ536:AL536)+AF536</f>
        <v>13</v>
      </c>
      <c r="AI536" s="52"/>
      <c r="AJ536" s="17">
        <f t="shared" ref="AJ536" si="621">ROUND(AD536/(1-VLOOKUP(AG536,Group,2,FALSE)),2)</f>
        <v>13</v>
      </c>
      <c r="AK536" s="17">
        <f t="shared" ref="AK536" si="622">IF(VLOOKUP(AG536,Group,5,FALSE)="YES",VLOOKUP(ROUND(ROUND(AJ536,1)-AJ536,2),Round,2,FALSE)+VLOOKUP(AG536,Group,6,FALSE),0)</f>
        <v>0</v>
      </c>
      <c r="AL536" s="17">
        <f t="shared" ref="AL536" si="623">IF(VLOOKUP(AG536,Group,7,FALSE)="",0,ROUND(AJ536-0.04999,1)-AJ536+AM536)</f>
        <v>0</v>
      </c>
      <c r="AM536" s="17" t="str">
        <f t="shared" ref="AM536" si="624">IF(VLOOKUP(AG536,Group,7,FALSE)="","",VLOOKUP(AG536,Group,7,FALSE))</f>
        <v/>
      </c>
      <c r="AO536" s="31" t="s">
        <v>312</v>
      </c>
    </row>
    <row r="537" spans="2:41" s="3" customFormat="1" ht="1.5" customHeight="1" x14ac:dyDescent="0.2">
      <c r="C537" s="129"/>
      <c r="D537" s="11"/>
      <c r="E537" s="130"/>
      <c r="F537" s="130"/>
      <c r="Q537" s="83"/>
      <c r="S537" s="39"/>
      <c r="T537" s="131"/>
      <c r="U537" s="122"/>
      <c r="V537" s="52"/>
      <c r="W537" s="52"/>
      <c r="X537" s="54"/>
      <c r="Y537" s="15"/>
      <c r="Z537" s="52"/>
      <c r="AA537" s="133"/>
      <c r="AC537" s="54"/>
      <c r="AD537" s="17"/>
      <c r="AE537" s="15"/>
      <c r="AF537" s="62"/>
      <c r="AH537" s="17"/>
      <c r="AI537" s="52"/>
      <c r="AK537" s="6"/>
      <c r="AO537" s="31" t="s">
        <v>312</v>
      </c>
    </row>
    <row r="538" spans="2:41" s="3" customFormat="1" ht="9.9499999999999993" customHeight="1" x14ac:dyDescent="0.2">
      <c r="B538" s="102" t="s">
        <v>292</v>
      </c>
      <c r="D538" s="40"/>
      <c r="E538" s="71" t="s">
        <v>793</v>
      </c>
      <c r="F538" s="71"/>
      <c r="G538" s="30" t="s">
        <v>794</v>
      </c>
      <c r="H538" s="30"/>
      <c r="I538" s="30" t="s">
        <v>797</v>
      </c>
      <c r="J538" s="30"/>
      <c r="K538" s="30"/>
      <c r="L538" s="30"/>
      <c r="M538" s="30"/>
      <c r="N538" s="30"/>
      <c r="P538" s="71"/>
      <c r="Q538" s="83"/>
      <c r="R538" s="29" t="s">
        <v>304</v>
      </c>
      <c r="S538" s="39">
        <f>IF(Suggested="Yes",AB538,AH538)</f>
        <v>186.6</v>
      </c>
      <c r="T538" s="37" t="s">
        <v>293</v>
      </c>
      <c r="U538" s="141" t="str">
        <f>+Instructions!$B$21</f>
        <v>G</v>
      </c>
      <c r="V538" s="52"/>
      <c r="W538" s="52"/>
      <c r="X538" s="54">
        <f>+Instructions!$C$21</f>
        <v>0</v>
      </c>
      <c r="Y538" s="17">
        <f>IF(Instructions!$C$21="Group",#REF!,IF(Instructions!$C$21="Carter",#REF!,ROUNDUP($AB538*(1-X538),2)))</f>
        <v>186.6</v>
      </c>
      <c r="Z538" s="52"/>
      <c r="AA538" s="6" t="s">
        <v>1300</v>
      </c>
      <c r="AB538" s="39">
        <v>186.6</v>
      </c>
      <c r="AC538" s="57">
        <f t="shared" ref="AC538:AC540" si="625">+X538</f>
        <v>0</v>
      </c>
      <c r="AD538" s="39">
        <f t="shared" ref="AD538:AD540" si="626">+Y538</f>
        <v>186.6</v>
      </c>
      <c r="AE538" s="57">
        <f>(AH538-AD538)/AH538</f>
        <v>0</v>
      </c>
      <c r="AF538" s="109"/>
      <c r="AG538" s="116">
        <v>2</v>
      </c>
      <c r="AH538" s="44">
        <f>SUM(AJ538:AL538)+AF538</f>
        <v>186.6</v>
      </c>
      <c r="AI538" s="52"/>
      <c r="AJ538" s="17">
        <f>ROUND(AD538/(1-VLOOKUP(AG538,Group,2,FALSE)),2)</f>
        <v>186.6</v>
      </c>
      <c r="AK538" s="17">
        <f>IF(VLOOKUP(AG538,Group,5,FALSE)="YES",VLOOKUP(ROUND(ROUND(AJ538,1)-AJ538,2),Round,2,FALSE)+VLOOKUP(AG538,Group,6,FALSE),0)</f>
        <v>0</v>
      </c>
      <c r="AL538" s="17">
        <f>IF(VLOOKUP(AG538,Group,7,FALSE)="",0,ROUND(AJ538-0.04999,1)-AJ538+AM538)</f>
        <v>0</v>
      </c>
      <c r="AM538" s="17" t="str">
        <f>IF(VLOOKUP(AG538,Group,7,FALSE)="","",VLOOKUP(AG538,Group,7,FALSE))</f>
        <v/>
      </c>
      <c r="AO538" s="31" t="s">
        <v>312</v>
      </c>
    </row>
    <row r="539" spans="2:41" s="3" customFormat="1" ht="9.9499999999999993" customHeight="1" x14ac:dyDescent="0.2">
      <c r="B539" s="102" t="s">
        <v>292</v>
      </c>
      <c r="D539" s="40"/>
      <c r="E539" s="71" t="s">
        <v>793</v>
      </c>
      <c r="F539" s="71"/>
      <c r="G539" s="30" t="s">
        <v>795</v>
      </c>
      <c r="H539" s="30"/>
      <c r="I539" s="30" t="s">
        <v>798</v>
      </c>
      <c r="J539" s="30"/>
      <c r="K539" s="30"/>
      <c r="L539" s="30"/>
      <c r="M539" s="30"/>
      <c r="N539" s="30"/>
      <c r="P539" s="71"/>
      <c r="Q539" s="83"/>
      <c r="R539" s="29" t="s">
        <v>304</v>
      </c>
      <c r="S539" s="39">
        <f>IF(Suggested="Yes",AB539,AH539)</f>
        <v>186.6</v>
      </c>
      <c r="T539" s="37" t="s">
        <v>293</v>
      </c>
      <c r="U539" s="141" t="str">
        <f>+Instructions!$B$21</f>
        <v>G</v>
      </c>
      <c r="V539" s="52"/>
      <c r="W539" s="52"/>
      <c r="X539" s="54">
        <f>+Instructions!$C$21</f>
        <v>0</v>
      </c>
      <c r="Y539" s="17">
        <f>IF(Instructions!$C$21="Group",#REF!,IF(Instructions!$C$21="Carter",#REF!,ROUNDUP($AB539*(1-X539),2)))</f>
        <v>186.6</v>
      </c>
      <c r="Z539" s="52"/>
      <c r="AA539" s="6" t="s">
        <v>1300</v>
      </c>
      <c r="AB539" s="39">
        <v>186.6</v>
      </c>
      <c r="AC539" s="57">
        <f t="shared" si="625"/>
        <v>0</v>
      </c>
      <c r="AD539" s="39">
        <f t="shared" si="626"/>
        <v>186.6</v>
      </c>
      <c r="AE539" s="57">
        <f>(AH539-AD539)/AH539</f>
        <v>0</v>
      </c>
      <c r="AF539" s="109"/>
      <c r="AG539" s="116">
        <v>2</v>
      </c>
      <c r="AH539" s="44">
        <f>SUM(AJ539:AL539)+AF539</f>
        <v>186.6</v>
      </c>
      <c r="AI539" s="52"/>
      <c r="AJ539" s="17">
        <f>ROUND(AD539/(1-VLOOKUP(AG539,Group,2,FALSE)),2)</f>
        <v>186.6</v>
      </c>
      <c r="AK539" s="17">
        <f>IF(VLOOKUP(AG539,Group,5,FALSE)="YES",VLOOKUP(ROUND(ROUND(AJ539,1)-AJ539,2),Round,2,FALSE)+VLOOKUP(AG539,Group,6,FALSE),0)</f>
        <v>0</v>
      </c>
      <c r="AL539" s="17">
        <f>IF(VLOOKUP(AG539,Group,7,FALSE)="",0,ROUND(AJ539-0.04999,1)-AJ539+AM539)</f>
        <v>0</v>
      </c>
      <c r="AM539" s="17" t="str">
        <f>IF(VLOOKUP(AG539,Group,7,FALSE)="","",VLOOKUP(AG539,Group,7,FALSE))</f>
        <v/>
      </c>
      <c r="AO539" s="31" t="s">
        <v>312</v>
      </c>
    </row>
    <row r="540" spans="2:41" s="3" customFormat="1" ht="9.9499999999999993" customHeight="1" x14ac:dyDescent="0.2">
      <c r="B540" s="102" t="s">
        <v>292</v>
      </c>
      <c r="D540" s="40"/>
      <c r="E540" s="71" t="s">
        <v>793</v>
      </c>
      <c r="F540" s="71"/>
      <c r="G540" s="30" t="s">
        <v>796</v>
      </c>
      <c r="H540" s="30"/>
      <c r="I540" s="30" t="s">
        <v>799</v>
      </c>
      <c r="J540" s="30"/>
      <c r="K540" s="30"/>
      <c r="L540" s="30"/>
      <c r="M540" s="30"/>
      <c r="N540" s="30"/>
      <c r="P540" s="71"/>
      <c r="Q540" s="83"/>
      <c r="R540" s="29" t="s">
        <v>304</v>
      </c>
      <c r="S540" s="39">
        <f>IF(Suggested="Yes",AB540,AH540)</f>
        <v>304.8</v>
      </c>
      <c r="T540" s="37" t="s">
        <v>293</v>
      </c>
      <c r="U540" s="141" t="str">
        <f>+Instructions!$B$21</f>
        <v>G</v>
      </c>
      <c r="V540" s="52"/>
      <c r="W540" s="52"/>
      <c r="X540" s="54">
        <f>+Instructions!$C$21</f>
        <v>0</v>
      </c>
      <c r="Y540" s="17">
        <f>IF(Instructions!$C$21="Group",#REF!,IF(Instructions!$C$21="Carter",#REF!,ROUNDUP($AB540*(1-X540),2)))</f>
        <v>304.8</v>
      </c>
      <c r="Z540" s="52"/>
      <c r="AA540" s="6" t="s">
        <v>1300</v>
      </c>
      <c r="AB540" s="39">
        <v>304.8</v>
      </c>
      <c r="AC540" s="57">
        <f t="shared" si="625"/>
        <v>0</v>
      </c>
      <c r="AD540" s="39">
        <f t="shared" si="626"/>
        <v>304.8</v>
      </c>
      <c r="AE540" s="57">
        <f>(AH540-AD540)/AH540</f>
        <v>0</v>
      </c>
      <c r="AF540" s="109"/>
      <c r="AG540" s="116">
        <v>2</v>
      </c>
      <c r="AH540" s="44">
        <f>SUM(AJ540:AL540)+AF540</f>
        <v>304.8</v>
      </c>
      <c r="AI540" s="52"/>
      <c r="AJ540" s="17">
        <f>ROUND(AD540/(1-VLOOKUP(AG540,Group,2,FALSE)),2)</f>
        <v>304.8</v>
      </c>
      <c r="AK540" s="17">
        <f>IF(VLOOKUP(AG540,Group,5,FALSE)="YES",VLOOKUP(ROUND(ROUND(AJ540,1)-AJ540,2),Round,2,FALSE)+VLOOKUP(AG540,Group,6,FALSE),0)</f>
        <v>0</v>
      </c>
      <c r="AL540" s="17">
        <f>IF(VLOOKUP(AG540,Group,7,FALSE)="",0,ROUND(AJ540-0.04999,1)-AJ540+AM540)</f>
        <v>0</v>
      </c>
      <c r="AM540" s="17" t="str">
        <f>IF(VLOOKUP(AG540,Group,7,FALSE)="","",VLOOKUP(AG540,Group,7,FALSE))</f>
        <v/>
      </c>
      <c r="AO540" s="31" t="s">
        <v>312</v>
      </c>
    </row>
    <row r="541" spans="2:41" s="3" customFormat="1" ht="1.5" customHeight="1" x14ac:dyDescent="0.2">
      <c r="P541" s="71"/>
      <c r="Q541" s="83"/>
      <c r="R541" s="6"/>
      <c r="S541" s="39"/>
      <c r="T541" s="6"/>
      <c r="U541" s="5"/>
      <c r="V541" s="52"/>
      <c r="W541" s="52"/>
      <c r="X541" s="54"/>
      <c r="Y541" s="15"/>
      <c r="Z541" s="52"/>
      <c r="AA541" s="39"/>
      <c r="AB541" s="39"/>
      <c r="AC541" s="54"/>
      <c r="AD541" s="17"/>
      <c r="AE541" s="15"/>
      <c r="AF541" s="62"/>
      <c r="AG541" s="112"/>
      <c r="AH541" s="39"/>
      <c r="AI541" s="52"/>
      <c r="AJ541" s="17"/>
      <c r="AK541" s="39"/>
      <c r="AL541" s="17"/>
      <c r="AM541" s="17"/>
      <c r="AO541" s="31" t="s">
        <v>312</v>
      </c>
    </row>
    <row r="542" spans="2:41" s="3" customFormat="1" ht="9.75" customHeight="1" x14ac:dyDescent="0.2">
      <c r="D542" s="40" t="s">
        <v>351</v>
      </c>
      <c r="E542" s="188" t="s">
        <v>1211</v>
      </c>
      <c r="F542" s="71"/>
      <c r="G542" s="30"/>
      <c r="H542" s="30"/>
      <c r="I542" s="30"/>
      <c r="J542" s="30"/>
      <c r="K542" s="30"/>
      <c r="L542" s="30"/>
      <c r="M542" s="30"/>
      <c r="N542" s="30"/>
      <c r="P542" s="71"/>
      <c r="Q542" s="83"/>
      <c r="R542" s="29"/>
      <c r="S542" s="39"/>
      <c r="T542" s="37"/>
      <c r="U542" s="5"/>
      <c r="V542" s="52"/>
      <c r="W542" s="52"/>
      <c r="X542" s="54"/>
      <c r="Y542" s="17"/>
      <c r="Z542" s="52"/>
      <c r="AA542" s="133"/>
      <c r="AB542" s="39"/>
      <c r="AC542" s="57"/>
      <c r="AD542" s="17"/>
      <c r="AE542" s="12"/>
      <c r="AF542" s="62"/>
      <c r="AH542" s="17"/>
      <c r="AI542" s="52"/>
      <c r="AK542" s="6" t="s">
        <v>93</v>
      </c>
      <c r="AO542" s="31" t="s">
        <v>312</v>
      </c>
    </row>
    <row r="543" spans="2:41" s="3" customFormat="1" ht="3.95" customHeight="1" x14ac:dyDescent="0.2">
      <c r="P543" s="71"/>
      <c r="Q543" s="83"/>
      <c r="R543" s="6"/>
      <c r="S543" s="39"/>
      <c r="T543" s="6"/>
      <c r="U543" s="5"/>
      <c r="V543" s="52"/>
      <c r="W543" s="52"/>
      <c r="X543" s="54"/>
      <c r="Y543" s="15"/>
      <c r="Z543" s="52"/>
      <c r="AA543" s="39"/>
      <c r="AB543" s="39"/>
      <c r="AC543" s="54"/>
      <c r="AD543" s="17"/>
      <c r="AE543" s="15"/>
      <c r="AF543" s="62"/>
      <c r="AG543" s="112"/>
      <c r="AH543" s="39"/>
      <c r="AI543" s="52"/>
      <c r="AJ543" s="17"/>
      <c r="AK543" s="39"/>
      <c r="AL543" s="17"/>
      <c r="AM543" s="17"/>
      <c r="AO543" s="31" t="s">
        <v>312</v>
      </c>
    </row>
    <row r="544" spans="2:41" s="3" customFormat="1" ht="9.9499999999999993" customHeight="1" x14ac:dyDescent="0.2">
      <c r="C544" s="129" t="s">
        <v>74</v>
      </c>
      <c r="D544" s="11"/>
      <c r="E544" s="71"/>
      <c r="F544" s="71"/>
      <c r="G544" s="30"/>
      <c r="H544" s="30"/>
      <c r="I544" s="30"/>
      <c r="J544" s="30"/>
      <c r="K544" s="30"/>
      <c r="N544" s="30"/>
      <c r="P544" s="71"/>
      <c r="Q544" s="193" t="s">
        <v>681</v>
      </c>
      <c r="R544" s="200" t="s">
        <v>976</v>
      </c>
      <c r="S544" s="199"/>
      <c r="T544" s="201"/>
      <c r="U544" s="37"/>
      <c r="V544" s="52"/>
      <c r="W544" s="52"/>
      <c r="X544" s="54"/>
      <c r="Y544" s="39"/>
      <c r="Z544" s="52"/>
      <c r="AA544" s="133"/>
      <c r="AB544" s="39"/>
      <c r="AC544" s="57"/>
      <c r="AD544" s="39"/>
      <c r="AE544" s="57"/>
      <c r="AF544" s="72"/>
      <c r="AG544" s="39"/>
      <c r="AH544" s="39"/>
      <c r="AI544" s="52"/>
      <c r="AK544" s="6"/>
      <c r="AO544" s="31" t="s">
        <v>312</v>
      </c>
    </row>
    <row r="545" spans="2:41" s="3" customFormat="1" ht="2.85" customHeight="1" x14ac:dyDescent="0.2">
      <c r="C545" s="129"/>
      <c r="D545" s="11"/>
      <c r="E545" s="71"/>
      <c r="F545" s="71"/>
      <c r="G545" s="30"/>
      <c r="H545" s="30"/>
      <c r="I545" s="30"/>
      <c r="J545" s="30"/>
      <c r="K545" s="30"/>
      <c r="L545" s="30"/>
      <c r="M545" s="30"/>
      <c r="N545" s="30"/>
      <c r="P545" s="71"/>
      <c r="Q545" s="83"/>
      <c r="R545" s="29"/>
      <c r="S545" s="39"/>
      <c r="T545" s="37"/>
      <c r="U545" s="37"/>
      <c r="V545" s="52"/>
      <c r="W545" s="52"/>
      <c r="X545" s="54"/>
      <c r="Y545" s="39"/>
      <c r="Z545" s="52"/>
      <c r="AA545" s="133"/>
      <c r="AB545" s="39"/>
      <c r="AC545" s="57"/>
      <c r="AD545" s="39"/>
      <c r="AE545" s="57"/>
      <c r="AF545" s="72"/>
      <c r="AG545" s="39"/>
      <c r="AH545" s="39"/>
      <c r="AI545" s="52"/>
      <c r="AK545" s="6"/>
      <c r="AO545" s="31" t="s">
        <v>312</v>
      </c>
    </row>
    <row r="546" spans="2:41" s="3" customFormat="1" ht="9.9499999999999993" customHeight="1" x14ac:dyDescent="0.2">
      <c r="C546" s="150"/>
      <c r="D546" s="40" t="s">
        <v>206</v>
      </c>
      <c r="E546" s="144" t="s">
        <v>974</v>
      </c>
      <c r="G546" s="144"/>
      <c r="H546" s="144"/>
      <c r="I546" s="144"/>
      <c r="J546" s="136"/>
      <c r="K546" s="144"/>
      <c r="L546" s="144"/>
      <c r="M546" s="30"/>
      <c r="N546" s="30"/>
      <c r="O546" s="144"/>
      <c r="P546" s="145"/>
      <c r="Q546" s="83"/>
      <c r="R546" s="29"/>
      <c r="S546" s="39"/>
      <c r="T546" s="37"/>
      <c r="U546" s="37"/>
      <c r="V546" s="52"/>
      <c r="W546" s="52"/>
      <c r="X546" s="54"/>
      <c r="Y546" s="39"/>
      <c r="Z546" s="52"/>
      <c r="AA546" s="133"/>
      <c r="AB546" s="39"/>
      <c r="AC546" s="57"/>
      <c r="AD546" s="39"/>
      <c r="AE546" s="57"/>
      <c r="AF546" s="72"/>
      <c r="AG546" s="39"/>
      <c r="AH546" s="39"/>
      <c r="AI546" s="52"/>
      <c r="AK546" s="6"/>
      <c r="AO546" s="31" t="s">
        <v>312</v>
      </c>
    </row>
    <row r="547" spans="2:41" s="3" customFormat="1" ht="1.5" customHeight="1" x14ac:dyDescent="0.2">
      <c r="G547" s="136"/>
      <c r="H547" s="136"/>
      <c r="I547" s="136"/>
      <c r="J547" s="136"/>
      <c r="K547" s="136"/>
      <c r="L547" s="136"/>
      <c r="P547" s="71"/>
      <c r="Q547" s="83"/>
      <c r="R547" s="6"/>
      <c r="S547" s="39"/>
      <c r="T547" s="6"/>
      <c r="U547" s="5"/>
      <c r="V547" s="52"/>
      <c r="W547" s="52"/>
      <c r="X547" s="54"/>
      <c r="Y547" s="15"/>
      <c r="Z547" s="52"/>
      <c r="AA547" s="39"/>
      <c r="AB547" s="39"/>
      <c r="AC547" s="54"/>
      <c r="AD547" s="17"/>
      <c r="AE547" s="15"/>
      <c r="AF547" s="62"/>
      <c r="AG547" s="112"/>
      <c r="AH547" s="39"/>
      <c r="AI547" s="52"/>
      <c r="AJ547" s="17"/>
      <c r="AK547" s="39"/>
      <c r="AL547" s="17"/>
      <c r="AM547" s="17"/>
      <c r="AO547" s="31" t="s">
        <v>312</v>
      </c>
    </row>
    <row r="548" spans="2:41" s="3" customFormat="1" ht="9.9499999999999993" customHeight="1" x14ac:dyDescent="0.2">
      <c r="B548" s="100" t="s">
        <v>204</v>
      </c>
      <c r="D548" s="40" t="s">
        <v>284</v>
      </c>
      <c r="E548" s="71" t="s">
        <v>134</v>
      </c>
      <c r="F548" s="71"/>
      <c r="G548" s="30" t="s">
        <v>561</v>
      </c>
      <c r="H548" s="30"/>
      <c r="I548" s="30" t="s">
        <v>1141</v>
      </c>
      <c r="J548" s="30"/>
      <c r="K548" s="30"/>
      <c r="L548" s="30"/>
      <c r="M548" s="30"/>
      <c r="N548" s="30"/>
      <c r="P548" s="71" t="s">
        <v>948</v>
      </c>
      <c r="Q548" s="83"/>
      <c r="R548" s="29"/>
      <c r="S548" s="39">
        <f>IF(Suggested="Yes",AB548,AH548)</f>
        <v>26.7</v>
      </c>
      <c r="T548" s="37" t="s">
        <v>293</v>
      </c>
      <c r="U548" s="141" t="str">
        <f>+Instructions!$B$21</f>
        <v>G</v>
      </c>
      <c r="V548" s="52"/>
      <c r="W548" s="52"/>
      <c r="X548" s="54">
        <f>+Instructions!$C$21</f>
        <v>0</v>
      </c>
      <c r="Y548" s="17">
        <f>IF(Instructions!$C$21="Group",#REF!,IF(Instructions!$C$21="Carter",#REF!,ROUNDUP($AB548*(1-X548),2)))</f>
        <v>26.7</v>
      </c>
      <c r="Z548" s="52"/>
      <c r="AA548" s="6" t="s">
        <v>1300</v>
      </c>
      <c r="AB548" s="39">
        <v>26.7</v>
      </c>
      <c r="AC548" s="57">
        <f>+X548</f>
        <v>0</v>
      </c>
      <c r="AD548" s="17">
        <f>+Y548</f>
        <v>26.7</v>
      </c>
      <c r="AE548" s="12">
        <f>(AH548-AD548)/AH548</f>
        <v>0</v>
      </c>
      <c r="AF548" s="109"/>
      <c r="AG548" s="115">
        <v>3</v>
      </c>
      <c r="AH548" s="53">
        <f>SUM(AJ548:AL548)+AF548</f>
        <v>26.7</v>
      </c>
      <c r="AI548" s="52"/>
      <c r="AJ548" s="17">
        <f>ROUND(AD548/(1-VLOOKUP(AG548,Group,2,FALSE)),2)</f>
        <v>26.7</v>
      </c>
      <c r="AK548" s="17">
        <f>IF(VLOOKUP(AG548,Group,5,FALSE)="YES",VLOOKUP(ROUND(ROUND(AJ548,1)-AJ548,2),Round,2,FALSE)+VLOOKUP(AG548,Group,6,FALSE),0)</f>
        <v>0</v>
      </c>
      <c r="AL548" s="17">
        <f>IF(VLOOKUP(AG548,Group,7,FALSE)="",0,ROUND(AJ548-0.04999,1)-AJ548+AM548)</f>
        <v>0</v>
      </c>
      <c r="AM548" s="17" t="str">
        <f>IF(VLOOKUP(AG548,Group,7,FALSE)="","",VLOOKUP(AG548,Group,7,FALSE))</f>
        <v/>
      </c>
      <c r="AO548" s="31" t="s">
        <v>312</v>
      </c>
    </row>
    <row r="549" spans="2:41" s="3" customFormat="1" ht="2.85" customHeight="1" x14ac:dyDescent="0.2">
      <c r="C549" s="129"/>
      <c r="D549" s="11"/>
      <c r="E549" s="71"/>
      <c r="F549" s="71"/>
      <c r="G549" s="30"/>
      <c r="H549" s="30"/>
      <c r="I549" s="30"/>
      <c r="J549" s="30"/>
      <c r="K549" s="30"/>
      <c r="L549" s="30"/>
      <c r="M549" s="30"/>
      <c r="N549" s="30"/>
      <c r="P549" s="71"/>
      <c r="Q549" s="83"/>
      <c r="R549" s="29"/>
      <c r="S549" s="39"/>
      <c r="T549" s="37"/>
      <c r="U549" s="37"/>
      <c r="V549" s="52"/>
      <c r="W549" s="52"/>
      <c r="X549" s="54"/>
      <c r="Y549" s="39"/>
      <c r="Z549" s="52"/>
      <c r="AA549" s="133"/>
      <c r="AB549" s="39"/>
      <c r="AC549" s="57"/>
      <c r="AD549" s="39"/>
      <c r="AE549" s="57"/>
      <c r="AF549" s="72"/>
      <c r="AG549" s="39"/>
      <c r="AH549" s="39"/>
      <c r="AI549" s="52"/>
      <c r="AK549" s="6"/>
      <c r="AO549" s="31" t="s">
        <v>312</v>
      </c>
    </row>
    <row r="550" spans="2:41" s="3" customFormat="1" ht="9.9499999999999993" customHeight="1" x14ac:dyDescent="0.2">
      <c r="C550" s="150"/>
      <c r="D550" s="40" t="s">
        <v>257</v>
      </c>
      <c r="E550" s="144" t="s">
        <v>971</v>
      </c>
      <c r="G550" s="144"/>
      <c r="H550" s="144"/>
      <c r="I550" s="144"/>
      <c r="J550" s="136"/>
      <c r="K550" s="144"/>
      <c r="L550" s="144"/>
      <c r="M550" s="30"/>
      <c r="N550" s="30"/>
      <c r="O550" s="144"/>
      <c r="P550" s="145"/>
      <c r="Q550" s="83"/>
      <c r="R550" s="29"/>
      <c r="S550" s="39"/>
      <c r="T550" s="37"/>
      <c r="U550" s="37"/>
      <c r="V550" s="52"/>
      <c r="W550" s="52"/>
      <c r="X550" s="54"/>
      <c r="Y550" s="39"/>
      <c r="Z550" s="52"/>
      <c r="AA550" s="133"/>
      <c r="AB550" s="39"/>
      <c r="AC550" s="57"/>
      <c r="AD550" s="39"/>
      <c r="AE550" s="57"/>
      <c r="AF550" s="72"/>
      <c r="AG550" s="39"/>
      <c r="AH550" s="39"/>
      <c r="AI550" s="52"/>
      <c r="AK550" s="6"/>
      <c r="AO550" s="31" t="s">
        <v>312</v>
      </c>
    </row>
    <row r="551" spans="2:41" s="3" customFormat="1" ht="1.5" customHeight="1" x14ac:dyDescent="0.2">
      <c r="G551" s="136"/>
      <c r="H551" s="136"/>
      <c r="I551" s="136"/>
      <c r="J551" s="136"/>
      <c r="K551" s="136"/>
      <c r="L551" s="136"/>
      <c r="P551" s="71"/>
      <c r="Q551" s="83"/>
      <c r="R551" s="6"/>
      <c r="S551" s="39"/>
      <c r="T551" s="6"/>
      <c r="U551" s="5"/>
      <c r="V551" s="52"/>
      <c r="W551" s="52"/>
      <c r="X551" s="54"/>
      <c r="Y551" s="15"/>
      <c r="Z551" s="52"/>
      <c r="AA551" s="39"/>
      <c r="AB551" s="39"/>
      <c r="AC551" s="54"/>
      <c r="AD551" s="17"/>
      <c r="AE551" s="15"/>
      <c r="AF551" s="62"/>
      <c r="AG551" s="112"/>
      <c r="AH551" s="39"/>
      <c r="AI551" s="52"/>
      <c r="AJ551" s="17"/>
      <c r="AK551" s="39"/>
      <c r="AL551" s="17"/>
      <c r="AM551" s="17"/>
      <c r="AO551" s="31" t="s">
        <v>312</v>
      </c>
    </row>
    <row r="552" spans="2:41" s="3" customFormat="1" ht="9.9499999999999993" customHeight="1" x14ac:dyDescent="0.2">
      <c r="B552" s="100" t="s">
        <v>204</v>
      </c>
      <c r="D552" s="40" t="s">
        <v>284</v>
      </c>
      <c r="E552" s="71" t="s">
        <v>134</v>
      </c>
      <c r="F552" s="71"/>
      <c r="G552" s="30" t="s">
        <v>561</v>
      </c>
      <c r="H552" s="30"/>
      <c r="I552" s="30" t="s">
        <v>1141</v>
      </c>
      <c r="J552" s="30"/>
      <c r="K552" s="30"/>
      <c r="L552" s="30"/>
      <c r="M552" s="30"/>
      <c r="N552" s="30"/>
      <c r="P552" s="71" t="s">
        <v>949</v>
      </c>
      <c r="Q552" s="83"/>
      <c r="R552" s="29"/>
      <c r="S552" s="39">
        <f>IF(Suggested="Yes",AB552,AH552)</f>
        <v>26.7</v>
      </c>
      <c r="T552" s="37" t="s">
        <v>293</v>
      </c>
      <c r="U552" s="141" t="str">
        <f>+Instructions!$B$21</f>
        <v>G</v>
      </c>
      <c r="V552" s="52"/>
      <c r="W552" s="52"/>
      <c r="X552" s="54">
        <f>+Instructions!$C$21</f>
        <v>0</v>
      </c>
      <c r="Y552" s="17">
        <f>IF(Instructions!$C$21="Group",#REF!,IF(Instructions!$C$21="Carter",#REF!,ROUNDUP($AB552*(1-X552),2)))</f>
        <v>26.7</v>
      </c>
      <c r="Z552" s="52"/>
      <c r="AA552" s="6" t="s">
        <v>1300</v>
      </c>
      <c r="AB552" s="39">
        <v>26.7</v>
      </c>
      <c r="AC552" s="57">
        <f>+X552</f>
        <v>0</v>
      </c>
      <c r="AD552" s="17">
        <f>+Y552</f>
        <v>26.7</v>
      </c>
      <c r="AE552" s="12">
        <f>(AH552-AD552)/AH552</f>
        <v>0</v>
      </c>
      <c r="AF552" s="109"/>
      <c r="AG552" s="115">
        <v>3</v>
      </c>
      <c r="AH552" s="53">
        <f>SUM(AJ552:AL552)+AF552</f>
        <v>26.7</v>
      </c>
      <c r="AI552" s="52"/>
      <c r="AJ552" s="17">
        <f>ROUND(AD552/(1-VLOOKUP(AG552,Group,2,FALSE)),2)</f>
        <v>26.7</v>
      </c>
      <c r="AK552" s="17">
        <f>IF(VLOOKUP(AG552,Group,5,FALSE)="YES",VLOOKUP(ROUND(ROUND(AJ552,1)-AJ552,2),Round,2,FALSE)+VLOOKUP(AG552,Group,6,FALSE),0)</f>
        <v>0</v>
      </c>
      <c r="AL552" s="17">
        <f>IF(VLOOKUP(AG552,Group,7,FALSE)="",0,ROUND(AJ552-0.04999,1)-AJ552+AM552)</f>
        <v>0</v>
      </c>
      <c r="AM552" s="17" t="str">
        <f>IF(VLOOKUP(AG552,Group,7,FALSE)="","",VLOOKUP(AG552,Group,7,FALSE))</f>
        <v/>
      </c>
      <c r="AO552" s="31" t="s">
        <v>312</v>
      </c>
    </row>
    <row r="553" spans="2:41" s="3" customFormat="1" ht="2.85" customHeight="1" x14ac:dyDescent="0.2">
      <c r="C553" s="129"/>
      <c r="D553" s="11"/>
      <c r="E553" s="71"/>
      <c r="F553" s="71"/>
      <c r="G553" s="30"/>
      <c r="H553" s="30"/>
      <c r="I553" s="30"/>
      <c r="J553" s="30"/>
      <c r="K553" s="30"/>
      <c r="L553" s="30"/>
      <c r="M553" s="30"/>
      <c r="N553" s="30"/>
      <c r="P553" s="71"/>
      <c r="Q553" s="83"/>
      <c r="R553" s="29"/>
      <c r="S553" s="39"/>
      <c r="T553" s="37"/>
      <c r="U553" s="37"/>
      <c r="V553" s="52"/>
      <c r="W553" s="52"/>
      <c r="X553" s="54"/>
      <c r="Y553" s="39"/>
      <c r="Z553" s="52"/>
      <c r="AA553" s="133"/>
      <c r="AB553" s="39"/>
      <c r="AC553" s="57"/>
      <c r="AD553" s="39"/>
      <c r="AE553" s="57"/>
      <c r="AF553" s="72"/>
      <c r="AG553" s="39"/>
      <c r="AH553" s="39"/>
      <c r="AI553" s="52"/>
      <c r="AK553" s="6"/>
      <c r="AO553" s="31" t="s">
        <v>312</v>
      </c>
    </row>
    <row r="554" spans="2:41" s="3" customFormat="1" ht="9.9499999999999993" customHeight="1" x14ac:dyDescent="0.2">
      <c r="C554" s="150"/>
      <c r="D554" s="40" t="s">
        <v>206</v>
      </c>
      <c r="E554" s="144" t="s">
        <v>972</v>
      </c>
      <c r="G554" s="144"/>
      <c r="H554" s="144"/>
      <c r="I554" s="144"/>
      <c r="J554" s="136"/>
      <c r="K554" s="144"/>
      <c r="L554" s="144"/>
      <c r="M554" s="30"/>
      <c r="N554" s="30"/>
      <c r="O554" s="144"/>
      <c r="P554" s="145"/>
      <c r="Q554" s="83"/>
      <c r="R554" s="29"/>
      <c r="S554" s="39"/>
      <c r="T554" s="37"/>
      <c r="U554" s="37"/>
      <c r="V554" s="52"/>
      <c r="W554" s="52"/>
      <c r="X554" s="54"/>
      <c r="Y554" s="39"/>
      <c r="Z554" s="52"/>
      <c r="AA554" s="133"/>
      <c r="AB554" s="39"/>
      <c r="AC554" s="57"/>
      <c r="AD554" s="39"/>
      <c r="AE554" s="57"/>
      <c r="AF554" s="72"/>
      <c r="AG554" s="39"/>
      <c r="AH554" s="39"/>
      <c r="AI554" s="52"/>
      <c r="AK554" s="6"/>
      <c r="AO554" s="31" t="s">
        <v>312</v>
      </c>
    </row>
    <row r="555" spans="2:41" s="3" customFormat="1" ht="1.5" customHeight="1" x14ac:dyDescent="0.2">
      <c r="G555" s="136"/>
      <c r="H555" s="136"/>
      <c r="I555" s="136"/>
      <c r="J555" s="136"/>
      <c r="K555" s="136"/>
      <c r="L555" s="136"/>
      <c r="P555" s="71"/>
      <c r="Q555" s="83"/>
      <c r="R555" s="6"/>
      <c r="S555" s="39"/>
      <c r="T555" s="6"/>
      <c r="U555" s="5"/>
      <c r="V555" s="52"/>
      <c r="W555" s="52"/>
      <c r="X555" s="54"/>
      <c r="Y555" s="15"/>
      <c r="Z555" s="52"/>
      <c r="AA555" s="39"/>
      <c r="AB555" s="39"/>
      <c r="AC555" s="54"/>
      <c r="AD555" s="17"/>
      <c r="AE555" s="15"/>
      <c r="AF555" s="62"/>
      <c r="AG555" s="112"/>
      <c r="AH555" s="39"/>
      <c r="AI555" s="52"/>
      <c r="AJ555" s="17"/>
      <c r="AK555" s="39"/>
      <c r="AL555" s="17"/>
      <c r="AM555" s="17"/>
      <c r="AO555" s="31" t="s">
        <v>312</v>
      </c>
    </row>
    <row r="556" spans="2:41" s="3" customFormat="1" ht="9.9499999999999993" customHeight="1" x14ac:dyDescent="0.2">
      <c r="B556" s="100" t="s">
        <v>204</v>
      </c>
      <c r="D556" s="40" t="s">
        <v>284</v>
      </c>
      <c r="E556" s="71" t="s">
        <v>134</v>
      </c>
      <c r="F556" s="71"/>
      <c r="G556" s="30" t="s">
        <v>561</v>
      </c>
      <c r="H556" s="30"/>
      <c r="I556" s="30" t="s">
        <v>1141</v>
      </c>
      <c r="J556" s="30"/>
      <c r="K556" s="30"/>
      <c r="L556" s="30"/>
      <c r="M556" s="30"/>
      <c r="N556" s="30"/>
      <c r="P556" s="71" t="s">
        <v>950</v>
      </c>
      <c r="Q556" s="83"/>
      <c r="R556" s="29"/>
      <c r="S556" s="39">
        <f>IF(Suggested="Yes",AB556,AH556)</f>
        <v>26.7</v>
      </c>
      <c r="T556" s="37" t="s">
        <v>293</v>
      </c>
      <c r="U556" s="141" t="str">
        <f>+Instructions!$B$21</f>
        <v>G</v>
      </c>
      <c r="V556" s="52"/>
      <c r="W556" s="52"/>
      <c r="X556" s="54">
        <f>+Instructions!$C$21</f>
        <v>0</v>
      </c>
      <c r="Y556" s="17">
        <f>IF(Instructions!$C$21="Group",#REF!,IF(Instructions!$C$21="Carter",#REF!,ROUNDUP($AB556*(1-X556),2)))</f>
        <v>26.7</v>
      </c>
      <c r="Z556" s="52"/>
      <c r="AA556" s="6" t="s">
        <v>1300</v>
      </c>
      <c r="AB556" s="39">
        <v>26.7</v>
      </c>
      <c r="AC556" s="57">
        <f>+X556</f>
        <v>0</v>
      </c>
      <c r="AD556" s="17">
        <f>+Y556</f>
        <v>26.7</v>
      </c>
      <c r="AE556" s="12">
        <f>(AH556-AD556)/AH556</f>
        <v>0</v>
      </c>
      <c r="AF556" s="109"/>
      <c r="AG556" s="115">
        <v>3</v>
      </c>
      <c r="AH556" s="53">
        <f>SUM(AJ556:AL556)+AF556</f>
        <v>26.7</v>
      </c>
      <c r="AI556" s="52"/>
      <c r="AJ556" s="17">
        <f>ROUND(AD556/(1-VLOOKUP(AG556,Group,2,FALSE)),2)</f>
        <v>26.7</v>
      </c>
      <c r="AK556" s="17">
        <f>IF(VLOOKUP(AG556,Group,5,FALSE)="YES",VLOOKUP(ROUND(ROUND(AJ556,1)-AJ556,2),Round,2,FALSE)+VLOOKUP(AG556,Group,6,FALSE),0)</f>
        <v>0</v>
      </c>
      <c r="AL556" s="17">
        <f>IF(VLOOKUP(AG556,Group,7,FALSE)="",0,ROUND(AJ556-0.04999,1)-AJ556+AM556)</f>
        <v>0</v>
      </c>
      <c r="AM556" s="17" t="str">
        <f>IF(VLOOKUP(AG556,Group,7,FALSE)="","",VLOOKUP(AG556,Group,7,FALSE))</f>
        <v/>
      </c>
      <c r="AO556" s="31" t="s">
        <v>312</v>
      </c>
    </row>
    <row r="557" spans="2:41" s="3" customFormat="1" ht="2.85" customHeight="1" x14ac:dyDescent="0.2">
      <c r="C557" s="129"/>
      <c r="D557" s="11"/>
      <c r="E557" s="71"/>
      <c r="F557" s="71"/>
      <c r="G557" s="30"/>
      <c r="H557" s="30"/>
      <c r="I557" s="30"/>
      <c r="J557" s="30"/>
      <c r="K557" s="30"/>
      <c r="L557" s="30"/>
      <c r="M557" s="30"/>
      <c r="N557" s="30"/>
      <c r="P557" s="71"/>
      <c r="Q557" s="83"/>
      <c r="R557" s="29"/>
      <c r="S557" s="39"/>
      <c r="T557" s="37"/>
      <c r="U557" s="37"/>
      <c r="V557" s="52"/>
      <c r="W557" s="52"/>
      <c r="X557" s="54"/>
      <c r="Y557" s="39"/>
      <c r="Z557" s="52"/>
      <c r="AA557" s="133"/>
      <c r="AB557" s="39"/>
      <c r="AC557" s="57"/>
      <c r="AD557" s="39"/>
      <c r="AE557" s="57"/>
      <c r="AF557" s="72"/>
      <c r="AG557" s="39"/>
      <c r="AH557" s="39"/>
      <c r="AI557" s="52"/>
      <c r="AK557" s="6"/>
      <c r="AO557" s="31" t="s">
        <v>312</v>
      </c>
    </row>
    <row r="558" spans="2:41" s="3" customFormat="1" ht="9.9499999999999993" customHeight="1" x14ac:dyDescent="0.2">
      <c r="C558" s="150"/>
      <c r="D558" s="40" t="s">
        <v>257</v>
      </c>
      <c r="E558" s="144" t="s">
        <v>969</v>
      </c>
      <c r="G558" s="144"/>
      <c r="H558" s="144"/>
      <c r="I558" s="144"/>
      <c r="J558" s="136"/>
      <c r="L558" s="144"/>
      <c r="M558" s="30"/>
      <c r="N558" s="30"/>
      <c r="O558" s="144"/>
      <c r="P558" s="145"/>
      <c r="Q558" s="83"/>
      <c r="R558" s="29"/>
      <c r="S558" s="39"/>
      <c r="T558" s="37"/>
      <c r="U558" s="37"/>
      <c r="V558" s="52"/>
      <c r="W558" s="52"/>
      <c r="X558" s="54"/>
      <c r="Y558" s="39"/>
      <c r="Z558" s="52"/>
      <c r="AA558" s="133"/>
      <c r="AB558" s="39"/>
      <c r="AC558" s="57"/>
      <c r="AD558" s="39"/>
      <c r="AE558" s="57"/>
      <c r="AF558" s="72"/>
      <c r="AG558" s="39"/>
      <c r="AH558" s="39"/>
      <c r="AI558" s="52"/>
      <c r="AK558" s="6"/>
      <c r="AO558" s="31" t="s">
        <v>312</v>
      </c>
    </row>
    <row r="559" spans="2:41" s="3" customFormat="1" ht="1.5" customHeight="1" x14ac:dyDescent="0.2">
      <c r="G559" s="136"/>
      <c r="H559" s="136"/>
      <c r="I559" s="136"/>
      <c r="J559" s="136"/>
      <c r="K559" s="136"/>
      <c r="L559" s="136"/>
      <c r="P559" s="71"/>
      <c r="Q559" s="83"/>
      <c r="R559" s="6"/>
      <c r="S559" s="39"/>
      <c r="T559" s="6"/>
      <c r="U559" s="5"/>
      <c r="V559" s="52"/>
      <c r="W559" s="52"/>
      <c r="X559" s="54"/>
      <c r="Y559" s="15"/>
      <c r="Z559" s="52"/>
      <c r="AA559" s="39"/>
      <c r="AB559" s="39"/>
      <c r="AC559" s="54"/>
      <c r="AD559" s="17"/>
      <c r="AE559" s="15"/>
      <c r="AF559" s="62"/>
      <c r="AG559" s="112"/>
      <c r="AH559" s="39"/>
      <c r="AI559" s="52"/>
      <c r="AJ559" s="17"/>
      <c r="AK559" s="39"/>
      <c r="AL559" s="17"/>
      <c r="AM559" s="17"/>
      <c r="AO559" s="31" t="s">
        <v>312</v>
      </c>
    </row>
    <row r="560" spans="2:41" s="3" customFormat="1" ht="9.9499999999999993" customHeight="1" x14ac:dyDescent="0.2">
      <c r="B560" s="100" t="s">
        <v>204</v>
      </c>
      <c r="D560" s="40" t="s">
        <v>284</v>
      </c>
      <c r="E560" s="71" t="s">
        <v>134</v>
      </c>
      <c r="F560" s="71"/>
      <c r="G560" s="30" t="s">
        <v>561</v>
      </c>
      <c r="H560" s="30"/>
      <c r="I560" s="30" t="s">
        <v>1142</v>
      </c>
      <c r="J560" s="30"/>
      <c r="K560" s="30"/>
      <c r="L560" s="30"/>
      <c r="M560" s="30"/>
      <c r="N560" s="30"/>
      <c r="P560" s="71" t="s">
        <v>950</v>
      </c>
      <c r="Q560" s="83"/>
      <c r="R560" s="29"/>
      <c r="S560" s="39">
        <f>IF(Suggested="Yes",AB560,AH560)</f>
        <v>26.6</v>
      </c>
      <c r="T560" s="37" t="s">
        <v>293</v>
      </c>
      <c r="U560" s="141" t="str">
        <f>+Instructions!$B$21</f>
        <v>G</v>
      </c>
      <c r="V560" s="52"/>
      <c r="W560" s="52"/>
      <c r="X560" s="54">
        <f>+Instructions!$C$21</f>
        <v>0</v>
      </c>
      <c r="Y560" s="17">
        <f>IF(Instructions!$C$21="Group",#REF!,IF(Instructions!$C$21="Carter",#REF!,ROUNDUP($AB560*(1-X560),2)))</f>
        <v>26.6</v>
      </c>
      <c r="Z560" s="52"/>
      <c r="AA560" s="6" t="s">
        <v>1300</v>
      </c>
      <c r="AB560" s="39">
        <v>26.6</v>
      </c>
      <c r="AC560" s="57">
        <f>+X560</f>
        <v>0</v>
      </c>
      <c r="AD560" s="17">
        <f>+Y560</f>
        <v>26.6</v>
      </c>
      <c r="AE560" s="12">
        <f>(AH560-AD560)/AH560</f>
        <v>0</v>
      </c>
      <c r="AF560" s="109"/>
      <c r="AG560" s="115">
        <v>3</v>
      </c>
      <c r="AH560" s="53">
        <f>SUM(AJ560:AL560)+AF560</f>
        <v>26.6</v>
      </c>
      <c r="AI560" s="52"/>
      <c r="AJ560" s="17">
        <f>ROUND(AD560/(1-VLOOKUP(AG560,Group,2,FALSE)),2)</f>
        <v>26.6</v>
      </c>
      <c r="AK560" s="17">
        <f>IF(VLOOKUP(AG560,Group,5,FALSE)="YES",VLOOKUP(ROUND(ROUND(AJ560,1)-AJ560,2),Round,2,FALSE)+VLOOKUP(AG560,Group,6,FALSE),0)</f>
        <v>0</v>
      </c>
      <c r="AL560" s="17">
        <f>IF(VLOOKUP(AG560,Group,7,FALSE)="",0,ROUND(AJ560-0.04999,1)-AJ560+AM560)</f>
        <v>0</v>
      </c>
      <c r="AM560" s="17" t="str">
        <f>IF(VLOOKUP(AG560,Group,7,FALSE)="","",VLOOKUP(AG560,Group,7,FALSE))</f>
        <v/>
      </c>
      <c r="AO560" s="31" t="s">
        <v>312</v>
      </c>
    </row>
    <row r="561" spans="2:41" s="3" customFormat="1" ht="2.85" customHeight="1" x14ac:dyDescent="0.2">
      <c r="C561" s="129"/>
      <c r="D561" s="11"/>
      <c r="E561" s="71"/>
      <c r="F561" s="71"/>
      <c r="G561" s="30"/>
      <c r="H561" s="30"/>
      <c r="I561" s="30"/>
      <c r="J561" s="30"/>
      <c r="K561" s="30"/>
      <c r="L561" s="30"/>
      <c r="M561" s="30"/>
      <c r="N561" s="30"/>
      <c r="P561" s="71"/>
      <c r="Q561" s="83"/>
      <c r="R561" s="29"/>
      <c r="S561" s="39"/>
      <c r="T561" s="37"/>
      <c r="U561" s="37"/>
      <c r="V561" s="52"/>
      <c r="W561" s="52"/>
      <c r="X561" s="54"/>
      <c r="Y561" s="39"/>
      <c r="Z561" s="52"/>
      <c r="AA561" s="133"/>
      <c r="AB561" s="39"/>
      <c r="AC561" s="57"/>
      <c r="AD561" s="39"/>
      <c r="AE561" s="57"/>
      <c r="AF561" s="72"/>
      <c r="AG561" s="39"/>
      <c r="AH561" s="39"/>
      <c r="AI561" s="52"/>
      <c r="AK561" s="6"/>
      <c r="AO561" s="31" t="s">
        <v>312</v>
      </c>
    </row>
    <row r="562" spans="2:41" s="3" customFormat="1" ht="9.9499999999999993" customHeight="1" x14ac:dyDescent="0.2">
      <c r="C562" s="150"/>
      <c r="D562" s="40" t="s">
        <v>257</v>
      </c>
      <c r="E562" s="144" t="s">
        <v>970</v>
      </c>
      <c r="G562" s="144"/>
      <c r="H562" s="144"/>
      <c r="I562" s="144"/>
      <c r="J562" s="136"/>
      <c r="L562" s="144"/>
      <c r="M562" s="30"/>
      <c r="N562" s="30"/>
      <c r="O562" s="144"/>
      <c r="P562" s="145"/>
      <c r="Q562" s="83"/>
      <c r="R562" s="29"/>
      <c r="S562" s="39"/>
      <c r="T562" s="37"/>
      <c r="U562" s="37"/>
      <c r="V562" s="52"/>
      <c r="W562" s="52"/>
      <c r="X562" s="54"/>
      <c r="Y562" s="39"/>
      <c r="Z562" s="52"/>
      <c r="AA562" s="133"/>
      <c r="AB562" s="39"/>
      <c r="AC562" s="57"/>
      <c r="AD562" s="39"/>
      <c r="AE562" s="57"/>
      <c r="AF562" s="72"/>
      <c r="AG562" s="39"/>
      <c r="AH562" s="39"/>
      <c r="AI562" s="52"/>
      <c r="AK562" s="6"/>
      <c r="AO562" s="31" t="s">
        <v>312</v>
      </c>
    </row>
    <row r="563" spans="2:41" s="3" customFormat="1" ht="1.5" customHeight="1" x14ac:dyDescent="0.2">
      <c r="G563" s="136"/>
      <c r="H563" s="136"/>
      <c r="I563" s="136"/>
      <c r="J563" s="136"/>
      <c r="K563" s="136"/>
      <c r="L563" s="136"/>
      <c r="P563" s="71"/>
      <c r="Q563" s="83"/>
      <c r="R563" s="6"/>
      <c r="S563" s="39"/>
      <c r="T563" s="6"/>
      <c r="U563" s="5"/>
      <c r="V563" s="52"/>
      <c r="W563" s="52"/>
      <c r="X563" s="54"/>
      <c r="Y563" s="15"/>
      <c r="Z563" s="52"/>
      <c r="AA563" s="39"/>
      <c r="AB563" s="39"/>
      <c r="AC563" s="54"/>
      <c r="AD563" s="17"/>
      <c r="AE563" s="15"/>
      <c r="AF563" s="62"/>
      <c r="AG563" s="112"/>
      <c r="AH563" s="39"/>
      <c r="AI563" s="52"/>
      <c r="AJ563" s="17"/>
      <c r="AK563" s="39"/>
      <c r="AL563" s="17"/>
      <c r="AM563" s="17"/>
      <c r="AO563" s="31" t="s">
        <v>312</v>
      </c>
    </row>
    <row r="564" spans="2:41" s="3" customFormat="1" ht="9.9499999999999993" customHeight="1" x14ac:dyDescent="0.2">
      <c r="B564" s="100" t="s">
        <v>204</v>
      </c>
      <c r="D564" s="40" t="s">
        <v>284</v>
      </c>
      <c r="E564" s="71" t="s">
        <v>134</v>
      </c>
      <c r="F564" s="71"/>
      <c r="G564" s="30" t="s">
        <v>561</v>
      </c>
      <c r="H564" s="30"/>
      <c r="I564" s="30" t="s">
        <v>1142</v>
      </c>
      <c r="J564" s="30"/>
      <c r="K564" s="30"/>
      <c r="L564" s="30"/>
      <c r="M564" s="30"/>
      <c r="N564" s="30"/>
      <c r="P564" s="71" t="s">
        <v>948</v>
      </c>
      <c r="Q564" s="83"/>
      <c r="R564" s="29"/>
      <c r="S564" s="39">
        <f>IF(Suggested="Yes",AB564,AH564)</f>
        <v>26.6</v>
      </c>
      <c r="T564" s="37" t="s">
        <v>293</v>
      </c>
      <c r="U564" s="141" t="str">
        <f>+Instructions!$B$21</f>
        <v>G</v>
      </c>
      <c r="V564" s="52"/>
      <c r="W564" s="52"/>
      <c r="X564" s="54">
        <f>+Instructions!$C$21</f>
        <v>0</v>
      </c>
      <c r="Y564" s="17">
        <f>IF(Instructions!$C$21="Group",#REF!,IF(Instructions!$C$21="Carter",#REF!,ROUNDUP($AB564*(1-X564),2)))</f>
        <v>26.6</v>
      </c>
      <c r="Z564" s="52"/>
      <c r="AA564" s="6" t="s">
        <v>1300</v>
      </c>
      <c r="AB564" s="39">
        <v>26.6</v>
      </c>
      <c r="AC564" s="57">
        <f>+X564</f>
        <v>0</v>
      </c>
      <c r="AD564" s="17">
        <f>+Y564</f>
        <v>26.6</v>
      </c>
      <c r="AE564" s="12">
        <f>(AH564-AD564)/AH564</f>
        <v>0</v>
      </c>
      <c r="AF564" s="109"/>
      <c r="AG564" s="115">
        <v>3</v>
      </c>
      <c r="AH564" s="53">
        <f>SUM(AJ564:AL564)+AF564</f>
        <v>26.6</v>
      </c>
      <c r="AI564" s="52"/>
      <c r="AJ564" s="17">
        <f>ROUND(AD564/(1-VLOOKUP(AG564,Group,2,FALSE)),2)</f>
        <v>26.6</v>
      </c>
      <c r="AK564" s="17">
        <f>IF(VLOOKUP(AG564,Group,5,FALSE)="YES",VLOOKUP(ROUND(ROUND(AJ564,1)-AJ564,2),Round,2,FALSE)+VLOOKUP(AG564,Group,6,FALSE),0)</f>
        <v>0</v>
      </c>
      <c r="AL564" s="17">
        <f>IF(VLOOKUP(AG564,Group,7,FALSE)="",0,ROUND(AJ564-0.04999,1)-AJ564+AM564)</f>
        <v>0</v>
      </c>
      <c r="AM564" s="17" t="str">
        <f>IF(VLOOKUP(AG564,Group,7,FALSE)="","",VLOOKUP(AG564,Group,7,FALSE))</f>
        <v/>
      </c>
      <c r="AO564" s="31" t="s">
        <v>312</v>
      </c>
    </row>
    <row r="565" spans="2:41" s="3" customFormat="1" ht="1.5" customHeight="1" x14ac:dyDescent="0.2">
      <c r="P565" s="71"/>
      <c r="Q565" s="83"/>
      <c r="R565" s="6"/>
      <c r="S565" s="39"/>
      <c r="T565" s="6"/>
      <c r="U565" s="5"/>
      <c r="V565" s="52"/>
      <c r="W565" s="52"/>
      <c r="X565" s="54"/>
      <c r="Y565" s="15"/>
      <c r="Z565" s="52"/>
      <c r="AA565" s="39"/>
      <c r="AB565" s="39"/>
      <c r="AC565" s="54"/>
      <c r="AD565" s="17"/>
      <c r="AE565" s="15"/>
      <c r="AF565" s="62"/>
      <c r="AG565" s="112"/>
      <c r="AH565" s="39"/>
      <c r="AI565" s="52"/>
      <c r="AJ565" s="17"/>
      <c r="AK565" s="39"/>
      <c r="AL565" s="17"/>
      <c r="AM565" s="17"/>
      <c r="AO565" s="31" t="s">
        <v>312</v>
      </c>
    </row>
    <row r="566" spans="2:41" s="3" customFormat="1" ht="9.9499999999999993" customHeight="1" x14ac:dyDescent="0.2">
      <c r="D566" s="40" t="s">
        <v>351</v>
      </c>
      <c r="E566" s="140" t="s">
        <v>255</v>
      </c>
      <c r="F566" s="71"/>
      <c r="G566" s="30"/>
      <c r="H566" s="30"/>
      <c r="I566" s="30"/>
      <c r="J566" s="30"/>
      <c r="K566" s="30"/>
      <c r="L566" s="30"/>
      <c r="M566" s="30"/>
      <c r="N566" s="30"/>
      <c r="P566" s="71"/>
      <c r="Q566" s="83"/>
      <c r="R566" s="29"/>
      <c r="S566" s="39"/>
      <c r="T566" s="37"/>
      <c r="U566" s="5"/>
      <c r="V566" s="52"/>
      <c r="W566" s="52"/>
      <c r="X566" s="54"/>
      <c r="Y566" s="17"/>
      <c r="Z566" s="52"/>
      <c r="AA566" s="133"/>
      <c r="AB566" s="39"/>
      <c r="AC566" s="57"/>
      <c r="AD566" s="17"/>
      <c r="AE566" s="12"/>
      <c r="AF566" s="62"/>
      <c r="AH566" s="17"/>
      <c r="AI566" s="52"/>
      <c r="AK566" s="6"/>
      <c r="AO566" s="31" t="s">
        <v>312</v>
      </c>
    </row>
    <row r="567" spans="2:41" s="3" customFormat="1" ht="3.75" customHeight="1" x14ac:dyDescent="0.2">
      <c r="P567" s="71"/>
      <c r="Q567" s="83"/>
      <c r="R567" s="6"/>
      <c r="S567" s="39"/>
      <c r="T567" s="6"/>
      <c r="U567" s="5"/>
      <c r="V567" s="52"/>
      <c r="W567" s="52"/>
      <c r="X567" s="54"/>
      <c r="Y567" s="15"/>
      <c r="Z567" s="52"/>
      <c r="AA567" s="39"/>
      <c r="AB567" s="39"/>
      <c r="AC567" s="54"/>
      <c r="AD567" s="17"/>
      <c r="AE567" s="15"/>
      <c r="AF567" s="62"/>
      <c r="AG567" s="112"/>
      <c r="AH567" s="39"/>
      <c r="AI567" s="52"/>
      <c r="AJ567" s="17"/>
      <c r="AK567" s="39"/>
      <c r="AL567" s="17"/>
      <c r="AM567" s="17"/>
      <c r="AO567" s="31" t="s">
        <v>312</v>
      </c>
    </row>
    <row r="568" spans="2:41" s="3" customFormat="1" ht="12.2" customHeight="1" x14ac:dyDescent="0.2">
      <c r="C568" s="129" t="s">
        <v>712</v>
      </c>
      <c r="D568" s="11"/>
      <c r="E568" s="130"/>
      <c r="F568" s="130"/>
      <c r="N568" s="3" t="s">
        <v>93</v>
      </c>
      <c r="P568" s="71"/>
      <c r="Q568" s="83"/>
      <c r="R568" s="193" t="s">
        <v>681</v>
      </c>
      <c r="S568" s="194" t="s">
        <v>700</v>
      </c>
      <c r="T568" s="198"/>
      <c r="U568" s="122"/>
      <c r="V568" s="52"/>
      <c r="W568" s="52"/>
      <c r="X568" s="54"/>
      <c r="Y568" s="15"/>
      <c r="Z568" s="52"/>
      <c r="AA568" s="133"/>
      <c r="AC568" s="54"/>
      <c r="AD568" s="17"/>
      <c r="AE568" s="15"/>
      <c r="AF568" s="62"/>
      <c r="AH568" s="17"/>
      <c r="AI568" s="52"/>
      <c r="AK568" s="6" t="s">
        <v>93</v>
      </c>
      <c r="AO568" s="31" t="s">
        <v>312</v>
      </c>
    </row>
    <row r="569" spans="2:41" s="3" customFormat="1" ht="2.85" customHeight="1" x14ac:dyDescent="0.2">
      <c r="P569" s="71"/>
      <c r="Q569" s="83"/>
      <c r="R569" s="6"/>
      <c r="S569" s="39"/>
      <c r="T569" s="6"/>
      <c r="U569" s="5"/>
      <c r="V569" s="52"/>
      <c r="W569" s="52"/>
      <c r="X569" s="54"/>
      <c r="Y569" s="15"/>
      <c r="Z569" s="52"/>
      <c r="AA569" s="39"/>
      <c r="AB569" s="39"/>
      <c r="AC569" s="54"/>
      <c r="AD569" s="17"/>
      <c r="AE569" s="15"/>
      <c r="AF569" s="62"/>
      <c r="AG569" s="112"/>
      <c r="AH569" s="39"/>
      <c r="AI569" s="52"/>
      <c r="AJ569" s="17"/>
      <c r="AK569" s="39"/>
      <c r="AL569" s="17"/>
      <c r="AM569" s="17"/>
      <c r="AO569" s="31" t="s">
        <v>312</v>
      </c>
    </row>
    <row r="570" spans="2:41" s="30" customFormat="1" ht="9.9499999999999993" customHeight="1" x14ac:dyDescent="0.2">
      <c r="C570" s="129"/>
      <c r="D570" s="40" t="s">
        <v>257</v>
      </c>
      <c r="E570" s="145" t="s">
        <v>701</v>
      </c>
      <c r="F570" s="144"/>
      <c r="G570" s="145"/>
      <c r="H570" s="145"/>
      <c r="J570" s="145"/>
      <c r="K570" s="145"/>
      <c r="N570" s="144"/>
      <c r="Q570" s="83"/>
      <c r="T570" s="134"/>
      <c r="U570" s="123"/>
      <c r="V570" s="52"/>
      <c r="W570" s="52"/>
      <c r="X570" s="126"/>
      <c r="Y570" s="124"/>
      <c r="Z570" s="52"/>
      <c r="AA570" s="133"/>
      <c r="AC570" s="126"/>
      <c r="AD570" s="125"/>
      <c r="AE570" s="124"/>
      <c r="AF570" s="127"/>
      <c r="AH570" s="125"/>
      <c r="AI570" s="52"/>
      <c r="AJ570" s="3"/>
      <c r="AK570" s="6" t="s">
        <v>93</v>
      </c>
      <c r="AL570" s="3"/>
      <c r="AO570" s="31" t="s">
        <v>312</v>
      </c>
    </row>
    <row r="571" spans="2:41" s="3" customFormat="1" ht="1.5" customHeight="1" x14ac:dyDescent="0.2">
      <c r="P571" s="71"/>
      <c r="Q571" s="83"/>
      <c r="R571" s="6"/>
      <c r="S571" s="39"/>
      <c r="T571" s="6"/>
      <c r="U571" s="5"/>
      <c r="V571" s="52"/>
      <c r="W571" s="52"/>
      <c r="X571" s="54"/>
      <c r="Y571" s="15"/>
      <c r="Z571" s="52"/>
      <c r="AA571" s="39"/>
      <c r="AB571" s="39"/>
      <c r="AC571" s="54"/>
      <c r="AD571" s="17"/>
      <c r="AE571" s="15"/>
      <c r="AF571" s="62"/>
      <c r="AG571" s="112"/>
      <c r="AH571" s="39"/>
      <c r="AI571" s="52"/>
      <c r="AJ571" s="17"/>
      <c r="AK571" s="39"/>
      <c r="AL571" s="17"/>
      <c r="AM571" s="17"/>
      <c r="AO571" s="31" t="s">
        <v>312</v>
      </c>
    </row>
    <row r="572" spans="2:41" s="3" customFormat="1" ht="9.9499999999999993" customHeight="1" x14ac:dyDescent="0.2">
      <c r="B572" s="101" t="s">
        <v>308</v>
      </c>
      <c r="D572" s="40" t="s">
        <v>284</v>
      </c>
      <c r="E572" s="71" t="s">
        <v>43</v>
      </c>
      <c r="F572" s="71"/>
      <c r="G572" s="30" t="s">
        <v>295</v>
      </c>
      <c r="H572" s="30"/>
      <c r="I572" s="30"/>
      <c r="J572" s="30" t="s">
        <v>93</v>
      </c>
      <c r="K572" s="30"/>
      <c r="L572" s="30"/>
      <c r="M572" s="30"/>
      <c r="N572" s="30"/>
      <c r="P572" s="71" t="s">
        <v>817</v>
      </c>
      <c r="Q572" s="83" t="s">
        <v>210</v>
      </c>
      <c r="R572" s="29"/>
      <c r="S572" s="39">
        <f>IF(Suggested="Yes",AB572,AH572)</f>
        <v>7.85</v>
      </c>
      <c r="T572" s="37" t="s">
        <v>294</v>
      </c>
      <c r="U572" s="141" t="str">
        <f>+Instructions!$B$21</f>
        <v>G</v>
      </c>
      <c r="V572" s="52"/>
      <c r="W572" s="52"/>
      <c r="X572" s="54">
        <f>+Instructions!$C$21</f>
        <v>0</v>
      </c>
      <c r="Y572" s="17">
        <f>IF(Instructions!$C$21="Group",#REF!,IF(Instructions!$C$21="Carter",#REF!,ROUNDUP($AB572*(1-X572),2)))</f>
        <v>7.85</v>
      </c>
      <c r="Z572" s="52"/>
      <c r="AA572" s="6" t="s">
        <v>1300</v>
      </c>
      <c r="AB572" s="39">
        <v>7.85</v>
      </c>
      <c r="AC572" s="57">
        <f t="shared" ref="AC572:AD573" si="627">+X572</f>
        <v>0</v>
      </c>
      <c r="AD572" s="17">
        <f t="shared" si="627"/>
        <v>7.85</v>
      </c>
      <c r="AE572" s="12">
        <f>(AH572-AD572)/AH572</f>
        <v>0</v>
      </c>
      <c r="AF572" s="109"/>
      <c r="AG572" s="114">
        <v>1</v>
      </c>
      <c r="AH572" s="38">
        <f>SUM(AJ572:AL572)+AF572</f>
        <v>7.85</v>
      </c>
      <c r="AI572" s="52"/>
      <c r="AJ572" s="17">
        <f>ROUND(AD572/(1-VLOOKUP(AG572,Group,2,FALSE)),2)</f>
        <v>7.85</v>
      </c>
      <c r="AK572" s="17">
        <f>IF(VLOOKUP(AG572,Group,5,FALSE)="YES",VLOOKUP(ROUND(ROUND(AJ572,1)-AJ572,2),Round,2,FALSE)+VLOOKUP(AG572,Group,6,FALSE),0)</f>
        <v>0</v>
      </c>
      <c r="AL572" s="17">
        <f>IF(VLOOKUP(AG572,Group,7,FALSE)="",0,ROUND(AJ572-0.04999,1)-AJ572+AM572)</f>
        <v>0</v>
      </c>
      <c r="AM572" s="17" t="str">
        <f>IF(VLOOKUP(AG572,Group,7,FALSE)="","",VLOOKUP(AG572,Group,7,FALSE))</f>
        <v/>
      </c>
      <c r="AO572" s="31" t="s">
        <v>312</v>
      </c>
    </row>
    <row r="573" spans="2:41" s="3" customFormat="1" ht="9.9499999999999993" customHeight="1" x14ac:dyDescent="0.2">
      <c r="B573" s="101" t="s">
        <v>308</v>
      </c>
      <c r="D573" s="40"/>
      <c r="E573" s="71" t="s">
        <v>870</v>
      </c>
      <c r="F573" s="71"/>
      <c r="G573" s="30" t="s">
        <v>295</v>
      </c>
      <c r="H573" s="30"/>
      <c r="I573" s="30"/>
      <c r="J573" s="30"/>
      <c r="K573" s="30"/>
      <c r="L573" s="30"/>
      <c r="M573" s="30"/>
      <c r="N573" s="30"/>
      <c r="P573" s="71" t="s">
        <v>872</v>
      </c>
      <c r="Q573" s="83"/>
      <c r="R573" s="29"/>
      <c r="S573" s="39">
        <f>IF(Suggested="Yes",AB573,AH573)</f>
        <v>9.6</v>
      </c>
      <c r="T573" s="37" t="s">
        <v>294</v>
      </c>
      <c r="U573" s="141" t="str">
        <f>+Instructions!$B$21</f>
        <v>G</v>
      </c>
      <c r="V573" s="52"/>
      <c r="W573" s="52"/>
      <c r="X573" s="54">
        <f>+Instructions!$C$21</f>
        <v>0</v>
      </c>
      <c r="Y573" s="17">
        <f>IF(Instructions!$C$21="Group",#REF!,IF(Instructions!$C$21="Carter",#REF!,ROUNDUP($AB573*(1-X573),2)))</f>
        <v>9.6</v>
      </c>
      <c r="Z573" s="52"/>
      <c r="AA573" s="6" t="s">
        <v>1300</v>
      </c>
      <c r="AB573" s="39">
        <v>9.6</v>
      </c>
      <c r="AC573" s="57">
        <f t="shared" si="627"/>
        <v>0</v>
      </c>
      <c r="AD573" s="17">
        <f t="shared" si="627"/>
        <v>9.6</v>
      </c>
      <c r="AE573" s="12">
        <f>(AH573-AD573)/AH573</f>
        <v>0</v>
      </c>
      <c r="AF573" s="109"/>
      <c r="AG573" s="114">
        <v>1</v>
      </c>
      <c r="AH573" s="38">
        <f>SUM(AJ573:AL573)+AF573</f>
        <v>9.6</v>
      </c>
      <c r="AI573" s="52"/>
      <c r="AJ573" s="17">
        <f>ROUND(AD573/(1-VLOOKUP(AG573,Group,2,FALSE)),2)</f>
        <v>9.6</v>
      </c>
      <c r="AK573" s="17">
        <f>IF(VLOOKUP(AG573,Group,5,FALSE)="YES",VLOOKUP(ROUND(ROUND(AJ573,1)-AJ573,2),Round,2,FALSE)+VLOOKUP(AG573,Group,6,FALSE),0)</f>
        <v>0</v>
      </c>
      <c r="AL573" s="17">
        <f>IF(VLOOKUP(AG573,Group,7,FALSE)="",0,ROUND(AJ573-0.04999,1)-AJ573+AM573)</f>
        <v>0</v>
      </c>
      <c r="AM573" s="17" t="str">
        <f>IF(VLOOKUP(AG573,Group,7,FALSE)="","",VLOOKUP(AG573,Group,7,FALSE))</f>
        <v/>
      </c>
      <c r="AO573" s="31" t="s">
        <v>312</v>
      </c>
    </row>
    <row r="574" spans="2:41" s="3" customFormat="1" ht="1.5" customHeight="1" x14ac:dyDescent="0.2">
      <c r="P574" s="71"/>
      <c r="Q574" s="83"/>
      <c r="R574" s="6"/>
      <c r="S574" s="39"/>
      <c r="T574" s="6"/>
      <c r="U574" s="5"/>
      <c r="V574" s="52"/>
      <c r="W574" s="52"/>
      <c r="X574" s="54"/>
      <c r="Y574" s="15"/>
      <c r="Z574" s="52"/>
      <c r="AA574" s="39"/>
      <c r="AB574" s="39"/>
      <c r="AC574" s="54"/>
      <c r="AD574" s="17"/>
      <c r="AE574" s="15"/>
      <c r="AF574" s="62"/>
      <c r="AG574" s="112"/>
      <c r="AH574" s="39"/>
      <c r="AI574" s="52"/>
      <c r="AJ574" s="17"/>
      <c r="AK574" s="39"/>
      <c r="AL574" s="17"/>
      <c r="AM574" s="17"/>
      <c r="AO574" s="31" t="s">
        <v>312</v>
      </c>
    </row>
    <row r="575" spans="2:41" s="3" customFormat="1" ht="9.9499999999999993" customHeight="1" x14ac:dyDescent="0.2">
      <c r="B575" s="100" t="s">
        <v>204</v>
      </c>
      <c r="D575" s="40"/>
      <c r="E575" s="71" t="s">
        <v>134</v>
      </c>
      <c r="F575" s="71"/>
      <c r="G575" s="30" t="s">
        <v>702</v>
      </c>
      <c r="H575" s="30"/>
      <c r="I575" s="30" t="s">
        <v>1143</v>
      </c>
      <c r="J575" s="30"/>
      <c r="K575" s="30"/>
      <c r="L575" s="30"/>
      <c r="M575" s="30"/>
      <c r="N575" s="30"/>
      <c r="P575" s="71" t="s">
        <v>195</v>
      </c>
      <c r="Q575" s="83" t="s">
        <v>210</v>
      </c>
      <c r="R575" s="29"/>
      <c r="S575" s="39">
        <f>IF(Suggested="Yes",AB575,AH575)</f>
        <v>31.95</v>
      </c>
      <c r="T575" s="37" t="s">
        <v>293</v>
      </c>
      <c r="U575" s="141" t="str">
        <f>+Instructions!$B$21</f>
        <v>G</v>
      </c>
      <c r="V575" s="52"/>
      <c r="W575" s="52"/>
      <c r="X575" s="54">
        <f>+Instructions!$C$21</f>
        <v>0</v>
      </c>
      <c r="Y575" s="17">
        <f>IF(Instructions!$C$21="Group",#REF!,IF(Instructions!$C$21="Carter",#REF!,ROUNDUP($AB575*(1-X575),2)))</f>
        <v>31.95</v>
      </c>
      <c r="Z575" s="52"/>
      <c r="AA575" s="6" t="s">
        <v>1300</v>
      </c>
      <c r="AB575" s="39">
        <v>31.95</v>
      </c>
      <c r="AC575" s="57">
        <f>+X575</f>
        <v>0</v>
      </c>
      <c r="AD575" s="17">
        <f>+Y575</f>
        <v>31.95</v>
      </c>
      <c r="AE575" s="12">
        <f>(AH575-AD575)/AH575</f>
        <v>0</v>
      </c>
      <c r="AF575" s="109"/>
      <c r="AG575" s="115">
        <v>3</v>
      </c>
      <c r="AH575" s="53">
        <f>SUM(AJ575:AL575)+AF575</f>
        <v>31.95</v>
      </c>
      <c r="AI575" s="52"/>
      <c r="AJ575" s="17">
        <f>ROUND(AD575/(1-VLOOKUP(AG575,Group,2,FALSE)),2)</f>
        <v>31.95</v>
      </c>
      <c r="AK575" s="17">
        <f>IF(VLOOKUP(AG575,Group,5,FALSE)="YES",VLOOKUP(ROUND(ROUND(AJ575,1)-AJ575,2),Round,2,FALSE)+VLOOKUP(AG575,Group,6,FALSE),0)</f>
        <v>0</v>
      </c>
      <c r="AL575" s="17">
        <f>IF(VLOOKUP(AG575,Group,7,FALSE)="",0,ROUND(AJ575-0.04999,1)-AJ575+AM575)</f>
        <v>0</v>
      </c>
      <c r="AM575" s="17" t="str">
        <f>IF(VLOOKUP(AG575,Group,7,FALSE)="","",VLOOKUP(AG575,Group,7,FALSE))</f>
        <v/>
      </c>
      <c r="AO575" s="31" t="s">
        <v>312</v>
      </c>
    </row>
    <row r="576" spans="2:41" s="3" customFormat="1" ht="1.5" customHeight="1" x14ac:dyDescent="0.2">
      <c r="E576" s="71"/>
      <c r="F576" s="71"/>
      <c r="G576" s="30"/>
      <c r="H576" s="30"/>
      <c r="I576" s="30"/>
      <c r="P576" s="71"/>
      <c r="Q576" s="83"/>
      <c r="R576" s="6"/>
      <c r="S576" s="39"/>
      <c r="T576" s="6"/>
      <c r="U576" s="5"/>
      <c r="V576" s="52"/>
      <c r="W576" s="52"/>
      <c r="X576" s="54"/>
      <c r="Y576" s="17">
        <f>IF(Instructions!$C$21="Group",#REF!,IF(Instructions!$C$21="Carter",#REF!,ROUNDUP($AB576*(1-X576),2)))</f>
        <v>0</v>
      </c>
      <c r="Z576" s="52"/>
      <c r="AA576" s="39"/>
      <c r="AB576" s="39"/>
      <c r="AC576" s="54"/>
      <c r="AD576" s="17"/>
      <c r="AE576" s="15"/>
      <c r="AF576" s="62"/>
      <c r="AG576" s="112"/>
      <c r="AH576" s="39"/>
      <c r="AI576" s="52"/>
      <c r="AJ576" s="17"/>
      <c r="AK576" s="39"/>
      <c r="AL576" s="17"/>
      <c r="AM576" s="17"/>
      <c r="AO576" s="31" t="s">
        <v>312</v>
      </c>
    </row>
    <row r="577" spans="1:41" s="3" customFormat="1" ht="9.9499999999999993" customHeight="1" x14ac:dyDescent="0.2">
      <c r="B577" s="102" t="s">
        <v>292</v>
      </c>
      <c r="D577" s="40"/>
      <c r="E577" s="71" t="s">
        <v>135</v>
      </c>
      <c r="F577" s="71"/>
      <c r="G577" s="30" t="s">
        <v>439</v>
      </c>
      <c r="H577" s="30"/>
      <c r="I577" s="30" t="s">
        <v>366</v>
      </c>
      <c r="J577" s="30"/>
      <c r="K577" s="30"/>
      <c r="L577" s="30"/>
      <c r="M577" s="30"/>
      <c r="N577" s="30"/>
      <c r="P577" s="71"/>
      <c r="Q577" s="83"/>
      <c r="R577" s="29"/>
      <c r="S577" s="39">
        <f>IF(Suggested="Yes",AB577,AH577)</f>
        <v>10.199999999999999</v>
      </c>
      <c r="T577" s="37" t="s">
        <v>293</v>
      </c>
      <c r="U577" s="141" t="str">
        <f>+Instructions!$B$21</f>
        <v>G</v>
      </c>
      <c r="V577" s="52"/>
      <c r="W577" s="52"/>
      <c r="X577" s="54">
        <f>+Instructions!$C$21</f>
        <v>0</v>
      </c>
      <c r="Y577" s="17">
        <f>IF(Instructions!$C$21="Group",#REF!,IF(Instructions!$C$21="Carter",#REF!,ROUNDUP($AB577*(1-X577),2)))</f>
        <v>10.199999999999999</v>
      </c>
      <c r="Z577" s="52"/>
      <c r="AA577" s="6" t="s">
        <v>1300</v>
      </c>
      <c r="AB577" s="39">
        <v>10.199999999999999</v>
      </c>
      <c r="AC577" s="57">
        <f>+X577</f>
        <v>0</v>
      </c>
      <c r="AD577" s="39">
        <f>+Y577</f>
        <v>10.199999999999999</v>
      </c>
      <c r="AE577" s="57">
        <f>(AH577-AD577)/AH577</f>
        <v>0</v>
      </c>
      <c r="AF577" s="109"/>
      <c r="AG577" s="116">
        <v>2</v>
      </c>
      <c r="AH577" s="44">
        <f>SUM(AJ577:AL577)+AF577</f>
        <v>10.199999999999999</v>
      </c>
      <c r="AI577" s="52"/>
      <c r="AJ577" s="17">
        <f>ROUND(AD577/(1-VLOOKUP(AG577,Group,2,FALSE)),2)</f>
        <v>10.199999999999999</v>
      </c>
      <c r="AK577" s="17">
        <f>IF(VLOOKUP(AG577,Group,5,FALSE)="YES",VLOOKUP(ROUND(ROUND(AJ577,1)-AJ577,2),Round,2,FALSE)+VLOOKUP(AG577,Group,6,FALSE),0)</f>
        <v>0</v>
      </c>
      <c r="AL577" s="17">
        <f>IF(VLOOKUP(AG577,Group,7,FALSE)="",0,ROUND(AJ577-0.04999,1)-AJ577+AM577)</f>
        <v>0</v>
      </c>
      <c r="AM577" s="17" t="str">
        <f>IF(VLOOKUP(AG577,Group,7,FALSE)="","",VLOOKUP(AG577,Group,7,FALSE))</f>
        <v/>
      </c>
      <c r="AO577" s="31" t="s">
        <v>312</v>
      </c>
    </row>
    <row r="578" spans="1:41" s="3" customFormat="1" ht="1.5" customHeight="1" x14ac:dyDescent="0.2">
      <c r="P578" s="71"/>
      <c r="Q578" s="83"/>
      <c r="R578" s="6"/>
      <c r="S578" s="39"/>
      <c r="T578" s="6"/>
      <c r="U578" s="5"/>
      <c r="V578" s="52"/>
      <c r="W578" s="52"/>
      <c r="X578" s="54"/>
      <c r="Y578" s="15"/>
      <c r="Z578" s="52"/>
      <c r="AA578" s="39"/>
      <c r="AB578" s="39"/>
      <c r="AC578" s="54"/>
      <c r="AD578" s="17"/>
      <c r="AE578" s="15"/>
      <c r="AF578" s="62"/>
      <c r="AG578" s="112"/>
      <c r="AH578" s="39"/>
      <c r="AI578" s="52"/>
      <c r="AJ578" s="17"/>
      <c r="AK578" s="39"/>
      <c r="AL578" s="17"/>
      <c r="AM578" s="17"/>
      <c r="AO578" s="31" t="s">
        <v>312</v>
      </c>
    </row>
    <row r="579" spans="1:41" s="3" customFormat="1" ht="11.1" customHeight="1" x14ac:dyDescent="0.2">
      <c r="A579" s="3" t="s">
        <v>177</v>
      </c>
      <c r="C579" s="136" t="s">
        <v>372</v>
      </c>
      <c r="D579" s="11"/>
      <c r="E579" s="130"/>
      <c r="F579" s="130"/>
      <c r="Q579" s="83"/>
      <c r="T579" s="131"/>
      <c r="U579" s="122"/>
      <c r="V579" s="52"/>
      <c r="W579" s="52"/>
      <c r="X579" s="54"/>
      <c r="Y579" s="15"/>
      <c r="Z579" s="52"/>
      <c r="AA579" s="133"/>
      <c r="AC579" s="54"/>
      <c r="AD579" s="17"/>
      <c r="AE579" s="15"/>
      <c r="AF579" s="62"/>
      <c r="AH579" s="17"/>
      <c r="AI579" s="52"/>
      <c r="AK579" s="6" t="s">
        <v>93</v>
      </c>
      <c r="AO579" s="31" t="s">
        <v>312</v>
      </c>
    </row>
    <row r="580" spans="1:41" s="3" customFormat="1" ht="12.2" customHeight="1" x14ac:dyDescent="0.2">
      <c r="C580" s="129" t="s">
        <v>1481</v>
      </c>
      <c r="D580" s="11"/>
      <c r="E580" s="130"/>
      <c r="F580" s="130"/>
      <c r="Q580" s="83"/>
      <c r="R580" s="193" t="s">
        <v>681</v>
      </c>
      <c r="S580" s="194" t="s">
        <v>700</v>
      </c>
      <c r="T580" s="198"/>
      <c r="U580" s="122"/>
      <c r="V580" s="52"/>
      <c r="W580" s="52"/>
      <c r="X580" s="54"/>
      <c r="Y580" s="15"/>
      <c r="Z580" s="52"/>
      <c r="AA580" s="133"/>
      <c r="AC580" s="54"/>
      <c r="AD580" s="17"/>
      <c r="AE580" s="15"/>
      <c r="AF580" s="62"/>
      <c r="AH580" s="17"/>
      <c r="AI580" s="52"/>
      <c r="AK580" s="6" t="s">
        <v>93</v>
      </c>
      <c r="AO580" s="31" t="s">
        <v>312</v>
      </c>
    </row>
    <row r="581" spans="1:41" s="238" customFormat="1" ht="2.4500000000000002" customHeight="1" x14ac:dyDescent="0.2">
      <c r="C581" s="3"/>
      <c r="D581" s="3"/>
      <c r="E581" s="3"/>
      <c r="F581" s="3"/>
      <c r="G581" s="3"/>
      <c r="H581" s="3"/>
      <c r="I581" s="3"/>
      <c r="J581" s="3"/>
      <c r="K581" s="3"/>
      <c r="L581" s="3"/>
      <c r="M581" s="3"/>
      <c r="N581" s="3"/>
      <c r="O581" s="3"/>
      <c r="P581" s="71"/>
      <c r="Q581" s="83"/>
      <c r="R581" s="6"/>
      <c r="S581" s="39"/>
      <c r="T581" s="6"/>
      <c r="U581" s="233"/>
      <c r="V581" s="239"/>
      <c r="W581" s="239"/>
      <c r="X581" s="242"/>
      <c r="Y581" s="241"/>
      <c r="Z581" s="239"/>
      <c r="AA581" s="237"/>
      <c r="AB581" s="237"/>
      <c r="AC581" s="242"/>
      <c r="AD581" s="240"/>
      <c r="AE581" s="241"/>
      <c r="AF581" s="243"/>
      <c r="AG581" s="244"/>
      <c r="AH581" s="237"/>
      <c r="AI581" s="239"/>
      <c r="AJ581" s="240"/>
      <c r="AK581" s="237"/>
      <c r="AL581" s="240"/>
      <c r="AM581" s="240"/>
      <c r="AO581" s="245" t="s">
        <v>312</v>
      </c>
    </row>
    <row r="582" spans="1:41" s="30" customFormat="1" ht="9.9499999999999993" customHeight="1" x14ac:dyDescent="0.2">
      <c r="C582" s="129"/>
      <c r="D582" s="40" t="s">
        <v>257</v>
      </c>
      <c r="E582" s="145" t="s">
        <v>701</v>
      </c>
      <c r="F582" s="144"/>
      <c r="G582" s="145"/>
      <c r="H582" s="145"/>
      <c r="J582" s="145"/>
      <c r="K582" s="145"/>
      <c r="N582" s="144"/>
      <c r="Q582" s="83"/>
      <c r="T582" s="134"/>
      <c r="U582" s="123"/>
      <c r="V582" s="52"/>
      <c r="W582" s="52"/>
      <c r="X582" s="126"/>
      <c r="Y582" s="124"/>
      <c r="Z582" s="52"/>
      <c r="AA582" s="133"/>
      <c r="AC582" s="126"/>
      <c r="AD582" s="125"/>
      <c r="AE582" s="124"/>
      <c r="AF582" s="127"/>
      <c r="AH582" s="125"/>
      <c r="AI582" s="52"/>
      <c r="AJ582" s="3"/>
      <c r="AK582" s="6" t="s">
        <v>93</v>
      </c>
      <c r="AL582" s="3"/>
      <c r="AO582" s="31" t="s">
        <v>312</v>
      </c>
    </row>
    <row r="583" spans="1:41" s="3" customFormat="1" ht="1.5" customHeight="1" x14ac:dyDescent="0.2">
      <c r="P583" s="71"/>
      <c r="Q583" s="83"/>
      <c r="R583" s="6"/>
      <c r="S583" s="39"/>
      <c r="T583" s="6"/>
      <c r="U583" s="5"/>
      <c r="V583" s="52"/>
      <c r="W583" s="52"/>
      <c r="X583" s="54"/>
      <c r="Y583" s="15"/>
      <c r="Z583" s="52"/>
      <c r="AA583" s="39"/>
      <c r="AB583" s="39"/>
      <c r="AC583" s="54"/>
      <c r="AD583" s="17"/>
      <c r="AE583" s="15"/>
      <c r="AF583" s="62"/>
      <c r="AG583" s="112"/>
      <c r="AH583" s="39"/>
      <c r="AI583" s="52"/>
      <c r="AJ583" s="17"/>
      <c r="AK583" s="39"/>
      <c r="AL583" s="17"/>
      <c r="AM583" s="17"/>
      <c r="AO583" s="31" t="s">
        <v>312</v>
      </c>
    </row>
    <row r="584" spans="1:41" s="3" customFormat="1" ht="9.9499999999999993" customHeight="1" x14ac:dyDescent="0.2">
      <c r="B584" s="101" t="s">
        <v>308</v>
      </c>
      <c r="D584" s="40" t="s">
        <v>285</v>
      </c>
      <c r="E584" s="71" t="s">
        <v>703</v>
      </c>
      <c r="F584" s="71"/>
      <c r="G584" s="30" t="s">
        <v>295</v>
      </c>
      <c r="H584" s="30"/>
      <c r="I584" s="30" t="s">
        <v>93</v>
      </c>
      <c r="J584" s="30" t="s">
        <v>93</v>
      </c>
      <c r="K584" s="30"/>
      <c r="L584" s="30"/>
      <c r="M584" s="30"/>
      <c r="N584" s="30"/>
      <c r="P584" s="277" t="s">
        <v>1577</v>
      </c>
      <c r="Q584" s="83"/>
      <c r="R584" s="29" t="s">
        <v>304</v>
      </c>
      <c r="S584" s="39">
        <f>IF(Suggested="Yes",AB584,AH584)</f>
        <v>14.85</v>
      </c>
      <c r="T584" s="37" t="s">
        <v>294</v>
      </c>
      <c r="U584" s="141" t="str">
        <f>+Instructions!$B$21</f>
        <v>G</v>
      </c>
      <c r="V584" s="52"/>
      <c r="W584" s="52"/>
      <c r="X584" s="54">
        <f>+Instructions!$C$21</f>
        <v>0</v>
      </c>
      <c r="Y584" s="17">
        <f>IF(Instructions!$C$21="Group",#REF!,IF(Instructions!$C$21="Carter",#REF!,ROUNDUP($AB584*(1-X584),2)))</f>
        <v>14.85</v>
      </c>
      <c r="Z584" s="52"/>
      <c r="AA584" s="6" t="s">
        <v>1300</v>
      </c>
      <c r="AB584" s="39">
        <v>14.85</v>
      </c>
      <c r="AC584" s="57">
        <f t="shared" ref="AC584:AD586" si="628">+X584</f>
        <v>0</v>
      </c>
      <c r="AD584" s="17">
        <f t="shared" si="628"/>
        <v>14.85</v>
      </c>
      <c r="AE584" s="12">
        <f>(AH584-AD584)/AH584</f>
        <v>0</v>
      </c>
      <c r="AF584" s="109"/>
      <c r="AG584" s="114">
        <v>1</v>
      </c>
      <c r="AH584" s="38">
        <f>SUM(AJ584:AL584)+AF584</f>
        <v>14.85</v>
      </c>
      <c r="AI584" s="52"/>
      <c r="AJ584" s="17">
        <f>ROUND(AD584/(1-VLOOKUP(AG584,Group,2,FALSE)),2)</f>
        <v>14.85</v>
      </c>
      <c r="AK584" s="17">
        <f>IF(VLOOKUP(AG584,Group,5,FALSE)="YES",VLOOKUP(ROUND(ROUND(AJ584,1)-AJ584,2),Round,2,FALSE)+VLOOKUP(AG584,Group,6,FALSE),0)</f>
        <v>0</v>
      </c>
      <c r="AL584" s="17">
        <f>IF(VLOOKUP(AG584,Group,7,FALSE)="",0,ROUND(AJ584-0.04999,1)-AJ584+AM584)</f>
        <v>0</v>
      </c>
      <c r="AM584" s="17" t="str">
        <f>IF(VLOOKUP(AG584,Group,7,FALSE)="","",VLOOKUP(AG584,Group,7,FALSE))</f>
        <v/>
      </c>
      <c r="AO584" s="31" t="s">
        <v>312</v>
      </c>
    </row>
    <row r="585" spans="1:41" s="3" customFormat="1" ht="9.9499999999999993" customHeight="1" x14ac:dyDescent="0.2">
      <c r="B585" s="101" t="s">
        <v>308</v>
      </c>
      <c r="D585" s="40"/>
      <c r="E585" s="71" t="s">
        <v>704</v>
      </c>
      <c r="F585" s="71"/>
      <c r="G585" s="30" t="s">
        <v>295</v>
      </c>
      <c r="H585" s="30"/>
      <c r="I585" s="30"/>
      <c r="J585" s="30"/>
      <c r="K585" s="30"/>
      <c r="L585" s="30"/>
      <c r="M585" s="30"/>
      <c r="N585" s="30"/>
      <c r="P585" s="71" t="s">
        <v>1347</v>
      </c>
      <c r="Q585" s="83" t="s">
        <v>210</v>
      </c>
      <c r="R585" s="29"/>
      <c r="S585" s="39">
        <f>IF(Suggested="Yes",AB585,AH585)</f>
        <v>8.9499999999999993</v>
      </c>
      <c r="T585" s="37" t="s">
        <v>294</v>
      </c>
      <c r="U585" s="141" t="str">
        <f>+Instructions!$B$21</f>
        <v>G</v>
      </c>
      <c r="V585" s="52"/>
      <c r="W585" s="52"/>
      <c r="X585" s="54">
        <f>+Instructions!$C$21</f>
        <v>0</v>
      </c>
      <c r="Y585" s="17">
        <f>IF(Instructions!$C$21="Group",#REF!,IF(Instructions!$C$21="Carter",#REF!,ROUNDUP($AB585*(1-X585),2)))</f>
        <v>8.9499999999999993</v>
      </c>
      <c r="Z585" s="52"/>
      <c r="AA585" s="6" t="s">
        <v>1300</v>
      </c>
      <c r="AB585" s="39">
        <v>8.9499999999999993</v>
      </c>
      <c r="AC585" s="57">
        <f t="shared" si="628"/>
        <v>0</v>
      </c>
      <c r="AD585" s="17">
        <f t="shared" si="628"/>
        <v>8.9499999999999993</v>
      </c>
      <c r="AE585" s="12">
        <f>(AH585-AD585)/AH585</f>
        <v>0</v>
      </c>
      <c r="AF585" s="109"/>
      <c r="AG585" s="114">
        <v>1</v>
      </c>
      <c r="AH585" s="38">
        <f>SUM(AJ585:AL585)+AF585</f>
        <v>8.9499999999999993</v>
      </c>
      <c r="AI585" s="52"/>
      <c r="AJ585" s="17">
        <f>ROUND(AD585/(1-VLOOKUP(AG585,Group,2,FALSE)),2)</f>
        <v>8.9499999999999993</v>
      </c>
      <c r="AK585" s="17">
        <f>IF(VLOOKUP(AG585,Group,5,FALSE)="YES",VLOOKUP(ROUND(ROUND(AJ585,1)-AJ585,2),Round,2,FALSE)+VLOOKUP(AG585,Group,6,FALSE),0)</f>
        <v>0</v>
      </c>
      <c r="AL585" s="17">
        <f>IF(VLOOKUP(AG585,Group,7,FALSE)="",0,ROUND(AJ585-0.04999,1)-AJ585+AM585)</f>
        <v>0</v>
      </c>
      <c r="AM585" s="17" t="str">
        <f>IF(VLOOKUP(AG585,Group,7,FALSE)="","",VLOOKUP(AG585,Group,7,FALSE))</f>
        <v/>
      </c>
      <c r="AO585" s="31" t="s">
        <v>312</v>
      </c>
    </row>
    <row r="586" spans="1:41" s="3" customFormat="1" ht="9.9499999999999993" customHeight="1" x14ac:dyDescent="0.2">
      <c r="B586" s="101" t="s">
        <v>308</v>
      </c>
      <c r="D586" s="40"/>
      <c r="E586" s="71" t="s">
        <v>691</v>
      </c>
      <c r="F586" s="71"/>
      <c r="G586" s="30" t="s">
        <v>295</v>
      </c>
      <c r="H586" s="30"/>
      <c r="I586" s="30"/>
      <c r="J586" s="30"/>
      <c r="K586" s="30"/>
      <c r="L586" s="30"/>
      <c r="M586" s="30"/>
      <c r="N586" s="30"/>
      <c r="P586" s="71" t="s">
        <v>872</v>
      </c>
      <c r="Q586" s="83" t="s">
        <v>210</v>
      </c>
      <c r="R586" s="29" t="s">
        <v>304</v>
      </c>
      <c r="S586" s="39">
        <f>IF(Suggested="Yes",AB586,AH586)</f>
        <v>10.4</v>
      </c>
      <c r="T586" s="37" t="s">
        <v>294</v>
      </c>
      <c r="U586" s="141" t="str">
        <f>+Instructions!$B$21</f>
        <v>G</v>
      </c>
      <c r="V586" s="52"/>
      <c r="W586" s="52"/>
      <c r="X586" s="54">
        <f>+Instructions!$C$21</f>
        <v>0</v>
      </c>
      <c r="Y586" s="17">
        <f>IF(Instructions!$C$21="Group",#REF!,IF(Instructions!$C$21="Carter",#REF!,ROUNDUP($AB586*(1-X586),2)))</f>
        <v>10.4</v>
      </c>
      <c r="Z586" s="52"/>
      <c r="AA586" s="6" t="s">
        <v>1300</v>
      </c>
      <c r="AB586" s="39">
        <v>10.4</v>
      </c>
      <c r="AC586" s="57">
        <f t="shared" si="628"/>
        <v>0</v>
      </c>
      <c r="AD586" s="17">
        <f t="shared" si="628"/>
        <v>10.4</v>
      </c>
      <c r="AE586" s="12">
        <f>(AH586-AD586)/AH586</f>
        <v>0</v>
      </c>
      <c r="AF586" s="109"/>
      <c r="AG586" s="114">
        <v>1</v>
      </c>
      <c r="AH586" s="38">
        <f>SUM(AJ586:AL586)+AF586</f>
        <v>10.4</v>
      </c>
      <c r="AI586" s="52"/>
      <c r="AJ586" s="17">
        <f>ROUND(AD586/(1-VLOOKUP(AG586,Group,2,FALSE)),2)</f>
        <v>10.4</v>
      </c>
      <c r="AK586" s="17">
        <f>IF(VLOOKUP(AG586,Group,5,FALSE)="YES",VLOOKUP(ROUND(ROUND(AJ586,1)-AJ586,2),Round,2,FALSE)+VLOOKUP(AG586,Group,6,FALSE),0)</f>
        <v>0</v>
      </c>
      <c r="AL586" s="17">
        <f>IF(VLOOKUP(AG586,Group,7,FALSE)="",0,ROUND(AJ586-0.04999,1)-AJ586+AM586)</f>
        <v>0</v>
      </c>
      <c r="AM586" s="17" t="str">
        <f>IF(VLOOKUP(AG586,Group,7,FALSE)="","",VLOOKUP(AG586,Group,7,FALSE))</f>
        <v/>
      </c>
      <c r="AO586" s="31" t="s">
        <v>312</v>
      </c>
    </row>
    <row r="587" spans="1:41" s="3" customFormat="1" ht="1.5" customHeight="1" x14ac:dyDescent="0.2">
      <c r="P587" s="71"/>
      <c r="Q587" s="83"/>
      <c r="R587" s="6"/>
      <c r="S587" s="39"/>
      <c r="T587" s="6"/>
      <c r="U587" s="5"/>
      <c r="V587" s="52"/>
      <c r="W587" s="52"/>
      <c r="X587" s="54"/>
      <c r="Y587" s="17"/>
      <c r="Z587" s="52"/>
      <c r="AA587" s="39"/>
      <c r="AB587" s="39"/>
      <c r="AC587" s="54"/>
      <c r="AD587" s="17"/>
      <c r="AE587" s="15"/>
      <c r="AF587" s="62"/>
      <c r="AG587" s="112"/>
      <c r="AH587" s="39"/>
      <c r="AI587" s="52"/>
      <c r="AJ587" s="17"/>
      <c r="AK587" s="39"/>
      <c r="AL587" s="17"/>
      <c r="AM587" s="17"/>
      <c r="AO587" s="31" t="s">
        <v>312</v>
      </c>
    </row>
    <row r="588" spans="1:41" s="3" customFormat="1" ht="9.9499999999999993" customHeight="1" x14ac:dyDescent="0.2">
      <c r="B588" s="100" t="s">
        <v>204</v>
      </c>
      <c r="D588" s="40"/>
      <c r="E588" s="71" t="s">
        <v>704</v>
      </c>
      <c r="F588" s="71"/>
      <c r="G588" s="30" t="s">
        <v>295</v>
      </c>
      <c r="H588" s="30"/>
      <c r="I588" s="128" t="s">
        <v>706</v>
      </c>
      <c r="J588" s="30"/>
      <c r="K588" s="30"/>
      <c r="L588" s="30"/>
      <c r="M588" s="30"/>
      <c r="N588" s="30"/>
      <c r="P588" s="71" t="s">
        <v>705</v>
      </c>
      <c r="Q588" s="83"/>
      <c r="R588" s="29"/>
      <c r="S588" s="39">
        <f>IF(Suggested="Yes",AB588,AH588)</f>
        <v>13.8</v>
      </c>
      <c r="T588" s="37" t="s">
        <v>294</v>
      </c>
      <c r="U588" s="141" t="str">
        <f>+Instructions!$B$21</f>
        <v>G</v>
      </c>
      <c r="V588" s="52"/>
      <c r="W588" s="52"/>
      <c r="X588" s="54">
        <f>+Instructions!$C$21</f>
        <v>0</v>
      </c>
      <c r="Y588" s="17">
        <f>IF(Instructions!$C$21="Group",#REF!,IF(Instructions!$C$21="Carter",#REF!,ROUNDUP($AB588*(1-X588),2)))</f>
        <v>13.8</v>
      </c>
      <c r="Z588" s="52"/>
      <c r="AA588" s="6" t="s">
        <v>1300</v>
      </c>
      <c r="AB588" s="39">
        <v>13.8</v>
      </c>
      <c r="AC588" s="57">
        <f>+X588</f>
        <v>0</v>
      </c>
      <c r="AD588" s="17">
        <f>+Y588</f>
        <v>13.8</v>
      </c>
      <c r="AE588" s="12">
        <f>(AH588-AD588)/AH588</f>
        <v>0</v>
      </c>
      <c r="AF588" s="109"/>
      <c r="AG588" s="115">
        <v>3</v>
      </c>
      <c r="AH588" s="53">
        <f>SUM(AJ588:AL588)+AF588</f>
        <v>13.8</v>
      </c>
      <c r="AI588" s="52"/>
      <c r="AJ588" s="17">
        <f>ROUND(AD588/(1-VLOOKUP(AG588,Group,2,FALSE)),2)</f>
        <v>13.8</v>
      </c>
      <c r="AK588" s="17">
        <f>IF(VLOOKUP(AG588,Group,5,FALSE)="YES",VLOOKUP(ROUND(ROUND(AJ588,1)-AJ588,2),Round,2,FALSE)+VLOOKUP(AG588,Group,6,FALSE),0)</f>
        <v>0</v>
      </c>
      <c r="AL588" s="17">
        <f>IF(VLOOKUP(AG588,Group,7,FALSE)="",0,ROUND(AJ588-0.04999,1)-AJ588+AM588)</f>
        <v>0</v>
      </c>
      <c r="AM588" s="17" t="str">
        <f>IF(VLOOKUP(AG588,Group,7,FALSE)="","",VLOOKUP(AG588,Group,7,FALSE))</f>
        <v/>
      </c>
      <c r="AO588" s="31" t="s">
        <v>312</v>
      </c>
    </row>
    <row r="589" spans="1:41" s="3" customFormat="1" ht="1.5" customHeight="1" x14ac:dyDescent="0.2">
      <c r="P589" s="71"/>
      <c r="Q589" s="83"/>
      <c r="R589" s="6"/>
      <c r="S589" s="39"/>
      <c r="T589" s="6"/>
      <c r="U589" s="5"/>
      <c r="V589" s="52"/>
      <c r="W589" s="52"/>
      <c r="X589" s="54"/>
      <c r="Y589" s="17">
        <f>IF(Instructions!$C$21="Group",#REF!,IF(Instructions!$C$21="Carter",#REF!,ROUNDUP($AB589*(1-X589),2)))</f>
        <v>0</v>
      </c>
      <c r="Z589" s="52"/>
      <c r="AA589" s="39"/>
      <c r="AB589" s="39"/>
      <c r="AC589" s="54"/>
      <c r="AD589" s="17"/>
      <c r="AE589" s="15"/>
      <c r="AF589" s="62"/>
      <c r="AG589" s="112"/>
      <c r="AH589" s="39"/>
      <c r="AI589" s="52"/>
      <c r="AJ589" s="17"/>
      <c r="AK589" s="39"/>
      <c r="AL589" s="17"/>
      <c r="AM589" s="17"/>
      <c r="AO589" s="31" t="s">
        <v>312</v>
      </c>
    </row>
    <row r="590" spans="1:41" s="3" customFormat="1" ht="9.9499999999999993" customHeight="1" x14ac:dyDescent="0.2">
      <c r="B590" s="100" t="s">
        <v>204</v>
      </c>
      <c r="D590" s="40"/>
      <c r="E590" s="71" t="s">
        <v>134</v>
      </c>
      <c r="F590" s="71"/>
      <c r="G590" s="30" t="s">
        <v>278</v>
      </c>
      <c r="H590" s="30"/>
      <c r="I590" s="30" t="s">
        <v>1546</v>
      </c>
      <c r="J590" s="30"/>
      <c r="K590" s="30"/>
      <c r="L590" s="30"/>
      <c r="M590" s="30"/>
      <c r="N590" s="30"/>
      <c r="P590" s="281" t="s">
        <v>1537</v>
      </c>
      <c r="Q590" s="83"/>
      <c r="R590" s="29"/>
      <c r="S590" s="39">
        <f>IF(Suggested="Yes",AB590,AH590)</f>
        <v>72.099999999999994</v>
      </c>
      <c r="T590" s="37" t="s">
        <v>293</v>
      </c>
      <c r="U590" s="141" t="str">
        <f>+Instructions!$B$21</f>
        <v>G</v>
      </c>
      <c r="V590" s="52"/>
      <c r="W590" s="52"/>
      <c r="X590" s="54">
        <f>+Instructions!$C$21</f>
        <v>0</v>
      </c>
      <c r="Y590" s="17">
        <f>IF(Instructions!$C$21="Group",#REF!,IF(Instructions!$C$21="Carter",#REF!,ROUNDUP($AB590*(1-X590),2)))</f>
        <v>72.099999999999994</v>
      </c>
      <c r="Z590" s="52"/>
      <c r="AA590" s="6" t="s">
        <v>1300</v>
      </c>
      <c r="AB590" s="39">
        <v>72.099999999999994</v>
      </c>
      <c r="AC590" s="57">
        <f>+X590</f>
        <v>0</v>
      </c>
      <c r="AD590" s="17">
        <f>+Y590</f>
        <v>72.099999999999994</v>
      </c>
      <c r="AE590" s="12">
        <f>(AH590-AD590)/AH590</f>
        <v>0</v>
      </c>
      <c r="AF590" s="109"/>
      <c r="AG590" s="115">
        <v>3</v>
      </c>
      <c r="AH590" s="53">
        <f>SUM(AJ590:AL590)+AF590</f>
        <v>72.099999999999994</v>
      </c>
      <c r="AI590" s="52"/>
      <c r="AJ590" s="17">
        <f>ROUND(AD590/(1-VLOOKUP(AG590,Group,2,FALSE)),2)</f>
        <v>72.099999999999994</v>
      </c>
      <c r="AK590" s="17">
        <f>IF(VLOOKUP(AG590,Group,5,FALSE)="YES",VLOOKUP(ROUND(ROUND(AJ590,1)-AJ590,2),Round,2,FALSE)+VLOOKUP(AG590,Group,6,FALSE),0)</f>
        <v>0</v>
      </c>
      <c r="AL590" s="17">
        <f>IF(VLOOKUP(AG590,Group,7,FALSE)="",0,ROUND(AJ590-0.04999,1)-AJ590+AM590)</f>
        <v>0</v>
      </c>
      <c r="AM590" s="17" t="str">
        <f>IF(VLOOKUP(AG590,Group,7,FALSE)="","",VLOOKUP(AG590,Group,7,FALSE))</f>
        <v/>
      </c>
      <c r="AO590" s="31" t="s">
        <v>312</v>
      </c>
    </row>
    <row r="591" spans="1:41" s="3" customFormat="1" ht="1.5" customHeight="1" x14ac:dyDescent="0.2">
      <c r="P591" s="71"/>
      <c r="Q591" s="83"/>
      <c r="R591" s="6"/>
      <c r="S591" s="39"/>
      <c r="T591" s="6"/>
      <c r="U591" s="5"/>
      <c r="V591" s="52"/>
      <c r="W591" s="52"/>
      <c r="X591" s="54"/>
      <c r="Y591" s="15"/>
      <c r="Z591" s="52"/>
      <c r="AA591" s="39"/>
      <c r="AB591" s="39"/>
      <c r="AC591" s="54"/>
      <c r="AD591" s="17"/>
      <c r="AE591" s="15"/>
      <c r="AF591" s="62"/>
      <c r="AG591" s="112"/>
      <c r="AH591" s="39"/>
      <c r="AI591" s="52"/>
      <c r="AJ591" s="17"/>
      <c r="AK591" s="39"/>
      <c r="AL591" s="17"/>
      <c r="AM591" s="17"/>
      <c r="AO591" s="31" t="s">
        <v>312</v>
      </c>
    </row>
    <row r="592" spans="1:41" s="3" customFormat="1" ht="9.9499999999999993" customHeight="1" x14ac:dyDescent="0.2">
      <c r="B592" s="102" t="s">
        <v>292</v>
      </c>
      <c r="D592" s="40"/>
      <c r="E592" s="71" t="s">
        <v>695</v>
      </c>
      <c r="F592" s="71"/>
      <c r="G592" s="30" t="s">
        <v>694</v>
      </c>
      <c r="H592" s="30"/>
      <c r="I592" s="30" t="s">
        <v>366</v>
      </c>
      <c r="J592" s="30"/>
      <c r="K592" s="30"/>
      <c r="L592" s="30"/>
      <c r="M592" s="30"/>
      <c r="N592" s="30"/>
      <c r="P592" s="71"/>
      <c r="Q592" s="83" t="s">
        <v>210</v>
      </c>
      <c r="R592" s="29"/>
      <c r="S592" s="39">
        <f>IF(Suggested="Yes",AB592,AH592)</f>
        <v>10.95</v>
      </c>
      <c r="T592" s="37" t="s">
        <v>293</v>
      </c>
      <c r="U592" s="141" t="str">
        <f>+Instructions!$B$21</f>
        <v>G</v>
      </c>
      <c r="V592" s="52"/>
      <c r="W592" s="52"/>
      <c r="X592" s="54">
        <f>+Instructions!$C$21</f>
        <v>0</v>
      </c>
      <c r="Y592" s="17">
        <f>IF(Instructions!$C$21="Group",#REF!,IF(Instructions!$C$21="Carter",#REF!,ROUNDUP($AB592*(1-X592),2)))</f>
        <v>10.95</v>
      </c>
      <c r="Z592" s="52"/>
      <c r="AA592" s="6" t="s">
        <v>1300</v>
      </c>
      <c r="AB592" s="39">
        <v>10.95</v>
      </c>
      <c r="AC592" s="57">
        <f>+X592</f>
        <v>0</v>
      </c>
      <c r="AD592" s="39">
        <f>+Y592</f>
        <v>10.95</v>
      </c>
      <c r="AE592" s="57">
        <f>(AH592-AD592)/AH592</f>
        <v>0</v>
      </c>
      <c r="AF592" s="109"/>
      <c r="AG592" s="116">
        <v>2</v>
      </c>
      <c r="AH592" s="44">
        <f>SUM(AJ592:AL592)+AF592</f>
        <v>10.95</v>
      </c>
      <c r="AI592" s="52"/>
      <c r="AJ592" s="17">
        <f>ROUND(AD592/(1-VLOOKUP(AG592,Group,2,FALSE)),2)</f>
        <v>10.95</v>
      </c>
      <c r="AK592" s="17">
        <f>IF(VLOOKUP(AG592,Group,5,FALSE)="YES",VLOOKUP(ROUND(ROUND(AJ592,1)-AJ592,2),Round,2,FALSE)+VLOOKUP(AG592,Group,6,FALSE),0)</f>
        <v>0</v>
      </c>
      <c r="AL592" s="17">
        <f>IF(VLOOKUP(AG592,Group,7,FALSE)="",0,ROUND(AJ592-0.04999,1)-AJ592+AM592)</f>
        <v>0</v>
      </c>
      <c r="AM592" s="17" t="str">
        <f>IF(VLOOKUP(AG592,Group,7,FALSE)="","",VLOOKUP(AG592,Group,7,FALSE))</f>
        <v/>
      </c>
      <c r="AO592" s="31" t="s">
        <v>312</v>
      </c>
    </row>
    <row r="593" spans="2:41" s="3" customFormat="1" ht="9.9499999999999993" customHeight="1" x14ac:dyDescent="0.2">
      <c r="B593" s="102" t="s">
        <v>292</v>
      </c>
      <c r="D593" s="40"/>
      <c r="E593" s="71" t="s">
        <v>132</v>
      </c>
      <c r="F593" s="71"/>
      <c r="G593" s="30" t="s">
        <v>13</v>
      </c>
      <c r="H593" s="30"/>
      <c r="I593" s="30" t="s">
        <v>133</v>
      </c>
      <c r="J593" s="30"/>
      <c r="K593" s="30"/>
      <c r="L593" s="30"/>
      <c r="M593" s="30"/>
      <c r="N593" s="30"/>
      <c r="P593" s="71"/>
      <c r="Q593" s="83"/>
      <c r="R593" s="29"/>
      <c r="S593" s="39">
        <f>IF(Suggested="Yes",AB593,AH593)</f>
        <v>15.1</v>
      </c>
      <c r="T593" s="37" t="s">
        <v>293</v>
      </c>
      <c r="U593" s="141" t="str">
        <f>+Instructions!$B$21</f>
        <v>G</v>
      </c>
      <c r="V593" s="52"/>
      <c r="W593" s="52"/>
      <c r="X593" s="54">
        <f>+Instructions!$C$21</f>
        <v>0</v>
      </c>
      <c r="Y593" s="17">
        <f>IF(Instructions!$C$21="Group",#REF!,IF(Instructions!$C$21="Carter",#REF!,ROUNDUP($AB593*(1-X593),2)))</f>
        <v>15.1</v>
      </c>
      <c r="Z593" s="52"/>
      <c r="AA593" s="6" t="s">
        <v>1300</v>
      </c>
      <c r="AB593" s="39">
        <v>15.1</v>
      </c>
      <c r="AC593" s="57">
        <f>+X593</f>
        <v>0</v>
      </c>
      <c r="AD593" s="39">
        <f>+Y593</f>
        <v>15.1</v>
      </c>
      <c r="AE593" s="57">
        <f>(AH593-AD593)/AH593</f>
        <v>0</v>
      </c>
      <c r="AF593" s="109"/>
      <c r="AG593" s="116">
        <v>2</v>
      </c>
      <c r="AH593" s="44">
        <f>SUM(AJ593:AL593)+AF593</f>
        <v>15.1</v>
      </c>
      <c r="AI593" s="52"/>
      <c r="AJ593" s="17">
        <f>ROUND(AD593/(1-VLOOKUP(AG593,Group,2,FALSE)),2)</f>
        <v>15.1</v>
      </c>
      <c r="AK593" s="17">
        <f>IF(VLOOKUP(AG593,Group,5,FALSE)="YES",VLOOKUP(ROUND(ROUND(AJ593,1)-AJ593,2),Round,2,FALSE)+VLOOKUP(AG593,Group,6,FALSE),0)</f>
        <v>0</v>
      </c>
      <c r="AL593" s="17">
        <f>IF(VLOOKUP(AG593,Group,7,FALSE)="",0,ROUND(AJ593-0.04999,1)-AJ593+AM593)</f>
        <v>0</v>
      </c>
      <c r="AM593" s="17" t="str">
        <f>IF(VLOOKUP(AG593,Group,7,FALSE)="","",VLOOKUP(AG593,Group,7,FALSE))</f>
        <v/>
      </c>
      <c r="AO593" s="31" t="s">
        <v>312</v>
      </c>
    </row>
    <row r="594" spans="2:41" s="3" customFormat="1" ht="1.5" customHeight="1" x14ac:dyDescent="0.2">
      <c r="P594" s="71"/>
      <c r="Q594" s="83"/>
      <c r="R594" s="6"/>
      <c r="S594" s="39"/>
      <c r="T594" s="6"/>
      <c r="U594" s="5"/>
      <c r="V594" s="52"/>
      <c r="W594" s="52"/>
      <c r="X594" s="54"/>
      <c r="Y594" s="15"/>
      <c r="Z594" s="52"/>
      <c r="AA594" s="39"/>
      <c r="AB594" s="39"/>
      <c r="AC594" s="54"/>
      <c r="AD594" s="17"/>
      <c r="AE594" s="15"/>
      <c r="AF594" s="62"/>
      <c r="AG594" s="112"/>
      <c r="AH594" s="39"/>
      <c r="AI594" s="52"/>
      <c r="AJ594" s="17"/>
      <c r="AK594" s="39"/>
      <c r="AL594" s="17"/>
      <c r="AM594" s="17"/>
      <c r="AO594" s="31" t="s">
        <v>312</v>
      </c>
    </row>
    <row r="595" spans="2:41" s="3" customFormat="1" ht="9.6" customHeight="1" x14ac:dyDescent="0.2">
      <c r="D595" s="40" t="s">
        <v>305</v>
      </c>
      <c r="E595" s="188" t="s">
        <v>1348</v>
      </c>
      <c r="F595" s="71"/>
      <c r="G595" s="30"/>
      <c r="H595" s="30"/>
      <c r="I595" s="30"/>
      <c r="J595" s="30"/>
      <c r="K595" s="30"/>
      <c r="L595" s="30"/>
      <c r="M595" s="30"/>
      <c r="N595" s="30"/>
      <c r="P595" s="71"/>
      <c r="Q595" s="83"/>
      <c r="R595" s="29"/>
      <c r="S595" s="39"/>
      <c r="T595" s="37"/>
      <c r="U595" s="5"/>
      <c r="V595" s="52"/>
      <c r="W595" s="52"/>
      <c r="X595" s="54"/>
      <c r="Y595" s="17"/>
      <c r="Z595" s="52"/>
      <c r="AA595" s="133"/>
      <c r="AB595" s="39"/>
      <c r="AC595" s="57"/>
      <c r="AD595" s="17"/>
      <c r="AE595" s="12"/>
      <c r="AF595" s="62"/>
      <c r="AH595" s="17"/>
      <c r="AI595" s="52"/>
      <c r="AK595" s="6" t="s">
        <v>93</v>
      </c>
      <c r="AO595" s="31" t="s">
        <v>312</v>
      </c>
    </row>
    <row r="596" spans="2:41" s="3" customFormat="1" ht="9.6" customHeight="1" x14ac:dyDescent="0.2">
      <c r="D596" s="40"/>
      <c r="E596" s="188" t="s">
        <v>1198</v>
      </c>
      <c r="F596" s="71"/>
      <c r="G596" s="30"/>
      <c r="H596" s="30"/>
      <c r="I596" s="30"/>
      <c r="J596" s="30"/>
      <c r="K596" s="30"/>
      <c r="L596" s="30"/>
      <c r="M596" s="30"/>
      <c r="N596" s="30"/>
      <c r="P596" s="71"/>
      <c r="Q596" s="83"/>
      <c r="R596" s="29"/>
      <c r="S596" s="39"/>
      <c r="T596" s="37"/>
      <c r="U596" s="5"/>
      <c r="V596" s="52"/>
      <c r="W596" s="52"/>
      <c r="X596" s="54"/>
      <c r="Y596" s="17"/>
      <c r="Z596" s="52"/>
      <c r="AA596" s="133"/>
      <c r="AB596" s="39"/>
      <c r="AC596" s="57"/>
      <c r="AD596" s="17"/>
      <c r="AE596" s="12"/>
      <c r="AF596" s="62"/>
      <c r="AH596" s="17"/>
      <c r="AI596" s="52"/>
      <c r="AK596" s="6" t="s">
        <v>93</v>
      </c>
      <c r="AO596" s="31" t="s">
        <v>312</v>
      </c>
    </row>
    <row r="597" spans="2:41" s="3" customFormat="1" ht="9.6" customHeight="1" x14ac:dyDescent="0.2">
      <c r="D597" s="40"/>
      <c r="E597" s="188" t="s">
        <v>1349</v>
      </c>
      <c r="F597" s="71"/>
      <c r="G597" s="30"/>
      <c r="H597" s="30"/>
      <c r="I597" s="30"/>
      <c r="J597" s="30"/>
      <c r="K597" s="30"/>
      <c r="L597" s="30"/>
      <c r="M597" s="30"/>
      <c r="N597" s="30"/>
      <c r="P597" s="71"/>
      <c r="Q597" s="83"/>
      <c r="R597" s="29"/>
      <c r="S597" s="39"/>
      <c r="T597" s="37"/>
      <c r="U597" s="5"/>
      <c r="V597" s="52"/>
      <c r="W597" s="52"/>
      <c r="X597" s="54"/>
      <c r="Y597" s="17"/>
      <c r="Z597" s="52"/>
      <c r="AA597" s="133"/>
      <c r="AB597" s="39"/>
      <c r="AC597" s="57"/>
      <c r="AD597" s="17"/>
      <c r="AE597" s="12"/>
      <c r="AF597" s="62"/>
      <c r="AH597" s="17"/>
      <c r="AI597" s="52"/>
      <c r="AK597" s="6" t="s">
        <v>93</v>
      </c>
      <c r="AO597" s="31" t="s">
        <v>312</v>
      </c>
    </row>
    <row r="598" spans="2:41" s="3" customFormat="1" ht="9.6" customHeight="1" x14ac:dyDescent="0.2">
      <c r="D598" s="40"/>
      <c r="E598" s="188" t="s">
        <v>1350</v>
      </c>
      <c r="F598" s="71"/>
      <c r="G598" s="30"/>
      <c r="H598" s="30"/>
      <c r="I598" s="30"/>
      <c r="J598" s="30"/>
      <c r="K598" s="30"/>
      <c r="L598" s="30"/>
      <c r="M598" s="30"/>
      <c r="N598" s="30"/>
      <c r="P598" s="71"/>
      <c r="Q598" s="83"/>
      <c r="R598" s="29"/>
      <c r="S598" s="39"/>
      <c r="T598" s="37"/>
      <c r="U598" s="5"/>
      <c r="V598" s="52"/>
      <c r="W598" s="52"/>
      <c r="X598" s="54"/>
      <c r="Y598" s="17"/>
      <c r="Z598" s="52"/>
      <c r="AA598" s="133"/>
      <c r="AB598" s="39"/>
      <c r="AC598" s="57"/>
      <c r="AD598" s="17"/>
      <c r="AE598" s="12"/>
      <c r="AF598" s="62"/>
      <c r="AH598" s="17"/>
      <c r="AI598" s="52"/>
      <c r="AK598" s="6" t="s">
        <v>93</v>
      </c>
      <c r="AO598" s="31" t="s">
        <v>312</v>
      </c>
    </row>
    <row r="599" spans="2:41" s="3" customFormat="1" ht="3.95" customHeight="1" x14ac:dyDescent="0.2">
      <c r="P599" s="71"/>
      <c r="Q599" s="83"/>
      <c r="R599" s="6"/>
      <c r="S599" s="39"/>
      <c r="T599" s="6"/>
      <c r="U599" s="5"/>
      <c r="V599" s="52"/>
      <c r="W599" s="52"/>
      <c r="X599" s="54"/>
      <c r="Y599" s="15"/>
      <c r="Z599" s="52"/>
      <c r="AA599" s="39"/>
      <c r="AB599" s="39"/>
      <c r="AC599" s="54"/>
      <c r="AD599" s="17"/>
      <c r="AE599" s="15"/>
      <c r="AF599" s="62"/>
      <c r="AG599" s="112"/>
      <c r="AH599" s="39"/>
      <c r="AI599" s="52"/>
      <c r="AJ599" s="17"/>
      <c r="AK599" s="39"/>
      <c r="AL599" s="17"/>
      <c r="AM599" s="17"/>
      <c r="AO599" s="31" t="s">
        <v>312</v>
      </c>
    </row>
    <row r="600" spans="2:41" s="3" customFormat="1" ht="9.9499999999999993" customHeight="1" x14ac:dyDescent="0.2">
      <c r="C600" s="129" t="s">
        <v>867</v>
      </c>
      <c r="L600" s="3" t="s">
        <v>93</v>
      </c>
      <c r="P600" s="71"/>
      <c r="Q600" s="83"/>
      <c r="R600" s="193" t="s">
        <v>681</v>
      </c>
      <c r="S600" s="194" t="s">
        <v>687</v>
      </c>
      <c r="T600" s="198"/>
      <c r="U600" s="5"/>
      <c r="V600" s="52"/>
      <c r="W600" s="52"/>
      <c r="X600" s="54"/>
      <c r="Y600" s="15"/>
      <c r="Z600" s="52"/>
      <c r="AA600" s="39"/>
      <c r="AB600" s="39"/>
      <c r="AC600" s="54"/>
      <c r="AD600" s="17"/>
      <c r="AE600" s="15"/>
      <c r="AF600" s="62"/>
      <c r="AG600" s="112"/>
      <c r="AH600" s="39"/>
      <c r="AI600" s="52"/>
      <c r="AJ600" s="17"/>
      <c r="AK600" s="39"/>
      <c r="AL600" s="17"/>
      <c r="AM600" s="17"/>
      <c r="AO600" s="31"/>
    </row>
    <row r="601" spans="2:41" s="3" customFormat="1" ht="2.4500000000000002" customHeight="1" x14ac:dyDescent="0.2">
      <c r="P601" s="71"/>
      <c r="Q601" s="83"/>
      <c r="R601" s="6"/>
      <c r="S601" s="39"/>
      <c r="T601" s="6"/>
      <c r="U601" s="5"/>
      <c r="V601" s="52"/>
      <c r="W601" s="52"/>
      <c r="X601" s="54"/>
      <c r="Y601" s="15"/>
      <c r="Z601" s="52"/>
      <c r="AA601" s="39"/>
      <c r="AB601" s="39"/>
      <c r="AC601" s="54"/>
      <c r="AD601" s="17"/>
      <c r="AE601" s="15"/>
      <c r="AF601" s="62"/>
      <c r="AG601" s="112"/>
      <c r="AH601" s="39"/>
      <c r="AI601" s="52"/>
      <c r="AJ601" s="17"/>
      <c r="AK601" s="39"/>
      <c r="AL601" s="17"/>
      <c r="AM601" s="17"/>
      <c r="AO601" s="31" t="s">
        <v>312</v>
      </c>
    </row>
    <row r="602" spans="2:41" s="30" customFormat="1" ht="9.9499999999999993" customHeight="1" x14ac:dyDescent="0.2">
      <c r="C602" s="135"/>
      <c r="D602" s="40" t="s">
        <v>206</v>
      </c>
      <c r="E602" s="145" t="s">
        <v>613</v>
      </c>
      <c r="F602" s="144"/>
      <c r="G602" s="145"/>
      <c r="H602" s="144" t="s">
        <v>615</v>
      </c>
      <c r="J602" s="145"/>
      <c r="L602" s="145" t="s">
        <v>617</v>
      </c>
      <c r="N602" s="144"/>
      <c r="Q602" s="83"/>
      <c r="T602" s="134"/>
      <c r="U602" s="123"/>
      <c r="V602" s="52"/>
      <c r="W602" s="52"/>
      <c r="X602" s="126"/>
      <c r="Y602" s="124"/>
      <c r="Z602" s="52"/>
      <c r="AA602" s="133"/>
      <c r="AC602" s="126"/>
      <c r="AD602" s="125"/>
      <c r="AE602" s="124"/>
      <c r="AF602" s="127"/>
      <c r="AH602" s="125"/>
      <c r="AI602" s="52"/>
      <c r="AJ602" s="3"/>
      <c r="AK602" s="6" t="s">
        <v>93</v>
      </c>
      <c r="AL602" s="3"/>
      <c r="AO602" s="31" t="s">
        <v>312</v>
      </c>
    </row>
    <row r="603" spans="2:41" s="30" customFormat="1" ht="9.9499999999999993" customHeight="1" x14ac:dyDescent="0.2">
      <c r="C603" s="135"/>
      <c r="D603" s="40"/>
      <c r="E603" s="145" t="s">
        <v>614</v>
      </c>
      <c r="F603" s="144"/>
      <c r="G603" s="145"/>
      <c r="H603" s="144" t="s">
        <v>616</v>
      </c>
      <c r="J603" s="145"/>
      <c r="L603" s="145"/>
      <c r="N603" s="144"/>
      <c r="Q603" s="83"/>
      <c r="T603" s="134"/>
      <c r="U603" s="123"/>
      <c r="V603" s="52"/>
      <c r="W603" s="52"/>
      <c r="X603" s="126"/>
      <c r="Y603" s="124"/>
      <c r="Z603" s="52"/>
      <c r="AA603" s="133"/>
      <c r="AC603" s="126"/>
      <c r="AD603" s="125"/>
      <c r="AE603" s="124"/>
      <c r="AF603" s="127"/>
      <c r="AH603" s="125"/>
      <c r="AI603" s="52"/>
      <c r="AJ603" s="3"/>
      <c r="AK603" s="6"/>
      <c r="AL603" s="3"/>
      <c r="AO603" s="31"/>
    </row>
    <row r="604" spans="2:41" s="3" customFormat="1" ht="1.5" customHeight="1" x14ac:dyDescent="0.2">
      <c r="P604" s="71"/>
      <c r="Q604" s="83"/>
      <c r="R604" s="6"/>
      <c r="S604" s="39"/>
      <c r="T604" s="6"/>
      <c r="U604" s="5"/>
      <c r="V604" s="52"/>
      <c r="W604" s="52"/>
      <c r="X604" s="54"/>
      <c r="Y604" s="15"/>
      <c r="Z604" s="52"/>
      <c r="AA604" s="39"/>
      <c r="AB604" s="39"/>
      <c r="AC604" s="54"/>
      <c r="AD604" s="17"/>
      <c r="AE604" s="15"/>
      <c r="AF604" s="62"/>
      <c r="AG604" s="112"/>
      <c r="AH604" s="39"/>
      <c r="AI604" s="52"/>
      <c r="AJ604" s="17"/>
      <c r="AK604" s="39"/>
      <c r="AL604" s="17"/>
      <c r="AM604" s="17"/>
      <c r="AO604" s="31"/>
    </row>
    <row r="605" spans="2:41" s="3" customFormat="1" ht="9.9499999999999993" customHeight="1" x14ac:dyDescent="0.2">
      <c r="B605" s="101" t="s">
        <v>308</v>
      </c>
      <c r="D605" s="40"/>
      <c r="E605" s="71" t="s">
        <v>719</v>
      </c>
      <c r="F605" s="71"/>
      <c r="G605" s="30" t="s">
        <v>295</v>
      </c>
      <c r="H605" s="30"/>
      <c r="I605" s="30" t="s">
        <v>620</v>
      </c>
      <c r="J605" s="30"/>
      <c r="K605" s="30"/>
      <c r="L605" s="30"/>
      <c r="M605" s="30"/>
      <c r="N605" s="30"/>
      <c r="P605" s="71" t="s">
        <v>764</v>
      </c>
      <c r="Q605" s="83"/>
      <c r="R605" s="29"/>
      <c r="S605" s="39">
        <f>IF(Suggested="Yes",AB605,AH605)</f>
        <v>16.7</v>
      </c>
      <c r="T605" s="37" t="s">
        <v>294</v>
      </c>
      <c r="U605" s="141" t="str">
        <f>+Instructions!$B$21</f>
        <v>G</v>
      </c>
      <c r="V605" s="52"/>
      <c r="W605" s="52"/>
      <c r="X605" s="54">
        <f>+Instructions!$C$21</f>
        <v>0</v>
      </c>
      <c r="Y605" s="17">
        <f>IF(Instructions!$C$21="Group",#REF!,IF(Instructions!$C$21="Carter",#REF!,ROUNDUP($AB605*(1-X605),2)))</f>
        <v>16.7</v>
      </c>
      <c r="Z605" s="52"/>
      <c r="AA605" s="6" t="s">
        <v>1300</v>
      </c>
      <c r="AB605" s="39">
        <v>16.7</v>
      </c>
      <c r="AC605" s="57">
        <f>+X605</f>
        <v>0</v>
      </c>
      <c r="AD605" s="17">
        <f>+Y605</f>
        <v>16.7</v>
      </c>
      <c r="AE605" s="12">
        <f>(AH605-AD605)/AH605</f>
        <v>0</v>
      </c>
      <c r="AF605" s="109"/>
      <c r="AG605" s="114">
        <v>1</v>
      </c>
      <c r="AH605" s="38">
        <f>SUM(AJ605:AL605)+AF605</f>
        <v>16.7</v>
      </c>
      <c r="AI605" s="52"/>
      <c r="AJ605" s="17">
        <f>ROUND(AD605/(1-VLOOKUP(AG605,Group,2,FALSE)),2)</f>
        <v>16.7</v>
      </c>
      <c r="AK605" s="17">
        <f>IF(VLOOKUP(AG605,Group,5,FALSE)="YES",VLOOKUP(ROUND(ROUND(AJ605,1)-AJ605,2),Round,2,FALSE)+VLOOKUP(AG605,Group,6,FALSE),0)</f>
        <v>0</v>
      </c>
      <c r="AL605" s="17">
        <f>IF(VLOOKUP(AG605,Group,7,FALSE)="",0,ROUND(AJ605-0.04999,1)-AJ605+AM605)</f>
        <v>0</v>
      </c>
      <c r="AM605" s="17" t="str">
        <f>IF(VLOOKUP(AG605,Group,7,FALSE)="","",VLOOKUP(AG605,Group,7,FALSE))</f>
        <v/>
      </c>
      <c r="AO605" s="31" t="s">
        <v>312</v>
      </c>
    </row>
    <row r="606" spans="2:41" s="3" customFormat="1" ht="9.9499999999999993" customHeight="1" x14ac:dyDescent="0.2">
      <c r="B606" s="101" t="s">
        <v>308</v>
      </c>
      <c r="D606" s="40"/>
      <c r="E606" s="71" t="s">
        <v>43</v>
      </c>
      <c r="F606" s="71"/>
      <c r="G606" s="30" t="s">
        <v>295</v>
      </c>
      <c r="H606" s="30"/>
      <c r="I606" s="30"/>
      <c r="J606" s="30"/>
      <c r="K606" s="30"/>
      <c r="L606" s="30"/>
      <c r="M606" s="30"/>
      <c r="N606" s="30"/>
      <c r="P606" s="71" t="s">
        <v>80</v>
      </c>
      <c r="Q606" s="83" t="s">
        <v>210</v>
      </c>
      <c r="R606" s="29" t="s">
        <v>304</v>
      </c>
      <c r="S606" s="39">
        <f>IF(Suggested="Yes",AB606,AH606)</f>
        <v>5.95</v>
      </c>
      <c r="T606" s="37" t="s">
        <v>294</v>
      </c>
      <c r="U606" s="141" t="str">
        <f>+Instructions!$B$21</f>
        <v>G</v>
      </c>
      <c r="V606" s="52"/>
      <c r="W606" s="52"/>
      <c r="X606" s="54">
        <f>+Instructions!$C$21</f>
        <v>0</v>
      </c>
      <c r="Y606" s="17">
        <f>IF(Instructions!$C$21="Group",#REF!,IF(Instructions!$C$21="Carter",#REF!,ROUNDUP($AB606*(1-X606),2)))</f>
        <v>5.95</v>
      </c>
      <c r="Z606" s="52"/>
      <c r="AA606" s="6" t="s">
        <v>1300</v>
      </c>
      <c r="AB606" s="39">
        <v>5.95</v>
      </c>
      <c r="AC606" s="57">
        <f>+X606</f>
        <v>0</v>
      </c>
      <c r="AD606" s="17">
        <f>+Y606</f>
        <v>5.95</v>
      </c>
      <c r="AE606" s="12">
        <f>(AH606-AD606)/AH606</f>
        <v>0</v>
      </c>
      <c r="AF606" s="109"/>
      <c r="AG606" s="114">
        <v>1</v>
      </c>
      <c r="AH606" s="38">
        <f>SUM(AJ606:AL606)+AF606</f>
        <v>5.95</v>
      </c>
      <c r="AI606" s="52"/>
      <c r="AJ606" s="17">
        <f>ROUND(AD606/(1-VLOOKUP(AG606,Group,2,FALSE)),2)</f>
        <v>5.95</v>
      </c>
      <c r="AK606" s="17">
        <f>IF(VLOOKUP(AG606,Group,5,FALSE)="YES",VLOOKUP(ROUND(ROUND(AJ606,1)-AJ606,2),Round,2,FALSE)+VLOOKUP(AG606,Group,6,FALSE),0)</f>
        <v>0</v>
      </c>
      <c r="AL606" s="17">
        <f>IF(VLOOKUP(AG606,Group,7,FALSE)="",0,ROUND(AJ606-0.04999,1)-AJ606+AM606)</f>
        <v>0</v>
      </c>
      <c r="AM606" s="17" t="str">
        <f>IF(VLOOKUP(AG606,Group,7,FALSE)="","",VLOOKUP(AG606,Group,7,FALSE))</f>
        <v/>
      </c>
      <c r="AO606" s="31" t="s">
        <v>312</v>
      </c>
    </row>
    <row r="607" spans="2:41" s="3" customFormat="1" ht="1.5" customHeight="1" x14ac:dyDescent="0.2">
      <c r="P607" s="71"/>
      <c r="Q607" s="83"/>
      <c r="R607" s="6"/>
      <c r="S607" s="39"/>
      <c r="T607" s="6"/>
      <c r="U607" s="5"/>
      <c r="V607" s="52"/>
      <c r="W607" s="52"/>
      <c r="X607" s="54"/>
      <c r="Y607" s="15"/>
      <c r="Z607" s="52"/>
      <c r="AA607" s="39"/>
      <c r="AB607" s="39"/>
      <c r="AC607" s="54"/>
      <c r="AD607" s="17"/>
      <c r="AE607" s="15"/>
      <c r="AF607" s="62"/>
      <c r="AG607" s="112"/>
      <c r="AH607" s="39"/>
      <c r="AI607" s="52"/>
      <c r="AJ607" s="17"/>
      <c r="AK607" s="39"/>
      <c r="AL607" s="17"/>
      <c r="AM607" s="17"/>
      <c r="AO607" s="31"/>
    </row>
    <row r="608" spans="2:41" s="3" customFormat="1" ht="9.9499999999999993" customHeight="1" x14ac:dyDescent="0.2">
      <c r="B608" s="100" t="s">
        <v>204</v>
      </c>
      <c r="D608" s="40"/>
      <c r="E608" s="71" t="s">
        <v>134</v>
      </c>
      <c r="F608" s="71"/>
      <c r="G608" s="30" t="s">
        <v>612</v>
      </c>
      <c r="H608" s="30"/>
      <c r="I608" s="30" t="s">
        <v>1144</v>
      </c>
      <c r="J608" s="30"/>
      <c r="K608" s="30"/>
      <c r="L608" s="30"/>
      <c r="M608" s="30"/>
      <c r="N608" s="30"/>
      <c r="P608" s="71" t="s">
        <v>948</v>
      </c>
      <c r="Q608" s="83"/>
      <c r="R608" s="29"/>
      <c r="S608" s="39">
        <f>IF(Suggested="Yes",AB608,AH608)</f>
        <v>25.4</v>
      </c>
      <c r="T608" s="37" t="s">
        <v>293</v>
      </c>
      <c r="U608" s="141" t="str">
        <f>+Instructions!$B$21</f>
        <v>G</v>
      </c>
      <c r="V608" s="52"/>
      <c r="W608" s="52"/>
      <c r="X608" s="54">
        <f>+Instructions!$C$21</f>
        <v>0</v>
      </c>
      <c r="Y608" s="17">
        <f>IF(Instructions!$C$21="Group",#REF!,IF(Instructions!$C$21="Carter",#REF!,ROUNDUP($AB608*(1-X608),2)))</f>
        <v>25.4</v>
      </c>
      <c r="Z608" s="52"/>
      <c r="AA608" s="6" t="s">
        <v>1300</v>
      </c>
      <c r="AB608" s="39">
        <v>25.4</v>
      </c>
      <c r="AC608" s="57">
        <f t="shared" ref="AC608:AD611" si="629">+X608</f>
        <v>0</v>
      </c>
      <c r="AD608" s="17">
        <f t="shared" si="629"/>
        <v>25.4</v>
      </c>
      <c r="AE608" s="12">
        <f>(AH608-AD608)/AH608</f>
        <v>0</v>
      </c>
      <c r="AF608" s="109"/>
      <c r="AG608" s="115">
        <v>3</v>
      </c>
      <c r="AH608" s="53">
        <f>SUM(AJ608:AL608)+AF608</f>
        <v>25.4</v>
      </c>
      <c r="AI608" s="52"/>
      <c r="AJ608" s="17">
        <f>ROUND(AD608/(1-VLOOKUP(AG608,Group,2,FALSE)),2)</f>
        <v>25.4</v>
      </c>
      <c r="AK608" s="17">
        <f>IF(VLOOKUP(AG608,Group,5,FALSE)="YES",VLOOKUP(ROUND(ROUND(AJ608,1)-AJ608,2),Round,2,FALSE)+VLOOKUP(AG608,Group,6,FALSE),0)</f>
        <v>0</v>
      </c>
      <c r="AL608" s="17">
        <f>IF(VLOOKUP(AG608,Group,7,FALSE)="",0,ROUND(AJ608-0.04999,1)-AJ608+AM608)</f>
        <v>0</v>
      </c>
      <c r="AM608" s="17" t="str">
        <f>IF(VLOOKUP(AG608,Group,7,FALSE)="","",VLOOKUP(AG608,Group,7,FALSE))</f>
        <v/>
      </c>
      <c r="AO608" s="31" t="s">
        <v>312</v>
      </c>
    </row>
    <row r="609" spans="2:41" s="3" customFormat="1" ht="9.9499999999999993" customHeight="1" x14ac:dyDescent="0.2">
      <c r="B609" s="100" t="s">
        <v>204</v>
      </c>
      <c r="D609" s="40"/>
      <c r="E609" s="71" t="s">
        <v>134</v>
      </c>
      <c r="F609" s="71"/>
      <c r="G609" s="30" t="s">
        <v>279</v>
      </c>
      <c r="H609" s="30"/>
      <c r="I609" s="30" t="s">
        <v>1145</v>
      </c>
      <c r="J609" s="30"/>
      <c r="K609" s="30"/>
      <c r="L609" s="30"/>
      <c r="M609" s="30"/>
      <c r="N609" s="30"/>
      <c r="P609" s="71" t="s">
        <v>948</v>
      </c>
      <c r="Q609" s="83"/>
      <c r="R609" s="29" t="s">
        <v>349</v>
      </c>
      <c r="S609" s="39">
        <f>IF(Suggested="Yes",AB609,AH609)</f>
        <v>55.15</v>
      </c>
      <c r="T609" s="37" t="s">
        <v>293</v>
      </c>
      <c r="U609" s="141" t="str">
        <f>+Instructions!$B$21</f>
        <v>G</v>
      </c>
      <c r="V609" s="52"/>
      <c r="W609" s="52"/>
      <c r="X609" s="54">
        <f>+Instructions!$C$21</f>
        <v>0</v>
      </c>
      <c r="Y609" s="17">
        <f>IF(Instructions!$C$21="Group",#REF!,IF(Instructions!$C$21="Carter",#REF!,ROUNDUP($AB609*(1-X609),2)))</f>
        <v>55.15</v>
      </c>
      <c r="Z609" s="52"/>
      <c r="AA609" s="6" t="s">
        <v>1300</v>
      </c>
      <c r="AB609" s="39">
        <v>55.15</v>
      </c>
      <c r="AC609" s="57">
        <f t="shared" si="629"/>
        <v>0</v>
      </c>
      <c r="AD609" s="17">
        <f t="shared" si="629"/>
        <v>55.15</v>
      </c>
      <c r="AE609" s="12">
        <f>(AH609-AD609)/AH609</f>
        <v>0</v>
      </c>
      <c r="AF609" s="109"/>
      <c r="AG609" s="115">
        <v>3</v>
      </c>
      <c r="AH609" s="53">
        <f>SUM(AJ609:AL609)+AF609</f>
        <v>55.15</v>
      </c>
      <c r="AI609" s="52"/>
      <c r="AJ609" s="17">
        <f>ROUND(AD609/(1-VLOOKUP(AG609,Group,2,FALSE)),2)</f>
        <v>55.15</v>
      </c>
      <c r="AK609" s="17">
        <f>IF(VLOOKUP(AG609,Group,5,FALSE)="YES",VLOOKUP(ROUND(ROUND(AJ609,1)-AJ609,2),Round,2,FALSE)+VLOOKUP(AG609,Group,6,FALSE),0)</f>
        <v>0</v>
      </c>
      <c r="AL609" s="17">
        <f>IF(VLOOKUP(AG609,Group,7,FALSE)="",0,ROUND(AJ609-0.04999,1)-AJ609+AM609)</f>
        <v>0</v>
      </c>
      <c r="AM609" s="17" t="str">
        <f>IF(VLOOKUP(AG609,Group,7,FALSE)="","",VLOOKUP(AG609,Group,7,FALSE))</f>
        <v/>
      </c>
      <c r="AO609" s="31" t="s">
        <v>312</v>
      </c>
    </row>
    <row r="610" spans="2:41" s="3" customFormat="1" ht="9.9499999999999993" customHeight="1" x14ac:dyDescent="0.2">
      <c r="B610" s="100" t="s">
        <v>204</v>
      </c>
      <c r="D610" s="40"/>
      <c r="E610" s="71" t="s">
        <v>134</v>
      </c>
      <c r="F610" s="71"/>
      <c r="G610" s="30" t="s">
        <v>279</v>
      </c>
      <c r="H610" s="30"/>
      <c r="I610" s="30" t="s">
        <v>1146</v>
      </c>
      <c r="J610" s="30"/>
      <c r="K610" s="30"/>
      <c r="L610" s="30"/>
      <c r="M610" s="30"/>
      <c r="N610" s="30"/>
      <c r="P610" s="71" t="s">
        <v>948</v>
      </c>
      <c r="Q610" s="83"/>
      <c r="R610" s="29" t="s">
        <v>349</v>
      </c>
      <c r="S610" s="39">
        <f>IF(Suggested="Yes",AB610,AH610)</f>
        <v>55.15</v>
      </c>
      <c r="T610" s="37" t="s">
        <v>293</v>
      </c>
      <c r="U610" s="141" t="str">
        <f>+Instructions!$B$21</f>
        <v>G</v>
      </c>
      <c r="V610" s="52"/>
      <c r="W610" s="52"/>
      <c r="X610" s="54">
        <f>+Instructions!$C$21</f>
        <v>0</v>
      </c>
      <c r="Y610" s="17">
        <f>IF(Instructions!$C$21="Group",#REF!,IF(Instructions!$C$21="Carter",#REF!,ROUNDUP($AB610*(1-X610),2)))</f>
        <v>55.15</v>
      </c>
      <c r="Z610" s="52"/>
      <c r="AA610" s="6" t="s">
        <v>1300</v>
      </c>
      <c r="AB610" s="39">
        <v>55.15</v>
      </c>
      <c r="AC610" s="57">
        <f t="shared" si="629"/>
        <v>0</v>
      </c>
      <c r="AD610" s="17">
        <f t="shared" si="629"/>
        <v>55.15</v>
      </c>
      <c r="AE610" s="12">
        <f>(AH610-AD610)/AH610</f>
        <v>0</v>
      </c>
      <c r="AF610" s="109"/>
      <c r="AG610" s="115">
        <v>3</v>
      </c>
      <c r="AH610" s="53">
        <f>SUM(AJ610:AL610)+AF610</f>
        <v>55.15</v>
      </c>
      <c r="AI610" s="52"/>
      <c r="AJ610" s="17">
        <f>ROUND(AD610/(1-VLOOKUP(AG610,Group,2,FALSE)),2)</f>
        <v>55.15</v>
      </c>
      <c r="AK610" s="17">
        <f>IF(VLOOKUP(AG610,Group,5,FALSE)="YES",VLOOKUP(ROUND(ROUND(AJ610,1)-AJ610,2),Round,2,FALSE)+VLOOKUP(AG610,Group,6,FALSE),0)</f>
        <v>0</v>
      </c>
      <c r="AL610" s="17">
        <f>IF(VLOOKUP(AG610,Group,7,FALSE)="",0,ROUND(AJ610-0.04999,1)-AJ610+AM610)</f>
        <v>0</v>
      </c>
      <c r="AM610" s="17" t="str">
        <f>IF(VLOOKUP(AG610,Group,7,FALSE)="","",VLOOKUP(AG610,Group,7,FALSE))</f>
        <v/>
      </c>
      <c r="AO610" s="31" t="s">
        <v>312</v>
      </c>
    </row>
    <row r="611" spans="2:41" s="3" customFormat="1" ht="9.9499999999999993" customHeight="1" x14ac:dyDescent="0.2">
      <c r="B611" s="100" t="s">
        <v>204</v>
      </c>
      <c r="D611" s="40"/>
      <c r="E611" s="71" t="s">
        <v>134</v>
      </c>
      <c r="F611" s="71"/>
      <c r="G611" s="30" t="s">
        <v>279</v>
      </c>
      <c r="H611" s="30"/>
      <c r="I611" s="30" t="s">
        <v>1147</v>
      </c>
      <c r="J611" s="30"/>
      <c r="K611" s="30"/>
      <c r="L611" s="30"/>
      <c r="M611" s="30"/>
      <c r="N611" s="30"/>
      <c r="P611" s="71" t="s">
        <v>948</v>
      </c>
      <c r="Q611" s="83"/>
      <c r="R611" s="29" t="s">
        <v>219</v>
      </c>
      <c r="S611" s="39">
        <f>IF(Suggested="Yes",AB611,AH611)</f>
        <v>55.15</v>
      </c>
      <c r="T611" s="37" t="s">
        <v>293</v>
      </c>
      <c r="U611" s="141" t="str">
        <f>+Instructions!$B$21</f>
        <v>G</v>
      </c>
      <c r="V611" s="52"/>
      <c r="W611" s="52"/>
      <c r="X611" s="54">
        <f>+Instructions!$C$21</f>
        <v>0</v>
      </c>
      <c r="Y611" s="17">
        <f>IF(Instructions!$C$21="Group",#REF!,IF(Instructions!$C$21="Carter",#REF!,ROUNDUP($AB611*(1-X611),2)))</f>
        <v>55.15</v>
      </c>
      <c r="Z611" s="52"/>
      <c r="AA611" s="6" t="s">
        <v>1300</v>
      </c>
      <c r="AB611" s="39">
        <v>55.15</v>
      </c>
      <c r="AC611" s="57">
        <f t="shared" si="629"/>
        <v>0</v>
      </c>
      <c r="AD611" s="17">
        <f t="shared" si="629"/>
        <v>55.15</v>
      </c>
      <c r="AE611" s="12">
        <f>(AH611-AD611)/AH611</f>
        <v>0</v>
      </c>
      <c r="AF611" s="109"/>
      <c r="AG611" s="115">
        <v>3</v>
      </c>
      <c r="AH611" s="53">
        <f>SUM(AJ611:AL611)+AF611</f>
        <v>55.15</v>
      </c>
      <c r="AI611" s="52"/>
      <c r="AJ611" s="17">
        <f>ROUND(AD611/(1-VLOOKUP(AG611,Group,2,FALSE)),2)</f>
        <v>55.15</v>
      </c>
      <c r="AK611" s="17">
        <f>IF(VLOOKUP(AG611,Group,5,FALSE)="YES",VLOOKUP(ROUND(ROUND(AJ611,1)-AJ611,2),Round,2,FALSE)+VLOOKUP(AG611,Group,6,FALSE),0)</f>
        <v>0</v>
      </c>
      <c r="AL611" s="17">
        <f>IF(VLOOKUP(AG611,Group,7,FALSE)="",0,ROUND(AJ611-0.04999,1)-AJ611+AM611)</f>
        <v>0</v>
      </c>
      <c r="AM611" s="17" t="str">
        <f>IF(VLOOKUP(AG611,Group,7,FALSE)="","",VLOOKUP(AG611,Group,7,FALSE))</f>
        <v/>
      </c>
      <c r="AO611" s="31" t="s">
        <v>312</v>
      </c>
    </row>
    <row r="612" spans="2:41" s="3" customFormat="1" ht="1.5" customHeight="1" x14ac:dyDescent="0.2">
      <c r="P612" s="71"/>
      <c r="Q612" s="83"/>
      <c r="R612" s="6"/>
      <c r="S612" s="39"/>
      <c r="T612" s="6"/>
      <c r="U612" s="5"/>
      <c r="V612" s="52"/>
      <c r="W612" s="52"/>
      <c r="X612" s="54"/>
      <c r="Y612" s="15"/>
      <c r="Z612" s="52"/>
      <c r="AA612" s="39"/>
      <c r="AB612" s="39"/>
      <c r="AC612" s="54"/>
      <c r="AD612" s="17"/>
      <c r="AE612" s="15"/>
      <c r="AF612" s="62"/>
      <c r="AG612" s="112"/>
      <c r="AH612" s="39"/>
      <c r="AI612" s="52"/>
      <c r="AJ612" s="17"/>
      <c r="AK612" s="39"/>
      <c r="AL612" s="17"/>
      <c r="AM612" s="17"/>
      <c r="AO612" s="31"/>
    </row>
    <row r="613" spans="2:41" s="3" customFormat="1" ht="9.9499999999999993" customHeight="1" x14ac:dyDescent="0.2">
      <c r="B613" s="102" t="s">
        <v>292</v>
      </c>
      <c r="D613" s="40"/>
      <c r="E613" s="71" t="s">
        <v>135</v>
      </c>
      <c r="F613" s="71"/>
      <c r="G613" s="30" t="s">
        <v>439</v>
      </c>
      <c r="H613" s="30"/>
      <c r="I613" s="30" t="s">
        <v>366</v>
      </c>
      <c r="J613" s="30"/>
      <c r="K613" s="30"/>
      <c r="L613" s="30"/>
      <c r="M613" s="30"/>
      <c r="N613" s="30"/>
      <c r="P613" s="71"/>
      <c r="Q613" s="83"/>
      <c r="R613" s="29"/>
      <c r="S613" s="39">
        <f>IF(Suggested="Yes",AB613,AH613)</f>
        <v>9.6999999999999993</v>
      </c>
      <c r="T613" s="37" t="s">
        <v>293</v>
      </c>
      <c r="U613" s="141" t="str">
        <f>+Instructions!$B$21</f>
        <v>G</v>
      </c>
      <c r="V613" s="52"/>
      <c r="W613" s="52"/>
      <c r="X613" s="54">
        <f>+Instructions!$C$21</f>
        <v>0</v>
      </c>
      <c r="Y613" s="17">
        <f>IF(Instructions!$C$21="Group",#REF!,IF(Instructions!$C$21="Carter",#REF!,ROUNDUP($AB613*(1-X613),2)))</f>
        <v>9.6999999999999993</v>
      </c>
      <c r="Z613" s="52"/>
      <c r="AA613" s="6" t="s">
        <v>1300</v>
      </c>
      <c r="AB613" s="39">
        <v>9.6999999999999993</v>
      </c>
      <c r="AC613" s="57">
        <f>+X613</f>
        <v>0</v>
      </c>
      <c r="AD613" s="39">
        <f>+Y613</f>
        <v>9.6999999999999993</v>
      </c>
      <c r="AE613" s="57">
        <f>(AH613-AD613)/AH613</f>
        <v>0</v>
      </c>
      <c r="AF613" s="109"/>
      <c r="AG613" s="116">
        <v>2</v>
      </c>
      <c r="AH613" s="44">
        <f>SUM(AJ613:AL613)+AF613</f>
        <v>9.6999999999999993</v>
      </c>
      <c r="AI613" s="52"/>
      <c r="AJ613" s="17">
        <f>ROUND(AD613/(1-VLOOKUP(AG613,Group,2,FALSE)),2)</f>
        <v>9.6999999999999993</v>
      </c>
      <c r="AK613" s="17">
        <f>IF(VLOOKUP(AG613,Group,5,FALSE)="YES",VLOOKUP(ROUND(ROUND(AJ613,1)-AJ613,2),Round,2,FALSE)+VLOOKUP(AG613,Group,6,FALSE),0)</f>
        <v>0</v>
      </c>
      <c r="AL613" s="17">
        <f>IF(VLOOKUP(AG613,Group,7,FALSE)="",0,ROUND(AJ613-0.04999,1)-AJ613+AM613)</f>
        <v>0</v>
      </c>
      <c r="AM613" s="17" t="str">
        <f>IF(VLOOKUP(AG613,Group,7,FALSE)="","",VLOOKUP(AG613,Group,7,FALSE))</f>
        <v/>
      </c>
      <c r="AO613" s="31" t="s">
        <v>312</v>
      </c>
    </row>
    <row r="614" spans="2:41" s="3" customFormat="1" ht="1.5" customHeight="1" x14ac:dyDescent="0.2">
      <c r="P614" s="71"/>
      <c r="Q614" s="83"/>
      <c r="R614" s="6"/>
      <c r="S614" s="39"/>
      <c r="T614" s="6"/>
      <c r="U614" s="5"/>
      <c r="V614" s="52"/>
      <c r="W614" s="52"/>
      <c r="X614" s="54"/>
      <c r="Y614" s="15"/>
      <c r="Z614" s="52"/>
      <c r="AA614" s="39"/>
      <c r="AB614" s="39"/>
      <c r="AC614" s="54"/>
      <c r="AD614" s="17"/>
      <c r="AE614" s="15"/>
      <c r="AF614" s="62"/>
      <c r="AG614" s="112"/>
      <c r="AH614" s="39"/>
      <c r="AI614" s="52"/>
      <c r="AJ614" s="17"/>
      <c r="AK614" s="39"/>
      <c r="AL614" s="17"/>
      <c r="AM614" s="17"/>
      <c r="AO614" s="31" t="s">
        <v>312</v>
      </c>
    </row>
    <row r="615" spans="2:41" s="3" customFormat="1" ht="9.6" customHeight="1" x14ac:dyDescent="0.2">
      <c r="B615" s="3" t="s">
        <v>93</v>
      </c>
      <c r="D615" s="40" t="s">
        <v>305</v>
      </c>
      <c r="E615" s="187" t="s">
        <v>968</v>
      </c>
      <c r="F615" s="71"/>
      <c r="G615" s="30"/>
      <c r="H615" s="30"/>
      <c r="I615" s="30"/>
      <c r="J615" s="30"/>
      <c r="K615" s="30"/>
      <c r="L615" s="30"/>
      <c r="M615" s="30"/>
      <c r="N615" s="30"/>
      <c r="P615" s="71"/>
      <c r="Q615" s="83"/>
      <c r="R615" s="29"/>
      <c r="S615" s="39"/>
      <c r="T615" s="37"/>
      <c r="U615" s="5"/>
      <c r="V615" s="52"/>
      <c r="W615" s="52"/>
      <c r="X615" s="54"/>
      <c r="Y615" s="17"/>
      <c r="Z615" s="52"/>
      <c r="AA615" s="133"/>
      <c r="AB615" s="39"/>
      <c r="AC615" s="57"/>
      <c r="AD615" s="17"/>
      <c r="AE615" s="12"/>
      <c r="AF615" s="62"/>
      <c r="AH615" s="17"/>
      <c r="AI615" s="52"/>
      <c r="AK615" s="6" t="s">
        <v>93</v>
      </c>
      <c r="AO615" s="31" t="s">
        <v>312</v>
      </c>
    </row>
    <row r="616" spans="2:41" s="3" customFormat="1" ht="9.6" customHeight="1" x14ac:dyDescent="0.2">
      <c r="B616" s="3" t="s">
        <v>93</v>
      </c>
      <c r="D616" s="40"/>
      <c r="E616" s="187" t="s">
        <v>966</v>
      </c>
      <c r="F616" s="71"/>
      <c r="G616" s="30"/>
      <c r="H616" s="30"/>
      <c r="I616" s="30"/>
      <c r="J616" s="30"/>
      <c r="K616" s="30"/>
      <c r="L616" s="30"/>
      <c r="M616" s="30"/>
      <c r="N616" s="30"/>
      <c r="P616" s="71"/>
      <c r="Q616" s="83"/>
      <c r="R616" s="29"/>
      <c r="S616" s="39"/>
      <c r="T616" s="37"/>
      <c r="U616" s="5"/>
      <c r="V616" s="52"/>
      <c r="W616" s="52"/>
      <c r="X616" s="54"/>
      <c r="Y616" s="17"/>
      <c r="Z616" s="52"/>
      <c r="AA616" s="133"/>
      <c r="AB616" s="39"/>
      <c r="AC616" s="57"/>
      <c r="AD616" s="17"/>
      <c r="AE616" s="12"/>
      <c r="AF616" s="62"/>
      <c r="AH616" s="17"/>
      <c r="AI616" s="52"/>
      <c r="AK616" s="6" t="s">
        <v>93</v>
      </c>
      <c r="AO616" s="31" t="s">
        <v>312</v>
      </c>
    </row>
    <row r="617" spans="2:41" s="3" customFormat="1" ht="9.6" customHeight="1" x14ac:dyDescent="0.2">
      <c r="B617" s="3" t="s">
        <v>93</v>
      </c>
      <c r="D617" s="40"/>
      <c r="E617" s="187" t="s">
        <v>967</v>
      </c>
      <c r="F617" s="71"/>
      <c r="G617" s="30"/>
      <c r="H617" s="30"/>
      <c r="I617" s="30"/>
      <c r="J617" s="30"/>
      <c r="K617" s="30"/>
      <c r="L617" s="30"/>
      <c r="M617" s="30"/>
      <c r="N617" s="30"/>
      <c r="P617" s="71"/>
      <c r="Q617" s="83"/>
      <c r="R617" s="29"/>
      <c r="S617" s="39"/>
      <c r="T617" s="37"/>
      <c r="U617" s="5"/>
      <c r="V617" s="52"/>
      <c r="W617" s="52"/>
      <c r="X617" s="54"/>
      <c r="Y617" s="17"/>
      <c r="Z617" s="52"/>
      <c r="AA617" s="133"/>
      <c r="AB617" s="39"/>
      <c r="AC617" s="57"/>
      <c r="AD617" s="17"/>
      <c r="AE617" s="12"/>
      <c r="AF617" s="62"/>
      <c r="AH617" s="17"/>
      <c r="AI617" s="52"/>
      <c r="AK617" s="6" t="s">
        <v>93</v>
      </c>
      <c r="AO617" s="31" t="s">
        <v>312</v>
      </c>
    </row>
    <row r="618" spans="2:41" s="3" customFormat="1" ht="3.95" customHeight="1" x14ac:dyDescent="0.2">
      <c r="P618" s="71"/>
      <c r="Q618" s="83"/>
      <c r="R618" s="6"/>
      <c r="S618" s="39"/>
      <c r="T618" s="6"/>
      <c r="U618" s="5"/>
      <c r="V618" s="52"/>
      <c r="W618" s="52"/>
      <c r="X618" s="54"/>
      <c r="Y618" s="15"/>
      <c r="Z618" s="52"/>
      <c r="AA618" s="39"/>
      <c r="AB618" s="39"/>
      <c r="AC618" s="54"/>
      <c r="AD618" s="17"/>
      <c r="AE618" s="15"/>
      <c r="AF618" s="62"/>
      <c r="AG618" s="112"/>
      <c r="AH618" s="39"/>
      <c r="AI618" s="52"/>
      <c r="AJ618" s="17"/>
      <c r="AK618" s="39"/>
      <c r="AL618" s="17"/>
      <c r="AM618" s="17"/>
      <c r="AO618" s="31" t="s">
        <v>312</v>
      </c>
    </row>
    <row r="619" spans="2:41" s="3" customFormat="1" ht="12.2" customHeight="1" x14ac:dyDescent="0.2">
      <c r="C619" s="129" t="s">
        <v>1111</v>
      </c>
      <c r="P619" s="71"/>
      <c r="Q619" s="83"/>
      <c r="R619" s="193" t="s">
        <v>681</v>
      </c>
      <c r="S619" s="194" t="s">
        <v>765</v>
      </c>
      <c r="T619" s="198"/>
      <c r="U619" s="5"/>
      <c r="V619" s="52"/>
      <c r="W619" s="52"/>
      <c r="X619" s="54"/>
      <c r="Y619" s="15"/>
      <c r="Z619" s="52"/>
      <c r="AA619" s="39"/>
      <c r="AB619" s="39"/>
      <c r="AC619" s="54"/>
      <c r="AD619" s="17"/>
      <c r="AE619" s="15"/>
      <c r="AF619" s="62"/>
      <c r="AG619" s="112"/>
      <c r="AH619" s="39"/>
      <c r="AI619" s="52"/>
      <c r="AJ619" s="17"/>
      <c r="AK619" s="39"/>
      <c r="AL619" s="17"/>
      <c r="AM619" s="17"/>
      <c r="AO619" s="31"/>
    </row>
    <row r="620" spans="2:41" s="3" customFormat="1" ht="2.4500000000000002" customHeight="1" x14ac:dyDescent="0.2">
      <c r="P620" s="71"/>
      <c r="Q620" s="83"/>
      <c r="R620" s="6"/>
      <c r="S620" s="39"/>
      <c r="T620" s="6"/>
      <c r="U620" s="5"/>
      <c r="V620" s="52"/>
      <c r="W620" s="52"/>
      <c r="X620" s="54"/>
      <c r="Y620" s="15"/>
      <c r="Z620" s="52"/>
      <c r="AA620" s="39"/>
      <c r="AB620" s="39"/>
      <c r="AC620" s="54"/>
      <c r="AD620" s="17"/>
      <c r="AE620" s="15"/>
      <c r="AF620" s="62"/>
      <c r="AG620" s="112"/>
      <c r="AH620" s="39"/>
      <c r="AI620" s="52"/>
      <c r="AJ620" s="17"/>
      <c r="AK620" s="39"/>
      <c r="AL620" s="17"/>
      <c r="AM620" s="17"/>
      <c r="AO620" s="31" t="s">
        <v>312</v>
      </c>
    </row>
    <row r="621" spans="2:41" s="30" customFormat="1" ht="9.9499999999999993" customHeight="1" x14ac:dyDescent="0.2">
      <c r="C621" s="135"/>
      <c r="D621" s="40" t="s">
        <v>206</v>
      </c>
      <c r="E621" s="144" t="s">
        <v>665</v>
      </c>
      <c r="F621" s="144"/>
      <c r="G621" s="145"/>
      <c r="H621" s="145"/>
      <c r="J621" s="145"/>
      <c r="K621" s="144"/>
      <c r="L621" s="145"/>
      <c r="N621" s="144"/>
      <c r="Q621" s="83"/>
      <c r="T621" s="134"/>
      <c r="U621" s="123"/>
      <c r="V621" s="52"/>
      <c r="W621" s="52"/>
      <c r="X621" s="126"/>
      <c r="Y621" s="124"/>
      <c r="Z621" s="52"/>
      <c r="AA621" s="133"/>
      <c r="AC621" s="126"/>
      <c r="AD621" s="125"/>
      <c r="AE621" s="124"/>
      <c r="AF621" s="127"/>
      <c r="AH621" s="125"/>
      <c r="AI621" s="52"/>
      <c r="AJ621" s="3"/>
      <c r="AK621" s="6" t="s">
        <v>93</v>
      </c>
      <c r="AL621" s="3"/>
      <c r="AO621" s="31" t="s">
        <v>312</v>
      </c>
    </row>
    <row r="622" spans="2:41" s="3" customFormat="1" ht="1.5" customHeight="1" x14ac:dyDescent="0.2">
      <c r="P622" s="71"/>
      <c r="Q622" s="83"/>
      <c r="R622" s="6"/>
      <c r="S622" s="39"/>
      <c r="T622" s="6"/>
      <c r="U622" s="5"/>
      <c r="V622" s="52"/>
      <c r="W622" s="52"/>
      <c r="X622" s="54"/>
      <c r="Y622" s="15"/>
      <c r="Z622" s="52"/>
      <c r="AA622" s="39"/>
      <c r="AB622" s="39"/>
      <c r="AC622" s="54"/>
      <c r="AD622" s="17"/>
      <c r="AE622" s="15"/>
      <c r="AF622" s="62"/>
      <c r="AG622" s="112"/>
      <c r="AH622" s="39"/>
      <c r="AI622" s="52"/>
      <c r="AJ622" s="17"/>
      <c r="AK622" s="39"/>
      <c r="AL622" s="17"/>
      <c r="AM622" s="17"/>
      <c r="AO622" s="31" t="s">
        <v>312</v>
      </c>
    </row>
    <row r="623" spans="2:41" s="3" customFormat="1" ht="9.9499999999999993" customHeight="1" x14ac:dyDescent="0.2">
      <c r="B623" s="101" t="s">
        <v>308</v>
      </c>
      <c r="D623" s="40"/>
      <c r="E623" s="71" t="s">
        <v>719</v>
      </c>
      <c r="F623" s="71"/>
      <c r="G623" s="30" t="s">
        <v>295</v>
      </c>
      <c r="H623" s="30"/>
      <c r="I623" s="30" t="s">
        <v>620</v>
      </c>
      <c r="J623" s="30"/>
      <c r="K623" s="30"/>
      <c r="L623" s="30"/>
      <c r="M623" s="30"/>
      <c r="N623" s="30"/>
      <c r="P623" s="71" t="s">
        <v>764</v>
      </c>
      <c r="Q623" s="83"/>
      <c r="R623" s="29"/>
      <c r="S623" s="39">
        <f>IF(Suggested="Yes",AB623,AH623)</f>
        <v>17.8</v>
      </c>
      <c r="T623" s="37" t="s">
        <v>294</v>
      </c>
      <c r="U623" s="141" t="str">
        <f>+Instructions!$B$21</f>
        <v>G</v>
      </c>
      <c r="V623" s="52"/>
      <c r="W623" s="52"/>
      <c r="X623" s="54">
        <f>+Instructions!$C$21</f>
        <v>0</v>
      </c>
      <c r="Y623" s="17">
        <f>IF(Instructions!$C$21="Group",#REF!,IF(Instructions!$C$21="Carter",#REF!,ROUNDUP($AB623*(1-X623),2)))</f>
        <v>17.8</v>
      </c>
      <c r="Z623" s="52"/>
      <c r="AA623" s="6" t="s">
        <v>1300</v>
      </c>
      <c r="AB623" s="39">
        <v>17.8</v>
      </c>
      <c r="AC623" s="57">
        <f t="shared" ref="AC623:AD624" si="630">+X623</f>
        <v>0</v>
      </c>
      <c r="AD623" s="17">
        <f t="shared" si="630"/>
        <v>17.8</v>
      </c>
      <c r="AE623" s="12">
        <f>(AH623-AD623)/AH623</f>
        <v>0</v>
      </c>
      <c r="AF623" s="109"/>
      <c r="AG623" s="114">
        <v>1</v>
      </c>
      <c r="AH623" s="38">
        <f>SUM(AJ623:AL623)+AF623</f>
        <v>17.8</v>
      </c>
      <c r="AI623" s="52"/>
      <c r="AJ623" s="17">
        <f>ROUND(AD623/(1-VLOOKUP(AG623,Group,2,FALSE)),2)</f>
        <v>17.8</v>
      </c>
      <c r="AK623" s="17">
        <f>IF(VLOOKUP(AG623,Group,5,FALSE)="YES",VLOOKUP(ROUND(ROUND(AJ623,1)-AJ623,2),Round,2,FALSE)+VLOOKUP(AG623,Group,6,FALSE),0)</f>
        <v>0</v>
      </c>
      <c r="AL623" s="17">
        <f>IF(VLOOKUP(AG623,Group,7,FALSE)="",0,ROUND(AJ623-0.04999,1)-AJ623+AM623)</f>
        <v>0</v>
      </c>
      <c r="AM623" s="17" t="str">
        <f>IF(VLOOKUP(AG623,Group,7,FALSE)="","",VLOOKUP(AG623,Group,7,FALSE))</f>
        <v/>
      </c>
      <c r="AO623" s="31" t="s">
        <v>312</v>
      </c>
    </row>
    <row r="624" spans="2:41" s="3" customFormat="1" ht="9.9499999999999993" customHeight="1" x14ac:dyDescent="0.2">
      <c r="B624" s="101" t="s">
        <v>308</v>
      </c>
      <c r="D624" s="40"/>
      <c r="E624" s="71" t="s">
        <v>43</v>
      </c>
      <c r="F624" s="71"/>
      <c r="G624" s="30" t="s">
        <v>295</v>
      </c>
      <c r="H624" s="30"/>
      <c r="I624" s="30" t="s">
        <v>620</v>
      </c>
      <c r="J624" s="30"/>
      <c r="K624" s="30"/>
      <c r="L624" s="30"/>
      <c r="M624" s="30"/>
      <c r="N624" s="30"/>
      <c r="P624" s="71" t="s">
        <v>817</v>
      </c>
      <c r="Q624" s="83"/>
      <c r="R624" s="29"/>
      <c r="S624" s="39">
        <f>IF(Suggested="Yes",AB624,AH624)</f>
        <v>7.85</v>
      </c>
      <c r="T624" s="37" t="s">
        <v>294</v>
      </c>
      <c r="U624" s="141" t="str">
        <f>+Instructions!$B$21</f>
        <v>G</v>
      </c>
      <c r="V624" s="52"/>
      <c r="W624" s="52"/>
      <c r="X624" s="54">
        <f>+Instructions!$C$21</f>
        <v>0</v>
      </c>
      <c r="Y624" s="17">
        <f>IF(Instructions!$C$21="Group",#REF!,IF(Instructions!$C$21="Carter",#REF!,ROUNDUP($AB624*(1-X624),2)))</f>
        <v>7.85</v>
      </c>
      <c r="Z624" s="52"/>
      <c r="AA624" s="6" t="s">
        <v>1300</v>
      </c>
      <c r="AB624" s="39">
        <v>7.85</v>
      </c>
      <c r="AC624" s="57">
        <f t="shared" si="630"/>
        <v>0</v>
      </c>
      <c r="AD624" s="17">
        <f t="shared" si="630"/>
        <v>7.85</v>
      </c>
      <c r="AE624" s="12">
        <f>(AH624-AD624)/AH624</f>
        <v>0</v>
      </c>
      <c r="AF624" s="109"/>
      <c r="AG624" s="114">
        <v>1</v>
      </c>
      <c r="AH624" s="38">
        <f>SUM(AJ624:AL624)+AF624</f>
        <v>7.85</v>
      </c>
      <c r="AI624" s="52"/>
      <c r="AJ624" s="17">
        <f>ROUND(AD624/(1-VLOOKUP(AG624,Group,2,FALSE)),2)</f>
        <v>7.85</v>
      </c>
      <c r="AK624" s="17">
        <f>IF(VLOOKUP(AG624,Group,5,FALSE)="YES",VLOOKUP(ROUND(ROUND(AJ624,1)-AJ624,2),Round,2,FALSE)+VLOOKUP(AG624,Group,6,FALSE),0)</f>
        <v>0</v>
      </c>
      <c r="AL624" s="17">
        <f>IF(VLOOKUP(AG624,Group,7,FALSE)="",0,ROUND(AJ624-0.04999,1)-AJ624+AM624)</f>
        <v>0</v>
      </c>
      <c r="AM624" s="17" t="str">
        <f>IF(VLOOKUP(AG624,Group,7,FALSE)="","",VLOOKUP(AG624,Group,7,FALSE))</f>
        <v/>
      </c>
      <c r="AO624" s="31" t="s">
        <v>312</v>
      </c>
    </row>
    <row r="625" spans="2:41" s="3" customFormat="1" ht="1.5" customHeight="1" x14ac:dyDescent="0.2">
      <c r="P625" s="71"/>
      <c r="Q625" s="83"/>
      <c r="R625" s="6"/>
      <c r="S625" s="39"/>
      <c r="T625" s="6"/>
      <c r="U625" s="5"/>
      <c r="V625" s="52"/>
      <c r="W625" s="52"/>
      <c r="X625" s="54"/>
      <c r="Y625" s="15"/>
      <c r="Z625" s="52"/>
      <c r="AA625" s="39"/>
      <c r="AB625" s="39"/>
      <c r="AC625" s="54"/>
      <c r="AD625" s="17"/>
      <c r="AE625" s="15"/>
      <c r="AF625" s="62"/>
      <c r="AG625" s="112"/>
      <c r="AH625" s="39"/>
      <c r="AI625" s="52"/>
      <c r="AJ625" s="17"/>
      <c r="AK625" s="39"/>
      <c r="AL625" s="17"/>
      <c r="AM625" s="17"/>
      <c r="AO625" s="31" t="s">
        <v>312</v>
      </c>
    </row>
    <row r="626" spans="2:41" s="3" customFormat="1" ht="9.9499999999999993" customHeight="1" x14ac:dyDescent="0.2">
      <c r="B626" s="100" t="s">
        <v>204</v>
      </c>
      <c r="D626" s="40"/>
      <c r="E626" s="71" t="s">
        <v>134</v>
      </c>
      <c r="F626" s="71"/>
      <c r="G626" s="30" t="s">
        <v>667</v>
      </c>
      <c r="H626" s="30"/>
      <c r="I626" s="30" t="s">
        <v>1148</v>
      </c>
      <c r="J626" s="30"/>
      <c r="K626" s="30"/>
      <c r="L626" s="30"/>
      <c r="M626" s="30"/>
      <c r="N626" s="30"/>
      <c r="P626" s="71" t="s">
        <v>948</v>
      </c>
      <c r="Q626" s="83"/>
      <c r="R626" s="29"/>
      <c r="S626" s="39">
        <f>IF(Suggested="Yes",AB626,AH626)</f>
        <v>32.25</v>
      </c>
      <c r="T626" s="37" t="s">
        <v>293</v>
      </c>
      <c r="U626" s="141" t="str">
        <f>+Instructions!$B$21</f>
        <v>G</v>
      </c>
      <c r="V626" s="52"/>
      <c r="W626" s="52"/>
      <c r="X626" s="54">
        <f>+Instructions!$C$21</f>
        <v>0</v>
      </c>
      <c r="Y626" s="17">
        <f>IF(Instructions!$C$21="Group",#REF!,IF(Instructions!$C$21="Carter",#REF!,ROUNDUP($AB626*(1-X626),2)))</f>
        <v>32.25</v>
      </c>
      <c r="Z626" s="52"/>
      <c r="AA626" s="6" t="s">
        <v>1300</v>
      </c>
      <c r="AB626" s="39">
        <v>32.25</v>
      </c>
      <c r="AC626" s="57">
        <f>+X626</f>
        <v>0</v>
      </c>
      <c r="AD626" s="17">
        <f>+Y626</f>
        <v>32.25</v>
      </c>
      <c r="AE626" s="12">
        <f>(AH626-AD626)/AH626</f>
        <v>0</v>
      </c>
      <c r="AF626" s="109"/>
      <c r="AG626" s="115">
        <v>3</v>
      </c>
      <c r="AH626" s="53">
        <f>SUM(AJ626:AL626)+AF626</f>
        <v>32.25</v>
      </c>
      <c r="AI626" s="52"/>
      <c r="AJ626" s="17">
        <f>ROUND(AD626/(1-VLOOKUP(AG626,Group,2,FALSE)),2)</f>
        <v>32.25</v>
      </c>
      <c r="AK626" s="17">
        <f>IF(VLOOKUP(AG626,Group,5,FALSE)="YES",VLOOKUP(ROUND(ROUND(AJ626,1)-AJ626,2),Round,2,FALSE)+VLOOKUP(AG626,Group,6,FALSE),0)</f>
        <v>0</v>
      </c>
      <c r="AL626" s="17">
        <f>IF(VLOOKUP(AG626,Group,7,FALSE)="",0,ROUND(AJ626-0.04999,1)-AJ626+AM626)</f>
        <v>0</v>
      </c>
      <c r="AM626" s="17" t="str">
        <f>IF(VLOOKUP(AG626,Group,7,FALSE)="","",VLOOKUP(AG626,Group,7,FALSE))</f>
        <v/>
      </c>
      <c r="AO626" s="31" t="s">
        <v>312</v>
      </c>
    </row>
    <row r="627" spans="2:41" s="3" customFormat="1" ht="9.9499999999999993" customHeight="1" x14ac:dyDescent="0.2">
      <c r="B627" s="100" t="s">
        <v>204</v>
      </c>
      <c r="D627" s="40"/>
      <c r="E627" s="71" t="s">
        <v>780</v>
      </c>
      <c r="F627" s="71"/>
      <c r="G627" s="30" t="s">
        <v>668</v>
      </c>
      <c r="H627" s="30"/>
      <c r="I627" s="30" t="s">
        <v>1149</v>
      </c>
      <c r="J627" s="30"/>
      <c r="K627" s="30"/>
      <c r="L627" s="30"/>
      <c r="M627" s="30"/>
      <c r="N627" s="30"/>
      <c r="P627" s="71" t="s">
        <v>948</v>
      </c>
      <c r="Q627" s="83"/>
      <c r="R627" s="29"/>
      <c r="S627" s="39">
        <f>IF(Suggested="Yes",AB627,AH627)</f>
        <v>40.15</v>
      </c>
      <c r="T627" s="37" t="s">
        <v>293</v>
      </c>
      <c r="U627" s="141" t="str">
        <f>+Instructions!$B$21</f>
        <v>G</v>
      </c>
      <c r="V627" s="52"/>
      <c r="W627" s="52"/>
      <c r="X627" s="54">
        <f>+Instructions!$C$21</f>
        <v>0</v>
      </c>
      <c r="Y627" s="17">
        <f>IF(Instructions!$C$21="Group",#REF!,IF(Instructions!$C$21="Carter",#REF!,ROUNDUP($AB627*(1-X627),2)))</f>
        <v>40.15</v>
      </c>
      <c r="Z627" s="52"/>
      <c r="AA627" s="6" t="s">
        <v>1300</v>
      </c>
      <c r="AB627" s="39">
        <v>40.15</v>
      </c>
      <c r="AC627" s="57">
        <f>+X627</f>
        <v>0</v>
      </c>
      <c r="AD627" s="17">
        <f>+Y627</f>
        <v>40.15</v>
      </c>
      <c r="AE627" s="12">
        <f>(AH627-AD627)/AH627</f>
        <v>0</v>
      </c>
      <c r="AF627" s="109"/>
      <c r="AG627" s="115">
        <v>3</v>
      </c>
      <c r="AH627" s="53">
        <f>SUM(AJ627:AL627)+AF627</f>
        <v>40.15</v>
      </c>
      <c r="AI627" s="52"/>
      <c r="AJ627" s="17">
        <f>ROUND(AD627/(1-VLOOKUP(AG627,Group,2,FALSE)),2)</f>
        <v>40.15</v>
      </c>
      <c r="AK627" s="17">
        <f>IF(VLOOKUP(AG627,Group,5,FALSE)="YES",VLOOKUP(ROUND(ROUND(AJ627,1)-AJ627,2),Round,2,FALSE)+VLOOKUP(AG627,Group,6,FALSE),0)</f>
        <v>0</v>
      </c>
      <c r="AL627" s="17">
        <f>IF(VLOOKUP(AG627,Group,7,FALSE)="",0,ROUND(AJ627-0.04999,1)-AJ627+AM627)</f>
        <v>0</v>
      </c>
      <c r="AM627" s="17" t="str">
        <f>IF(VLOOKUP(AG627,Group,7,FALSE)="","",VLOOKUP(AG627,Group,7,FALSE))</f>
        <v/>
      </c>
      <c r="AO627" s="31" t="s">
        <v>312</v>
      </c>
    </row>
    <row r="628" spans="2:41" s="3" customFormat="1" ht="1.5" customHeight="1" x14ac:dyDescent="0.2">
      <c r="P628" s="71"/>
      <c r="Q628" s="83"/>
      <c r="R628" s="6"/>
      <c r="S628" s="39"/>
      <c r="T628" s="6"/>
      <c r="U628" s="5"/>
      <c r="V628" s="52"/>
      <c r="W628" s="52"/>
      <c r="X628" s="54"/>
      <c r="Y628" s="15"/>
      <c r="Z628" s="52"/>
      <c r="AA628" s="39"/>
      <c r="AB628" s="39"/>
      <c r="AC628" s="54"/>
      <c r="AD628" s="17"/>
      <c r="AE628" s="15"/>
      <c r="AF628" s="62"/>
      <c r="AG628" s="112"/>
      <c r="AH628" s="39"/>
      <c r="AI628" s="52"/>
      <c r="AJ628" s="17"/>
      <c r="AK628" s="39"/>
      <c r="AL628" s="17"/>
      <c r="AM628" s="17"/>
      <c r="AO628" s="31" t="s">
        <v>312</v>
      </c>
    </row>
    <row r="629" spans="2:41" s="3" customFormat="1" ht="9.9499999999999993" customHeight="1" x14ac:dyDescent="0.2">
      <c r="B629" s="102" t="s">
        <v>292</v>
      </c>
      <c r="D629" s="40"/>
      <c r="E629" s="71" t="s">
        <v>44</v>
      </c>
      <c r="F629" s="71"/>
      <c r="G629" s="30" t="s">
        <v>45</v>
      </c>
      <c r="H629" s="30"/>
      <c r="I629" s="30" t="s">
        <v>366</v>
      </c>
      <c r="J629" s="30"/>
      <c r="K629" s="30"/>
      <c r="L629" s="30"/>
      <c r="M629" s="30"/>
      <c r="N629" s="30"/>
      <c r="P629" s="71"/>
      <c r="Q629" s="83"/>
      <c r="R629" s="29"/>
      <c r="S629" s="39">
        <f>IF(Suggested="Yes",AB629,AH629)</f>
        <v>15.1</v>
      </c>
      <c r="T629" s="37" t="s">
        <v>293</v>
      </c>
      <c r="U629" s="141" t="str">
        <f>+Instructions!$B$21</f>
        <v>G</v>
      </c>
      <c r="V629" s="52"/>
      <c r="W629" s="52"/>
      <c r="X629" s="54">
        <f>+Instructions!$C$21</f>
        <v>0</v>
      </c>
      <c r="Y629" s="17">
        <f>IF(Instructions!$C$21="Group",#REF!,IF(Instructions!$C$21="Carter",#REF!,ROUNDUP($AB629*(1-X629),2)))</f>
        <v>15.1</v>
      </c>
      <c r="Z629" s="52"/>
      <c r="AA629" s="6" t="s">
        <v>1300</v>
      </c>
      <c r="AB629" s="39">
        <v>15.1</v>
      </c>
      <c r="AC629" s="57">
        <f>+X629</f>
        <v>0</v>
      </c>
      <c r="AD629" s="39">
        <f>+Y629</f>
        <v>15.1</v>
      </c>
      <c r="AE629" s="57">
        <f>(AH629-AD629)/AH629</f>
        <v>0</v>
      </c>
      <c r="AF629" s="109"/>
      <c r="AG629" s="116">
        <v>2</v>
      </c>
      <c r="AH629" s="44">
        <f>SUM(AJ629:AL629)+AF629</f>
        <v>15.1</v>
      </c>
      <c r="AI629" s="52"/>
      <c r="AJ629" s="17">
        <f>ROUND(AD629/(1-VLOOKUP(AG629,Group,2,FALSE)),2)</f>
        <v>15.1</v>
      </c>
      <c r="AK629" s="17">
        <f>IF(VLOOKUP(AG629,Group,5,FALSE)="YES",VLOOKUP(ROUND(ROUND(AJ629,1)-AJ629,2),Round,2,FALSE)+VLOOKUP(AG629,Group,6,FALSE),0)</f>
        <v>0</v>
      </c>
      <c r="AL629" s="17">
        <f>IF(VLOOKUP(AG629,Group,7,FALSE)="",0,ROUND(AJ629-0.04999,1)-AJ629+AM629)</f>
        <v>0</v>
      </c>
      <c r="AM629" s="17" t="str">
        <f>IF(VLOOKUP(AG629,Group,7,FALSE)="","",VLOOKUP(AG629,Group,7,FALSE))</f>
        <v/>
      </c>
      <c r="AO629" s="31" t="s">
        <v>312</v>
      </c>
    </row>
    <row r="630" spans="2:41" s="3" customFormat="1" ht="3.95" customHeight="1" x14ac:dyDescent="0.2">
      <c r="P630" s="71"/>
      <c r="Q630" s="83"/>
      <c r="R630" s="6"/>
      <c r="S630" s="39"/>
      <c r="T630" s="6"/>
      <c r="U630" s="5"/>
      <c r="V630" s="52"/>
      <c r="W630" s="52"/>
      <c r="X630" s="54"/>
      <c r="Y630" s="15"/>
      <c r="Z630" s="52"/>
      <c r="AA630" s="39"/>
      <c r="AB630" s="39"/>
      <c r="AC630" s="54"/>
      <c r="AD630" s="17"/>
      <c r="AE630" s="15"/>
      <c r="AF630" s="62"/>
      <c r="AG630" s="112"/>
      <c r="AH630" s="39"/>
      <c r="AI630" s="52"/>
      <c r="AJ630" s="17"/>
      <c r="AK630" s="39"/>
      <c r="AL630" s="17"/>
      <c r="AM630" s="17"/>
      <c r="AO630" s="31" t="s">
        <v>312</v>
      </c>
    </row>
    <row r="631" spans="2:41" s="3" customFormat="1" ht="12.2" customHeight="1" x14ac:dyDescent="0.2">
      <c r="C631" s="129" t="s">
        <v>1112</v>
      </c>
      <c r="P631" s="71"/>
      <c r="Q631" s="83"/>
      <c r="R631" s="193" t="s">
        <v>681</v>
      </c>
      <c r="S631" s="194" t="s">
        <v>986</v>
      </c>
      <c r="T631" s="198"/>
      <c r="U631" s="5"/>
      <c r="V631" s="52"/>
      <c r="W631" s="52"/>
      <c r="X631" s="54"/>
      <c r="Y631" s="15"/>
      <c r="Z631" s="52"/>
      <c r="AA631" s="39"/>
      <c r="AB631" s="39"/>
      <c r="AC631" s="54"/>
      <c r="AD631" s="17"/>
      <c r="AE631" s="15"/>
      <c r="AF631" s="62"/>
      <c r="AG631" s="112"/>
      <c r="AH631" s="39"/>
      <c r="AI631" s="52"/>
      <c r="AJ631" s="17"/>
      <c r="AK631" s="39"/>
      <c r="AL631" s="17"/>
      <c r="AM631" s="17"/>
      <c r="AO631" s="31"/>
    </row>
    <row r="632" spans="2:41" s="3" customFormat="1" ht="2.4500000000000002" customHeight="1" x14ac:dyDescent="0.2">
      <c r="P632" s="71"/>
      <c r="Q632" s="83"/>
      <c r="R632" s="6"/>
      <c r="S632" s="39"/>
      <c r="T632" s="6"/>
      <c r="U632" s="5"/>
      <c r="V632" s="52"/>
      <c r="W632" s="52"/>
      <c r="X632" s="54"/>
      <c r="Y632" s="15"/>
      <c r="Z632" s="52"/>
      <c r="AA632" s="39"/>
      <c r="AB632" s="39"/>
      <c r="AC632" s="54"/>
      <c r="AD632" s="17"/>
      <c r="AE632" s="15"/>
      <c r="AF632" s="62"/>
      <c r="AG632" s="112"/>
      <c r="AH632" s="39"/>
      <c r="AI632" s="52"/>
      <c r="AJ632" s="17"/>
      <c r="AK632" s="39"/>
      <c r="AL632" s="17"/>
      <c r="AM632" s="17"/>
      <c r="AO632" s="31" t="s">
        <v>312</v>
      </c>
    </row>
    <row r="633" spans="2:41" s="30" customFormat="1" ht="9.9499999999999993" customHeight="1" x14ac:dyDescent="0.2">
      <c r="C633" s="135"/>
      <c r="D633" s="40" t="s">
        <v>206</v>
      </c>
      <c r="E633" s="144" t="s">
        <v>987</v>
      </c>
      <c r="F633" s="144"/>
      <c r="G633" s="145"/>
      <c r="I633" s="144" t="s">
        <v>989</v>
      </c>
      <c r="J633" s="145"/>
      <c r="L633" s="145"/>
      <c r="M633" s="144" t="s">
        <v>991</v>
      </c>
      <c r="N633" s="144"/>
      <c r="Q633" s="83"/>
      <c r="T633" s="134"/>
      <c r="U633" s="123"/>
      <c r="V633" s="52"/>
      <c r="W633" s="52"/>
      <c r="X633" s="126"/>
      <c r="Y633" s="124"/>
      <c r="Z633" s="52"/>
      <c r="AA633" s="133"/>
      <c r="AC633" s="126"/>
      <c r="AD633" s="125"/>
      <c r="AE633" s="124"/>
      <c r="AF633" s="127"/>
      <c r="AH633" s="125"/>
      <c r="AI633" s="52"/>
      <c r="AJ633" s="3"/>
      <c r="AK633" s="6" t="s">
        <v>93</v>
      </c>
      <c r="AL633" s="3"/>
      <c r="AO633" s="31" t="s">
        <v>312</v>
      </c>
    </row>
    <row r="634" spans="2:41" s="30" customFormat="1" ht="9.9499999999999993" customHeight="1" x14ac:dyDescent="0.2">
      <c r="C634" s="135"/>
      <c r="D634" s="40"/>
      <c r="E634" s="144" t="s">
        <v>988</v>
      </c>
      <c r="F634" s="144"/>
      <c r="G634" s="145"/>
      <c r="I634" s="144" t="s">
        <v>990</v>
      </c>
      <c r="J634" s="145"/>
      <c r="L634" s="145"/>
      <c r="M634" s="144" t="s">
        <v>992</v>
      </c>
      <c r="N634" s="144"/>
      <c r="Q634" s="83"/>
      <c r="T634" s="134"/>
      <c r="U634" s="123"/>
      <c r="V634" s="52"/>
      <c r="W634" s="52"/>
      <c r="X634" s="126"/>
      <c r="Y634" s="124"/>
      <c r="Z634" s="52"/>
      <c r="AA634" s="133"/>
      <c r="AC634" s="126"/>
      <c r="AD634" s="125"/>
      <c r="AE634" s="124"/>
      <c r="AF634" s="127"/>
      <c r="AH634" s="125"/>
      <c r="AI634" s="52"/>
      <c r="AJ634" s="3"/>
      <c r="AK634" s="6" t="s">
        <v>93</v>
      </c>
      <c r="AL634" s="3"/>
      <c r="AO634" s="31" t="s">
        <v>312</v>
      </c>
    </row>
    <row r="635" spans="2:41" s="3" customFormat="1" ht="1.5" customHeight="1" x14ac:dyDescent="0.2">
      <c r="P635" s="71"/>
      <c r="Q635" s="83"/>
      <c r="R635" s="6"/>
      <c r="S635" s="39"/>
      <c r="T635" s="6"/>
      <c r="U635" s="5"/>
      <c r="V635" s="52"/>
      <c r="W635" s="52"/>
      <c r="X635" s="54"/>
      <c r="Y635" s="15"/>
      <c r="Z635" s="52"/>
      <c r="AA635" s="39"/>
      <c r="AB635" s="39"/>
      <c r="AC635" s="54"/>
      <c r="AD635" s="17"/>
      <c r="AE635" s="15"/>
      <c r="AF635" s="62"/>
      <c r="AG635" s="112"/>
      <c r="AH635" s="39"/>
      <c r="AI635" s="52"/>
      <c r="AJ635" s="17"/>
      <c r="AK635" s="39"/>
      <c r="AL635" s="17"/>
      <c r="AM635" s="17"/>
      <c r="AO635" s="31" t="s">
        <v>312</v>
      </c>
    </row>
    <row r="636" spans="2:41" s="3" customFormat="1" ht="9.75" customHeight="1" x14ac:dyDescent="0.2">
      <c r="B636" s="101" t="s">
        <v>308</v>
      </c>
      <c r="D636" s="40"/>
      <c r="E636" s="71" t="s">
        <v>43</v>
      </c>
      <c r="F636" s="71"/>
      <c r="G636" s="30" t="s">
        <v>295</v>
      </c>
      <c r="H636" s="30"/>
      <c r="I636" s="30" t="s">
        <v>620</v>
      </c>
      <c r="J636" s="30"/>
      <c r="K636" s="30"/>
      <c r="L636" s="30"/>
      <c r="M636" s="30"/>
      <c r="N636" s="30"/>
      <c r="P636" s="71" t="s">
        <v>993</v>
      </c>
      <c r="Q636" s="83"/>
      <c r="R636" s="29"/>
      <c r="S636" s="39">
        <f>IF(Suggested="Yes",AB636,AH636)</f>
        <v>7.65</v>
      </c>
      <c r="T636" s="37" t="s">
        <v>294</v>
      </c>
      <c r="U636" s="141" t="str">
        <f>+Instructions!$B$21</f>
        <v>G</v>
      </c>
      <c r="V636" s="52"/>
      <c r="W636" s="52"/>
      <c r="X636" s="54">
        <f>+Instructions!$C$21</f>
        <v>0</v>
      </c>
      <c r="Y636" s="17">
        <f>IF(Instructions!$C$21="Group",#REF!,IF(Instructions!$C$21="Carter",#REF!,ROUNDUP($AB636*(1-X636),2)))</f>
        <v>7.65</v>
      </c>
      <c r="Z636" s="52"/>
      <c r="AA636" s="6" t="s">
        <v>1300</v>
      </c>
      <c r="AB636" s="39">
        <v>7.65</v>
      </c>
      <c r="AC636" s="57">
        <f t="shared" ref="AC636:AD637" si="631">+X636</f>
        <v>0</v>
      </c>
      <c r="AD636" s="17">
        <f t="shared" si="631"/>
        <v>7.65</v>
      </c>
      <c r="AE636" s="12">
        <f>(AH636-AD636)/AH636</f>
        <v>0</v>
      </c>
      <c r="AF636" s="109"/>
      <c r="AG636" s="114">
        <v>1</v>
      </c>
      <c r="AH636" s="38">
        <f>SUM(AJ636:AL636)+AF636</f>
        <v>7.65</v>
      </c>
      <c r="AI636" s="52"/>
      <c r="AJ636" s="17">
        <f>ROUND(AD636/(1-VLOOKUP(AG636,Group,2,FALSE)),2)</f>
        <v>7.65</v>
      </c>
      <c r="AK636" s="17">
        <f>IF(VLOOKUP(AG636,Group,5,FALSE)="YES",VLOOKUP(ROUND(ROUND(AJ636,1)-AJ636,2),Round,2,FALSE)+VLOOKUP(AG636,Group,6,FALSE),0)</f>
        <v>0</v>
      </c>
      <c r="AL636" s="17">
        <f>IF(VLOOKUP(AG636,Group,7,FALSE)="",0,ROUND(AJ636-0.04999,1)-AJ636+AM636)</f>
        <v>0</v>
      </c>
      <c r="AM636" s="17" t="str">
        <f>IF(VLOOKUP(AG636,Group,7,FALSE)="","",VLOOKUP(AG636,Group,7,FALSE))</f>
        <v/>
      </c>
      <c r="AO636" s="31" t="s">
        <v>312</v>
      </c>
    </row>
    <row r="637" spans="2:41" s="3" customFormat="1" ht="9.9499999999999993" customHeight="1" x14ac:dyDescent="0.2">
      <c r="B637" s="101" t="s">
        <v>308</v>
      </c>
      <c r="D637" s="40"/>
      <c r="E637" s="281" t="s">
        <v>870</v>
      </c>
      <c r="F637" s="281"/>
      <c r="G637" s="282" t="s">
        <v>295</v>
      </c>
      <c r="H637" s="282"/>
      <c r="I637" s="282" t="s">
        <v>620</v>
      </c>
      <c r="J637" s="282"/>
      <c r="K637" s="282"/>
      <c r="L637" s="282"/>
      <c r="M637" s="282"/>
      <c r="N637" s="282"/>
      <c r="O637" s="283"/>
      <c r="P637" s="281" t="s">
        <v>872</v>
      </c>
      <c r="Q637" s="284"/>
      <c r="R637" s="285"/>
      <c r="S637" s="236">
        <f t="shared" ref="S637" si="632">IF(Suggested="Yes",AB637,AH637)</f>
        <v>8.6999999999999993</v>
      </c>
      <c r="T637" s="286" t="s">
        <v>294</v>
      </c>
      <c r="U637" s="141" t="str">
        <f>+Instructions!$B$21</f>
        <v>G</v>
      </c>
      <c r="V637" s="52"/>
      <c r="W637" s="52"/>
      <c r="X637" s="54">
        <f>+Instructions!$C$21</f>
        <v>0</v>
      </c>
      <c r="Y637" s="17">
        <f>IF(Instructions!$C$21="Group",#REF!,IF(Instructions!$C$21="Carter",#REF!,ROUNDUP($AB637*(1-X637),2)))</f>
        <v>8.6999999999999993</v>
      </c>
      <c r="Z637" s="52"/>
      <c r="AA637" s="6" t="s">
        <v>1300</v>
      </c>
      <c r="AB637" s="39">
        <v>8.6999999999999993</v>
      </c>
      <c r="AC637" s="57">
        <f t="shared" si="631"/>
        <v>0</v>
      </c>
      <c r="AD637" s="17">
        <f t="shared" si="631"/>
        <v>8.6999999999999993</v>
      </c>
      <c r="AE637" s="12">
        <f t="shared" ref="AE637" si="633">(AH637-AD637)/AH637</f>
        <v>0</v>
      </c>
      <c r="AF637" s="109"/>
      <c r="AG637" s="114">
        <v>1</v>
      </c>
      <c r="AH637" s="38">
        <f t="shared" ref="AH637" si="634">SUM(AJ637:AL637)+AF637</f>
        <v>8.6999999999999993</v>
      </c>
      <c r="AI637" s="52"/>
      <c r="AJ637" s="17">
        <f t="shared" ref="AJ637" si="635">ROUND(AD637/(1-VLOOKUP(AG637,Group,2,FALSE)),2)</f>
        <v>8.6999999999999993</v>
      </c>
      <c r="AK637" s="17">
        <f t="shared" ref="AK637" si="636">IF(VLOOKUP(AG637,Group,5,FALSE)="YES",VLOOKUP(ROUND(ROUND(AJ637,1)-AJ637,2),Round,2,FALSE)+VLOOKUP(AG637,Group,6,FALSE),0)</f>
        <v>0</v>
      </c>
      <c r="AL637" s="17">
        <f t="shared" ref="AL637" si="637">IF(VLOOKUP(AG637,Group,7,FALSE)="",0,ROUND(AJ637-0.04999,1)-AJ637+AM637)</f>
        <v>0</v>
      </c>
      <c r="AM637" s="17" t="str">
        <f t="shared" ref="AM637" si="638">IF(VLOOKUP(AG637,Group,7,FALSE)="","",VLOOKUP(AG637,Group,7,FALSE))</f>
        <v/>
      </c>
      <c r="AO637" s="87" t="s">
        <v>312</v>
      </c>
    </row>
    <row r="638" spans="2:41" s="3" customFormat="1" ht="1.5" customHeight="1" x14ac:dyDescent="0.2">
      <c r="P638" s="71"/>
      <c r="Q638" s="83"/>
      <c r="R638" s="6"/>
      <c r="S638" s="39"/>
      <c r="T638" s="6"/>
      <c r="U638" s="5"/>
      <c r="V638" s="52"/>
      <c r="W638" s="52"/>
      <c r="X638" s="54"/>
      <c r="Y638" s="15"/>
      <c r="Z638" s="52"/>
      <c r="AA638" s="39"/>
      <c r="AB638" s="39"/>
      <c r="AC638" s="54"/>
      <c r="AD638" s="17"/>
      <c r="AE638" s="15"/>
      <c r="AF638" s="62"/>
      <c r="AG638" s="112"/>
      <c r="AH638" s="39"/>
      <c r="AI638" s="52"/>
      <c r="AJ638" s="17"/>
      <c r="AK638" s="39"/>
      <c r="AL638" s="17"/>
      <c r="AM638" s="17"/>
      <c r="AO638" s="31" t="s">
        <v>312</v>
      </c>
    </row>
    <row r="639" spans="2:41" s="3" customFormat="1" ht="9.9499999999999993" customHeight="1" x14ac:dyDescent="0.2">
      <c r="B639" s="100" t="s">
        <v>204</v>
      </c>
      <c r="D639" s="40"/>
      <c r="E639" s="71" t="s">
        <v>134</v>
      </c>
      <c r="F639" s="71"/>
      <c r="G639" s="30" t="s">
        <v>31</v>
      </c>
      <c r="H639" s="30"/>
      <c r="I639" s="30" t="s">
        <v>1150</v>
      </c>
      <c r="J639" s="30"/>
      <c r="K639" s="30"/>
      <c r="L639" s="30"/>
      <c r="M639" s="30"/>
      <c r="N639" s="30"/>
      <c r="P639" s="71" t="s">
        <v>948</v>
      </c>
      <c r="Q639" s="83"/>
      <c r="R639" s="29"/>
      <c r="S639" s="39">
        <f>IF(Suggested="Yes",AB639,AH639)</f>
        <v>31.3</v>
      </c>
      <c r="T639" s="37" t="s">
        <v>293</v>
      </c>
      <c r="U639" s="141" t="str">
        <f>+Instructions!$B$21</f>
        <v>G</v>
      </c>
      <c r="V639" s="52"/>
      <c r="W639" s="52"/>
      <c r="X639" s="54">
        <f>+Instructions!$C$21</f>
        <v>0</v>
      </c>
      <c r="Y639" s="17">
        <f>IF(Instructions!$C$21="Group",#REF!,IF(Instructions!$C$21="Carter",#REF!,ROUNDUP($AB639*(1-X639),2)))</f>
        <v>31.3</v>
      </c>
      <c r="Z639" s="52"/>
      <c r="AA639" s="6" t="s">
        <v>1300</v>
      </c>
      <c r="AB639" s="39">
        <v>31.3</v>
      </c>
      <c r="AC639" s="57">
        <f>+X639</f>
        <v>0</v>
      </c>
      <c r="AD639" s="17">
        <f>+Y639</f>
        <v>31.3</v>
      </c>
      <c r="AE639" s="12">
        <f>(AH639-AD639)/AH639</f>
        <v>0</v>
      </c>
      <c r="AF639" s="109"/>
      <c r="AG639" s="115">
        <v>3</v>
      </c>
      <c r="AH639" s="53">
        <f>SUM(AJ639:AL639)+AF639</f>
        <v>31.3</v>
      </c>
      <c r="AI639" s="52"/>
      <c r="AJ639" s="17">
        <f>ROUND(AD639/(1-VLOOKUP(AG639,Group,2,FALSE)),2)</f>
        <v>31.3</v>
      </c>
      <c r="AK639" s="17">
        <f>IF(VLOOKUP(AG639,Group,5,FALSE)="YES",VLOOKUP(ROUND(ROUND(AJ639,1)-AJ639,2),Round,2,FALSE)+VLOOKUP(AG639,Group,6,FALSE),0)</f>
        <v>0</v>
      </c>
      <c r="AL639" s="17">
        <f>IF(VLOOKUP(AG639,Group,7,FALSE)="",0,ROUND(AJ639-0.04999,1)-AJ639+AM639)</f>
        <v>0</v>
      </c>
      <c r="AM639" s="17" t="str">
        <f>IF(VLOOKUP(AG639,Group,7,FALSE)="","",VLOOKUP(AG639,Group,7,FALSE))</f>
        <v/>
      </c>
      <c r="AO639" s="31" t="s">
        <v>312</v>
      </c>
    </row>
    <row r="640" spans="2:41" s="3" customFormat="1" ht="1.5" customHeight="1" x14ac:dyDescent="0.2">
      <c r="P640" s="71"/>
      <c r="Q640" s="83"/>
      <c r="R640" s="6"/>
      <c r="S640" s="39"/>
      <c r="T640" s="6"/>
      <c r="U640" s="5"/>
      <c r="V640" s="52"/>
      <c r="W640" s="52"/>
      <c r="X640" s="54"/>
      <c r="Y640" s="15"/>
      <c r="Z640" s="52"/>
      <c r="AA640" s="39"/>
      <c r="AB640" s="39"/>
      <c r="AC640" s="54"/>
      <c r="AD640" s="17"/>
      <c r="AE640" s="15"/>
      <c r="AF640" s="62"/>
      <c r="AG640" s="112"/>
      <c r="AH640" s="39"/>
      <c r="AI640" s="52"/>
      <c r="AJ640" s="17"/>
      <c r="AK640" s="39"/>
      <c r="AL640" s="17"/>
      <c r="AM640" s="17"/>
      <c r="AO640" s="31" t="s">
        <v>312</v>
      </c>
    </row>
    <row r="641" spans="2:41" s="3" customFormat="1" ht="9.9499999999999993" customHeight="1" x14ac:dyDescent="0.2">
      <c r="B641" s="102" t="s">
        <v>292</v>
      </c>
      <c r="D641" s="40"/>
      <c r="E641" s="71" t="s">
        <v>44</v>
      </c>
      <c r="F641" s="71"/>
      <c r="G641" s="30" t="s">
        <v>45</v>
      </c>
      <c r="H641" s="30"/>
      <c r="I641" s="30" t="s">
        <v>366</v>
      </c>
      <c r="J641" s="30"/>
      <c r="K641" s="30"/>
      <c r="L641" s="30"/>
      <c r="M641" s="30"/>
      <c r="N641" s="30"/>
      <c r="P641" s="71"/>
      <c r="Q641" s="83"/>
      <c r="R641" s="29"/>
      <c r="S641" s="39">
        <f>IF(Suggested="Yes",AB641,AH641)</f>
        <v>14.6</v>
      </c>
      <c r="T641" s="37" t="s">
        <v>293</v>
      </c>
      <c r="U641" s="141" t="str">
        <f>+Instructions!$B$21</f>
        <v>G</v>
      </c>
      <c r="V641" s="52"/>
      <c r="W641" s="52"/>
      <c r="X641" s="54">
        <f>+Instructions!$C$21</f>
        <v>0</v>
      </c>
      <c r="Y641" s="17">
        <f>IF(Instructions!$C$21="Group",#REF!,IF(Instructions!$C$21="Carter",#REF!,ROUNDUP($AB641*(1-X641),2)))</f>
        <v>14.6</v>
      </c>
      <c r="Z641" s="52"/>
      <c r="AA641" s="6" t="s">
        <v>1300</v>
      </c>
      <c r="AB641" s="39">
        <v>14.6</v>
      </c>
      <c r="AC641" s="57">
        <f>+X641</f>
        <v>0</v>
      </c>
      <c r="AD641" s="39">
        <f>+Y641</f>
        <v>14.6</v>
      </c>
      <c r="AE641" s="57">
        <f>(AH641-AD641)/AH641</f>
        <v>0</v>
      </c>
      <c r="AF641" s="109"/>
      <c r="AG641" s="116">
        <v>2</v>
      </c>
      <c r="AH641" s="44">
        <f>SUM(AJ641:AL641)+AF641</f>
        <v>14.6</v>
      </c>
      <c r="AI641" s="52"/>
      <c r="AJ641" s="17">
        <f>ROUND(AD641/(1-VLOOKUP(AG641,Group,2,FALSE)),2)</f>
        <v>14.6</v>
      </c>
      <c r="AK641" s="17">
        <f>IF(VLOOKUP(AG641,Group,5,FALSE)="YES",VLOOKUP(ROUND(ROUND(AJ641,1)-AJ641,2),Round,2,FALSE)+VLOOKUP(AG641,Group,6,FALSE),0)</f>
        <v>0</v>
      </c>
      <c r="AL641" s="17">
        <f>IF(VLOOKUP(AG641,Group,7,FALSE)="",0,ROUND(AJ641-0.04999,1)-AJ641+AM641)</f>
        <v>0</v>
      </c>
      <c r="AM641" s="17" t="str">
        <f>IF(VLOOKUP(AG641,Group,7,FALSE)="","",VLOOKUP(AG641,Group,7,FALSE))</f>
        <v/>
      </c>
      <c r="AO641" s="31" t="s">
        <v>312</v>
      </c>
    </row>
    <row r="642" spans="2:41" s="3" customFormat="1" ht="1.5" customHeight="1" x14ac:dyDescent="0.2">
      <c r="P642" s="71"/>
      <c r="Q642" s="83"/>
      <c r="R642" s="6"/>
      <c r="S642" s="39"/>
      <c r="T642" s="6"/>
      <c r="U642" s="5"/>
      <c r="V642" s="52"/>
      <c r="W642" s="52"/>
      <c r="X642" s="54"/>
      <c r="Y642" s="15"/>
      <c r="Z642" s="52"/>
      <c r="AA642" s="39"/>
      <c r="AB642" s="39"/>
      <c r="AC642" s="54"/>
      <c r="AD642" s="17"/>
      <c r="AE642" s="15"/>
      <c r="AF642" s="62"/>
      <c r="AG642" s="112"/>
      <c r="AH642" s="39"/>
      <c r="AI642" s="52"/>
      <c r="AJ642" s="17"/>
      <c r="AK642" s="39"/>
      <c r="AL642" s="17"/>
      <c r="AM642" s="17"/>
      <c r="AO642" s="31" t="s">
        <v>312</v>
      </c>
    </row>
    <row r="643" spans="2:41" s="3" customFormat="1" ht="9.9499999999999993" customHeight="1" x14ac:dyDescent="0.2">
      <c r="B643" s="102" t="s">
        <v>292</v>
      </c>
      <c r="D643" s="40"/>
      <c r="E643" s="71" t="s">
        <v>14</v>
      </c>
      <c r="F643" s="71"/>
      <c r="G643" s="30" t="s">
        <v>241</v>
      </c>
      <c r="H643" s="30"/>
      <c r="I643" s="30" t="s">
        <v>247</v>
      </c>
      <c r="J643" s="30"/>
      <c r="K643" s="30"/>
      <c r="L643" s="30"/>
      <c r="M643" s="30"/>
      <c r="N643" s="30"/>
      <c r="P643" s="71"/>
      <c r="Q643" s="83"/>
      <c r="R643" s="29"/>
      <c r="S643" s="39">
        <f>IF(Suggested="Yes",AB643,AH643)</f>
        <v>32.799999999999997</v>
      </c>
      <c r="T643" s="37" t="s">
        <v>293</v>
      </c>
      <c r="U643" s="141" t="str">
        <f>+Instructions!$B$21</f>
        <v>G</v>
      </c>
      <c r="V643" s="52"/>
      <c r="W643" s="52"/>
      <c r="X643" s="54">
        <f>+Instructions!$C$21</f>
        <v>0</v>
      </c>
      <c r="Y643" s="17">
        <f>IF(Instructions!$C$21="Group",#REF!,IF(Instructions!$C$21="Carter",#REF!,ROUNDUP($AB643*(1-X643),2)))</f>
        <v>32.799999999999997</v>
      </c>
      <c r="Z643" s="52"/>
      <c r="AA643" s="6" t="s">
        <v>1300</v>
      </c>
      <c r="AB643" s="39">
        <v>32.799999999999997</v>
      </c>
      <c r="AC643" s="57">
        <f>+X643</f>
        <v>0</v>
      </c>
      <c r="AD643" s="39">
        <f>+Y643</f>
        <v>32.799999999999997</v>
      </c>
      <c r="AE643" s="57">
        <f>(AH643-AD643)/AH643</f>
        <v>0</v>
      </c>
      <c r="AF643" s="109"/>
      <c r="AG643" s="116">
        <v>2</v>
      </c>
      <c r="AH643" s="44">
        <f>SUM(AJ643:AL643)+AF643</f>
        <v>32.799999999999997</v>
      </c>
      <c r="AI643" s="52"/>
      <c r="AJ643" s="17">
        <f>ROUND(AD643/(1-VLOOKUP(AG643,Group,2,FALSE)),2)</f>
        <v>32.799999999999997</v>
      </c>
      <c r="AK643" s="17">
        <f>IF(VLOOKUP(AG643,Group,5,FALSE)="YES",VLOOKUP(ROUND(ROUND(AJ643,1)-AJ643,2),Round,2,FALSE)+VLOOKUP(AG643,Group,6,FALSE),0)</f>
        <v>0</v>
      </c>
      <c r="AL643" s="17">
        <f>IF(VLOOKUP(AG643,Group,7,FALSE)="",0,ROUND(AJ643-0.04999,1)-AJ643+AM643)</f>
        <v>0</v>
      </c>
      <c r="AM643" s="17" t="str">
        <f>IF(VLOOKUP(AG643,Group,7,FALSE)="","",VLOOKUP(AG643,Group,7,FALSE))</f>
        <v/>
      </c>
      <c r="AO643" s="31" t="s">
        <v>312</v>
      </c>
    </row>
    <row r="644" spans="2:41" s="3" customFormat="1" ht="9.9499999999999993" customHeight="1" x14ac:dyDescent="0.2">
      <c r="B644" s="102" t="s">
        <v>292</v>
      </c>
      <c r="D644" s="40"/>
      <c r="E644" s="71" t="s">
        <v>54</v>
      </c>
      <c r="F644" s="71"/>
      <c r="G644" s="30" t="s">
        <v>256</v>
      </c>
      <c r="H644" s="30"/>
      <c r="I644" s="30" t="s">
        <v>248</v>
      </c>
      <c r="J644" s="30"/>
      <c r="K644" s="30"/>
      <c r="L644" s="30"/>
      <c r="M644" s="30"/>
      <c r="N644" s="30"/>
      <c r="P644" s="71"/>
      <c r="Q644" s="83"/>
      <c r="R644" s="29"/>
      <c r="S644" s="39">
        <f>IF(Suggested="Yes",AB644,AH644)</f>
        <v>27.45</v>
      </c>
      <c r="T644" s="37" t="s">
        <v>293</v>
      </c>
      <c r="U644" s="141" t="str">
        <f>+Instructions!$B$21</f>
        <v>G</v>
      </c>
      <c r="V644" s="52"/>
      <c r="W644" s="52"/>
      <c r="X644" s="54">
        <f>+Instructions!$C$21</f>
        <v>0</v>
      </c>
      <c r="Y644" s="17">
        <f>IF(Instructions!$C$21="Group",#REF!,IF(Instructions!$C$21="Carter",#REF!,ROUNDUP($AB644*(1-X644),2)))</f>
        <v>27.45</v>
      </c>
      <c r="Z644" s="52"/>
      <c r="AA644" s="6" t="s">
        <v>1300</v>
      </c>
      <c r="AB644" s="39">
        <v>27.45</v>
      </c>
      <c r="AC644" s="57">
        <f>+X644</f>
        <v>0</v>
      </c>
      <c r="AD644" s="39">
        <f>+Y644</f>
        <v>27.45</v>
      </c>
      <c r="AE644" s="57">
        <f>(AH644-AD644)/AH644</f>
        <v>0</v>
      </c>
      <c r="AF644" s="109"/>
      <c r="AG644" s="116">
        <v>2</v>
      </c>
      <c r="AH644" s="44">
        <f>SUM(AJ644:AL644)+AF644</f>
        <v>27.45</v>
      </c>
      <c r="AI644" s="52"/>
      <c r="AJ644" s="17">
        <f>ROUND(AD644/(1-VLOOKUP(AG644,Group,2,FALSE)),2)</f>
        <v>27.45</v>
      </c>
      <c r="AK644" s="17">
        <f>IF(VLOOKUP(AG644,Group,5,FALSE)="YES",VLOOKUP(ROUND(ROUND(AJ644,1)-AJ644,2),Round,2,FALSE)+VLOOKUP(AG644,Group,6,FALSE),0)</f>
        <v>0</v>
      </c>
      <c r="AL644" s="17">
        <f>IF(VLOOKUP(AG644,Group,7,FALSE)="",0,ROUND(AJ644-0.04999,1)-AJ644+AM644)</f>
        <v>0</v>
      </c>
      <c r="AM644" s="17" t="str">
        <f>IF(VLOOKUP(AG644,Group,7,FALSE)="","",VLOOKUP(AG644,Group,7,FALSE))</f>
        <v/>
      </c>
      <c r="AO644" s="31" t="s">
        <v>312</v>
      </c>
    </row>
    <row r="645" spans="2:41" s="3" customFormat="1" ht="2.85" customHeight="1" x14ac:dyDescent="0.2">
      <c r="P645" s="71"/>
      <c r="Q645" s="83"/>
      <c r="R645" s="6"/>
      <c r="S645" s="39"/>
      <c r="T645" s="6"/>
      <c r="U645" s="5"/>
      <c r="V645" s="52"/>
      <c r="W645" s="52"/>
      <c r="X645" s="54"/>
      <c r="Y645" s="15"/>
      <c r="Z645" s="52"/>
      <c r="AA645" s="39"/>
      <c r="AB645" s="39"/>
      <c r="AC645" s="54"/>
      <c r="AD645" s="17"/>
      <c r="AE645" s="15"/>
      <c r="AF645" s="62"/>
      <c r="AG645" s="112"/>
      <c r="AH645" s="39"/>
      <c r="AI645" s="52"/>
      <c r="AJ645" s="17"/>
      <c r="AK645" s="39"/>
      <c r="AL645" s="17"/>
      <c r="AM645" s="17"/>
      <c r="AO645" s="31" t="s">
        <v>312</v>
      </c>
    </row>
    <row r="646" spans="2:41" s="30" customFormat="1" ht="9.9499999999999993" customHeight="1" x14ac:dyDescent="0.2">
      <c r="C646" s="129"/>
      <c r="D646" s="40" t="s">
        <v>206</v>
      </c>
      <c r="E646" s="145" t="s">
        <v>994</v>
      </c>
      <c r="G646" s="145"/>
      <c r="H646" s="146"/>
      <c r="J646" s="145"/>
      <c r="K646" s="145"/>
      <c r="L646" s="145"/>
      <c r="M646" s="144"/>
      <c r="Q646" s="83"/>
      <c r="R646" s="29"/>
      <c r="S646" s="39"/>
      <c r="T646" s="134"/>
      <c r="U646" s="123"/>
      <c r="V646" s="52"/>
      <c r="W646" s="52"/>
      <c r="X646" s="126"/>
      <c r="Y646" s="124"/>
      <c r="Z646" s="52"/>
      <c r="AA646" s="133"/>
      <c r="AC646" s="126"/>
      <c r="AD646" s="125"/>
      <c r="AE646" s="124"/>
      <c r="AF646" s="127"/>
      <c r="AH646" s="125"/>
      <c r="AI646" s="52"/>
      <c r="AJ646" s="3"/>
      <c r="AK646" s="6" t="s">
        <v>93</v>
      </c>
      <c r="AL646" s="3"/>
      <c r="AO646" s="31" t="s">
        <v>312</v>
      </c>
    </row>
    <row r="647" spans="2:41" s="3" customFormat="1" ht="1.5" customHeight="1" x14ac:dyDescent="0.2">
      <c r="P647" s="71"/>
      <c r="Q647" s="83"/>
      <c r="R647" s="6"/>
      <c r="S647" s="39"/>
      <c r="T647" s="6"/>
      <c r="U647" s="5"/>
      <c r="V647" s="52"/>
      <c r="W647" s="52"/>
      <c r="X647" s="54"/>
      <c r="Y647" s="15"/>
      <c r="Z647" s="52"/>
      <c r="AA647" s="39"/>
      <c r="AB647" s="39"/>
      <c r="AC647" s="54"/>
      <c r="AD647" s="17"/>
      <c r="AE647" s="15"/>
      <c r="AF647" s="62"/>
      <c r="AG647" s="112"/>
      <c r="AH647" s="39"/>
      <c r="AI647" s="52"/>
      <c r="AJ647" s="17"/>
      <c r="AK647" s="39"/>
      <c r="AL647" s="17"/>
      <c r="AM647" s="17"/>
      <c r="AO647" s="31" t="s">
        <v>312</v>
      </c>
    </row>
    <row r="648" spans="2:41" s="3" customFormat="1" ht="9.9499999999999993" customHeight="1" x14ac:dyDescent="0.2">
      <c r="B648" s="100" t="s">
        <v>204</v>
      </c>
      <c r="D648" s="40"/>
      <c r="E648" s="71" t="s">
        <v>134</v>
      </c>
      <c r="F648" s="71"/>
      <c r="G648" s="30" t="s">
        <v>997</v>
      </c>
      <c r="H648" s="30"/>
      <c r="I648" s="30" t="s">
        <v>1151</v>
      </c>
      <c r="J648" s="30"/>
      <c r="K648" s="30"/>
      <c r="L648" s="30"/>
      <c r="M648" s="30"/>
      <c r="N648" s="30"/>
      <c r="P648" s="71" t="s">
        <v>948</v>
      </c>
      <c r="Q648" s="83"/>
      <c r="R648" s="29" t="s">
        <v>304</v>
      </c>
      <c r="S648" s="39">
        <f>IF(Suggested="Yes",AB648,AH648)</f>
        <v>80.7</v>
      </c>
      <c r="T648" s="37" t="s">
        <v>293</v>
      </c>
      <c r="U648" s="141" t="str">
        <f>+Instructions!$B$21</f>
        <v>G</v>
      </c>
      <c r="V648" s="52"/>
      <c r="W648" s="52"/>
      <c r="X648" s="54">
        <f>+Instructions!$C$21</f>
        <v>0</v>
      </c>
      <c r="Y648" s="17">
        <f>IF(Instructions!$C$21="Group",#REF!,IF(Instructions!$C$21="Carter",#REF!,ROUNDUP($AB648*(1-X648),2)))</f>
        <v>80.7</v>
      </c>
      <c r="Z648" s="52"/>
      <c r="AA648" s="6" t="s">
        <v>1300</v>
      </c>
      <c r="AB648" s="39">
        <v>80.7</v>
      </c>
      <c r="AC648" s="57">
        <f>+X648</f>
        <v>0</v>
      </c>
      <c r="AD648" s="17">
        <f>+Y648</f>
        <v>80.7</v>
      </c>
      <c r="AE648" s="12">
        <f>(AH648-AD648)/AH648</f>
        <v>0</v>
      </c>
      <c r="AF648" s="109"/>
      <c r="AG648" s="115">
        <v>3</v>
      </c>
      <c r="AH648" s="53">
        <f>SUM(AJ648:AL648)+AF648</f>
        <v>80.7</v>
      </c>
      <c r="AI648" s="52"/>
      <c r="AJ648" s="17">
        <f>ROUND(AD648/(1-VLOOKUP(AG648,Group,2,FALSE)),2)</f>
        <v>80.7</v>
      </c>
      <c r="AK648" s="17">
        <f>IF(VLOOKUP(AG648,Group,5,FALSE)="YES",VLOOKUP(ROUND(ROUND(AJ648,1)-AJ648,2),Round,2,FALSE)+VLOOKUP(AG648,Group,6,FALSE),0)</f>
        <v>0</v>
      </c>
      <c r="AL648" s="17">
        <f>IF(VLOOKUP(AG648,Group,7,FALSE)="",0,ROUND(AJ648-0.04999,1)-AJ648+AM648)</f>
        <v>0</v>
      </c>
      <c r="AM648" s="17" t="str">
        <f>IF(VLOOKUP(AG648,Group,7,FALSE)="","",VLOOKUP(AG648,Group,7,FALSE))</f>
        <v/>
      </c>
      <c r="AO648" s="31" t="s">
        <v>312</v>
      </c>
    </row>
    <row r="649" spans="2:41" s="3" customFormat="1" ht="1.5" customHeight="1" x14ac:dyDescent="0.2">
      <c r="P649" s="71"/>
      <c r="Q649" s="83"/>
      <c r="R649" s="6"/>
      <c r="S649" s="39"/>
      <c r="T649" s="6"/>
      <c r="U649" s="5"/>
      <c r="V649" s="52"/>
      <c r="W649" s="52"/>
      <c r="X649" s="54"/>
      <c r="Y649" s="15"/>
      <c r="Z649" s="52"/>
      <c r="AA649" s="39"/>
      <c r="AB649" s="39"/>
      <c r="AC649" s="54"/>
      <c r="AD649" s="17"/>
      <c r="AE649" s="15"/>
      <c r="AF649" s="62"/>
      <c r="AG649" s="112"/>
      <c r="AH649" s="39"/>
      <c r="AI649" s="52"/>
      <c r="AJ649" s="17"/>
      <c r="AK649" s="39"/>
      <c r="AL649" s="17"/>
      <c r="AM649" s="17"/>
      <c r="AO649" s="31" t="s">
        <v>312</v>
      </c>
    </row>
    <row r="650" spans="2:41" s="3" customFormat="1" ht="9.75" customHeight="1" x14ac:dyDescent="0.2">
      <c r="D650" s="40" t="s">
        <v>305</v>
      </c>
      <c r="E650" s="188" t="s">
        <v>996</v>
      </c>
      <c r="F650" s="71"/>
      <c r="G650" s="30"/>
      <c r="H650" s="30"/>
      <c r="I650" s="30"/>
      <c r="J650" s="30"/>
      <c r="K650" s="30"/>
      <c r="L650" s="30"/>
      <c r="M650" s="30"/>
      <c r="N650" s="30"/>
      <c r="P650" s="71"/>
      <c r="Q650" s="83"/>
      <c r="R650" s="29"/>
      <c r="S650" s="39"/>
      <c r="T650" s="37"/>
      <c r="U650" s="5"/>
      <c r="V650" s="52"/>
      <c r="W650" s="52"/>
      <c r="X650" s="54"/>
      <c r="Y650" s="17"/>
      <c r="Z650" s="52"/>
      <c r="AA650" s="133"/>
      <c r="AB650" s="39"/>
      <c r="AC650" s="57"/>
      <c r="AD650" s="17"/>
      <c r="AE650" s="12"/>
      <c r="AF650" s="62"/>
      <c r="AH650" s="17"/>
      <c r="AI650" s="52"/>
      <c r="AK650" s="6" t="s">
        <v>93</v>
      </c>
      <c r="AO650" s="31" t="s">
        <v>312</v>
      </c>
    </row>
    <row r="651" spans="2:41" s="3" customFormat="1" ht="9.75" customHeight="1" x14ac:dyDescent="0.2">
      <c r="D651" s="40"/>
      <c r="E651" s="188" t="s">
        <v>995</v>
      </c>
      <c r="F651" s="71"/>
      <c r="G651" s="30"/>
      <c r="H651" s="30"/>
      <c r="I651" s="30"/>
      <c r="J651" s="30"/>
      <c r="K651" s="30"/>
      <c r="L651" s="30"/>
      <c r="M651" s="30"/>
      <c r="N651" s="30"/>
      <c r="P651" s="71"/>
      <c r="Q651" s="83"/>
      <c r="R651" s="29"/>
      <c r="S651" s="39"/>
      <c r="T651" s="37"/>
      <c r="U651" s="5"/>
      <c r="V651" s="52"/>
      <c r="W651" s="52"/>
      <c r="X651" s="54"/>
      <c r="Y651" s="17"/>
      <c r="Z651" s="52"/>
      <c r="AA651" s="133"/>
      <c r="AB651" s="39"/>
      <c r="AC651" s="57"/>
      <c r="AD651" s="17"/>
      <c r="AE651" s="12"/>
      <c r="AF651" s="62"/>
      <c r="AH651" s="17"/>
      <c r="AI651" s="52"/>
      <c r="AK651" s="6" t="s">
        <v>93</v>
      </c>
      <c r="AO651" s="31" t="s">
        <v>312</v>
      </c>
    </row>
    <row r="652" spans="2:41" s="3" customFormat="1" ht="3.95" customHeight="1" x14ac:dyDescent="0.2">
      <c r="P652" s="71"/>
      <c r="Q652" s="83"/>
      <c r="R652" s="6"/>
      <c r="S652" s="39"/>
      <c r="T652" s="6"/>
      <c r="U652" s="5"/>
      <c r="V652" s="52"/>
      <c r="W652" s="52"/>
      <c r="X652" s="54"/>
      <c r="Y652" s="15"/>
      <c r="Z652" s="52"/>
      <c r="AA652" s="39"/>
      <c r="AB652" s="39"/>
      <c r="AC652" s="54"/>
      <c r="AD652" s="17"/>
      <c r="AE652" s="15"/>
      <c r="AF652" s="62"/>
      <c r="AG652" s="112"/>
      <c r="AH652" s="39"/>
      <c r="AI652" s="52"/>
      <c r="AJ652" s="17"/>
      <c r="AK652" s="39"/>
      <c r="AL652" s="17"/>
      <c r="AM652" s="17"/>
      <c r="AO652" s="31" t="s">
        <v>312</v>
      </c>
    </row>
    <row r="653" spans="2:41" s="3" customFormat="1" ht="9.9499999999999993" customHeight="1" x14ac:dyDescent="0.2">
      <c r="C653" s="129" t="s">
        <v>1022</v>
      </c>
      <c r="L653" s="3" t="s">
        <v>93</v>
      </c>
      <c r="P653" s="71"/>
      <c r="Q653" s="83"/>
      <c r="R653" s="193" t="s">
        <v>681</v>
      </c>
      <c r="S653" s="194" t="s">
        <v>1069</v>
      </c>
      <c r="T653" s="198"/>
      <c r="U653" s="5"/>
      <c r="V653" s="52"/>
      <c r="W653" s="52"/>
      <c r="X653" s="54"/>
      <c r="Y653" s="15"/>
      <c r="Z653" s="52"/>
      <c r="AA653" s="39"/>
      <c r="AB653" s="39"/>
      <c r="AC653" s="54"/>
      <c r="AD653" s="17"/>
      <c r="AE653" s="15"/>
      <c r="AF653" s="62"/>
      <c r="AG653" s="112"/>
      <c r="AH653" s="39"/>
      <c r="AI653" s="52"/>
      <c r="AJ653" s="17"/>
      <c r="AK653" s="39"/>
      <c r="AL653" s="17"/>
      <c r="AM653" s="17"/>
      <c r="AO653" s="31"/>
    </row>
    <row r="654" spans="2:41" s="3" customFormat="1" ht="2.4500000000000002" customHeight="1" x14ac:dyDescent="0.2">
      <c r="P654" s="71"/>
      <c r="Q654" s="83"/>
      <c r="R654" s="6"/>
      <c r="S654" s="39"/>
      <c r="T654" s="6"/>
      <c r="U654" s="5"/>
      <c r="V654" s="52"/>
      <c r="W654" s="52"/>
      <c r="X654" s="54"/>
      <c r="Y654" s="15"/>
      <c r="Z654" s="52"/>
      <c r="AA654" s="39"/>
      <c r="AB654" s="39"/>
      <c r="AC654" s="54"/>
      <c r="AD654" s="17"/>
      <c r="AE654" s="15"/>
      <c r="AF654" s="62"/>
      <c r="AG654" s="112"/>
      <c r="AH654" s="39"/>
      <c r="AI654" s="52"/>
      <c r="AJ654" s="17"/>
      <c r="AK654" s="39"/>
      <c r="AL654" s="17"/>
      <c r="AM654" s="17"/>
      <c r="AO654" s="31" t="s">
        <v>312</v>
      </c>
    </row>
    <row r="655" spans="2:41" s="30" customFormat="1" ht="9.9499999999999993" customHeight="1" x14ac:dyDescent="0.2">
      <c r="C655" s="135"/>
      <c r="D655" s="40" t="s">
        <v>206</v>
      </c>
      <c r="E655" s="145" t="s">
        <v>1023</v>
      </c>
      <c r="F655" s="144"/>
      <c r="G655" s="145"/>
      <c r="H655" s="144"/>
      <c r="J655" s="145"/>
      <c r="L655" s="145"/>
      <c r="N655" s="144"/>
      <c r="Q655" s="83"/>
      <c r="T655" s="134"/>
      <c r="U655" s="123"/>
      <c r="V655" s="52"/>
      <c r="W655" s="52"/>
      <c r="X655" s="126"/>
      <c r="Y655" s="124"/>
      <c r="Z655" s="52"/>
      <c r="AA655" s="133"/>
      <c r="AC655" s="126"/>
      <c r="AD655" s="125"/>
      <c r="AE655" s="124"/>
      <c r="AF655" s="127"/>
      <c r="AH655" s="125"/>
      <c r="AI655" s="52"/>
      <c r="AJ655" s="3"/>
      <c r="AK655" s="6" t="s">
        <v>93</v>
      </c>
      <c r="AL655" s="3"/>
      <c r="AO655" s="31" t="s">
        <v>312</v>
      </c>
    </row>
    <row r="656" spans="2:41" s="3" customFormat="1" ht="1.5" customHeight="1" x14ac:dyDescent="0.2">
      <c r="P656" s="71"/>
      <c r="Q656" s="83"/>
      <c r="R656" s="6"/>
      <c r="S656" s="39"/>
      <c r="T656" s="6"/>
      <c r="U656" s="5"/>
      <c r="V656" s="52"/>
      <c r="W656" s="52"/>
      <c r="X656" s="54"/>
      <c r="Y656" s="15"/>
      <c r="Z656" s="52"/>
      <c r="AA656" s="39"/>
      <c r="AB656" s="39"/>
      <c r="AC656" s="54"/>
      <c r="AD656" s="17"/>
      <c r="AE656" s="15"/>
      <c r="AF656" s="62"/>
      <c r="AG656" s="112"/>
      <c r="AH656" s="39"/>
      <c r="AI656" s="52"/>
      <c r="AJ656" s="17"/>
      <c r="AK656" s="39"/>
      <c r="AL656" s="17"/>
      <c r="AM656" s="17"/>
      <c r="AO656" s="31"/>
    </row>
    <row r="657" spans="1:41" s="3" customFormat="1" ht="9.9499999999999993" customHeight="1" x14ac:dyDescent="0.2">
      <c r="B657" s="101" t="s">
        <v>308</v>
      </c>
      <c r="D657" s="40" t="s">
        <v>285</v>
      </c>
      <c r="E657" s="71" t="s">
        <v>136</v>
      </c>
      <c r="F657" s="71"/>
      <c r="G657" s="30" t="s">
        <v>1024</v>
      </c>
      <c r="H657" s="30"/>
      <c r="I657" s="30" t="s">
        <v>816</v>
      </c>
      <c r="J657" s="30"/>
      <c r="K657" s="30"/>
      <c r="L657" s="30"/>
      <c r="M657" s="30"/>
      <c r="N657" s="30"/>
      <c r="P657" s="71" t="s">
        <v>1025</v>
      </c>
      <c r="Q657" s="83"/>
      <c r="R657" s="29" t="s">
        <v>304</v>
      </c>
      <c r="S657" s="39">
        <f>IF(Suggested="Yes",AB657,AH657)</f>
        <v>6.65</v>
      </c>
      <c r="T657" s="37" t="s">
        <v>294</v>
      </c>
      <c r="U657" s="141" t="str">
        <f>+Instructions!$B$21</f>
        <v>G</v>
      </c>
      <c r="V657" s="52"/>
      <c r="W657" s="52"/>
      <c r="X657" s="54">
        <f>+Instructions!$C$21</f>
        <v>0</v>
      </c>
      <c r="Y657" s="17">
        <f>IF(Instructions!$C$21="Group",#REF!,IF(Instructions!$C$21="Carter",#REF!,ROUNDUP($AB657*(1-X657),2)))</f>
        <v>6.65</v>
      </c>
      <c r="Z657" s="52"/>
      <c r="AA657" s="6" t="s">
        <v>1300</v>
      </c>
      <c r="AB657" s="39">
        <v>6.65</v>
      </c>
      <c r="AC657" s="57">
        <f t="shared" ref="AC657:AD659" si="639">+X657</f>
        <v>0</v>
      </c>
      <c r="AD657" s="17">
        <f t="shared" si="639"/>
        <v>6.65</v>
      </c>
      <c r="AE657" s="12">
        <f>(AH657-AD657)/AH657</f>
        <v>0</v>
      </c>
      <c r="AF657" s="109"/>
      <c r="AG657" s="114">
        <v>1</v>
      </c>
      <c r="AH657" s="38">
        <f>SUM(AJ657:AL657)+AF657</f>
        <v>6.65</v>
      </c>
      <c r="AI657" s="52"/>
      <c r="AJ657" s="17">
        <f>ROUND(AD657/(1-VLOOKUP(AG657,Group,2,FALSE)),2)</f>
        <v>6.65</v>
      </c>
      <c r="AK657" s="17">
        <f>IF(VLOOKUP(AG657,Group,5,FALSE)="YES",VLOOKUP(ROUND(ROUND(AJ657,1)-AJ657,2),Round,2,FALSE)+VLOOKUP(AG657,Group,6,FALSE),0)</f>
        <v>0</v>
      </c>
      <c r="AL657" s="17">
        <f>IF(VLOOKUP(AG657,Group,7,FALSE)="",0,ROUND(AJ657-0.04999,1)-AJ657+AM657)</f>
        <v>0</v>
      </c>
      <c r="AM657" s="17" t="str">
        <f>IF(VLOOKUP(AG657,Group,7,FALSE)="","",VLOOKUP(AG657,Group,7,FALSE))</f>
        <v/>
      </c>
      <c r="AO657" s="31" t="s">
        <v>312</v>
      </c>
    </row>
    <row r="658" spans="1:41" s="3" customFormat="1" ht="9.9499999999999993" customHeight="1" x14ac:dyDescent="0.2">
      <c r="B658" s="101" t="s">
        <v>308</v>
      </c>
      <c r="D658" s="40"/>
      <c r="E658" s="71" t="s">
        <v>1026</v>
      </c>
      <c r="F658" s="71"/>
      <c r="G658" s="30" t="s">
        <v>1024</v>
      </c>
      <c r="H658" s="30"/>
      <c r="I658" s="30" t="s">
        <v>816</v>
      </c>
      <c r="J658" s="30"/>
      <c r="K658" s="30"/>
      <c r="L658" s="30"/>
      <c r="M658" s="30"/>
      <c r="N658" s="30"/>
      <c r="P658" s="71" t="s">
        <v>1027</v>
      </c>
      <c r="Q658" s="83"/>
      <c r="R658" s="29"/>
      <c r="S658" s="39">
        <f>IF(Suggested="Yes",AB658,AH658)</f>
        <v>7.15</v>
      </c>
      <c r="T658" s="37" t="s">
        <v>294</v>
      </c>
      <c r="U658" s="141" t="str">
        <f>+Instructions!$B$21</f>
        <v>G</v>
      </c>
      <c r="V658" s="52"/>
      <c r="W658" s="52"/>
      <c r="X658" s="54">
        <f>+Instructions!$C$21</f>
        <v>0</v>
      </c>
      <c r="Y658" s="17">
        <f>IF(Instructions!$C$21="Group",#REF!,IF(Instructions!$C$21="Carter",#REF!,ROUNDUP($AB658*(1-X658),2)))</f>
        <v>7.15</v>
      </c>
      <c r="Z658" s="52"/>
      <c r="AA658" s="6" t="s">
        <v>1300</v>
      </c>
      <c r="AB658" s="39">
        <v>7.15</v>
      </c>
      <c r="AC658" s="57">
        <f t="shared" si="639"/>
        <v>0</v>
      </c>
      <c r="AD658" s="17">
        <f t="shared" si="639"/>
        <v>7.15</v>
      </c>
      <c r="AE658" s="12">
        <f>(AH658-AD658)/AH658</f>
        <v>0</v>
      </c>
      <c r="AF658" s="109"/>
      <c r="AG658" s="114">
        <v>1</v>
      </c>
      <c r="AH658" s="38">
        <f>SUM(AJ658:AL658)+AF658</f>
        <v>7.15</v>
      </c>
      <c r="AI658" s="52"/>
      <c r="AJ658" s="17">
        <f>ROUND(AD658/(1-VLOOKUP(AG658,Group,2,FALSE)),2)</f>
        <v>7.15</v>
      </c>
      <c r="AK658" s="17">
        <f>IF(VLOOKUP(AG658,Group,5,FALSE)="YES",VLOOKUP(ROUND(ROUND(AJ658,1)-AJ658,2),Round,2,FALSE)+VLOOKUP(AG658,Group,6,FALSE),0)</f>
        <v>0</v>
      </c>
      <c r="AL658" s="17">
        <f>IF(VLOOKUP(AG658,Group,7,FALSE)="",0,ROUND(AJ658-0.04999,1)-AJ658+AM658)</f>
        <v>0</v>
      </c>
      <c r="AM658" s="17" t="str">
        <f>IF(VLOOKUP(AG658,Group,7,FALSE)="","",VLOOKUP(AG658,Group,7,FALSE))</f>
        <v/>
      </c>
      <c r="AO658" s="31" t="s">
        <v>312</v>
      </c>
    </row>
    <row r="659" spans="1:41" s="3" customFormat="1" ht="9.9499999999999993" customHeight="1" x14ac:dyDescent="0.2">
      <c r="B659" s="101" t="s">
        <v>308</v>
      </c>
      <c r="D659" s="40"/>
      <c r="E659" s="71" t="s">
        <v>42</v>
      </c>
      <c r="F659" s="71"/>
      <c r="G659" s="30" t="s">
        <v>295</v>
      </c>
      <c r="H659" s="30"/>
      <c r="I659" s="30" t="s">
        <v>816</v>
      </c>
      <c r="J659" s="30"/>
      <c r="K659" s="30"/>
      <c r="L659" s="30"/>
      <c r="M659" s="30"/>
      <c r="N659" s="30"/>
      <c r="P659" s="71" t="s">
        <v>107</v>
      </c>
      <c r="Q659" s="83"/>
      <c r="R659" s="29"/>
      <c r="S659" s="39">
        <f>IF(Suggested="Yes",AB659,AH659)</f>
        <v>6.65</v>
      </c>
      <c r="T659" s="37" t="s">
        <v>294</v>
      </c>
      <c r="U659" s="141" t="str">
        <f>+Instructions!$B$21</f>
        <v>G</v>
      </c>
      <c r="V659" s="52"/>
      <c r="W659" s="52"/>
      <c r="X659" s="54">
        <f>+Instructions!$C$21</f>
        <v>0</v>
      </c>
      <c r="Y659" s="17">
        <f>IF(Instructions!$C$21="Group",#REF!,IF(Instructions!$C$21="Carter",#REF!,ROUNDUP($AB659*(1-X659),2)))</f>
        <v>6.65</v>
      </c>
      <c r="Z659" s="52"/>
      <c r="AA659" s="6" t="s">
        <v>1300</v>
      </c>
      <c r="AB659" s="39">
        <v>6.65</v>
      </c>
      <c r="AC659" s="57">
        <f t="shared" si="639"/>
        <v>0</v>
      </c>
      <c r="AD659" s="17">
        <f t="shared" si="639"/>
        <v>6.65</v>
      </c>
      <c r="AE659" s="12">
        <f>(AH659-AD659)/AH659</f>
        <v>0</v>
      </c>
      <c r="AF659" s="109"/>
      <c r="AG659" s="114">
        <v>1</v>
      </c>
      <c r="AH659" s="38">
        <f>SUM(AJ659:AL659)+AF659</f>
        <v>6.65</v>
      </c>
      <c r="AI659" s="52"/>
      <c r="AJ659" s="17">
        <f>ROUND(AD659/(1-VLOOKUP(AG659,Group,2,FALSE)),2)</f>
        <v>6.65</v>
      </c>
      <c r="AK659" s="17">
        <f>IF(VLOOKUP(AG659,Group,5,FALSE)="YES",VLOOKUP(ROUND(ROUND(AJ659,1)-AJ659,2),Round,2,FALSE)+VLOOKUP(AG659,Group,6,FALSE),0)</f>
        <v>0</v>
      </c>
      <c r="AL659" s="17">
        <f>IF(VLOOKUP(AG659,Group,7,FALSE)="",0,ROUND(AJ659-0.04999,1)-AJ659+AM659)</f>
        <v>0</v>
      </c>
      <c r="AM659" s="17" t="str">
        <f>IF(VLOOKUP(AG659,Group,7,FALSE)="","",VLOOKUP(AG659,Group,7,FALSE))</f>
        <v/>
      </c>
      <c r="AO659" s="31" t="s">
        <v>312</v>
      </c>
    </row>
    <row r="660" spans="1:41" s="3" customFormat="1" ht="1.5" customHeight="1" x14ac:dyDescent="0.2">
      <c r="C660" s="129"/>
      <c r="D660" s="11"/>
      <c r="E660" s="130"/>
      <c r="F660" s="130"/>
      <c r="Q660" s="83"/>
      <c r="S660" s="39"/>
      <c r="T660" s="131"/>
      <c r="U660" s="122"/>
      <c r="V660" s="52"/>
      <c r="W660" s="52"/>
      <c r="X660" s="54"/>
      <c r="Y660" s="15"/>
      <c r="Z660" s="52"/>
      <c r="AA660" s="133"/>
      <c r="AC660" s="54"/>
      <c r="AD660" s="17"/>
      <c r="AE660" s="15"/>
      <c r="AF660" s="62"/>
      <c r="AH660" s="17"/>
      <c r="AI660" s="52"/>
      <c r="AK660" s="6"/>
      <c r="AO660" s="31" t="s">
        <v>312</v>
      </c>
    </row>
    <row r="661" spans="1:41" s="3" customFormat="1" ht="9.9499999999999993" customHeight="1" x14ac:dyDescent="0.2">
      <c r="B661" s="102" t="s">
        <v>292</v>
      </c>
      <c r="D661" s="40"/>
      <c r="E661" s="71" t="s">
        <v>630</v>
      </c>
      <c r="F661" s="71"/>
      <c r="G661" s="30" t="s">
        <v>366</v>
      </c>
      <c r="H661" s="30"/>
      <c r="I661" s="30" t="s">
        <v>816</v>
      </c>
      <c r="J661" s="30"/>
      <c r="K661" s="30"/>
      <c r="L661" s="30"/>
      <c r="M661" s="30"/>
      <c r="N661" s="30"/>
      <c r="P661" s="71"/>
      <c r="Q661" s="83"/>
      <c r="R661" s="29"/>
      <c r="S661" s="39">
        <f>IF(Suggested="Yes",AB661,AH661)</f>
        <v>2.35</v>
      </c>
      <c r="T661" s="37" t="s">
        <v>293</v>
      </c>
      <c r="U661" s="141" t="str">
        <f>+Instructions!$B$21</f>
        <v>G</v>
      </c>
      <c r="V661" s="52"/>
      <c r="W661" s="52"/>
      <c r="X661" s="54">
        <f>+Instructions!$C$21</f>
        <v>0</v>
      </c>
      <c r="Y661" s="17">
        <f>IF(Instructions!$C$21="Group",#REF!,IF(Instructions!$C$21="Carter",#REF!,ROUNDUP($AB661*(1-X661),2)))</f>
        <v>2.35</v>
      </c>
      <c r="Z661" s="52"/>
      <c r="AA661" s="6" t="s">
        <v>1300</v>
      </c>
      <c r="AB661" s="39">
        <v>2.35</v>
      </c>
      <c r="AC661" s="57">
        <f>+X661</f>
        <v>0</v>
      </c>
      <c r="AD661" s="39">
        <f>+Y661</f>
        <v>2.35</v>
      </c>
      <c r="AE661" s="57">
        <f>(AH661-AD661)/AH661</f>
        <v>0</v>
      </c>
      <c r="AF661" s="109"/>
      <c r="AG661" s="116">
        <v>2</v>
      </c>
      <c r="AH661" s="44">
        <f>SUM(AJ661:AL661)+AF661</f>
        <v>2.35</v>
      </c>
      <c r="AI661" s="52"/>
      <c r="AJ661" s="17">
        <f>ROUND(AD661/(1-VLOOKUP(AG661,Group,2,FALSE)),2)</f>
        <v>2.35</v>
      </c>
      <c r="AK661" s="17">
        <f>IF(VLOOKUP(AG661,Group,5,FALSE)="YES",VLOOKUP(ROUND(ROUND(AJ661,1)-AJ661,2),Round,2,FALSE)+VLOOKUP(AG661,Group,6,FALSE),0)</f>
        <v>0</v>
      </c>
      <c r="AL661" s="17">
        <f>IF(VLOOKUP(AG661,Group,7,FALSE)="",0,ROUND(AJ661-0.04999,1)-AJ661+AM661)</f>
        <v>0</v>
      </c>
      <c r="AM661" s="17" t="str">
        <f>IF(VLOOKUP(AG661,Group,7,FALSE)="","",VLOOKUP(AG661,Group,7,FALSE))</f>
        <v/>
      </c>
      <c r="AO661" s="31" t="s">
        <v>312</v>
      </c>
    </row>
    <row r="662" spans="1:41" s="3" customFormat="1" ht="2.85" customHeight="1" x14ac:dyDescent="0.2">
      <c r="P662" s="71"/>
      <c r="Q662" s="83"/>
      <c r="R662" s="6"/>
      <c r="S662" s="39"/>
      <c r="T662" s="6"/>
      <c r="U662" s="5"/>
      <c r="V662" s="52"/>
      <c r="W662" s="52"/>
      <c r="X662" s="54"/>
      <c r="Y662" s="15"/>
      <c r="Z662" s="52"/>
      <c r="AA662" s="39"/>
      <c r="AB662" s="39"/>
      <c r="AC662" s="54"/>
      <c r="AD662" s="17"/>
      <c r="AE662" s="15"/>
      <c r="AF662" s="62"/>
      <c r="AG662" s="112"/>
      <c r="AH662" s="39"/>
      <c r="AI662" s="52"/>
      <c r="AJ662" s="17"/>
      <c r="AK662" s="39"/>
      <c r="AL662" s="17"/>
      <c r="AM662" s="17"/>
      <c r="AO662" s="31" t="s">
        <v>312</v>
      </c>
    </row>
    <row r="663" spans="1:41" s="3" customFormat="1" ht="10.35" customHeight="1" x14ac:dyDescent="0.2">
      <c r="D663" s="150" t="s">
        <v>1030</v>
      </c>
      <c r="E663" s="144"/>
      <c r="K663" s="3" t="s">
        <v>93</v>
      </c>
      <c r="P663" s="71"/>
      <c r="Q663" s="83"/>
      <c r="R663" s="6"/>
      <c r="S663" s="39"/>
      <c r="T663" s="6"/>
      <c r="U663" s="5"/>
      <c r="V663" s="52"/>
      <c r="W663" s="52"/>
      <c r="X663" s="54"/>
      <c r="Y663" s="15"/>
      <c r="Z663" s="52"/>
      <c r="AA663" s="39"/>
      <c r="AB663" s="39"/>
      <c r="AC663" s="54"/>
      <c r="AD663" s="17"/>
      <c r="AE663" s="15"/>
      <c r="AF663" s="62"/>
      <c r="AG663" s="112"/>
      <c r="AH663" s="39"/>
      <c r="AI663" s="52"/>
      <c r="AK663" s="17"/>
      <c r="AL663" s="17"/>
      <c r="AM663" s="17"/>
      <c r="AN663" s="17"/>
      <c r="AO663" s="31" t="s">
        <v>312</v>
      </c>
    </row>
    <row r="664" spans="1:41" s="3" customFormat="1" ht="2.85" customHeight="1" x14ac:dyDescent="0.2">
      <c r="P664" s="71"/>
      <c r="Q664" s="83"/>
      <c r="R664" s="6"/>
      <c r="S664" s="39"/>
      <c r="T664" s="6"/>
      <c r="U664" s="5"/>
      <c r="V664" s="52"/>
      <c r="W664" s="52"/>
      <c r="X664" s="54"/>
      <c r="Y664" s="15"/>
      <c r="Z664" s="52"/>
      <c r="AA664" s="39"/>
      <c r="AB664" s="39"/>
      <c r="AC664" s="54"/>
      <c r="AD664" s="17"/>
      <c r="AE664" s="15"/>
      <c r="AF664" s="62"/>
      <c r="AG664" s="112"/>
      <c r="AH664" s="39"/>
      <c r="AI664" s="52"/>
      <c r="AJ664" s="17"/>
      <c r="AK664" s="39"/>
      <c r="AL664" s="17"/>
      <c r="AM664" s="17"/>
      <c r="AO664" s="31" t="s">
        <v>312</v>
      </c>
    </row>
    <row r="665" spans="1:41" s="30" customFormat="1" ht="9.9499999999999993" customHeight="1" x14ac:dyDescent="0.2">
      <c r="C665" s="135"/>
      <c r="D665" s="40" t="s">
        <v>206</v>
      </c>
      <c r="E665" s="145" t="s">
        <v>1031</v>
      </c>
      <c r="F665" s="144"/>
      <c r="G665" s="145"/>
      <c r="H665" s="144"/>
      <c r="J665" s="145"/>
      <c r="L665" s="145"/>
      <c r="N665" s="144"/>
      <c r="Q665" s="83"/>
      <c r="T665" s="134"/>
      <c r="U665" s="123"/>
      <c r="V665" s="52"/>
      <c r="W665" s="52"/>
      <c r="X665" s="126"/>
      <c r="Y665" s="124"/>
      <c r="Z665" s="52"/>
      <c r="AA665" s="133"/>
      <c r="AC665" s="126"/>
      <c r="AD665" s="125"/>
      <c r="AE665" s="124"/>
      <c r="AF665" s="127"/>
      <c r="AH665" s="125"/>
      <c r="AI665" s="52"/>
      <c r="AJ665" s="3"/>
      <c r="AK665" s="6" t="s">
        <v>93</v>
      </c>
      <c r="AL665" s="3"/>
      <c r="AO665" s="31" t="s">
        <v>312</v>
      </c>
    </row>
    <row r="666" spans="1:41" s="3" customFormat="1" ht="1.5" customHeight="1" x14ac:dyDescent="0.2">
      <c r="P666" s="71"/>
      <c r="Q666" s="83"/>
      <c r="R666" s="6"/>
      <c r="S666" s="39"/>
      <c r="T666" s="6"/>
      <c r="U666" s="5"/>
      <c r="V666" s="52"/>
      <c r="W666" s="52"/>
      <c r="X666" s="54"/>
      <c r="Y666" s="15"/>
      <c r="Z666" s="52"/>
      <c r="AA666" s="39"/>
      <c r="AB666" s="39"/>
      <c r="AC666" s="54"/>
      <c r="AD666" s="17"/>
      <c r="AE666" s="15"/>
      <c r="AF666" s="62"/>
      <c r="AG666" s="112"/>
      <c r="AH666" s="39"/>
      <c r="AI666" s="52"/>
      <c r="AJ666" s="17"/>
      <c r="AK666" s="39"/>
      <c r="AL666" s="17"/>
      <c r="AM666" s="17"/>
      <c r="AO666" s="31"/>
    </row>
    <row r="667" spans="1:41" s="3" customFormat="1" ht="9.9499999999999993" customHeight="1" x14ac:dyDescent="0.2">
      <c r="B667" s="100" t="s">
        <v>204</v>
      </c>
      <c r="D667" s="40" t="s">
        <v>284</v>
      </c>
      <c r="E667" s="71" t="s">
        <v>134</v>
      </c>
      <c r="F667" s="71"/>
      <c r="G667" s="30" t="s">
        <v>561</v>
      </c>
      <c r="H667" s="30"/>
      <c r="I667" s="30" t="s">
        <v>1032</v>
      </c>
      <c r="J667" s="30"/>
      <c r="K667" s="30" t="s">
        <v>1164</v>
      </c>
      <c r="L667" s="30"/>
      <c r="M667" s="30"/>
      <c r="N667" s="30"/>
      <c r="P667" s="71" t="s">
        <v>1033</v>
      </c>
      <c r="Q667" s="83"/>
      <c r="R667" s="29"/>
      <c r="S667" s="39">
        <f>IF(Suggested="Yes",AB667,AH667)</f>
        <v>16.55</v>
      </c>
      <c r="T667" s="37" t="s">
        <v>294</v>
      </c>
      <c r="U667" s="141" t="str">
        <f>+Instructions!$B$21</f>
        <v>G</v>
      </c>
      <c r="V667" s="52"/>
      <c r="W667" s="52"/>
      <c r="X667" s="54">
        <f>+Instructions!$C$21</f>
        <v>0</v>
      </c>
      <c r="Y667" s="17">
        <f>IF(Instructions!$C$21="Group",#REF!,IF(Instructions!$C$21="Carter",#REF!,ROUNDUP($AB667*(1-X667),2)))</f>
        <v>16.55</v>
      </c>
      <c r="Z667" s="52"/>
      <c r="AA667" s="6" t="s">
        <v>1300</v>
      </c>
      <c r="AB667" s="39">
        <v>16.55</v>
      </c>
      <c r="AC667" s="57">
        <f>+X667</f>
        <v>0</v>
      </c>
      <c r="AD667" s="17">
        <f>+Y667</f>
        <v>16.55</v>
      </c>
      <c r="AE667" s="12">
        <f>(AH667-AD667)/AH667</f>
        <v>0</v>
      </c>
      <c r="AF667" s="109"/>
      <c r="AG667" s="115">
        <v>3</v>
      </c>
      <c r="AH667" s="53">
        <f>SUM(AJ667:AL667)+AF667</f>
        <v>16.55</v>
      </c>
      <c r="AI667" s="52"/>
      <c r="AJ667" s="17">
        <f>ROUND(AD667/(1-VLOOKUP(AG667,Group,2,FALSE)),2)</f>
        <v>16.55</v>
      </c>
      <c r="AK667" s="17">
        <f>IF(VLOOKUP(AG667,Group,5,FALSE)="YES",VLOOKUP(ROUND(ROUND(AJ667,1)-AJ667,2),Round,2,FALSE)+VLOOKUP(AG667,Group,6,FALSE),0)</f>
        <v>0</v>
      </c>
      <c r="AL667" s="17">
        <f>IF(VLOOKUP(AG667,Group,7,FALSE)="",0,ROUND(AJ667-0.04999,1)-AJ667+AM667)</f>
        <v>0</v>
      </c>
      <c r="AM667" s="17" t="str">
        <f>IF(VLOOKUP(AG667,Group,7,FALSE)="","",VLOOKUP(AG667,Group,7,FALSE))</f>
        <v/>
      </c>
      <c r="AO667" s="31" t="s">
        <v>312</v>
      </c>
    </row>
    <row r="668" spans="1:41" s="3" customFormat="1" ht="9.9499999999999993" customHeight="1" x14ac:dyDescent="0.2">
      <c r="B668" s="100" t="s">
        <v>204</v>
      </c>
      <c r="D668" s="40"/>
      <c r="E668" s="71" t="s">
        <v>134</v>
      </c>
      <c r="F668" s="71"/>
      <c r="G668" s="30" t="s">
        <v>561</v>
      </c>
      <c r="H668" s="30"/>
      <c r="I668" s="30" t="s">
        <v>1032</v>
      </c>
      <c r="J668" s="30"/>
      <c r="K668" s="30" t="s">
        <v>1165</v>
      </c>
      <c r="L668" s="30"/>
      <c r="M668" s="30"/>
      <c r="N668" s="30"/>
      <c r="P668" s="71" t="s">
        <v>1034</v>
      </c>
      <c r="Q668" s="83"/>
      <c r="R668" s="29"/>
      <c r="S668" s="39">
        <f>IF(Suggested="Yes",AB668,AH668)</f>
        <v>12.05</v>
      </c>
      <c r="T668" s="37" t="s">
        <v>294</v>
      </c>
      <c r="U668" s="141" t="str">
        <f>+Instructions!$B$21</f>
        <v>G</v>
      </c>
      <c r="V668" s="52"/>
      <c r="W668" s="52"/>
      <c r="X668" s="54">
        <f>+Instructions!$C$21</f>
        <v>0</v>
      </c>
      <c r="Y668" s="17">
        <f>IF(Instructions!$C$21="Group",#REF!,IF(Instructions!$C$21="Carter",#REF!,ROUNDUP($AB668*(1-X668),2)))</f>
        <v>12.05</v>
      </c>
      <c r="Z668" s="52"/>
      <c r="AA668" s="6" t="s">
        <v>1300</v>
      </c>
      <c r="AB668" s="39">
        <v>12.05</v>
      </c>
      <c r="AC668" s="57">
        <f>+X668</f>
        <v>0</v>
      </c>
      <c r="AD668" s="17">
        <f>+Y668</f>
        <v>12.05</v>
      </c>
      <c r="AE668" s="12">
        <f>(AH668-AD668)/AH668</f>
        <v>0</v>
      </c>
      <c r="AF668" s="109"/>
      <c r="AG668" s="115">
        <v>3</v>
      </c>
      <c r="AH668" s="53">
        <f>SUM(AJ668:AL668)+AF668</f>
        <v>12.05</v>
      </c>
      <c r="AI668" s="52"/>
      <c r="AJ668" s="17">
        <f>ROUND(AD668/(1-VLOOKUP(AG668,Group,2,FALSE)),2)</f>
        <v>12.05</v>
      </c>
      <c r="AK668" s="17">
        <f>IF(VLOOKUP(AG668,Group,5,FALSE)="YES",VLOOKUP(ROUND(ROUND(AJ668,1)-AJ668,2),Round,2,FALSE)+VLOOKUP(AG668,Group,6,FALSE),0)</f>
        <v>0</v>
      </c>
      <c r="AL668" s="17">
        <f>IF(VLOOKUP(AG668,Group,7,FALSE)="",0,ROUND(AJ668-0.04999,1)-AJ668+AM668)</f>
        <v>0</v>
      </c>
      <c r="AM668" s="17" t="str">
        <f>IF(VLOOKUP(AG668,Group,7,FALSE)="","",VLOOKUP(AG668,Group,7,FALSE))</f>
        <v/>
      </c>
      <c r="AO668" s="31" t="s">
        <v>312</v>
      </c>
    </row>
    <row r="669" spans="1:41" s="3" customFormat="1" ht="1.5" customHeight="1" x14ac:dyDescent="0.2">
      <c r="P669" s="71"/>
      <c r="Q669" s="83"/>
      <c r="R669" s="6"/>
      <c r="S669" s="39"/>
      <c r="T669" s="6"/>
      <c r="U669" s="5"/>
      <c r="V669" s="52"/>
      <c r="W669" s="52"/>
      <c r="X669" s="54"/>
      <c r="Y669" s="17"/>
      <c r="Z669" s="52"/>
      <c r="AA669" s="39"/>
      <c r="AB669" s="39"/>
      <c r="AC669" s="54"/>
      <c r="AD669" s="17"/>
      <c r="AE669" s="15"/>
      <c r="AF669" s="62"/>
      <c r="AG669" s="112"/>
      <c r="AH669" s="39"/>
      <c r="AI669" s="52"/>
      <c r="AJ669" s="17"/>
      <c r="AK669" s="39"/>
      <c r="AL669" s="17"/>
      <c r="AM669" s="17"/>
      <c r="AO669" s="31" t="s">
        <v>312</v>
      </c>
    </row>
    <row r="670" spans="1:41" s="3" customFormat="1" ht="11.1" customHeight="1" x14ac:dyDescent="0.2">
      <c r="A670" s="3" t="s">
        <v>177</v>
      </c>
      <c r="C670" s="136" t="s">
        <v>372</v>
      </c>
      <c r="D670" s="11"/>
      <c r="E670" s="130"/>
      <c r="F670" s="130"/>
      <c r="Q670" s="83"/>
      <c r="T670" s="131"/>
      <c r="U670" s="122"/>
      <c r="V670" s="52"/>
      <c r="W670" s="52"/>
      <c r="X670" s="54"/>
      <c r="Y670" s="15"/>
      <c r="Z670" s="52"/>
      <c r="AA670" s="133"/>
      <c r="AC670" s="54"/>
      <c r="AD670" s="17"/>
      <c r="AE670" s="15"/>
      <c r="AF670" s="62"/>
      <c r="AH670" s="17"/>
      <c r="AI670" s="52"/>
      <c r="AK670" s="6" t="s">
        <v>93</v>
      </c>
      <c r="AO670" s="31" t="s">
        <v>312</v>
      </c>
    </row>
    <row r="671" spans="1:41" s="3" customFormat="1" ht="12.2" customHeight="1" x14ac:dyDescent="0.2">
      <c r="C671" s="129" t="s">
        <v>1482</v>
      </c>
      <c r="D671" s="11"/>
      <c r="E671" s="130"/>
      <c r="F671" s="130"/>
      <c r="Q671" s="83"/>
      <c r="R671" s="193" t="s">
        <v>681</v>
      </c>
      <c r="S671" s="194" t="s">
        <v>1069</v>
      </c>
      <c r="T671" s="198"/>
      <c r="U671" s="122"/>
      <c r="V671" s="52"/>
      <c r="W671" s="52"/>
      <c r="X671" s="54"/>
      <c r="Y671" s="15"/>
      <c r="Z671" s="52"/>
      <c r="AA671" s="133"/>
      <c r="AC671" s="54"/>
      <c r="AD671" s="17"/>
      <c r="AE671" s="15"/>
      <c r="AF671" s="62"/>
      <c r="AH671" s="17"/>
      <c r="AI671" s="52"/>
      <c r="AK671" s="6" t="s">
        <v>93</v>
      </c>
      <c r="AO671" s="31" t="s">
        <v>312</v>
      </c>
    </row>
    <row r="672" spans="1:41" s="3" customFormat="1" ht="2.85" customHeight="1" x14ac:dyDescent="0.2">
      <c r="P672" s="71"/>
      <c r="Q672" s="83"/>
      <c r="R672" s="6"/>
      <c r="S672" s="39"/>
      <c r="T672" s="6"/>
      <c r="U672" s="5"/>
      <c r="V672" s="52"/>
      <c r="W672" s="52"/>
      <c r="X672" s="54"/>
      <c r="Y672" s="15"/>
      <c r="Z672" s="52"/>
      <c r="AA672" s="39"/>
      <c r="AB672" s="39"/>
      <c r="AC672" s="54"/>
      <c r="AD672" s="17"/>
      <c r="AE672" s="15"/>
      <c r="AF672" s="62"/>
      <c r="AG672" s="112"/>
      <c r="AH672" s="39"/>
      <c r="AI672" s="52"/>
      <c r="AJ672" s="17"/>
      <c r="AK672" s="39"/>
      <c r="AL672" s="17"/>
      <c r="AM672" s="17"/>
      <c r="AO672" s="31" t="s">
        <v>312</v>
      </c>
    </row>
    <row r="673" spans="2:41" s="3" customFormat="1" ht="10.35" customHeight="1" x14ac:dyDescent="0.2">
      <c r="D673" s="150" t="s">
        <v>1035</v>
      </c>
      <c r="E673" s="144"/>
      <c r="K673" s="3" t="s">
        <v>93</v>
      </c>
      <c r="P673" s="71"/>
      <c r="Q673" s="83"/>
      <c r="R673" s="6"/>
      <c r="S673" s="39"/>
      <c r="T673" s="6"/>
      <c r="U673" s="5"/>
      <c r="V673" s="52"/>
      <c r="W673" s="52"/>
      <c r="X673" s="54"/>
      <c r="Y673" s="15"/>
      <c r="Z673" s="52"/>
      <c r="AA673" s="39"/>
      <c r="AB673" s="39"/>
      <c r="AC673" s="54"/>
      <c r="AD673" s="17"/>
      <c r="AE673" s="15"/>
      <c r="AF673" s="62"/>
      <c r="AG673" s="112"/>
      <c r="AH673" s="39"/>
      <c r="AI673" s="52"/>
      <c r="AK673" s="17"/>
      <c r="AL673" s="17"/>
      <c r="AM673" s="17"/>
      <c r="AN673" s="17"/>
      <c r="AO673" s="31" t="s">
        <v>312</v>
      </c>
    </row>
    <row r="674" spans="2:41" s="3" customFormat="1" ht="2.85" customHeight="1" x14ac:dyDescent="0.2">
      <c r="P674" s="71"/>
      <c r="Q674" s="83"/>
      <c r="R674" s="6"/>
      <c r="S674" s="39"/>
      <c r="T674" s="6"/>
      <c r="U674" s="5"/>
      <c r="V674" s="52"/>
      <c r="W674" s="52"/>
      <c r="X674" s="54"/>
      <c r="Y674" s="15"/>
      <c r="Z674" s="52"/>
      <c r="AA674" s="39"/>
      <c r="AB674" s="39"/>
      <c r="AC674" s="54"/>
      <c r="AD674" s="17"/>
      <c r="AE674" s="15"/>
      <c r="AF674" s="62"/>
      <c r="AG674" s="112"/>
      <c r="AH674" s="39"/>
      <c r="AI674" s="52"/>
      <c r="AJ674" s="17"/>
      <c r="AK674" s="39"/>
      <c r="AL674" s="17"/>
      <c r="AM674" s="17"/>
      <c r="AO674" s="31" t="s">
        <v>312</v>
      </c>
    </row>
    <row r="675" spans="2:41" s="30" customFormat="1" ht="9.9499999999999993" customHeight="1" x14ac:dyDescent="0.2">
      <c r="C675" s="135"/>
      <c r="D675" s="40" t="s">
        <v>206</v>
      </c>
      <c r="E675" s="145" t="s">
        <v>1036</v>
      </c>
      <c r="F675" s="144"/>
      <c r="G675" s="145" t="s">
        <v>1037</v>
      </c>
      <c r="H675" s="144"/>
      <c r="I675" s="145" t="s">
        <v>1055</v>
      </c>
      <c r="J675" s="145"/>
      <c r="L675" s="145"/>
      <c r="N675" s="144"/>
      <c r="Q675" s="83"/>
      <c r="T675" s="134"/>
      <c r="U675" s="123"/>
      <c r="V675" s="52"/>
      <c r="W675" s="52"/>
      <c r="X675" s="126"/>
      <c r="Y675" s="124"/>
      <c r="Z675" s="52"/>
      <c r="AA675" s="133"/>
      <c r="AC675" s="126"/>
      <c r="AD675" s="125"/>
      <c r="AE675" s="124"/>
      <c r="AF675" s="127"/>
      <c r="AH675" s="125"/>
      <c r="AI675" s="52"/>
      <c r="AJ675" s="3"/>
      <c r="AK675" s="6" t="s">
        <v>93</v>
      </c>
      <c r="AL675" s="3"/>
      <c r="AO675" s="31" t="s">
        <v>312</v>
      </c>
    </row>
    <row r="676" spans="2:41" s="30" customFormat="1" ht="9.9499999999999993" customHeight="1" x14ac:dyDescent="0.2">
      <c r="C676" s="135"/>
      <c r="D676" s="40"/>
      <c r="E676" s="145" t="s">
        <v>1038</v>
      </c>
      <c r="F676" s="144"/>
      <c r="G676" s="145" t="s">
        <v>1039</v>
      </c>
      <c r="H676" s="144"/>
      <c r="I676" s="145" t="s">
        <v>1056</v>
      </c>
      <c r="J676" s="145"/>
      <c r="L676" s="145"/>
      <c r="N676" s="144"/>
      <c r="Q676" s="83"/>
      <c r="T676" s="134"/>
      <c r="U676" s="123"/>
      <c r="V676" s="52"/>
      <c r="W676" s="52"/>
      <c r="X676" s="126"/>
      <c r="Y676" s="124"/>
      <c r="Z676" s="52"/>
      <c r="AA676" s="133"/>
      <c r="AC676" s="126"/>
      <c r="AD676" s="125"/>
      <c r="AE676" s="124"/>
      <c r="AF676" s="127"/>
      <c r="AH676" s="125"/>
      <c r="AI676" s="52"/>
      <c r="AJ676" s="3"/>
      <c r="AK676" s="6" t="s">
        <v>93</v>
      </c>
      <c r="AL676" s="3"/>
      <c r="AO676" s="31" t="s">
        <v>312</v>
      </c>
    </row>
    <row r="677" spans="2:41" s="30" customFormat="1" ht="9.9499999999999993" customHeight="1" x14ac:dyDescent="0.2">
      <c r="C677" s="135"/>
      <c r="D677" s="40"/>
      <c r="E677" s="145" t="s">
        <v>1040</v>
      </c>
      <c r="F677" s="144"/>
      <c r="G677" s="145" t="s">
        <v>1041</v>
      </c>
      <c r="H677" s="144"/>
      <c r="I677" s="145" t="s">
        <v>1057</v>
      </c>
      <c r="J677" s="145"/>
      <c r="L677" s="145"/>
      <c r="N677" s="144"/>
      <c r="Q677" s="83"/>
      <c r="T677" s="134"/>
      <c r="U677" s="123"/>
      <c r="V677" s="52"/>
      <c r="W677" s="52"/>
      <c r="X677" s="126"/>
      <c r="Y677" s="124"/>
      <c r="Z677" s="52"/>
      <c r="AA677" s="133"/>
      <c r="AC677" s="126"/>
      <c r="AD677" s="125"/>
      <c r="AE677" s="124"/>
      <c r="AF677" s="127"/>
      <c r="AH677" s="125"/>
      <c r="AI677" s="52"/>
      <c r="AJ677" s="3"/>
      <c r="AK677" s="6" t="s">
        <v>93</v>
      </c>
      <c r="AL677" s="3"/>
      <c r="AO677" s="31" t="s">
        <v>312</v>
      </c>
    </row>
    <row r="678" spans="2:41" s="3" customFormat="1" ht="1.5" customHeight="1" x14ac:dyDescent="0.2">
      <c r="P678" s="71"/>
      <c r="Q678" s="83"/>
      <c r="R678" s="6"/>
      <c r="S678" s="39"/>
      <c r="T678" s="6"/>
      <c r="U678" s="5"/>
      <c r="V678" s="52"/>
      <c r="W678" s="52"/>
      <c r="X678" s="54"/>
      <c r="Y678" s="15"/>
      <c r="Z678" s="52"/>
      <c r="AA678" s="39"/>
      <c r="AB678" s="39"/>
      <c r="AC678" s="54"/>
      <c r="AD678" s="17"/>
      <c r="AE678" s="15"/>
      <c r="AF678" s="62"/>
      <c r="AG678" s="112"/>
      <c r="AH678" s="39"/>
      <c r="AI678" s="52"/>
      <c r="AJ678" s="17"/>
      <c r="AK678" s="39"/>
      <c r="AL678" s="17"/>
      <c r="AM678" s="17"/>
      <c r="AO678" s="31"/>
    </row>
    <row r="679" spans="2:41" s="3" customFormat="1" ht="9.9499999999999993" customHeight="1" x14ac:dyDescent="0.2">
      <c r="B679" s="100" t="s">
        <v>204</v>
      </c>
      <c r="D679" s="40" t="s">
        <v>284</v>
      </c>
      <c r="E679" s="71" t="s">
        <v>134</v>
      </c>
      <c r="F679" s="71"/>
      <c r="G679" s="30" t="s">
        <v>561</v>
      </c>
      <c r="H679" s="30"/>
      <c r="I679" s="30" t="s">
        <v>419</v>
      </c>
      <c r="J679" s="30"/>
      <c r="K679" s="30" t="s">
        <v>1166</v>
      </c>
      <c r="L679" s="30"/>
      <c r="M679" s="30"/>
      <c r="N679" s="30"/>
      <c r="P679" s="71" t="s">
        <v>1033</v>
      </c>
      <c r="Q679" s="83"/>
      <c r="R679" s="29" t="s">
        <v>349</v>
      </c>
      <c r="S679" s="39">
        <f>IF(Suggested="Yes",AB679,AH679)</f>
        <v>14.3</v>
      </c>
      <c r="T679" s="37" t="s">
        <v>294</v>
      </c>
      <c r="U679" s="141" t="str">
        <f>+Instructions!$B$21</f>
        <v>G</v>
      </c>
      <c r="V679" s="52"/>
      <c r="W679" s="52"/>
      <c r="X679" s="54">
        <f>+Instructions!$C$21</f>
        <v>0</v>
      </c>
      <c r="Y679" s="17">
        <f>IF(Instructions!$C$21="Group",#REF!,IF(Instructions!$C$21="Carter",#REF!,ROUNDUP($AB679*(1-X679),2)))</f>
        <v>14.3</v>
      </c>
      <c r="Z679" s="52"/>
      <c r="AA679" s="6" t="s">
        <v>1300</v>
      </c>
      <c r="AB679" s="39">
        <v>14.3</v>
      </c>
      <c r="AC679" s="57">
        <f t="shared" ref="AC679:AD681" si="640">+X679</f>
        <v>0</v>
      </c>
      <c r="AD679" s="17">
        <f t="shared" si="640"/>
        <v>14.3</v>
      </c>
      <c r="AE679" s="12">
        <f>(AH679-AD679)/AH679</f>
        <v>0</v>
      </c>
      <c r="AF679" s="109"/>
      <c r="AG679" s="115">
        <v>3</v>
      </c>
      <c r="AH679" s="53">
        <f>SUM(AJ679:AL679)+AF679</f>
        <v>14.3</v>
      </c>
      <c r="AI679" s="52"/>
      <c r="AJ679" s="17">
        <f>ROUND(AD679/(1-VLOOKUP(AG679,Group,2,FALSE)),2)</f>
        <v>14.3</v>
      </c>
      <c r="AK679" s="17">
        <f>IF(VLOOKUP(AG679,Group,5,FALSE)="YES",VLOOKUP(ROUND(ROUND(AJ679,1)-AJ679,2),Round,2,FALSE)+VLOOKUP(AG679,Group,6,FALSE),0)</f>
        <v>0</v>
      </c>
      <c r="AL679" s="17">
        <f>IF(VLOOKUP(AG679,Group,7,FALSE)="",0,ROUND(AJ679-0.04999,1)-AJ679+AM679)</f>
        <v>0</v>
      </c>
      <c r="AM679" s="17" t="str">
        <f>IF(VLOOKUP(AG679,Group,7,FALSE)="","",VLOOKUP(AG679,Group,7,FALSE))</f>
        <v/>
      </c>
      <c r="AO679" s="31" t="s">
        <v>312</v>
      </c>
    </row>
    <row r="680" spans="2:41" s="3" customFormat="1" ht="9.9499999999999993" customHeight="1" x14ac:dyDescent="0.2">
      <c r="B680" s="100" t="s">
        <v>204</v>
      </c>
      <c r="D680" s="40"/>
      <c r="E680" s="71" t="s">
        <v>134</v>
      </c>
      <c r="F680" s="71"/>
      <c r="G680" s="30" t="s">
        <v>561</v>
      </c>
      <c r="H680" s="30"/>
      <c r="I680" s="30" t="s">
        <v>419</v>
      </c>
      <c r="J680" s="30"/>
      <c r="K680" s="30" t="s">
        <v>1164</v>
      </c>
      <c r="L680" s="30"/>
      <c r="M680" s="30"/>
      <c r="N680" s="30"/>
      <c r="P680" s="71" t="s">
        <v>1033</v>
      </c>
      <c r="Q680" s="83"/>
      <c r="R680" s="29" t="s">
        <v>349</v>
      </c>
      <c r="S680" s="39">
        <f>IF(Suggested="Yes",AB680,AH680)</f>
        <v>13.75</v>
      </c>
      <c r="T680" s="37" t="s">
        <v>294</v>
      </c>
      <c r="U680" s="141" t="str">
        <f>+Instructions!$B$21</f>
        <v>G</v>
      </c>
      <c r="V680" s="52"/>
      <c r="W680" s="52"/>
      <c r="X680" s="54">
        <f>+Instructions!$C$21</f>
        <v>0</v>
      </c>
      <c r="Y680" s="17">
        <f>IF(Instructions!$C$21="Group",#REF!,IF(Instructions!$C$21="Carter",#REF!,ROUNDUP($AB680*(1-X680),2)))</f>
        <v>13.75</v>
      </c>
      <c r="Z680" s="52"/>
      <c r="AA680" s="6" t="s">
        <v>1300</v>
      </c>
      <c r="AB680" s="39">
        <v>13.75</v>
      </c>
      <c r="AC680" s="57">
        <f t="shared" si="640"/>
        <v>0</v>
      </c>
      <c r="AD680" s="17">
        <f t="shared" si="640"/>
        <v>13.75</v>
      </c>
      <c r="AE680" s="12">
        <f>(AH680-AD680)/AH680</f>
        <v>0</v>
      </c>
      <c r="AF680" s="109"/>
      <c r="AG680" s="115">
        <v>3</v>
      </c>
      <c r="AH680" s="53">
        <f>SUM(AJ680:AL680)+AF680</f>
        <v>13.75</v>
      </c>
      <c r="AI680" s="52"/>
      <c r="AJ680" s="17">
        <f>ROUND(AD680/(1-VLOOKUP(AG680,Group,2,FALSE)),2)</f>
        <v>13.75</v>
      </c>
      <c r="AK680" s="17">
        <f>IF(VLOOKUP(AG680,Group,5,FALSE)="YES",VLOOKUP(ROUND(ROUND(AJ680,1)-AJ680,2),Round,2,FALSE)+VLOOKUP(AG680,Group,6,FALSE),0)</f>
        <v>0</v>
      </c>
      <c r="AL680" s="17">
        <f>IF(VLOOKUP(AG680,Group,7,FALSE)="",0,ROUND(AJ680-0.04999,1)-AJ680+AM680)</f>
        <v>0</v>
      </c>
      <c r="AM680" s="17" t="str">
        <f>IF(VLOOKUP(AG680,Group,7,FALSE)="","",VLOOKUP(AG680,Group,7,FALSE))</f>
        <v/>
      </c>
      <c r="AO680" s="31" t="s">
        <v>312</v>
      </c>
    </row>
    <row r="681" spans="2:41" s="3" customFormat="1" ht="9.9499999999999993" customHeight="1" x14ac:dyDescent="0.2">
      <c r="B681" s="100" t="s">
        <v>204</v>
      </c>
      <c r="D681" s="40"/>
      <c r="E681" s="71" t="s">
        <v>134</v>
      </c>
      <c r="F681" s="71"/>
      <c r="G681" s="30" t="s">
        <v>561</v>
      </c>
      <c r="H681" s="30"/>
      <c r="I681" s="30" t="s">
        <v>419</v>
      </c>
      <c r="J681" s="30"/>
      <c r="K681" s="30" t="s">
        <v>1165</v>
      </c>
      <c r="L681" s="30"/>
      <c r="M681" s="30"/>
      <c r="N681" s="30"/>
      <c r="P681" s="71" t="s">
        <v>1034</v>
      </c>
      <c r="Q681" s="83"/>
      <c r="R681" s="29" t="s">
        <v>349</v>
      </c>
      <c r="S681" s="39">
        <f>IF(Suggested="Yes",AB681,AH681)</f>
        <v>9.6</v>
      </c>
      <c r="T681" s="37" t="s">
        <v>294</v>
      </c>
      <c r="U681" s="141" t="str">
        <f>+Instructions!$B$21</f>
        <v>G</v>
      </c>
      <c r="V681" s="52"/>
      <c r="W681" s="52"/>
      <c r="X681" s="54">
        <f>+Instructions!$C$21</f>
        <v>0</v>
      </c>
      <c r="Y681" s="17">
        <f>IF(Instructions!$C$21="Group",#REF!,IF(Instructions!$C$21="Carter",#REF!,ROUNDUP($AB681*(1-X681),2)))</f>
        <v>9.6</v>
      </c>
      <c r="Z681" s="52"/>
      <c r="AA681" s="6" t="s">
        <v>1300</v>
      </c>
      <c r="AB681" s="39">
        <v>9.6</v>
      </c>
      <c r="AC681" s="57">
        <f t="shared" si="640"/>
        <v>0</v>
      </c>
      <c r="AD681" s="17">
        <f t="shared" si="640"/>
        <v>9.6</v>
      </c>
      <c r="AE681" s="12">
        <f>(AH681-AD681)/AH681</f>
        <v>0</v>
      </c>
      <c r="AF681" s="109"/>
      <c r="AG681" s="115">
        <v>3</v>
      </c>
      <c r="AH681" s="53">
        <f>SUM(AJ681:AL681)+AF681</f>
        <v>9.6</v>
      </c>
      <c r="AI681" s="52"/>
      <c r="AJ681" s="17">
        <f>ROUND(AD681/(1-VLOOKUP(AG681,Group,2,FALSE)),2)</f>
        <v>9.6</v>
      </c>
      <c r="AK681" s="17">
        <f>IF(VLOOKUP(AG681,Group,5,FALSE)="YES",VLOOKUP(ROUND(ROUND(AJ681,1)-AJ681,2),Round,2,FALSE)+VLOOKUP(AG681,Group,6,FALSE),0)</f>
        <v>0</v>
      </c>
      <c r="AL681" s="17">
        <f>IF(VLOOKUP(AG681,Group,7,FALSE)="",0,ROUND(AJ681-0.04999,1)-AJ681+AM681)</f>
        <v>0</v>
      </c>
      <c r="AM681" s="17" t="str">
        <f>IF(VLOOKUP(AG681,Group,7,FALSE)="","",VLOOKUP(AG681,Group,7,FALSE))</f>
        <v/>
      </c>
      <c r="AO681" s="31" t="s">
        <v>312</v>
      </c>
    </row>
    <row r="682" spans="2:41" s="3" customFormat="1" ht="2.4500000000000002" customHeight="1" x14ac:dyDescent="0.2">
      <c r="P682" s="71"/>
      <c r="Q682" s="83"/>
      <c r="R682" s="6"/>
      <c r="S682" s="39"/>
      <c r="T682" s="6"/>
      <c r="U682" s="5"/>
      <c r="V682" s="52"/>
      <c r="W682" s="52"/>
      <c r="X682" s="54"/>
      <c r="Y682" s="15"/>
      <c r="Z682" s="52"/>
      <c r="AA682" s="39"/>
      <c r="AB682" s="39"/>
      <c r="AC682" s="54"/>
      <c r="AD682" s="17"/>
      <c r="AE682" s="15"/>
      <c r="AF682" s="62"/>
      <c r="AG682" s="112"/>
      <c r="AH682" s="39"/>
      <c r="AI682" s="52"/>
      <c r="AJ682" s="17"/>
      <c r="AK682" s="39"/>
      <c r="AL682" s="17"/>
      <c r="AM682" s="17"/>
      <c r="AO682" s="31" t="s">
        <v>312</v>
      </c>
    </row>
    <row r="683" spans="2:41" s="3" customFormat="1" ht="9.9499999999999993" customHeight="1" x14ac:dyDescent="0.2">
      <c r="B683" s="100" t="s">
        <v>204</v>
      </c>
      <c r="D683" s="40" t="s">
        <v>285</v>
      </c>
      <c r="E683" s="71" t="s">
        <v>134</v>
      </c>
      <c r="F683" s="71"/>
      <c r="G683" s="30" t="s">
        <v>561</v>
      </c>
      <c r="H683" s="30"/>
      <c r="I683" s="30" t="s">
        <v>816</v>
      </c>
      <c r="J683" s="30" t="s">
        <v>93</v>
      </c>
      <c r="K683" s="30" t="s">
        <v>1173</v>
      </c>
      <c r="L683" s="30"/>
      <c r="M683" s="30"/>
      <c r="N683" s="30"/>
      <c r="P683" s="71" t="s">
        <v>1027</v>
      </c>
      <c r="Q683" s="83"/>
      <c r="R683" s="29" t="s">
        <v>349</v>
      </c>
      <c r="S683" s="39">
        <f>IF(Suggested="Yes",AB683,AH683)</f>
        <v>16.149999999999999</v>
      </c>
      <c r="T683" s="37" t="s">
        <v>294</v>
      </c>
      <c r="U683" s="141" t="str">
        <f>+Instructions!$B$21</f>
        <v>G</v>
      </c>
      <c r="V683" s="52"/>
      <c r="W683" s="52"/>
      <c r="X683" s="54">
        <f>+Instructions!$C$21</f>
        <v>0</v>
      </c>
      <c r="Y683" s="17">
        <f>IF(Instructions!$C$21="Group",#REF!,IF(Instructions!$C$21="Carter",#REF!,ROUNDUP($AB683*(1-X683),2)))</f>
        <v>16.149999999999999</v>
      </c>
      <c r="Z683" s="52"/>
      <c r="AA683" s="6" t="s">
        <v>1300</v>
      </c>
      <c r="AB683" s="39">
        <v>16.149999999999999</v>
      </c>
      <c r="AC683" s="57">
        <f t="shared" ref="AC683:AD685" si="641">+X683</f>
        <v>0</v>
      </c>
      <c r="AD683" s="17">
        <f t="shared" si="641"/>
        <v>16.149999999999999</v>
      </c>
      <c r="AE683" s="12">
        <f>(AH683-AD683)/AH683</f>
        <v>0</v>
      </c>
      <c r="AF683" s="109"/>
      <c r="AG683" s="115">
        <v>3</v>
      </c>
      <c r="AH683" s="53">
        <f>SUM(AJ683:AL683)+AF683</f>
        <v>16.149999999999999</v>
      </c>
      <c r="AI683" s="52"/>
      <c r="AJ683" s="17">
        <f>ROUND(AD683/(1-VLOOKUP(AG683,Group,2,FALSE)),2)</f>
        <v>16.149999999999999</v>
      </c>
      <c r="AK683" s="17">
        <f>IF(VLOOKUP(AG683,Group,5,FALSE)="YES",VLOOKUP(ROUND(ROUND(AJ683,1)-AJ683,2),Round,2,FALSE)+VLOOKUP(AG683,Group,6,FALSE),0)</f>
        <v>0</v>
      </c>
      <c r="AL683" s="17">
        <f>IF(VLOOKUP(AG683,Group,7,FALSE)="",0,ROUND(AJ683-0.04999,1)-AJ683+AM683)</f>
        <v>0</v>
      </c>
      <c r="AM683" s="17" t="str">
        <f>IF(VLOOKUP(AG683,Group,7,FALSE)="","",VLOOKUP(AG683,Group,7,FALSE))</f>
        <v/>
      </c>
      <c r="AO683" s="31" t="s">
        <v>312</v>
      </c>
    </row>
    <row r="684" spans="2:41" s="3" customFormat="1" ht="9.9499999999999993" customHeight="1" x14ac:dyDescent="0.2">
      <c r="B684" s="100" t="s">
        <v>204</v>
      </c>
      <c r="D684" s="40"/>
      <c r="E684" s="71" t="s">
        <v>134</v>
      </c>
      <c r="F684" s="71"/>
      <c r="G684" s="30" t="s">
        <v>561</v>
      </c>
      <c r="H684" s="30"/>
      <c r="I684" s="30" t="s">
        <v>816</v>
      </c>
      <c r="J684" s="30"/>
      <c r="K684" s="30" t="s">
        <v>1174</v>
      </c>
      <c r="L684" s="30"/>
      <c r="M684" s="30"/>
      <c r="N684" s="30"/>
      <c r="P684" s="71" t="s">
        <v>1027</v>
      </c>
      <c r="Q684" s="83"/>
      <c r="R684" s="29" t="s">
        <v>219</v>
      </c>
      <c r="S684" s="39">
        <f>IF(Suggested="Yes",AB684,AH684)</f>
        <v>17.850000000000001</v>
      </c>
      <c r="T684" s="37" t="s">
        <v>294</v>
      </c>
      <c r="U684" s="141" t="str">
        <f>+Instructions!$B$21</f>
        <v>G</v>
      </c>
      <c r="V684" s="52"/>
      <c r="W684" s="52"/>
      <c r="X684" s="54">
        <f>+Instructions!$C$21</f>
        <v>0</v>
      </c>
      <c r="Y684" s="17">
        <f>IF(Instructions!$C$21="Group",#REF!,IF(Instructions!$C$21="Carter",#REF!,ROUNDUP($AB684*(1-X684),2)))</f>
        <v>17.850000000000001</v>
      </c>
      <c r="Z684" s="52"/>
      <c r="AA684" s="6" t="s">
        <v>1300</v>
      </c>
      <c r="AB684" s="39">
        <v>17.850000000000001</v>
      </c>
      <c r="AC684" s="57">
        <f t="shared" si="641"/>
        <v>0</v>
      </c>
      <c r="AD684" s="17">
        <f t="shared" si="641"/>
        <v>17.850000000000001</v>
      </c>
      <c r="AE684" s="12">
        <f>(AH684-AD684)/AH684</f>
        <v>0</v>
      </c>
      <c r="AF684" s="109"/>
      <c r="AG684" s="115">
        <v>3</v>
      </c>
      <c r="AH684" s="53">
        <f>SUM(AJ684:AL684)+AF684</f>
        <v>17.850000000000001</v>
      </c>
      <c r="AI684" s="52"/>
      <c r="AJ684" s="17">
        <f>ROUND(AD684/(1-VLOOKUP(AG684,Group,2,FALSE)),2)</f>
        <v>17.850000000000001</v>
      </c>
      <c r="AK684" s="17">
        <f>IF(VLOOKUP(AG684,Group,5,FALSE)="YES",VLOOKUP(ROUND(ROUND(AJ684,1)-AJ684,2),Round,2,FALSE)+VLOOKUP(AG684,Group,6,FALSE),0)</f>
        <v>0</v>
      </c>
      <c r="AL684" s="17">
        <f>IF(VLOOKUP(AG684,Group,7,FALSE)="",0,ROUND(AJ684-0.04999,1)-AJ684+AM684)</f>
        <v>0</v>
      </c>
      <c r="AM684" s="17" t="str">
        <f>IF(VLOOKUP(AG684,Group,7,FALSE)="","",VLOOKUP(AG684,Group,7,FALSE))</f>
        <v/>
      </c>
      <c r="AO684" s="31" t="s">
        <v>312</v>
      </c>
    </row>
    <row r="685" spans="2:41" s="3" customFormat="1" ht="9.9499999999999993" customHeight="1" x14ac:dyDescent="0.2">
      <c r="B685" s="100" t="s">
        <v>204</v>
      </c>
      <c r="D685" s="40"/>
      <c r="E685" s="71" t="s">
        <v>134</v>
      </c>
      <c r="F685" s="71"/>
      <c r="G685" s="30" t="s">
        <v>561</v>
      </c>
      <c r="H685" s="30"/>
      <c r="I685" s="30" t="s">
        <v>816</v>
      </c>
      <c r="J685" s="30"/>
      <c r="K685" s="30" t="s">
        <v>1167</v>
      </c>
      <c r="L685" s="30"/>
      <c r="M685" s="30"/>
      <c r="N685" s="30"/>
      <c r="P685" s="71" t="s">
        <v>1042</v>
      </c>
      <c r="Q685" s="83"/>
      <c r="R685" s="29" t="s">
        <v>219</v>
      </c>
      <c r="S685" s="39">
        <f>IF(Suggested="Yes",AB685,AH685)</f>
        <v>17.75</v>
      </c>
      <c r="T685" s="37" t="s">
        <v>294</v>
      </c>
      <c r="U685" s="141" t="str">
        <f>+Instructions!$B$21</f>
        <v>G</v>
      </c>
      <c r="V685" s="52"/>
      <c r="W685" s="52"/>
      <c r="X685" s="54">
        <f>+Instructions!$C$21</f>
        <v>0</v>
      </c>
      <c r="Y685" s="17">
        <f>IF(Instructions!$C$21="Group",#REF!,IF(Instructions!$C$21="Carter",#REF!,ROUNDUP($AB685*(1-X685),2)))</f>
        <v>17.75</v>
      </c>
      <c r="Z685" s="52"/>
      <c r="AA685" s="6" t="s">
        <v>1300</v>
      </c>
      <c r="AB685" s="39">
        <v>17.75</v>
      </c>
      <c r="AC685" s="57">
        <f t="shared" si="641"/>
        <v>0</v>
      </c>
      <c r="AD685" s="17">
        <f t="shared" si="641"/>
        <v>17.75</v>
      </c>
      <c r="AE685" s="12">
        <f>(AH685-AD685)/AH685</f>
        <v>0</v>
      </c>
      <c r="AF685" s="109"/>
      <c r="AG685" s="115">
        <v>3</v>
      </c>
      <c r="AH685" s="53">
        <f>SUM(AJ685:AL685)+AF685</f>
        <v>17.75</v>
      </c>
      <c r="AI685" s="52"/>
      <c r="AJ685" s="17">
        <f>ROUND(AD685/(1-VLOOKUP(AG685,Group,2,FALSE)),2)</f>
        <v>17.75</v>
      </c>
      <c r="AK685" s="17">
        <f>IF(VLOOKUP(AG685,Group,5,FALSE)="YES",VLOOKUP(ROUND(ROUND(AJ685,1)-AJ685,2),Round,2,FALSE)+VLOOKUP(AG685,Group,6,FALSE),0)</f>
        <v>0</v>
      </c>
      <c r="AL685" s="17">
        <f>IF(VLOOKUP(AG685,Group,7,FALSE)="",0,ROUND(AJ685-0.04999,1)-AJ685+AM685)</f>
        <v>0</v>
      </c>
      <c r="AM685" s="17" t="str">
        <f>IF(VLOOKUP(AG685,Group,7,FALSE)="","",VLOOKUP(AG685,Group,7,FALSE))</f>
        <v/>
      </c>
      <c r="AO685" s="31" t="s">
        <v>312</v>
      </c>
    </row>
    <row r="686" spans="2:41" s="3" customFormat="1" ht="2.85" customHeight="1" x14ac:dyDescent="0.2">
      <c r="P686" s="71"/>
      <c r="Q686" s="83"/>
      <c r="R686" s="6"/>
      <c r="S686" s="39"/>
      <c r="T686" s="6"/>
      <c r="U686" s="5"/>
      <c r="V686" s="52"/>
      <c r="W686" s="52"/>
      <c r="X686" s="54"/>
      <c r="Y686" s="15"/>
      <c r="Z686" s="52"/>
      <c r="AA686" s="39"/>
      <c r="AB686" s="39"/>
      <c r="AC686" s="54"/>
      <c r="AD686" s="17"/>
      <c r="AE686" s="15"/>
      <c r="AF686" s="62"/>
      <c r="AG686" s="112"/>
      <c r="AH686" s="39"/>
      <c r="AI686" s="52"/>
      <c r="AJ686" s="17"/>
      <c r="AK686" s="39"/>
      <c r="AL686" s="17"/>
      <c r="AM686" s="17"/>
      <c r="AO686" s="31" t="s">
        <v>312</v>
      </c>
    </row>
    <row r="687" spans="2:41" s="30" customFormat="1" ht="9.9499999999999993" customHeight="1" x14ac:dyDescent="0.2">
      <c r="C687" s="135"/>
      <c r="D687" s="40" t="s">
        <v>206</v>
      </c>
      <c r="E687" s="145" t="s">
        <v>1043</v>
      </c>
      <c r="F687" s="144"/>
      <c r="G687" s="145"/>
      <c r="H687" s="144"/>
      <c r="I687" s="145" t="s">
        <v>1052</v>
      </c>
      <c r="J687" s="145"/>
      <c r="L687" s="145"/>
      <c r="M687" s="144" t="s">
        <v>1054</v>
      </c>
      <c r="N687" s="144"/>
      <c r="Q687" s="83"/>
      <c r="T687" s="134"/>
      <c r="U687" s="123"/>
      <c r="V687" s="52"/>
      <c r="W687" s="52"/>
      <c r="X687" s="126"/>
      <c r="Y687" s="124"/>
      <c r="Z687" s="52"/>
      <c r="AA687" s="133"/>
      <c r="AC687" s="126"/>
      <c r="AD687" s="125"/>
      <c r="AE687" s="124"/>
      <c r="AF687" s="127"/>
      <c r="AH687" s="125"/>
      <c r="AI687" s="52"/>
      <c r="AJ687" s="3"/>
      <c r="AK687" s="6" t="s">
        <v>93</v>
      </c>
      <c r="AL687" s="3"/>
      <c r="AO687" s="31" t="s">
        <v>312</v>
      </c>
    </row>
    <row r="688" spans="2:41" s="30" customFormat="1" ht="9.9499999999999993" customHeight="1" x14ac:dyDescent="0.2">
      <c r="C688" s="135"/>
      <c r="D688" s="40"/>
      <c r="E688" s="145" t="s">
        <v>1044</v>
      </c>
      <c r="F688" s="144"/>
      <c r="G688" s="145"/>
      <c r="H688" s="144"/>
      <c r="I688" s="145" t="s">
        <v>1053</v>
      </c>
      <c r="J688" s="145"/>
      <c r="L688" s="145"/>
      <c r="N688" s="144"/>
      <c r="Q688" s="83"/>
      <c r="T688" s="134"/>
      <c r="U688" s="123"/>
      <c r="V688" s="52"/>
      <c r="W688" s="52"/>
      <c r="X688" s="126"/>
      <c r="Y688" s="124"/>
      <c r="Z688" s="52"/>
      <c r="AA688" s="133"/>
      <c r="AC688" s="126"/>
      <c r="AD688" s="125"/>
      <c r="AE688" s="124"/>
      <c r="AF688" s="127"/>
      <c r="AH688" s="125"/>
      <c r="AI688" s="52"/>
      <c r="AJ688" s="3"/>
      <c r="AK688" s="6" t="s">
        <v>93</v>
      </c>
      <c r="AL688" s="3"/>
      <c r="AO688" s="31" t="s">
        <v>312</v>
      </c>
    </row>
    <row r="689" spans="2:41" s="3" customFormat="1" ht="1.5" customHeight="1" x14ac:dyDescent="0.2">
      <c r="P689" s="71"/>
      <c r="Q689" s="83"/>
      <c r="R689" s="6"/>
      <c r="S689" s="39"/>
      <c r="T689" s="6"/>
      <c r="U689" s="5"/>
      <c r="V689" s="52"/>
      <c r="W689" s="52"/>
      <c r="X689" s="54"/>
      <c r="Y689" s="15"/>
      <c r="Z689" s="52"/>
      <c r="AA689" s="39"/>
      <c r="AB689" s="39"/>
      <c r="AC689" s="54"/>
      <c r="AD689" s="17"/>
      <c r="AE689" s="15"/>
      <c r="AF689" s="62"/>
      <c r="AG689" s="112"/>
      <c r="AH689" s="39"/>
      <c r="AI689" s="52"/>
      <c r="AJ689" s="17"/>
      <c r="AK689" s="39"/>
      <c r="AL689" s="17"/>
      <c r="AM689" s="17"/>
      <c r="AO689" s="31"/>
    </row>
    <row r="690" spans="2:41" s="3" customFormat="1" ht="9.9499999999999993" customHeight="1" x14ac:dyDescent="0.2">
      <c r="B690" s="100" t="s">
        <v>204</v>
      </c>
      <c r="D690" s="40" t="s">
        <v>284</v>
      </c>
      <c r="E690" s="71" t="s">
        <v>134</v>
      </c>
      <c r="F690" s="71"/>
      <c r="G690" s="30" t="s">
        <v>561</v>
      </c>
      <c r="H690" s="30"/>
      <c r="I690" s="30" t="s">
        <v>419</v>
      </c>
      <c r="J690" s="30"/>
      <c r="K690" s="30" t="s">
        <v>1175</v>
      </c>
      <c r="L690" s="30"/>
      <c r="M690" s="30"/>
      <c r="N690" s="30"/>
      <c r="P690" s="71" t="s">
        <v>1033</v>
      </c>
      <c r="Q690" s="83"/>
      <c r="R690" s="29"/>
      <c r="S690" s="39">
        <f>IF(Suggested="Yes",AB690,AH690)</f>
        <v>15</v>
      </c>
      <c r="T690" s="37" t="s">
        <v>294</v>
      </c>
      <c r="U690" s="141" t="str">
        <f>+Instructions!$B$21</f>
        <v>G</v>
      </c>
      <c r="V690" s="52"/>
      <c r="W690" s="52"/>
      <c r="X690" s="54">
        <f>+Instructions!$C$21</f>
        <v>0</v>
      </c>
      <c r="Y690" s="17">
        <f>IF(Instructions!$C$21="Group",#REF!,IF(Instructions!$C$21="Carter",#REF!,ROUNDUP($AB690*(1-X690),2)))</f>
        <v>15</v>
      </c>
      <c r="Z690" s="52"/>
      <c r="AA690" s="6" t="s">
        <v>1300</v>
      </c>
      <c r="AB690" s="39">
        <v>15</v>
      </c>
      <c r="AC690" s="57">
        <f>+X690</f>
        <v>0</v>
      </c>
      <c r="AD690" s="17">
        <f>+Y690</f>
        <v>15</v>
      </c>
      <c r="AE690" s="12">
        <f>(AH690-AD690)/AH690</f>
        <v>0</v>
      </c>
      <c r="AF690" s="109"/>
      <c r="AG690" s="115">
        <v>3</v>
      </c>
      <c r="AH690" s="53">
        <f>SUM(AJ690:AL690)+AF690</f>
        <v>15</v>
      </c>
      <c r="AI690" s="52"/>
      <c r="AJ690" s="17">
        <f>ROUND(AD690/(1-VLOOKUP(AG690,Group,2,FALSE)),2)</f>
        <v>15</v>
      </c>
      <c r="AK690" s="17">
        <f>IF(VLOOKUP(AG690,Group,5,FALSE)="YES",VLOOKUP(ROUND(ROUND(AJ690,1)-AJ690,2),Round,2,FALSE)+VLOOKUP(AG690,Group,6,FALSE),0)</f>
        <v>0</v>
      </c>
      <c r="AL690" s="17">
        <f>IF(VLOOKUP(AG690,Group,7,FALSE)="",0,ROUND(AJ690-0.04999,1)-AJ690+AM690)</f>
        <v>0</v>
      </c>
      <c r="AM690" s="17" t="str">
        <f>IF(VLOOKUP(AG690,Group,7,FALSE)="","",VLOOKUP(AG690,Group,7,FALSE))</f>
        <v/>
      </c>
      <c r="AO690" s="31" t="s">
        <v>312</v>
      </c>
    </row>
    <row r="691" spans="2:41" s="3" customFormat="1" ht="9.9499999999999993" customHeight="1" x14ac:dyDescent="0.2">
      <c r="B691" s="100" t="s">
        <v>204</v>
      </c>
      <c r="D691" s="40"/>
      <c r="E691" s="71" t="s">
        <v>134</v>
      </c>
      <c r="F691" s="71"/>
      <c r="G691" s="30" t="s">
        <v>561</v>
      </c>
      <c r="H691" s="30"/>
      <c r="I691" s="30" t="s">
        <v>419</v>
      </c>
      <c r="J691" s="30"/>
      <c r="K691" s="30" t="s">
        <v>1176</v>
      </c>
      <c r="L691" s="30"/>
      <c r="M691" s="30"/>
      <c r="N691" s="30"/>
      <c r="P691" s="71" t="s">
        <v>1045</v>
      </c>
      <c r="Q691" s="83"/>
      <c r="R691" s="29"/>
      <c r="S691" s="39">
        <f>IF(Suggested="Yes",AB691,AH691)</f>
        <v>13.9</v>
      </c>
      <c r="T691" s="37" t="s">
        <v>294</v>
      </c>
      <c r="U691" s="141" t="str">
        <f>+Instructions!$B$21</f>
        <v>G</v>
      </c>
      <c r="V691" s="52"/>
      <c r="W691" s="52"/>
      <c r="X691" s="54">
        <f>+Instructions!$C$21</f>
        <v>0</v>
      </c>
      <c r="Y691" s="17">
        <f>IF(Instructions!$C$21="Group",#REF!,IF(Instructions!$C$21="Carter",#REF!,ROUNDUP($AB691*(1-X691),2)))</f>
        <v>13.9</v>
      </c>
      <c r="Z691" s="52"/>
      <c r="AA691" s="6" t="s">
        <v>1300</v>
      </c>
      <c r="AB691" s="39">
        <v>13.9</v>
      </c>
      <c r="AC691" s="57">
        <f>+X691</f>
        <v>0</v>
      </c>
      <c r="AD691" s="17">
        <f>+Y691</f>
        <v>13.9</v>
      </c>
      <c r="AE691" s="12">
        <f>(AH691-AD691)/AH691</f>
        <v>0</v>
      </c>
      <c r="AF691" s="109"/>
      <c r="AG691" s="115">
        <v>3</v>
      </c>
      <c r="AH691" s="53">
        <f>SUM(AJ691:AL691)+AF691</f>
        <v>13.9</v>
      </c>
      <c r="AI691" s="52"/>
      <c r="AJ691" s="17">
        <f>ROUND(AD691/(1-VLOOKUP(AG691,Group,2,FALSE)),2)</f>
        <v>13.9</v>
      </c>
      <c r="AK691" s="17">
        <f>IF(VLOOKUP(AG691,Group,5,FALSE)="YES",VLOOKUP(ROUND(ROUND(AJ691,1)-AJ691,2),Round,2,FALSE)+VLOOKUP(AG691,Group,6,FALSE),0)</f>
        <v>0</v>
      </c>
      <c r="AL691" s="17">
        <f>IF(VLOOKUP(AG691,Group,7,FALSE)="",0,ROUND(AJ691-0.04999,1)-AJ691+AM691)</f>
        <v>0</v>
      </c>
      <c r="AM691" s="17" t="str">
        <f>IF(VLOOKUP(AG691,Group,7,FALSE)="","",VLOOKUP(AG691,Group,7,FALSE))</f>
        <v/>
      </c>
      <c r="AO691" s="31" t="s">
        <v>312</v>
      </c>
    </row>
    <row r="692" spans="2:41" s="3" customFormat="1" ht="2.85" customHeight="1" x14ac:dyDescent="0.2">
      <c r="P692" s="71"/>
      <c r="Q692" s="83"/>
      <c r="R692" s="6"/>
      <c r="S692" s="39"/>
      <c r="T692" s="6"/>
      <c r="U692" s="5"/>
      <c r="V692" s="52"/>
      <c r="W692" s="52"/>
      <c r="X692" s="54"/>
      <c r="Y692" s="15"/>
      <c r="Z692" s="52"/>
      <c r="AA692" s="39"/>
      <c r="AB692" s="39"/>
      <c r="AC692" s="54"/>
      <c r="AD692" s="17"/>
      <c r="AE692" s="15"/>
      <c r="AF692" s="62"/>
      <c r="AG692" s="112"/>
      <c r="AH692" s="39"/>
      <c r="AI692" s="52"/>
      <c r="AJ692" s="17"/>
      <c r="AK692" s="39"/>
      <c r="AL692" s="17"/>
      <c r="AM692" s="17"/>
      <c r="AO692" s="31" t="s">
        <v>312</v>
      </c>
    </row>
    <row r="693" spans="2:41" s="3" customFormat="1" ht="10.35" customHeight="1" x14ac:dyDescent="0.2">
      <c r="D693" s="150" t="s">
        <v>1046</v>
      </c>
      <c r="E693" s="144"/>
      <c r="P693" s="71"/>
      <c r="Q693" s="83"/>
      <c r="R693" s="6"/>
      <c r="S693" s="39"/>
      <c r="T693" s="6"/>
      <c r="U693" s="5"/>
      <c r="V693" s="52"/>
      <c r="W693" s="52"/>
      <c r="X693" s="54"/>
      <c r="Y693" s="15"/>
      <c r="Z693" s="52"/>
      <c r="AA693" s="39"/>
      <c r="AB693" s="39"/>
      <c r="AC693" s="54"/>
      <c r="AD693" s="17"/>
      <c r="AE693" s="15"/>
      <c r="AF693" s="62"/>
      <c r="AG693" s="112"/>
      <c r="AH693" s="39"/>
      <c r="AI693" s="52"/>
      <c r="AK693" s="17"/>
      <c r="AL693" s="17"/>
      <c r="AM693" s="17"/>
      <c r="AN693" s="17"/>
      <c r="AO693" s="31" t="s">
        <v>312</v>
      </c>
    </row>
    <row r="694" spans="2:41" s="3" customFormat="1" ht="2.85" customHeight="1" x14ac:dyDescent="0.2">
      <c r="P694" s="71"/>
      <c r="Q694" s="83"/>
      <c r="R694" s="6"/>
      <c r="S694" s="39"/>
      <c r="T694" s="6"/>
      <c r="U694" s="5"/>
      <c r="V694" s="52"/>
      <c r="W694" s="52"/>
      <c r="X694" s="54"/>
      <c r="Y694" s="15"/>
      <c r="Z694" s="52"/>
      <c r="AA694" s="39"/>
      <c r="AB694" s="39"/>
      <c r="AC694" s="54"/>
      <c r="AD694" s="17"/>
      <c r="AE694" s="15"/>
      <c r="AF694" s="62"/>
      <c r="AG694" s="112"/>
      <c r="AH694" s="39"/>
      <c r="AI694" s="52"/>
      <c r="AJ694" s="17"/>
      <c r="AK694" s="39"/>
      <c r="AL694" s="17"/>
      <c r="AM694" s="17"/>
      <c r="AO694" s="31" t="s">
        <v>312</v>
      </c>
    </row>
    <row r="695" spans="2:41" s="30" customFormat="1" ht="9.9499999999999993" customHeight="1" x14ac:dyDescent="0.2">
      <c r="C695" s="135"/>
      <c r="D695" s="40" t="s">
        <v>206</v>
      </c>
      <c r="E695" s="145" t="s">
        <v>1047</v>
      </c>
      <c r="F695" s="144"/>
      <c r="G695" s="145"/>
      <c r="H695" s="144"/>
      <c r="J695" s="145"/>
      <c r="L695" s="145"/>
      <c r="N695" s="144"/>
      <c r="Q695" s="83"/>
      <c r="T695" s="134"/>
      <c r="U695" s="123"/>
      <c r="V695" s="52"/>
      <c r="W695" s="52"/>
      <c r="X695" s="126"/>
      <c r="Y695" s="124"/>
      <c r="Z695" s="52"/>
      <c r="AA695" s="133"/>
      <c r="AC695" s="126"/>
      <c r="AD695" s="125"/>
      <c r="AE695" s="124"/>
      <c r="AF695" s="127"/>
      <c r="AH695" s="125"/>
      <c r="AI695" s="52"/>
      <c r="AJ695" s="3"/>
      <c r="AK695" s="6" t="s">
        <v>93</v>
      </c>
      <c r="AL695" s="3"/>
      <c r="AO695" s="31" t="s">
        <v>312</v>
      </c>
    </row>
    <row r="696" spans="2:41" s="3" customFormat="1" ht="1.5" customHeight="1" x14ac:dyDescent="0.2">
      <c r="P696" s="71"/>
      <c r="Q696" s="83"/>
      <c r="R696" s="6"/>
      <c r="S696" s="39"/>
      <c r="T696" s="6"/>
      <c r="U696" s="5"/>
      <c r="V696" s="52"/>
      <c r="W696" s="52"/>
      <c r="X696" s="54"/>
      <c r="Y696" s="15"/>
      <c r="Z696" s="52"/>
      <c r="AA696" s="39"/>
      <c r="AB696" s="39"/>
      <c r="AC696" s="54"/>
      <c r="AD696" s="17"/>
      <c r="AE696" s="15"/>
      <c r="AF696" s="62"/>
      <c r="AG696" s="112"/>
      <c r="AH696" s="39"/>
      <c r="AI696" s="52"/>
      <c r="AJ696" s="17"/>
      <c r="AK696" s="39"/>
      <c r="AL696" s="17"/>
      <c r="AM696" s="17"/>
      <c r="AO696" s="31"/>
    </row>
    <row r="697" spans="2:41" s="3" customFormat="1" ht="9.9499999999999993" customHeight="1" x14ac:dyDescent="0.2">
      <c r="B697" s="100" t="s">
        <v>204</v>
      </c>
      <c r="D697" s="40" t="s">
        <v>284</v>
      </c>
      <c r="E697" s="71" t="s">
        <v>134</v>
      </c>
      <c r="F697" s="71"/>
      <c r="G697" s="30" t="s">
        <v>561</v>
      </c>
      <c r="H697" s="30"/>
      <c r="I697" s="30" t="s">
        <v>419</v>
      </c>
      <c r="J697" s="30"/>
      <c r="K697" s="30" t="s">
        <v>1168</v>
      </c>
      <c r="L697" s="30"/>
      <c r="M697" s="30"/>
      <c r="N697" s="30"/>
      <c r="P697" s="71" t="s">
        <v>1048</v>
      </c>
      <c r="Q697" s="83"/>
      <c r="R697" s="29"/>
      <c r="S697" s="39">
        <f>IF(Suggested="Yes",AB697,AH697)</f>
        <v>20.95</v>
      </c>
      <c r="T697" s="37" t="s">
        <v>294</v>
      </c>
      <c r="U697" s="141" t="str">
        <f>+Instructions!$B$21</f>
        <v>G</v>
      </c>
      <c r="V697" s="52"/>
      <c r="W697" s="52"/>
      <c r="X697" s="54">
        <f>+Instructions!$C$21</f>
        <v>0</v>
      </c>
      <c r="Y697" s="17">
        <f>IF(Instructions!$C$21="Group",#REF!,IF(Instructions!$C$21="Carter",#REF!,ROUNDUP($AB697*(1-X697),2)))</f>
        <v>20.95</v>
      </c>
      <c r="Z697" s="52"/>
      <c r="AA697" s="6" t="s">
        <v>1300</v>
      </c>
      <c r="AB697" s="39">
        <v>20.95</v>
      </c>
      <c r="AC697" s="57">
        <f t="shared" ref="AC697:AD701" si="642">+X697</f>
        <v>0</v>
      </c>
      <c r="AD697" s="17">
        <f t="shared" si="642"/>
        <v>20.95</v>
      </c>
      <c r="AE697" s="12">
        <f>(AH697-AD697)/AH697</f>
        <v>0</v>
      </c>
      <c r="AF697" s="109"/>
      <c r="AG697" s="115">
        <v>3</v>
      </c>
      <c r="AH697" s="53">
        <f>SUM(AJ697:AL697)+AF697</f>
        <v>20.95</v>
      </c>
      <c r="AI697" s="52"/>
      <c r="AJ697" s="17">
        <f>ROUND(AD697/(1-VLOOKUP(AG697,Group,2,FALSE)),2)</f>
        <v>20.95</v>
      </c>
      <c r="AK697" s="17">
        <f>IF(VLOOKUP(AG697,Group,5,FALSE)="YES",VLOOKUP(ROUND(ROUND(AJ697,1)-AJ697,2),Round,2,FALSE)+VLOOKUP(AG697,Group,6,FALSE),0)</f>
        <v>0</v>
      </c>
      <c r="AL697" s="17">
        <f>IF(VLOOKUP(AG697,Group,7,FALSE)="",0,ROUND(AJ697-0.04999,1)-AJ697+AM697)</f>
        <v>0</v>
      </c>
      <c r="AM697" s="17" t="str">
        <f>IF(VLOOKUP(AG697,Group,7,FALSE)="","",VLOOKUP(AG697,Group,7,FALSE))</f>
        <v/>
      </c>
      <c r="AO697" s="31" t="s">
        <v>312</v>
      </c>
    </row>
    <row r="698" spans="2:41" s="3" customFormat="1" ht="9.9499999999999993" customHeight="1" x14ac:dyDescent="0.2">
      <c r="B698" s="100" t="s">
        <v>204</v>
      </c>
      <c r="D698" s="40"/>
      <c r="E698" s="71" t="s">
        <v>134</v>
      </c>
      <c r="F698" s="71"/>
      <c r="G698" s="30" t="s">
        <v>561</v>
      </c>
      <c r="H698" s="30"/>
      <c r="I698" s="30" t="s">
        <v>419</v>
      </c>
      <c r="J698" s="30"/>
      <c r="K698" s="30" t="s">
        <v>1169</v>
      </c>
      <c r="L698" s="30"/>
      <c r="M698" s="30"/>
      <c r="N698" s="30"/>
      <c r="P698" s="71" t="s">
        <v>1049</v>
      </c>
      <c r="Q698" s="83"/>
      <c r="R698" s="29"/>
      <c r="S698" s="39">
        <f>IF(Suggested="Yes",AB698,AH698)</f>
        <v>19.3</v>
      </c>
      <c r="T698" s="37" t="s">
        <v>294</v>
      </c>
      <c r="U698" s="141" t="str">
        <f>+Instructions!$B$21</f>
        <v>G</v>
      </c>
      <c r="V698" s="52"/>
      <c r="W698" s="52"/>
      <c r="X698" s="54">
        <f>+Instructions!$C$21</f>
        <v>0</v>
      </c>
      <c r="Y698" s="17">
        <f>IF(Instructions!$C$21="Group",#REF!,IF(Instructions!$C$21="Carter",#REF!,ROUNDUP($AB698*(1-X698),2)))</f>
        <v>19.3</v>
      </c>
      <c r="Z698" s="52"/>
      <c r="AA698" s="6" t="s">
        <v>1300</v>
      </c>
      <c r="AB698" s="39">
        <v>19.3</v>
      </c>
      <c r="AC698" s="57">
        <f t="shared" si="642"/>
        <v>0</v>
      </c>
      <c r="AD698" s="17">
        <f t="shared" si="642"/>
        <v>19.3</v>
      </c>
      <c r="AE698" s="12">
        <f>(AH698-AD698)/AH698</f>
        <v>0</v>
      </c>
      <c r="AF698" s="109"/>
      <c r="AG698" s="115">
        <v>3</v>
      </c>
      <c r="AH698" s="53">
        <f>SUM(AJ698:AL698)+AF698</f>
        <v>19.3</v>
      </c>
      <c r="AI698" s="52"/>
      <c r="AJ698" s="17">
        <f>ROUND(AD698/(1-VLOOKUP(AG698,Group,2,FALSE)),2)</f>
        <v>19.3</v>
      </c>
      <c r="AK698" s="17">
        <f>IF(VLOOKUP(AG698,Group,5,FALSE)="YES",VLOOKUP(ROUND(ROUND(AJ698,1)-AJ698,2),Round,2,FALSE)+VLOOKUP(AG698,Group,6,FALSE),0)</f>
        <v>0</v>
      </c>
      <c r="AL698" s="17">
        <f>IF(VLOOKUP(AG698,Group,7,FALSE)="",0,ROUND(AJ698-0.04999,1)-AJ698+AM698)</f>
        <v>0</v>
      </c>
      <c r="AM698" s="17" t="str">
        <f>IF(VLOOKUP(AG698,Group,7,FALSE)="","",VLOOKUP(AG698,Group,7,FALSE))</f>
        <v/>
      </c>
      <c r="AO698" s="31" t="s">
        <v>312</v>
      </c>
    </row>
    <row r="699" spans="2:41" s="3" customFormat="1" ht="9.9499999999999993" customHeight="1" x14ac:dyDescent="0.2">
      <c r="B699" s="100" t="s">
        <v>204</v>
      </c>
      <c r="D699" s="40"/>
      <c r="E699" s="71" t="s">
        <v>134</v>
      </c>
      <c r="F699" s="71"/>
      <c r="G699" s="30" t="s">
        <v>561</v>
      </c>
      <c r="H699" s="30"/>
      <c r="I699" s="30" t="s">
        <v>419</v>
      </c>
      <c r="J699" s="30"/>
      <c r="K699" s="30" t="s">
        <v>1170</v>
      </c>
      <c r="L699" s="30"/>
      <c r="M699" s="30"/>
      <c r="N699" s="30"/>
      <c r="P699" s="71" t="s">
        <v>1050</v>
      </c>
      <c r="Q699" s="83"/>
      <c r="R699" s="29"/>
      <c r="S699" s="39">
        <f>IF(Suggested="Yes",AB699,AH699)</f>
        <v>17.8</v>
      </c>
      <c r="T699" s="37" t="s">
        <v>294</v>
      </c>
      <c r="U699" s="141" t="str">
        <f>+Instructions!$B$21</f>
        <v>G</v>
      </c>
      <c r="V699" s="52"/>
      <c r="W699" s="52"/>
      <c r="X699" s="54">
        <f>+Instructions!$C$21</f>
        <v>0</v>
      </c>
      <c r="Y699" s="17">
        <f>IF(Instructions!$C$21="Group",#REF!,IF(Instructions!$C$21="Carter",#REF!,ROUNDUP($AB699*(1-X699),2)))</f>
        <v>17.8</v>
      </c>
      <c r="Z699" s="52"/>
      <c r="AA699" s="6" t="s">
        <v>1300</v>
      </c>
      <c r="AB699" s="39">
        <v>17.8</v>
      </c>
      <c r="AC699" s="57">
        <f t="shared" si="642"/>
        <v>0</v>
      </c>
      <c r="AD699" s="17">
        <f t="shared" si="642"/>
        <v>17.8</v>
      </c>
      <c r="AE699" s="12">
        <f>(AH699-AD699)/AH699</f>
        <v>0</v>
      </c>
      <c r="AF699" s="109"/>
      <c r="AG699" s="115">
        <v>3</v>
      </c>
      <c r="AH699" s="53">
        <f>SUM(AJ699:AL699)+AF699</f>
        <v>17.8</v>
      </c>
      <c r="AI699" s="52"/>
      <c r="AJ699" s="17">
        <f>ROUND(AD699/(1-VLOOKUP(AG699,Group,2,FALSE)),2)</f>
        <v>17.8</v>
      </c>
      <c r="AK699" s="17">
        <f>IF(VLOOKUP(AG699,Group,5,FALSE)="YES",VLOOKUP(ROUND(ROUND(AJ699,1)-AJ699,2),Round,2,FALSE)+VLOOKUP(AG699,Group,6,FALSE),0)</f>
        <v>0</v>
      </c>
      <c r="AL699" s="17">
        <f>IF(VLOOKUP(AG699,Group,7,FALSE)="",0,ROUND(AJ699-0.04999,1)-AJ699+AM699)</f>
        <v>0</v>
      </c>
      <c r="AM699" s="17" t="str">
        <f>IF(VLOOKUP(AG699,Group,7,FALSE)="","",VLOOKUP(AG699,Group,7,FALSE))</f>
        <v/>
      </c>
      <c r="AO699" s="31" t="s">
        <v>312</v>
      </c>
    </row>
    <row r="700" spans="2:41" s="3" customFormat="1" ht="9.9499999999999993" customHeight="1" x14ac:dyDescent="0.2">
      <c r="B700" s="100" t="s">
        <v>204</v>
      </c>
      <c r="D700" s="40"/>
      <c r="E700" s="71" t="s">
        <v>134</v>
      </c>
      <c r="F700" s="71"/>
      <c r="G700" s="30" t="s">
        <v>561</v>
      </c>
      <c r="H700" s="30"/>
      <c r="I700" s="30" t="s">
        <v>419</v>
      </c>
      <c r="J700" s="30"/>
      <c r="K700" s="30" t="s">
        <v>1171</v>
      </c>
      <c r="L700" s="30"/>
      <c r="M700" s="30"/>
      <c r="N700" s="30"/>
      <c r="P700" s="71" t="s">
        <v>1051</v>
      </c>
      <c r="Q700" s="83"/>
      <c r="R700" s="29"/>
      <c r="S700" s="39">
        <f>IF(Suggested="Yes",AB700,AH700)</f>
        <v>18.05</v>
      </c>
      <c r="T700" s="37" t="s">
        <v>294</v>
      </c>
      <c r="U700" s="141" t="str">
        <f>+Instructions!$B$21</f>
        <v>G</v>
      </c>
      <c r="V700" s="52"/>
      <c r="W700" s="52"/>
      <c r="X700" s="54">
        <f>+Instructions!$C$21</f>
        <v>0</v>
      </c>
      <c r="Y700" s="17">
        <f>IF(Instructions!$C$21="Group",#REF!,IF(Instructions!$C$21="Carter",#REF!,ROUNDUP($AB700*(1-X700),2)))</f>
        <v>18.05</v>
      </c>
      <c r="Z700" s="52"/>
      <c r="AA700" s="6" t="s">
        <v>1300</v>
      </c>
      <c r="AB700" s="39">
        <v>18.05</v>
      </c>
      <c r="AC700" s="57">
        <f t="shared" si="642"/>
        <v>0</v>
      </c>
      <c r="AD700" s="17">
        <f t="shared" si="642"/>
        <v>18.05</v>
      </c>
      <c r="AE700" s="12">
        <f>(AH700-AD700)/AH700</f>
        <v>0</v>
      </c>
      <c r="AF700" s="109"/>
      <c r="AG700" s="115">
        <v>3</v>
      </c>
      <c r="AH700" s="53">
        <f>SUM(AJ700:AL700)+AF700</f>
        <v>18.05</v>
      </c>
      <c r="AI700" s="52"/>
      <c r="AJ700" s="17">
        <f>ROUND(AD700/(1-VLOOKUP(AG700,Group,2,FALSE)),2)</f>
        <v>18.05</v>
      </c>
      <c r="AK700" s="17">
        <f>IF(VLOOKUP(AG700,Group,5,FALSE)="YES",VLOOKUP(ROUND(ROUND(AJ700,1)-AJ700,2),Round,2,FALSE)+VLOOKUP(AG700,Group,6,FALSE),0)</f>
        <v>0</v>
      </c>
      <c r="AL700" s="17">
        <f>IF(VLOOKUP(AG700,Group,7,FALSE)="",0,ROUND(AJ700-0.04999,1)-AJ700+AM700)</f>
        <v>0</v>
      </c>
      <c r="AM700" s="17" t="str">
        <f>IF(VLOOKUP(AG700,Group,7,FALSE)="","",VLOOKUP(AG700,Group,7,FALSE))</f>
        <v/>
      </c>
      <c r="AO700" s="31" t="s">
        <v>312</v>
      </c>
    </row>
    <row r="701" spans="2:41" s="3" customFormat="1" ht="9.9499999999999993" customHeight="1" x14ac:dyDescent="0.2">
      <c r="B701" s="100" t="s">
        <v>204</v>
      </c>
      <c r="D701" s="40"/>
      <c r="E701" s="71" t="s">
        <v>134</v>
      </c>
      <c r="F701" s="71"/>
      <c r="G701" s="30" t="s">
        <v>561</v>
      </c>
      <c r="H701" s="30"/>
      <c r="I701" s="30" t="s">
        <v>419</v>
      </c>
      <c r="J701" s="30"/>
      <c r="K701" s="30" t="s">
        <v>1172</v>
      </c>
      <c r="L701" s="30"/>
      <c r="M701" s="30"/>
      <c r="N701" s="30"/>
      <c r="P701" s="71" t="s">
        <v>871</v>
      </c>
      <c r="Q701" s="83"/>
      <c r="R701" s="29"/>
      <c r="S701" s="39">
        <f>IF(Suggested="Yes",AB701,AH701)</f>
        <v>20.8</v>
      </c>
      <c r="T701" s="37" t="s">
        <v>294</v>
      </c>
      <c r="U701" s="141" t="str">
        <f>+Instructions!$B$21</f>
        <v>G</v>
      </c>
      <c r="V701" s="52"/>
      <c r="W701" s="52"/>
      <c r="X701" s="54">
        <f>+Instructions!$C$21</f>
        <v>0</v>
      </c>
      <c r="Y701" s="17">
        <f>IF(Instructions!$C$21="Group",#REF!,IF(Instructions!$C$21="Carter",#REF!,ROUNDUP($AB701*(1-X701),2)))</f>
        <v>20.8</v>
      </c>
      <c r="Z701" s="52"/>
      <c r="AA701" s="6" t="s">
        <v>1300</v>
      </c>
      <c r="AB701" s="39">
        <v>20.8</v>
      </c>
      <c r="AC701" s="57">
        <f t="shared" si="642"/>
        <v>0</v>
      </c>
      <c r="AD701" s="17">
        <f t="shared" si="642"/>
        <v>20.8</v>
      </c>
      <c r="AE701" s="12">
        <f>(AH701-AD701)/AH701</f>
        <v>0</v>
      </c>
      <c r="AF701" s="109"/>
      <c r="AG701" s="115">
        <v>3</v>
      </c>
      <c r="AH701" s="53">
        <f>SUM(AJ701:AL701)+AF701</f>
        <v>20.8</v>
      </c>
      <c r="AI701" s="52"/>
      <c r="AJ701" s="17">
        <f>ROUND(AD701/(1-VLOOKUP(AG701,Group,2,FALSE)),2)</f>
        <v>20.8</v>
      </c>
      <c r="AK701" s="17">
        <f>IF(VLOOKUP(AG701,Group,5,FALSE)="YES",VLOOKUP(ROUND(ROUND(AJ701,1)-AJ701,2),Round,2,FALSE)+VLOOKUP(AG701,Group,6,FALSE),0)</f>
        <v>0</v>
      </c>
      <c r="AL701" s="17">
        <f>IF(VLOOKUP(AG701,Group,7,FALSE)="",0,ROUND(AJ701-0.04999,1)-AJ701+AM701)</f>
        <v>0</v>
      </c>
      <c r="AM701" s="17" t="str">
        <f>IF(VLOOKUP(AG701,Group,7,FALSE)="","",VLOOKUP(AG701,Group,7,FALSE))</f>
        <v/>
      </c>
      <c r="AO701" s="31" t="s">
        <v>312</v>
      </c>
    </row>
    <row r="702" spans="2:41" s="3" customFormat="1" ht="1.5" customHeight="1" x14ac:dyDescent="0.2">
      <c r="P702" s="71"/>
      <c r="Q702" s="83"/>
      <c r="R702" s="6"/>
      <c r="S702" s="39"/>
      <c r="T702" s="6"/>
      <c r="U702" s="5"/>
      <c r="V702" s="52"/>
      <c r="W702" s="52"/>
      <c r="X702" s="54"/>
      <c r="Y702" s="15"/>
      <c r="Z702" s="52"/>
      <c r="AA702" s="39"/>
      <c r="AB702" s="39"/>
      <c r="AC702" s="54"/>
      <c r="AD702" s="17"/>
      <c r="AE702" s="15"/>
      <c r="AF702" s="62"/>
      <c r="AG702" s="112"/>
      <c r="AH702" s="39"/>
      <c r="AI702" s="52"/>
      <c r="AJ702" s="17"/>
      <c r="AK702" s="39"/>
      <c r="AL702" s="17"/>
      <c r="AM702" s="17"/>
      <c r="AO702" s="31" t="s">
        <v>312</v>
      </c>
    </row>
    <row r="703" spans="2:41" s="3" customFormat="1" ht="9.75" customHeight="1" x14ac:dyDescent="0.2">
      <c r="D703" s="40" t="s">
        <v>305</v>
      </c>
      <c r="E703" s="188" t="s">
        <v>1028</v>
      </c>
      <c r="F703" s="71"/>
      <c r="G703" s="30"/>
      <c r="H703" s="30"/>
      <c r="I703" s="30"/>
      <c r="J703" s="30"/>
      <c r="K703" s="188" t="s">
        <v>1467</v>
      </c>
      <c r="L703" s="30"/>
      <c r="M703" s="30"/>
      <c r="N703" s="30"/>
      <c r="P703" s="71"/>
      <c r="Q703" s="83"/>
      <c r="R703" s="29"/>
      <c r="S703" s="39"/>
      <c r="T703" s="37"/>
      <c r="U703" s="5"/>
      <c r="V703" s="52"/>
      <c r="W703" s="52"/>
      <c r="X703" s="54"/>
      <c r="Y703" s="17"/>
      <c r="Z703" s="52"/>
      <c r="AA703" s="133"/>
      <c r="AB703" s="39"/>
      <c r="AC703" s="57"/>
      <c r="AD703" s="17"/>
      <c r="AE703" s="12"/>
      <c r="AF703" s="62"/>
      <c r="AH703" s="17"/>
      <c r="AI703" s="52"/>
      <c r="AK703" s="6" t="s">
        <v>93</v>
      </c>
      <c r="AO703" s="31" t="s">
        <v>312</v>
      </c>
    </row>
    <row r="704" spans="2:41" s="3" customFormat="1" ht="9.75" customHeight="1" x14ac:dyDescent="0.2">
      <c r="D704" s="40"/>
      <c r="E704" s="188" t="s">
        <v>1029</v>
      </c>
      <c r="F704" s="71"/>
      <c r="G704" s="30"/>
      <c r="H704" s="30"/>
      <c r="I704" s="30"/>
      <c r="J704" s="30"/>
      <c r="K704" s="188"/>
      <c r="L704" s="30"/>
      <c r="M704" s="30"/>
      <c r="N704" s="30"/>
      <c r="P704" s="71"/>
      <c r="Q704" s="83"/>
      <c r="R704" s="29"/>
      <c r="S704" s="39"/>
      <c r="T704" s="37"/>
      <c r="U704" s="5"/>
      <c r="V704" s="52"/>
      <c r="W704" s="52"/>
      <c r="X704" s="54"/>
      <c r="Y704" s="17"/>
      <c r="Z704" s="52"/>
      <c r="AA704" s="133"/>
      <c r="AB704" s="39"/>
      <c r="AC704" s="57"/>
      <c r="AD704" s="17"/>
      <c r="AE704" s="12"/>
      <c r="AF704" s="62"/>
      <c r="AH704" s="17"/>
      <c r="AI704" s="52"/>
      <c r="AK704" s="6" t="s">
        <v>93</v>
      </c>
      <c r="AO704" s="31" t="s">
        <v>312</v>
      </c>
    </row>
    <row r="705" spans="2:41" s="3" customFormat="1" ht="3.95" customHeight="1" x14ac:dyDescent="0.2">
      <c r="P705" s="71"/>
      <c r="Q705" s="83"/>
      <c r="R705" s="6"/>
      <c r="S705" s="39"/>
      <c r="T705" s="6"/>
      <c r="U705" s="5"/>
      <c r="V705" s="52"/>
      <c r="W705" s="52"/>
      <c r="X705" s="54"/>
      <c r="Y705" s="15"/>
      <c r="Z705" s="52"/>
      <c r="AA705" s="39"/>
      <c r="AB705" s="39"/>
      <c r="AC705" s="54"/>
      <c r="AD705" s="17"/>
      <c r="AE705" s="15"/>
      <c r="AF705" s="62"/>
      <c r="AG705" s="112"/>
      <c r="AH705" s="39"/>
      <c r="AI705" s="52"/>
      <c r="AJ705" s="17"/>
      <c r="AK705" s="39"/>
      <c r="AL705" s="17"/>
      <c r="AM705" s="17"/>
      <c r="AO705" s="31"/>
    </row>
    <row r="706" spans="2:41" s="3" customFormat="1" ht="12.2" customHeight="1" x14ac:dyDescent="0.2">
      <c r="C706" s="129" t="s">
        <v>1122</v>
      </c>
      <c r="M706" s="3" t="s">
        <v>93</v>
      </c>
      <c r="P706" s="71"/>
      <c r="Q706" s="83"/>
      <c r="R706" s="193" t="s">
        <v>681</v>
      </c>
      <c r="S706" s="194" t="s">
        <v>1088</v>
      </c>
      <c r="T706" s="198"/>
      <c r="U706" s="5"/>
      <c r="V706" s="52"/>
      <c r="W706" s="52"/>
      <c r="X706" s="54"/>
      <c r="Y706" s="15"/>
      <c r="Z706" s="52"/>
      <c r="AA706" s="39"/>
      <c r="AB706" s="39"/>
      <c r="AC706" s="54"/>
      <c r="AD706" s="17"/>
      <c r="AE706" s="15"/>
      <c r="AF706" s="62"/>
      <c r="AG706" s="112"/>
      <c r="AH706" s="39"/>
      <c r="AI706" s="52"/>
      <c r="AJ706" s="17"/>
      <c r="AK706" s="39"/>
      <c r="AL706" s="17"/>
      <c r="AM706" s="17"/>
      <c r="AO706" s="31"/>
    </row>
    <row r="707" spans="2:41" s="3" customFormat="1" ht="2.4500000000000002" customHeight="1" x14ac:dyDescent="0.2">
      <c r="P707" s="71"/>
      <c r="Q707" s="83"/>
      <c r="R707" s="6"/>
      <c r="S707" s="39"/>
      <c r="T707" s="6"/>
      <c r="U707" s="5"/>
      <c r="V707" s="52"/>
      <c r="W707" s="52"/>
      <c r="X707" s="54"/>
      <c r="Y707" s="15"/>
      <c r="Z707" s="52"/>
      <c r="AA707" s="39"/>
      <c r="AB707" s="39"/>
      <c r="AC707" s="54"/>
      <c r="AD707" s="17"/>
      <c r="AE707" s="15"/>
      <c r="AF707" s="62"/>
      <c r="AG707" s="112"/>
      <c r="AH707" s="39"/>
      <c r="AI707" s="52"/>
      <c r="AJ707" s="17"/>
      <c r="AK707" s="39"/>
      <c r="AL707" s="17"/>
      <c r="AM707" s="17"/>
      <c r="AO707" s="31" t="s">
        <v>312</v>
      </c>
    </row>
    <row r="708" spans="2:41" s="30" customFormat="1" ht="9.9499999999999993" customHeight="1" x14ac:dyDescent="0.2">
      <c r="C708" s="135"/>
      <c r="D708" s="40" t="s">
        <v>206</v>
      </c>
      <c r="E708" s="145" t="s">
        <v>1089</v>
      </c>
      <c r="F708" s="144"/>
      <c r="G708" s="145"/>
      <c r="H708" s="145" t="s">
        <v>1093</v>
      </c>
      <c r="I708" s="144"/>
      <c r="J708" s="145"/>
      <c r="K708" s="144"/>
      <c r="L708" s="145" t="s">
        <v>1097</v>
      </c>
      <c r="M708" s="144"/>
      <c r="N708" s="144"/>
      <c r="Q708" s="83"/>
      <c r="T708" s="134"/>
      <c r="U708" s="123"/>
      <c r="V708" s="52"/>
      <c r="W708" s="52"/>
      <c r="X708" s="126"/>
      <c r="Y708" s="124"/>
      <c r="Z708" s="52"/>
      <c r="AA708" s="133"/>
      <c r="AC708" s="126"/>
      <c r="AD708" s="125"/>
      <c r="AE708" s="124"/>
      <c r="AF708" s="127"/>
      <c r="AH708" s="125"/>
      <c r="AI708" s="52"/>
      <c r="AJ708" s="3"/>
      <c r="AK708" s="6" t="s">
        <v>93</v>
      </c>
      <c r="AL708" s="3"/>
      <c r="AO708" s="31" t="s">
        <v>312</v>
      </c>
    </row>
    <row r="709" spans="2:41" s="30" customFormat="1" ht="9.9499999999999993" customHeight="1" x14ac:dyDescent="0.2">
      <c r="C709" s="135"/>
      <c r="D709" s="40"/>
      <c r="E709" s="145" t="s">
        <v>1090</v>
      </c>
      <c r="F709" s="144"/>
      <c r="G709" s="145"/>
      <c r="H709" s="145" t="s">
        <v>1094</v>
      </c>
      <c r="I709" s="144"/>
      <c r="J709" s="145"/>
      <c r="K709" s="144"/>
      <c r="L709" s="145" t="s">
        <v>1098</v>
      </c>
      <c r="M709" s="144"/>
      <c r="N709" s="144"/>
      <c r="Q709" s="83"/>
      <c r="T709" s="134"/>
      <c r="U709" s="123"/>
      <c r="V709" s="52"/>
      <c r="W709" s="52"/>
      <c r="X709" s="126"/>
      <c r="Y709" s="124"/>
      <c r="Z709" s="52"/>
      <c r="AA709" s="133"/>
      <c r="AC709" s="126"/>
      <c r="AD709" s="125"/>
      <c r="AE709" s="124"/>
      <c r="AF709" s="127"/>
      <c r="AH709" s="125"/>
      <c r="AI709" s="52"/>
      <c r="AJ709" s="3"/>
      <c r="AK709" s="6" t="s">
        <v>93</v>
      </c>
      <c r="AL709" s="3"/>
      <c r="AO709" s="31" t="s">
        <v>312</v>
      </c>
    </row>
    <row r="710" spans="2:41" s="30" customFormat="1" ht="9.9499999999999993" customHeight="1" x14ac:dyDescent="0.2">
      <c r="C710" s="135"/>
      <c r="D710" s="40"/>
      <c r="E710" s="145" t="s">
        <v>1091</v>
      </c>
      <c r="F710" s="144"/>
      <c r="G710" s="145"/>
      <c r="H710" s="145" t="s">
        <v>1095</v>
      </c>
      <c r="I710" s="144"/>
      <c r="J710" s="145"/>
      <c r="K710" s="144"/>
      <c r="L710" s="145"/>
      <c r="M710" s="144"/>
      <c r="N710" s="144"/>
      <c r="Q710" s="83"/>
      <c r="T710" s="134"/>
      <c r="U710" s="123"/>
      <c r="V710" s="52"/>
      <c r="W710" s="52"/>
      <c r="X710" s="126"/>
      <c r="Y710" s="124"/>
      <c r="Z710" s="52"/>
      <c r="AA710" s="133"/>
      <c r="AC710" s="126"/>
      <c r="AD710" s="125"/>
      <c r="AE710" s="124"/>
      <c r="AF710" s="127"/>
      <c r="AH710" s="125"/>
      <c r="AI710" s="52"/>
      <c r="AJ710" s="3"/>
      <c r="AK710" s="6" t="s">
        <v>93</v>
      </c>
      <c r="AL710" s="3"/>
      <c r="AO710" s="31" t="s">
        <v>312</v>
      </c>
    </row>
    <row r="711" spans="2:41" s="30" customFormat="1" ht="9.9499999999999993" customHeight="1" x14ac:dyDescent="0.2">
      <c r="C711" s="135"/>
      <c r="D711" s="40"/>
      <c r="E711" s="145" t="s">
        <v>1092</v>
      </c>
      <c r="F711" s="144"/>
      <c r="G711" s="145"/>
      <c r="H711" s="145" t="s">
        <v>1096</v>
      </c>
      <c r="I711" s="144"/>
      <c r="J711" s="145"/>
      <c r="K711" s="144"/>
      <c r="L711" s="145"/>
      <c r="M711" s="144"/>
      <c r="N711" s="144"/>
      <c r="Q711" s="83"/>
      <c r="T711" s="134"/>
      <c r="U711" s="123"/>
      <c r="V711" s="52"/>
      <c r="W711" s="52"/>
      <c r="X711" s="126"/>
      <c r="Y711" s="124"/>
      <c r="Z711" s="52"/>
      <c r="AA711" s="133"/>
      <c r="AC711" s="126"/>
      <c r="AD711" s="125"/>
      <c r="AE711" s="124"/>
      <c r="AF711" s="127"/>
      <c r="AH711" s="125"/>
      <c r="AI711" s="52"/>
      <c r="AJ711" s="3"/>
      <c r="AK711" s="6" t="s">
        <v>93</v>
      </c>
      <c r="AL711" s="3"/>
      <c r="AO711" s="31" t="s">
        <v>312</v>
      </c>
    </row>
    <row r="712" spans="2:41" s="3" customFormat="1" ht="1.5" customHeight="1" x14ac:dyDescent="0.2">
      <c r="P712" s="71"/>
      <c r="Q712" s="83"/>
      <c r="R712" s="6"/>
      <c r="S712" s="39"/>
      <c r="T712" s="6"/>
      <c r="U712" s="5"/>
      <c r="V712" s="52"/>
      <c r="W712" s="52"/>
      <c r="X712" s="54"/>
      <c r="Y712" s="15"/>
      <c r="Z712" s="52"/>
      <c r="AA712" s="39"/>
      <c r="AB712" s="39"/>
      <c r="AC712" s="54"/>
      <c r="AD712" s="17"/>
      <c r="AE712" s="15"/>
      <c r="AF712" s="62"/>
      <c r="AG712" s="112"/>
      <c r="AH712" s="39"/>
      <c r="AI712" s="52"/>
      <c r="AJ712" s="17"/>
      <c r="AK712" s="39"/>
      <c r="AL712" s="17"/>
      <c r="AM712" s="17"/>
      <c r="AO712" s="31"/>
    </row>
    <row r="713" spans="2:41" s="3" customFormat="1" ht="9.9499999999999993" customHeight="1" x14ac:dyDescent="0.2">
      <c r="B713" s="101" t="s">
        <v>308</v>
      </c>
      <c r="D713" s="40"/>
      <c r="E713" s="71" t="s">
        <v>1099</v>
      </c>
      <c r="F713" s="71"/>
      <c r="G713" s="30" t="s">
        <v>295</v>
      </c>
      <c r="H713" s="30"/>
      <c r="I713" s="30"/>
      <c r="J713" s="30"/>
      <c r="K713" s="30"/>
      <c r="L713" s="30"/>
      <c r="M713" s="30"/>
      <c r="N713" s="30"/>
      <c r="P713" s="71" t="s">
        <v>1100</v>
      </c>
      <c r="Q713" s="83"/>
      <c r="R713" s="29"/>
      <c r="S713" s="39">
        <f>IF(Suggested="Yes",AB713,AH713)</f>
        <v>12.95</v>
      </c>
      <c r="T713" s="37" t="s">
        <v>294</v>
      </c>
      <c r="U713" s="141" t="str">
        <f>+Instructions!$B$21</f>
        <v>G</v>
      </c>
      <c r="V713" s="52"/>
      <c r="W713" s="52"/>
      <c r="X713" s="54">
        <f>+Instructions!$C$21</f>
        <v>0</v>
      </c>
      <c r="Y713" s="17">
        <f>IF(Instructions!$C$21="Group",#REF!,IF(Instructions!$C$21="Carter",#REF!,ROUNDUP($AB713*(1-X713),2)))</f>
        <v>12.95</v>
      </c>
      <c r="Z713" s="52"/>
      <c r="AA713" s="6" t="s">
        <v>1300</v>
      </c>
      <c r="AB713" s="39">
        <v>12.95</v>
      </c>
      <c r="AC713" s="57">
        <f>+X713</f>
        <v>0</v>
      </c>
      <c r="AD713" s="17">
        <f>+Y713</f>
        <v>12.95</v>
      </c>
      <c r="AE713" s="12">
        <f>(AH713-AD713)/AH713</f>
        <v>0</v>
      </c>
      <c r="AF713" s="109"/>
      <c r="AG713" s="114">
        <v>1</v>
      </c>
      <c r="AH713" s="38">
        <f>SUM(AJ713:AL713)+AF713</f>
        <v>12.95</v>
      </c>
      <c r="AI713" s="52"/>
      <c r="AJ713" s="17">
        <f>ROUND(AD713/(1-VLOOKUP(AG713,Group,2,FALSE)),2)</f>
        <v>12.95</v>
      </c>
      <c r="AK713" s="17">
        <f>IF(VLOOKUP(AG713,Group,5,FALSE)="YES",VLOOKUP(ROUND(ROUND(AJ713,1)-AJ713,2),Round,2,FALSE)+VLOOKUP(AG713,Group,6,FALSE),0)</f>
        <v>0</v>
      </c>
      <c r="AL713" s="17">
        <f>IF(VLOOKUP(AG713,Group,7,FALSE)="",0,ROUND(AJ713-0.04999,1)-AJ713+AM713)</f>
        <v>0</v>
      </c>
      <c r="AM713" s="17" t="str">
        <f>IF(VLOOKUP(AG713,Group,7,FALSE)="","",VLOOKUP(AG713,Group,7,FALSE))</f>
        <v/>
      </c>
      <c r="AO713" s="31" t="s">
        <v>312</v>
      </c>
    </row>
    <row r="714" spans="2:41" s="3" customFormat="1" ht="9.9499999999999993" customHeight="1" x14ac:dyDescent="0.2">
      <c r="B714" s="101" t="s">
        <v>308</v>
      </c>
      <c r="D714" s="40"/>
      <c r="E714" s="71" t="s">
        <v>135</v>
      </c>
      <c r="F714" s="71"/>
      <c r="G714" s="30" t="s">
        <v>295</v>
      </c>
      <c r="H714" s="30"/>
      <c r="I714" s="30"/>
      <c r="J714" s="30"/>
      <c r="K714" s="30"/>
      <c r="L714" s="30"/>
      <c r="M714" s="30"/>
      <c r="N714" s="30"/>
      <c r="P714" s="71" t="s">
        <v>55</v>
      </c>
      <c r="Q714" s="83" t="s">
        <v>210</v>
      </c>
      <c r="R714" s="29" t="s">
        <v>304</v>
      </c>
      <c r="S714" s="39">
        <f>IF(Suggested="Yes",AB714,AH714)</f>
        <v>11.75</v>
      </c>
      <c r="T714" s="37" t="s">
        <v>294</v>
      </c>
      <c r="U714" s="141" t="str">
        <f>+Instructions!$B$21</f>
        <v>G</v>
      </c>
      <c r="V714" s="52"/>
      <c r="W714" s="52"/>
      <c r="X714" s="54">
        <f>+Instructions!$C$21</f>
        <v>0</v>
      </c>
      <c r="Y714" s="17">
        <f>IF(Instructions!$C$21="Group",#REF!,IF(Instructions!$C$21="Carter",#REF!,ROUNDUP($AB714*(1-X714),2)))</f>
        <v>11.75</v>
      </c>
      <c r="Z714" s="52"/>
      <c r="AA714" s="6" t="s">
        <v>1300</v>
      </c>
      <c r="AB714" s="39">
        <v>11.75</v>
      </c>
      <c r="AC714" s="57">
        <f>+X714</f>
        <v>0</v>
      </c>
      <c r="AD714" s="17">
        <f>+Y714</f>
        <v>11.75</v>
      </c>
      <c r="AE714" s="12">
        <f>(AH714-AD714)/AH714</f>
        <v>0</v>
      </c>
      <c r="AF714" s="109"/>
      <c r="AG714" s="114">
        <v>1</v>
      </c>
      <c r="AH714" s="38">
        <f>SUM(AJ714:AL714)+AF714</f>
        <v>11.75</v>
      </c>
      <c r="AI714" s="52"/>
      <c r="AJ714" s="17">
        <f>ROUND(AD714/(1-VLOOKUP(AG714,Group,2,FALSE)),2)</f>
        <v>11.75</v>
      </c>
      <c r="AK714" s="17">
        <f>IF(VLOOKUP(AG714,Group,5,FALSE)="YES",VLOOKUP(ROUND(ROUND(AJ714,1)-AJ714,2),Round,2,FALSE)+VLOOKUP(AG714,Group,6,FALSE),0)</f>
        <v>0</v>
      </c>
      <c r="AL714" s="17">
        <f>IF(VLOOKUP(AG714,Group,7,FALSE)="",0,ROUND(AJ714-0.04999,1)-AJ714+AM714)</f>
        <v>0</v>
      </c>
      <c r="AM714" s="17" t="str">
        <f>IF(VLOOKUP(AG714,Group,7,FALSE)="","",VLOOKUP(AG714,Group,7,FALSE))</f>
        <v/>
      </c>
      <c r="AO714" s="31" t="s">
        <v>312</v>
      </c>
    </row>
    <row r="715" spans="2:41" s="3" customFormat="1" ht="1.5" customHeight="1" x14ac:dyDescent="0.2">
      <c r="P715" s="71"/>
      <c r="Q715" s="83"/>
      <c r="R715" s="6"/>
      <c r="S715" s="39"/>
      <c r="T715" s="6"/>
      <c r="U715" s="5"/>
      <c r="V715" s="52"/>
      <c r="W715" s="52"/>
      <c r="X715" s="54"/>
      <c r="Y715" s="15"/>
      <c r="Z715" s="52"/>
      <c r="AA715" s="39"/>
      <c r="AB715" s="39"/>
      <c r="AC715" s="54"/>
      <c r="AD715" s="17"/>
      <c r="AE715" s="15"/>
      <c r="AF715" s="62"/>
      <c r="AG715" s="112"/>
      <c r="AH715" s="39"/>
      <c r="AI715" s="52"/>
      <c r="AJ715" s="17"/>
      <c r="AK715" s="39"/>
      <c r="AL715" s="17"/>
      <c r="AM715" s="17"/>
      <c r="AO715" s="31" t="s">
        <v>312</v>
      </c>
    </row>
    <row r="716" spans="2:41" s="3" customFormat="1" ht="9.75" customHeight="1" x14ac:dyDescent="0.2">
      <c r="D716" s="40" t="s">
        <v>351</v>
      </c>
      <c r="E716" s="188" t="s">
        <v>1362</v>
      </c>
      <c r="F716" s="71"/>
      <c r="G716" s="30"/>
      <c r="H716" s="30"/>
      <c r="I716" s="30"/>
      <c r="J716" s="30"/>
      <c r="K716" s="188"/>
      <c r="L716" s="30"/>
      <c r="M716" s="30"/>
      <c r="N716" s="30"/>
      <c r="P716" s="71"/>
      <c r="Q716" s="83"/>
      <c r="R716" s="29"/>
      <c r="S716" s="39"/>
      <c r="T716" s="37"/>
      <c r="U716" s="5"/>
      <c r="V716" s="52"/>
      <c r="W716" s="52"/>
      <c r="X716" s="54"/>
      <c r="Y716" s="17"/>
      <c r="Z716" s="52"/>
      <c r="AA716" s="133"/>
      <c r="AB716" s="39"/>
      <c r="AC716" s="57"/>
      <c r="AD716" s="17"/>
      <c r="AE716" s="12"/>
      <c r="AF716" s="62"/>
      <c r="AH716" s="17"/>
      <c r="AI716" s="52"/>
      <c r="AK716" s="6" t="s">
        <v>93</v>
      </c>
      <c r="AO716" s="31" t="s">
        <v>312</v>
      </c>
    </row>
    <row r="717" spans="2:41" s="3" customFormat="1" ht="3.95" customHeight="1" x14ac:dyDescent="0.2">
      <c r="P717" s="71"/>
      <c r="Q717" s="83"/>
      <c r="R717" s="6"/>
      <c r="S717" s="39"/>
      <c r="T717" s="6"/>
      <c r="U717" s="5"/>
      <c r="V717" s="52"/>
      <c r="W717" s="52"/>
      <c r="X717" s="54"/>
      <c r="Y717" s="15"/>
      <c r="Z717" s="52"/>
      <c r="AA717" s="39"/>
      <c r="AB717" s="39"/>
      <c r="AC717" s="54"/>
      <c r="AD717" s="17"/>
      <c r="AE717" s="15"/>
      <c r="AF717" s="62"/>
      <c r="AG717" s="112"/>
      <c r="AH717" s="39"/>
      <c r="AI717" s="52"/>
      <c r="AJ717" s="17"/>
      <c r="AK717" s="39"/>
      <c r="AL717" s="17"/>
      <c r="AM717" s="17"/>
      <c r="AO717" s="31" t="s">
        <v>312</v>
      </c>
    </row>
    <row r="718" spans="2:41" s="3" customFormat="1" ht="12.2" customHeight="1" x14ac:dyDescent="0.2">
      <c r="C718" s="129" t="s">
        <v>1267</v>
      </c>
      <c r="D718" s="11"/>
      <c r="E718" s="130"/>
      <c r="F718" s="130"/>
      <c r="P718" s="71"/>
      <c r="Q718" s="83"/>
      <c r="R718" s="193" t="s">
        <v>681</v>
      </c>
      <c r="S718" s="194" t="s">
        <v>789</v>
      </c>
      <c r="T718" s="198"/>
      <c r="U718" s="122"/>
      <c r="V718" s="52"/>
      <c r="W718" s="52"/>
      <c r="X718" s="54"/>
      <c r="Y718" s="15"/>
      <c r="Z718" s="52"/>
      <c r="AA718" s="133"/>
      <c r="AC718" s="54"/>
      <c r="AD718" s="17"/>
      <c r="AE718" s="15"/>
      <c r="AF718" s="62"/>
      <c r="AH718" s="17"/>
      <c r="AI718" s="52"/>
      <c r="AK718" s="6" t="s">
        <v>93</v>
      </c>
      <c r="AO718" s="31" t="s">
        <v>312</v>
      </c>
    </row>
    <row r="719" spans="2:41" s="3" customFormat="1" ht="2.4500000000000002" customHeight="1" x14ac:dyDescent="0.2">
      <c r="C719" s="129"/>
      <c r="D719" s="11"/>
      <c r="E719" s="130"/>
      <c r="F719" s="130"/>
      <c r="Q719" s="83"/>
      <c r="S719" s="39"/>
      <c r="T719" s="131"/>
      <c r="U719" s="122"/>
      <c r="V719" s="52"/>
      <c r="W719" s="52"/>
      <c r="X719" s="54"/>
      <c r="Y719" s="15"/>
      <c r="Z719" s="52"/>
      <c r="AA719" s="133"/>
      <c r="AC719" s="54"/>
      <c r="AD719" s="17"/>
      <c r="AE719" s="15"/>
      <c r="AF719" s="62"/>
      <c r="AH719" s="17"/>
      <c r="AI719" s="52"/>
      <c r="AK719" s="6"/>
      <c r="AO719" s="31" t="s">
        <v>312</v>
      </c>
    </row>
    <row r="720" spans="2:41" s="30" customFormat="1" ht="9.9499999999999993" customHeight="1" x14ac:dyDescent="0.2">
      <c r="C720" s="129"/>
      <c r="D720" s="40" t="s">
        <v>206</v>
      </c>
      <c r="E720" s="144" t="s">
        <v>790</v>
      </c>
      <c r="F720" s="128"/>
      <c r="G720" s="145"/>
      <c r="H720" s="145"/>
      <c r="I720" s="145"/>
      <c r="J720" s="145"/>
      <c r="K720" s="145"/>
      <c r="L720" s="146"/>
      <c r="M720" s="145"/>
      <c r="N720" s="128"/>
      <c r="Q720" s="83"/>
      <c r="S720" s="39"/>
      <c r="T720" s="134"/>
      <c r="U720" s="123"/>
      <c r="V720" s="52"/>
      <c r="W720" s="52"/>
      <c r="X720" s="126"/>
      <c r="Y720" s="124"/>
      <c r="Z720" s="52"/>
      <c r="AA720" s="133"/>
      <c r="AC720" s="126"/>
      <c r="AD720" s="125"/>
      <c r="AE720" s="124"/>
      <c r="AF720" s="127"/>
      <c r="AH720" s="125"/>
      <c r="AI720" s="52"/>
      <c r="AJ720" s="3"/>
      <c r="AK720" s="6" t="s">
        <v>93</v>
      </c>
      <c r="AL720" s="3"/>
      <c r="AO720" s="31" t="s">
        <v>312</v>
      </c>
    </row>
    <row r="721" spans="2:41" s="3" customFormat="1" ht="1.5" customHeight="1" x14ac:dyDescent="0.2">
      <c r="C721" s="129"/>
      <c r="D721" s="11"/>
      <c r="E721" s="130"/>
      <c r="F721" s="130"/>
      <c r="Q721" s="83"/>
      <c r="S721" s="39"/>
      <c r="T721" s="131"/>
      <c r="U721" s="122"/>
      <c r="V721" s="52"/>
      <c r="W721" s="52"/>
      <c r="X721" s="54"/>
      <c r="Y721" s="15"/>
      <c r="Z721" s="52"/>
      <c r="AA721" s="133"/>
      <c r="AC721" s="54"/>
      <c r="AD721" s="17"/>
      <c r="AE721" s="15"/>
      <c r="AF721" s="62"/>
      <c r="AH721" s="17"/>
      <c r="AI721" s="52"/>
      <c r="AK721" s="6"/>
      <c r="AO721" s="31" t="s">
        <v>312</v>
      </c>
    </row>
    <row r="722" spans="2:41" s="3" customFormat="1" ht="9.9499999999999993" customHeight="1" x14ac:dyDescent="0.2">
      <c r="D722" s="144" t="s">
        <v>791</v>
      </c>
      <c r="P722" s="4"/>
      <c r="Q722" s="6"/>
      <c r="S722" s="21"/>
      <c r="U722" s="5"/>
      <c r="V722" s="52"/>
      <c r="W722" s="52"/>
      <c r="X722" s="54"/>
      <c r="Y722" s="15"/>
      <c r="Z722" s="52"/>
      <c r="AA722" s="39"/>
      <c r="AB722" s="39"/>
      <c r="AC722" s="54"/>
      <c r="AD722" s="17"/>
      <c r="AE722" s="15"/>
      <c r="AF722" s="62"/>
      <c r="AG722" s="62"/>
      <c r="AH722" s="17"/>
      <c r="AI722" s="52"/>
      <c r="AJ722" s="17"/>
      <c r="AK722" s="17"/>
      <c r="AL722" s="17"/>
      <c r="AM722" s="17"/>
      <c r="AO722" s="31" t="s">
        <v>312</v>
      </c>
    </row>
    <row r="723" spans="2:41" s="3" customFormat="1" ht="1.5" customHeight="1" x14ac:dyDescent="0.2">
      <c r="C723" s="129"/>
      <c r="D723" s="11"/>
      <c r="E723" s="130"/>
      <c r="F723" s="130"/>
      <c r="Q723" s="83"/>
      <c r="S723" s="39"/>
      <c r="T723" s="131"/>
      <c r="U723" s="122"/>
      <c r="V723" s="52"/>
      <c r="W723" s="52"/>
      <c r="X723" s="54"/>
      <c r="Y723" s="15"/>
      <c r="Z723" s="52"/>
      <c r="AA723" s="133"/>
      <c r="AC723" s="54"/>
      <c r="AD723" s="17"/>
      <c r="AE723" s="15"/>
      <c r="AF723" s="62"/>
      <c r="AH723" s="17"/>
      <c r="AI723" s="52"/>
      <c r="AK723" s="6"/>
      <c r="AO723" s="31" t="s">
        <v>312</v>
      </c>
    </row>
    <row r="724" spans="2:41" s="3" customFormat="1" ht="9.9499999999999993" customHeight="1" x14ac:dyDescent="0.2">
      <c r="B724" s="101" t="s">
        <v>308</v>
      </c>
      <c r="D724" s="40"/>
      <c r="E724" s="71" t="s">
        <v>786</v>
      </c>
      <c r="F724" s="71"/>
      <c r="G724" s="30" t="s">
        <v>295</v>
      </c>
      <c r="H724" s="30"/>
      <c r="I724" s="30"/>
      <c r="J724" s="30"/>
      <c r="K724" s="30"/>
      <c r="L724" s="30"/>
      <c r="M724" s="30"/>
      <c r="N724" s="30"/>
      <c r="P724" s="71" t="s">
        <v>811</v>
      </c>
      <c r="Q724" s="83"/>
      <c r="R724" s="29" t="s">
        <v>304</v>
      </c>
      <c r="S724" s="39">
        <f>IF(Suggested="Yes",AB724,AH724)</f>
        <v>11.3</v>
      </c>
      <c r="T724" s="37" t="s">
        <v>294</v>
      </c>
      <c r="U724" s="141" t="str">
        <f>+Instructions!$B$21</f>
        <v>G</v>
      </c>
      <c r="V724" s="52"/>
      <c r="W724" s="52"/>
      <c r="X724" s="54">
        <f>+Instructions!$C$21</f>
        <v>0</v>
      </c>
      <c r="Y724" s="17">
        <f>IF(Instructions!$C$21="Group",#REF!,IF(Instructions!$C$21="Carter",#REF!,ROUNDUP($AB724*(1-X724),2)))</f>
        <v>11.3</v>
      </c>
      <c r="Z724" s="52"/>
      <c r="AA724" s="6" t="s">
        <v>1300</v>
      </c>
      <c r="AB724" s="39">
        <v>11.3</v>
      </c>
      <c r="AC724" s="57">
        <f>+X724</f>
        <v>0</v>
      </c>
      <c r="AD724" s="17">
        <f>+Y724</f>
        <v>11.3</v>
      </c>
      <c r="AE724" s="12">
        <f>(AH724-AD724)/AH724</f>
        <v>0</v>
      </c>
      <c r="AF724" s="109"/>
      <c r="AG724" s="114">
        <v>1</v>
      </c>
      <c r="AH724" s="38">
        <f>SUM(AJ724:AL724)+AF724</f>
        <v>11.3</v>
      </c>
      <c r="AI724" s="52"/>
      <c r="AJ724" s="17">
        <f>ROUND(AD724/(1-VLOOKUP(AG724,Group,2,FALSE)),2)</f>
        <v>11.3</v>
      </c>
      <c r="AK724" s="17">
        <f>IF(VLOOKUP(AG724,Group,5,FALSE)="YES",VLOOKUP(ROUND(ROUND(AJ724,1)-AJ724,2),Round,2,FALSE)+VLOOKUP(AG724,Group,6,FALSE),0)</f>
        <v>0</v>
      </c>
      <c r="AL724" s="17">
        <f>IF(VLOOKUP(AG724,Group,7,FALSE)="",0,ROUND(AJ724-0.04999,1)-AJ724+AM724)</f>
        <v>0</v>
      </c>
      <c r="AM724" s="17" t="str">
        <f>IF(VLOOKUP(AG724,Group,7,FALSE)="","",VLOOKUP(AG724,Group,7,FALSE))</f>
        <v/>
      </c>
      <c r="AO724" s="31" t="s">
        <v>312</v>
      </c>
    </row>
    <row r="725" spans="2:41" s="3" customFormat="1" ht="1.5" customHeight="1" x14ac:dyDescent="0.2">
      <c r="C725" s="129"/>
      <c r="D725" s="11"/>
      <c r="E725" s="130"/>
      <c r="F725" s="130"/>
      <c r="Q725" s="83"/>
      <c r="S725" s="39"/>
      <c r="T725" s="131"/>
      <c r="U725" s="122"/>
      <c r="V725" s="52"/>
      <c r="W725" s="52"/>
      <c r="X725" s="54"/>
      <c r="Y725" s="15"/>
      <c r="Z725" s="52"/>
      <c r="AA725" s="133"/>
      <c r="AC725" s="54"/>
      <c r="AD725" s="17"/>
      <c r="AE725" s="15"/>
      <c r="AF725" s="62"/>
      <c r="AH725" s="17"/>
      <c r="AI725" s="52"/>
      <c r="AK725" s="6"/>
      <c r="AO725" s="31" t="s">
        <v>312</v>
      </c>
    </row>
    <row r="726" spans="2:41" s="3" customFormat="1" ht="9.9499999999999993" customHeight="1" x14ac:dyDescent="0.2">
      <c r="B726" s="102" t="s">
        <v>292</v>
      </c>
      <c r="D726" s="40"/>
      <c r="E726" s="71" t="s">
        <v>793</v>
      </c>
      <c r="F726" s="71"/>
      <c r="G726" s="30" t="s">
        <v>794</v>
      </c>
      <c r="H726" s="30"/>
      <c r="I726" s="30" t="s">
        <v>797</v>
      </c>
      <c r="J726" s="30"/>
      <c r="K726" s="30"/>
      <c r="L726" s="30"/>
      <c r="M726" s="30"/>
      <c r="N726" s="30"/>
      <c r="P726" s="71"/>
      <c r="Q726" s="83"/>
      <c r="R726" s="29"/>
      <c r="S726" s="39">
        <f>IF(Suggested="Yes",AB726,AH726)</f>
        <v>149.94999999999999</v>
      </c>
      <c r="T726" s="37" t="s">
        <v>293</v>
      </c>
      <c r="U726" s="141" t="str">
        <f>+Instructions!$B$21</f>
        <v>G</v>
      </c>
      <c r="V726" s="52"/>
      <c r="W726" s="52"/>
      <c r="X726" s="54">
        <f>+Instructions!$C$21</f>
        <v>0</v>
      </c>
      <c r="Y726" s="17">
        <f>IF(Instructions!$C$21="Group",#REF!,IF(Instructions!$C$21="Carter",#REF!,ROUNDUP($AB726*(1-X726),2)))</f>
        <v>149.94999999999999</v>
      </c>
      <c r="Z726" s="52"/>
      <c r="AA726" s="6" t="s">
        <v>1300</v>
      </c>
      <c r="AB726" s="39">
        <v>149.94999999999999</v>
      </c>
      <c r="AC726" s="57">
        <f t="shared" ref="AC726:AD728" si="643">+X726</f>
        <v>0</v>
      </c>
      <c r="AD726" s="39">
        <f t="shared" si="643"/>
        <v>149.94999999999999</v>
      </c>
      <c r="AE726" s="57">
        <f>(AH726-AD726)/AH726</f>
        <v>0</v>
      </c>
      <c r="AF726" s="109"/>
      <c r="AG726" s="116">
        <v>2</v>
      </c>
      <c r="AH726" s="44">
        <f>SUM(AJ726:AL726)+AF726</f>
        <v>149.94999999999999</v>
      </c>
      <c r="AI726" s="52"/>
      <c r="AJ726" s="17">
        <f>ROUND(AD726/(1-VLOOKUP(AG726,Group,2,FALSE)),2)</f>
        <v>149.94999999999999</v>
      </c>
      <c r="AK726" s="17">
        <f>IF(VLOOKUP(AG726,Group,5,FALSE)="YES",VLOOKUP(ROUND(ROUND(AJ726,1)-AJ726,2),Round,2,FALSE)+VLOOKUP(AG726,Group,6,FALSE),0)</f>
        <v>0</v>
      </c>
      <c r="AL726" s="17">
        <f>IF(VLOOKUP(AG726,Group,7,FALSE)="",0,ROUND(AJ726-0.04999,1)-AJ726+AM726)</f>
        <v>0</v>
      </c>
      <c r="AM726" s="17" t="str">
        <f>IF(VLOOKUP(AG726,Group,7,FALSE)="","",VLOOKUP(AG726,Group,7,FALSE))</f>
        <v/>
      </c>
      <c r="AO726" s="31" t="s">
        <v>312</v>
      </c>
    </row>
    <row r="727" spans="2:41" s="3" customFormat="1" ht="9.9499999999999993" customHeight="1" x14ac:dyDescent="0.2">
      <c r="B727" s="102" t="s">
        <v>292</v>
      </c>
      <c r="D727" s="40"/>
      <c r="E727" s="71" t="s">
        <v>793</v>
      </c>
      <c r="F727" s="71"/>
      <c r="G727" s="30" t="s">
        <v>795</v>
      </c>
      <c r="H727" s="30"/>
      <c r="I727" s="30" t="s">
        <v>798</v>
      </c>
      <c r="J727" s="30"/>
      <c r="K727" s="30"/>
      <c r="L727" s="30"/>
      <c r="M727" s="30"/>
      <c r="N727" s="30"/>
      <c r="P727" s="71"/>
      <c r="Q727" s="83"/>
      <c r="R727" s="29"/>
      <c r="S727" s="39">
        <f>IF(Suggested="Yes",AB727,AH727)</f>
        <v>149.94999999999999</v>
      </c>
      <c r="T727" s="37" t="s">
        <v>293</v>
      </c>
      <c r="U727" s="141" t="str">
        <f>+Instructions!$B$21</f>
        <v>G</v>
      </c>
      <c r="V727" s="52"/>
      <c r="W727" s="52"/>
      <c r="X727" s="54">
        <f>+Instructions!$C$21</f>
        <v>0</v>
      </c>
      <c r="Y727" s="17">
        <f>IF(Instructions!$C$21="Group",#REF!,IF(Instructions!$C$21="Carter",#REF!,ROUNDUP($AB727*(1-X727),2)))</f>
        <v>149.94999999999999</v>
      </c>
      <c r="Z727" s="52"/>
      <c r="AA727" s="6" t="s">
        <v>1300</v>
      </c>
      <c r="AB727" s="39">
        <v>149.94999999999999</v>
      </c>
      <c r="AC727" s="57">
        <f t="shared" si="643"/>
        <v>0</v>
      </c>
      <c r="AD727" s="39">
        <f t="shared" si="643"/>
        <v>149.94999999999999</v>
      </c>
      <c r="AE727" s="57">
        <f>(AH727-AD727)/AH727</f>
        <v>0</v>
      </c>
      <c r="AF727" s="109"/>
      <c r="AG727" s="116">
        <v>2</v>
      </c>
      <c r="AH727" s="44">
        <f>SUM(AJ727:AL727)+AF727</f>
        <v>149.94999999999999</v>
      </c>
      <c r="AI727" s="52"/>
      <c r="AJ727" s="17">
        <f>ROUND(AD727/(1-VLOOKUP(AG727,Group,2,FALSE)),2)</f>
        <v>149.94999999999999</v>
      </c>
      <c r="AK727" s="17">
        <f>IF(VLOOKUP(AG727,Group,5,FALSE)="YES",VLOOKUP(ROUND(ROUND(AJ727,1)-AJ727,2),Round,2,FALSE)+VLOOKUP(AG727,Group,6,FALSE),0)</f>
        <v>0</v>
      </c>
      <c r="AL727" s="17">
        <f>IF(VLOOKUP(AG727,Group,7,FALSE)="",0,ROUND(AJ727-0.04999,1)-AJ727+AM727)</f>
        <v>0</v>
      </c>
      <c r="AM727" s="17" t="str">
        <f>IF(VLOOKUP(AG727,Group,7,FALSE)="","",VLOOKUP(AG727,Group,7,FALSE))</f>
        <v/>
      </c>
      <c r="AO727" s="31" t="s">
        <v>312</v>
      </c>
    </row>
    <row r="728" spans="2:41" s="3" customFormat="1" ht="9.9499999999999993" customHeight="1" x14ac:dyDescent="0.2">
      <c r="B728" s="102" t="s">
        <v>292</v>
      </c>
      <c r="D728" s="40"/>
      <c r="E728" s="71" t="s">
        <v>793</v>
      </c>
      <c r="F728" s="71"/>
      <c r="G728" s="30" t="s">
        <v>796</v>
      </c>
      <c r="H728" s="30"/>
      <c r="I728" s="30" t="s">
        <v>799</v>
      </c>
      <c r="J728" s="30"/>
      <c r="K728" s="30"/>
      <c r="L728" s="30"/>
      <c r="M728" s="30"/>
      <c r="N728" s="30"/>
      <c r="P728" s="71"/>
      <c r="Q728" s="83"/>
      <c r="R728" s="29"/>
      <c r="S728" s="39">
        <f>IF(Suggested="Yes",AB728,AH728)</f>
        <v>247.1</v>
      </c>
      <c r="T728" s="37" t="s">
        <v>293</v>
      </c>
      <c r="U728" s="141" t="str">
        <f>+Instructions!$B$21</f>
        <v>G</v>
      </c>
      <c r="V728" s="52"/>
      <c r="W728" s="52"/>
      <c r="X728" s="54">
        <f>+Instructions!$C$21</f>
        <v>0</v>
      </c>
      <c r="Y728" s="17">
        <f>IF(Instructions!$C$21="Group",#REF!,IF(Instructions!$C$21="Carter",#REF!,ROUNDUP($AB728*(1-X728),2)))</f>
        <v>247.1</v>
      </c>
      <c r="Z728" s="52"/>
      <c r="AA728" s="6" t="s">
        <v>1300</v>
      </c>
      <c r="AB728" s="39">
        <v>247.1</v>
      </c>
      <c r="AC728" s="57">
        <f t="shared" si="643"/>
        <v>0</v>
      </c>
      <c r="AD728" s="39">
        <f t="shared" si="643"/>
        <v>247.1</v>
      </c>
      <c r="AE728" s="57">
        <f>(AH728-AD728)/AH728</f>
        <v>0</v>
      </c>
      <c r="AF728" s="109"/>
      <c r="AG728" s="116">
        <v>2</v>
      </c>
      <c r="AH728" s="44">
        <f>SUM(AJ728:AL728)+AF728</f>
        <v>247.1</v>
      </c>
      <c r="AI728" s="52"/>
      <c r="AJ728" s="17">
        <f>ROUND(AD728/(1-VLOOKUP(AG728,Group,2,FALSE)),2)</f>
        <v>247.1</v>
      </c>
      <c r="AK728" s="17">
        <f>IF(VLOOKUP(AG728,Group,5,FALSE)="YES",VLOOKUP(ROUND(ROUND(AJ728,1)-AJ728,2),Round,2,FALSE)+VLOOKUP(AG728,Group,6,FALSE),0)</f>
        <v>0</v>
      </c>
      <c r="AL728" s="17">
        <f>IF(VLOOKUP(AG728,Group,7,FALSE)="",0,ROUND(AJ728-0.04999,1)-AJ728+AM728)</f>
        <v>0</v>
      </c>
      <c r="AM728" s="17" t="str">
        <f>IF(VLOOKUP(AG728,Group,7,FALSE)="","",VLOOKUP(AG728,Group,7,FALSE))</f>
        <v/>
      </c>
      <c r="AO728" s="31" t="s">
        <v>312</v>
      </c>
    </row>
    <row r="729" spans="2:41" s="3" customFormat="1" ht="1.5" customHeight="1" x14ac:dyDescent="0.2">
      <c r="P729" s="71"/>
      <c r="Q729" s="83"/>
      <c r="R729" s="6"/>
      <c r="S729" s="39"/>
      <c r="T729" s="6"/>
      <c r="U729" s="5"/>
      <c r="V729" s="52"/>
      <c r="W729" s="52"/>
      <c r="X729" s="54"/>
      <c r="Y729" s="15"/>
      <c r="Z729" s="52"/>
      <c r="AA729" s="39"/>
      <c r="AB729" s="39"/>
      <c r="AC729" s="54"/>
      <c r="AD729" s="17"/>
      <c r="AE729" s="15"/>
      <c r="AF729" s="62"/>
      <c r="AG729" s="112"/>
      <c r="AH729" s="39"/>
      <c r="AI729" s="52"/>
      <c r="AJ729" s="17"/>
      <c r="AK729" s="39"/>
      <c r="AL729" s="17"/>
      <c r="AM729" s="17"/>
      <c r="AO729" s="31" t="s">
        <v>312</v>
      </c>
    </row>
    <row r="730" spans="2:41" s="3" customFormat="1" ht="9.75" customHeight="1" x14ac:dyDescent="0.2">
      <c r="D730" s="40" t="s">
        <v>305</v>
      </c>
      <c r="E730" s="188" t="s">
        <v>1002</v>
      </c>
      <c r="F730" s="71"/>
      <c r="G730" s="30"/>
      <c r="H730" s="30"/>
      <c r="I730" s="30"/>
      <c r="J730" s="30"/>
      <c r="K730" s="188"/>
      <c r="L730" s="30"/>
      <c r="M730" s="30"/>
      <c r="N730" s="30"/>
      <c r="P730" s="71"/>
      <c r="Q730" s="83"/>
      <c r="R730" s="29"/>
      <c r="S730" s="39"/>
      <c r="T730" s="37"/>
      <c r="U730" s="5"/>
      <c r="V730" s="52"/>
      <c r="W730" s="52"/>
      <c r="X730" s="54"/>
      <c r="Y730" s="17"/>
      <c r="Z730" s="52"/>
      <c r="AA730" s="133"/>
      <c r="AB730" s="39"/>
      <c r="AC730" s="57"/>
      <c r="AD730" s="17"/>
      <c r="AE730" s="12"/>
      <c r="AF730" s="62"/>
      <c r="AH730" s="17"/>
      <c r="AI730" s="52"/>
      <c r="AK730" s="6" t="s">
        <v>93</v>
      </c>
      <c r="AO730" s="31" t="s">
        <v>312</v>
      </c>
    </row>
    <row r="731" spans="2:41" s="3" customFormat="1" ht="9.75" customHeight="1" x14ac:dyDescent="0.2">
      <c r="D731" s="40"/>
      <c r="E731" s="188" t="s">
        <v>1180</v>
      </c>
      <c r="F731" s="71"/>
      <c r="G731" s="30"/>
      <c r="H731" s="30"/>
      <c r="I731" s="30"/>
      <c r="J731" s="30"/>
      <c r="K731" s="188"/>
      <c r="L731" s="30"/>
      <c r="M731" s="30"/>
      <c r="N731" s="30"/>
      <c r="P731" s="71"/>
      <c r="Q731" s="83"/>
      <c r="R731" s="29"/>
      <c r="S731" s="39"/>
      <c r="T731" s="37"/>
      <c r="U731" s="5"/>
      <c r="V731" s="52"/>
      <c r="W731" s="52"/>
      <c r="X731" s="54"/>
      <c r="Y731" s="17"/>
      <c r="Z731" s="52"/>
      <c r="AA731" s="133"/>
      <c r="AB731" s="39"/>
      <c r="AC731" s="57"/>
      <c r="AD731" s="17"/>
      <c r="AE731" s="12"/>
      <c r="AF731" s="62"/>
      <c r="AH731" s="17"/>
      <c r="AI731" s="52"/>
      <c r="AK731" s="6" t="s">
        <v>93</v>
      </c>
      <c r="AO731" s="31" t="s">
        <v>312</v>
      </c>
    </row>
    <row r="732" spans="2:41" s="3" customFormat="1" ht="9.75" customHeight="1" x14ac:dyDescent="0.2">
      <c r="D732" s="40"/>
      <c r="E732" s="188" t="s">
        <v>1179</v>
      </c>
      <c r="F732" s="71"/>
      <c r="G732" s="30"/>
      <c r="H732" s="30"/>
      <c r="I732" s="30"/>
      <c r="J732" s="30"/>
      <c r="K732" s="188"/>
      <c r="L732" s="30"/>
      <c r="M732" s="30"/>
      <c r="N732" s="30"/>
      <c r="P732" s="71"/>
      <c r="Q732" s="83"/>
      <c r="R732" s="29"/>
      <c r="S732" s="39"/>
      <c r="T732" s="37"/>
      <c r="U732" s="5"/>
      <c r="V732" s="52"/>
      <c r="W732" s="52"/>
      <c r="X732" s="54"/>
      <c r="Y732" s="17"/>
      <c r="Z732" s="52"/>
      <c r="AA732" s="133"/>
      <c r="AB732" s="39"/>
      <c r="AC732" s="57"/>
      <c r="AD732" s="17"/>
      <c r="AE732" s="12"/>
      <c r="AF732" s="62"/>
      <c r="AH732" s="17"/>
      <c r="AI732" s="52"/>
      <c r="AK732" s="6" t="s">
        <v>93</v>
      </c>
      <c r="AO732" s="31" t="s">
        <v>312</v>
      </c>
    </row>
    <row r="733" spans="2:41" s="238" customFormat="1" ht="3.95" customHeight="1" x14ac:dyDescent="0.2">
      <c r="C733" s="3"/>
      <c r="D733" s="3"/>
      <c r="E733" s="3"/>
      <c r="F733" s="3"/>
      <c r="G733" s="3"/>
      <c r="H733" s="3"/>
      <c r="I733" s="3"/>
      <c r="J733" s="3"/>
      <c r="K733" s="3"/>
      <c r="L733" s="3"/>
      <c r="M733" s="3"/>
      <c r="N733" s="3"/>
      <c r="O733" s="3"/>
      <c r="P733" s="71"/>
      <c r="Q733" s="83"/>
      <c r="R733" s="6"/>
      <c r="S733" s="39"/>
      <c r="T733" s="6"/>
      <c r="U733" s="233"/>
      <c r="V733" s="239"/>
      <c r="W733" s="239"/>
      <c r="X733" s="242"/>
      <c r="Y733" s="241"/>
      <c r="Z733" s="239"/>
      <c r="AA733" s="237"/>
      <c r="AB733" s="237"/>
      <c r="AC733" s="242"/>
      <c r="AD733" s="240"/>
      <c r="AE733" s="241"/>
      <c r="AF733" s="243"/>
      <c r="AG733" s="244"/>
      <c r="AH733" s="237"/>
      <c r="AI733" s="239"/>
      <c r="AJ733" s="240"/>
      <c r="AK733" s="237"/>
      <c r="AL733" s="240"/>
      <c r="AM733" s="240"/>
      <c r="AO733" s="245" t="s">
        <v>312</v>
      </c>
    </row>
    <row r="734" spans="2:41" s="238" customFormat="1" ht="12.2" customHeight="1" x14ac:dyDescent="0.2">
      <c r="C734" s="129" t="s">
        <v>1236</v>
      </c>
      <c r="D734" s="3"/>
      <c r="E734" s="3"/>
      <c r="F734" s="3"/>
      <c r="G734" s="3"/>
      <c r="H734" s="3"/>
      <c r="I734" s="3"/>
      <c r="J734" s="3" t="s">
        <v>93</v>
      </c>
      <c r="K734" s="3"/>
      <c r="L734" s="3"/>
      <c r="M734" s="3"/>
      <c r="N734" s="3"/>
      <c r="O734" s="3"/>
      <c r="P734" s="71"/>
      <c r="Q734" s="83"/>
      <c r="R734" s="193" t="s">
        <v>681</v>
      </c>
      <c r="S734" s="194" t="s">
        <v>1277</v>
      </c>
      <c r="T734" s="198"/>
      <c r="U734" s="233"/>
      <c r="V734" s="239"/>
      <c r="W734" s="239"/>
      <c r="X734" s="242"/>
      <c r="Y734" s="241"/>
      <c r="Z734" s="239"/>
      <c r="AA734" s="237"/>
      <c r="AB734" s="237"/>
      <c r="AC734" s="242"/>
      <c r="AD734" s="240"/>
      <c r="AE734" s="241"/>
      <c r="AF734" s="243"/>
      <c r="AG734" s="244"/>
      <c r="AH734" s="237"/>
      <c r="AI734" s="239"/>
      <c r="AJ734" s="240"/>
      <c r="AK734" s="237"/>
      <c r="AL734" s="240"/>
      <c r="AM734" s="240"/>
      <c r="AO734" s="245"/>
    </row>
    <row r="735" spans="2:41" s="238" customFormat="1" ht="2.4500000000000002" customHeight="1" x14ac:dyDescent="0.2">
      <c r="C735" s="3"/>
      <c r="D735" s="3"/>
      <c r="E735" s="3"/>
      <c r="F735" s="3"/>
      <c r="G735" s="3"/>
      <c r="H735" s="3"/>
      <c r="I735" s="3"/>
      <c r="J735" s="3"/>
      <c r="K735" s="3"/>
      <c r="L735" s="3"/>
      <c r="M735" s="3"/>
      <c r="N735" s="3"/>
      <c r="O735" s="3"/>
      <c r="P735" s="71"/>
      <c r="Q735" s="83"/>
      <c r="R735" s="6"/>
      <c r="S735" s="39"/>
      <c r="T735" s="6"/>
      <c r="U735" s="233"/>
      <c r="V735" s="239"/>
      <c r="W735" s="239"/>
      <c r="X735" s="242"/>
      <c r="Y735" s="241"/>
      <c r="Z735" s="239"/>
      <c r="AA735" s="237"/>
      <c r="AB735" s="237"/>
      <c r="AC735" s="242"/>
      <c r="AD735" s="240"/>
      <c r="AE735" s="241"/>
      <c r="AF735" s="243"/>
      <c r="AG735" s="244"/>
      <c r="AH735" s="237"/>
      <c r="AI735" s="239"/>
      <c r="AJ735" s="240"/>
      <c r="AK735" s="237"/>
      <c r="AL735" s="240"/>
      <c r="AM735" s="240"/>
      <c r="AO735" s="245" t="s">
        <v>312</v>
      </c>
    </row>
    <row r="736" spans="2:41" s="247" customFormat="1" ht="9.9499999999999993" customHeight="1" x14ac:dyDescent="0.2">
      <c r="C736" s="135"/>
      <c r="D736" s="40" t="s">
        <v>206</v>
      </c>
      <c r="E736" s="145" t="s">
        <v>1225</v>
      </c>
      <c r="F736" s="144"/>
      <c r="G736" s="145"/>
      <c r="H736" s="145" t="s">
        <v>1229</v>
      </c>
      <c r="I736" s="30"/>
      <c r="J736" s="145"/>
      <c r="K736" s="30"/>
      <c r="L736" s="145" t="s">
        <v>1231</v>
      </c>
      <c r="M736" s="30"/>
      <c r="N736" s="144"/>
      <c r="O736" s="30"/>
      <c r="P736" s="30"/>
      <c r="Q736" s="83"/>
      <c r="R736" s="30"/>
      <c r="S736" s="30"/>
      <c r="T736" s="134"/>
      <c r="U736" s="234"/>
      <c r="V736" s="239"/>
      <c r="W736" s="239"/>
      <c r="X736" s="255"/>
      <c r="Y736" s="235"/>
      <c r="Z736" s="239"/>
      <c r="AA736" s="246"/>
      <c r="AC736" s="255"/>
      <c r="AD736" s="254"/>
      <c r="AE736" s="235"/>
      <c r="AF736" s="256"/>
      <c r="AH736" s="254"/>
      <c r="AI736" s="239"/>
      <c r="AJ736" s="238"/>
      <c r="AK736" s="202" t="s">
        <v>93</v>
      </c>
      <c r="AL736" s="238"/>
      <c r="AO736" s="245" t="s">
        <v>312</v>
      </c>
    </row>
    <row r="737" spans="2:41" s="247" customFormat="1" ht="9.9499999999999993" customHeight="1" x14ac:dyDescent="0.2">
      <c r="C737" s="135"/>
      <c r="D737" s="40"/>
      <c r="E737" s="145" t="s">
        <v>1226</v>
      </c>
      <c r="F737" s="144"/>
      <c r="G737" s="145"/>
      <c r="H737" s="145" t="s">
        <v>1230</v>
      </c>
      <c r="I737" s="30"/>
      <c r="J737" s="145"/>
      <c r="K737" s="30"/>
      <c r="L737" s="145" t="s">
        <v>1232</v>
      </c>
      <c r="M737" s="30"/>
      <c r="N737" s="144"/>
      <c r="O737" s="30"/>
      <c r="P737" s="30"/>
      <c r="Q737" s="83"/>
      <c r="R737" s="30"/>
      <c r="S737" s="30"/>
      <c r="T737" s="134"/>
      <c r="U737" s="234"/>
      <c r="V737" s="239"/>
      <c r="W737" s="239"/>
      <c r="X737" s="255"/>
      <c r="Y737" s="235"/>
      <c r="Z737" s="239"/>
      <c r="AA737" s="246"/>
      <c r="AC737" s="255"/>
      <c r="AD737" s="254"/>
      <c r="AE737" s="235"/>
      <c r="AF737" s="256"/>
      <c r="AH737" s="254"/>
      <c r="AI737" s="239"/>
      <c r="AJ737" s="238"/>
      <c r="AK737" s="202" t="s">
        <v>93</v>
      </c>
      <c r="AL737" s="238"/>
      <c r="AO737" s="245" t="s">
        <v>312</v>
      </c>
    </row>
    <row r="738" spans="2:41" s="247" customFormat="1" ht="9.9499999999999993" customHeight="1" x14ac:dyDescent="0.2">
      <c r="C738" s="135"/>
      <c r="D738" s="40"/>
      <c r="E738" s="145" t="s">
        <v>1227</v>
      </c>
      <c r="F738" s="144"/>
      <c r="G738" s="145"/>
      <c r="H738" s="145" t="s">
        <v>1228</v>
      </c>
      <c r="I738" s="30"/>
      <c r="J738" s="145"/>
      <c r="K738" s="30"/>
      <c r="L738" s="145" t="s">
        <v>1233</v>
      </c>
      <c r="M738" s="30"/>
      <c r="N738" s="144"/>
      <c r="O738" s="30"/>
      <c r="P738" s="30"/>
      <c r="Q738" s="83"/>
      <c r="R738" s="30"/>
      <c r="S738" s="30"/>
      <c r="T738" s="134"/>
      <c r="U738" s="234"/>
      <c r="V738" s="239"/>
      <c r="W738" s="239"/>
      <c r="X738" s="255"/>
      <c r="Y738" s="235"/>
      <c r="Z738" s="239"/>
      <c r="AA738" s="246"/>
      <c r="AC738" s="255"/>
      <c r="AD738" s="254"/>
      <c r="AE738" s="235"/>
      <c r="AF738" s="256"/>
      <c r="AH738" s="254"/>
      <c r="AI738" s="239"/>
      <c r="AJ738" s="238"/>
      <c r="AK738" s="202" t="s">
        <v>93</v>
      </c>
      <c r="AL738" s="238"/>
      <c r="AO738" s="245" t="s">
        <v>312</v>
      </c>
    </row>
    <row r="739" spans="2:41" s="238" customFormat="1" ht="1.5" customHeight="1" x14ac:dyDescent="0.2">
      <c r="C739" s="3"/>
      <c r="D739" s="3"/>
      <c r="E739" s="3"/>
      <c r="F739" s="3"/>
      <c r="G739" s="3"/>
      <c r="H739" s="3"/>
      <c r="I739" s="3"/>
      <c r="J739" s="3"/>
      <c r="K739" s="3"/>
      <c r="L739" s="3"/>
      <c r="M739" s="3"/>
      <c r="N739" s="3"/>
      <c r="O739" s="3"/>
      <c r="P739" s="71"/>
      <c r="Q739" s="83"/>
      <c r="R739" s="6"/>
      <c r="S739" s="39"/>
      <c r="T739" s="6"/>
      <c r="U739" s="233"/>
      <c r="V739" s="239"/>
      <c r="W739" s="239"/>
      <c r="X739" s="242"/>
      <c r="Y739" s="241"/>
      <c r="Z739" s="239"/>
      <c r="AA739" s="237"/>
      <c r="AB739" s="237"/>
      <c r="AC739" s="242"/>
      <c r="AD739" s="240"/>
      <c r="AE739" s="241"/>
      <c r="AF739" s="243"/>
      <c r="AG739" s="244"/>
      <c r="AH739" s="237"/>
      <c r="AI739" s="239"/>
      <c r="AJ739" s="240"/>
      <c r="AK739" s="237"/>
      <c r="AL739" s="240"/>
      <c r="AM739" s="240"/>
      <c r="AO739" s="245" t="s">
        <v>312</v>
      </c>
    </row>
    <row r="740" spans="2:41" s="3" customFormat="1" ht="9.9499999999999993" customHeight="1" x14ac:dyDescent="0.2">
      <c r="B740" s="101" t="s">
        <v>308</v>
      </c>
      <c r="D740" s="40"/>
      <c r="E740" s="71" t="s">
        <v>1224</v>
      </c>
      <c r="F740" s="71"/>
      <c r="G740" s="30" t="s">
        <v>295</v>
      </c>
      <c r="H740" s="30"/>
      <c r="I740" s="30" t="s">
        <v>816</v>
      </c>
      <c r="J740" s="30"/>
      <c r="K740" s="30"/>
      <c r="L740" s="30"/>
      <c r="M740" s="30"/>
      <c r="N740" s="30"/>
      <c r="P740" s="71" t="s">
        <v>55</v>
      </c>
      <c r="Q740" s="83" t="s">
        <v>210</v>
      </c>
      <c r="R740" s="29"/>
      <c r="S740" s="39">
        <f t="shared" ref="S740" si="644">IF(Suggested="Yes",AB740,AH740)</f>
        <v>9.9499999999999993</v>
      </c>
      <c r="T740" s="37" t="s">
        <v>294</v>
      </c>
      <c r="U740" s="141" t="str">
        <f>+Instructions!$B$21</f>
        <v>G</v>
      </c>
      <c r="V740" s="52"/>
      <c r="W740" s="52"/>
      <c r="X740" s="54">
        <f>+Instructions!$C$21</f>
        <v>0</v>
      </c>
      <c r="Y740" s="17">
        <f>IF(Instructions!$C$21="Group",#REF!,IF(Instructions!$C$21="Carter",#REF!,ROUNDUP($AB740*(1-X740),2)))</f>
        <v>9.9499999999999993</v>
      </c>
      <c r="Z740" s="52"/>
      <c r="AA740" s="6" t="s">
        <v>1300</v>
      </c>
      <c r="AB740" s="39">
        <v>9.9499999999999993</v>
      </c>
      <c r="AC740" s="57">
        <f t="shared" ref="AC740" si="645">+X740</f>
        <v>0</v>
      </c>
      <c r="AD740" s="17">
        <f t="shared" ref="AD740" si="646">+Y740</f>
        <v>9.9499999999999993</v>
      </c>
      <c r="AE740" s="12">
        <f t="shared" ref="AE740" si="647">(AH740-AD740)/AH740</f>
        <v>0</v>
      </c>
      <c r="AF740" s="109"/>
      <c r="AG740" s="114">
        <v>1</v>
      </c>
      <c r="AH740" s="38">
        <f t="shared" ref="AH740" si="648">SUM(AJ740:AL740)+AF740</f>
        <v>9.9499999999999993</v>
      </c>
      <c r="AI740" s="52"/>
      <c r="AJ740" s="17">
        <f t="shared" ref="AJ740" si="649">ROUND(AD740/(1-VLOOKUP(AG740,Group,2,FALSE)),2)</f>
        <v>9.9499999999999993</v>
      </c>
      <c r="AK740" s="17">
        <f t="shared" ref="AK740" si="650">IF(VLOOKUP(AG740,Group,5,FALSE)="YES",VLOOKUP(ROUND(ROUND(AJ740,1)-AJ740,2),Round,2,FALSE)+VLOOKUP(AG740,Group,6,FALSE),0)</f>
        <v>0</v>
      </c>
      <c r="AL740" s="17">
        <f t="shared" ref="AL740" si="651">IF(VLOOKUP(AG740,Group,7,FALSE)="",0,ROUND(AJ740-0.04999,1)-AJ740+AM740)</f>
        <v>0</v>
      </c>
      <c r="AM740" s="17" t="str">
        <f t="shared" ref="AM740" si="652">IF(VLOOKUP(AG740,Group,7,FALSE)="","",VLOOKUP(AG740,Group,7,FALSE))</f>
        <v/>
      </c>
      <c r="AO740" s="31" t="s">
        <v>312</v>
      </c>
    </row>
    <row r="741" spans="2:41" s="3" customFormat="1" ht="3.95" customHeight="1" x14ac:dyDescent="0.2">
      <c r="P741" s="71"/>
      <c r="Q741" s="83"/>
      <c r="R741" s="6"/>
      <c r="S741" s="39"/>
      <c r="T741" s="6"/>
      <c r="U741" s="5"/>
      <c r="V741" s="52"/>
      <c r="W741" s="52"/>
      <c r="X741" s="54"/>
      <c r="Y741" s="15"/>
      <c r="Z741" s="52"/>
      <c r="AA741" s="39"/>
      <c r="AB741" s="39"/>
      <c r="AC741" s="54"/>
      <c r="AD741" s="17"/>
      <c r="AE741" s="15"/>
      <c r="AF741" s="62"/>
      <c r="AG741" s="112"/>
      <c r="AH741" s="39"/>
      <c r="AI741" s="52"/>
      <c r="AJ741" s="17"/>
      <c r="AK741" s="39"/>
      <c r="AL741" s="17"/>
      <c r="AM741" s="17"/>
      <c r="AO741" s="31" t="s">
        <v>312</v>
      </c>
    </row>
    <row r="742" spans="2:41" s="3" customFormat="1" ht="12.2" customHeight="1" x14ac:dyDescent="0.2">
      <c r="C742" s="129" t="s">
        <v>1152</v>
      </c>
      <c r="D742" s="11"/>
      <c r="E742" s="130"/>
      <c r="F742" s="130"/>
      <c r="P742" s="71"/>
      <c r="Q742" s="83"/>
      <c r="R742" s="193" t="s">
        <v>681</v>
      </c>
      <c r="S742" s="194" t="s">
        <v>1153</v>
      </c>
      <c r="T742" s="198"/>
      <c r="U742" s="122"/>
      <c r="V742" s="52"/>
      <c r="W742" s="52"/>
      <c r="X742" s="54"/>
      <c r="Y742" s="15"/>
      <c r="Z742" s="52"/>
      <c r="AA742" s="133"/>
      <c r="AC742" s="54"/>
      <c r="AD742" s="17"/>
      <c r="AE742" s="15"/>
      <c r="AF742" s="62"/>
      <c r="AH742" s="17"/>
      <c r="AI742" s="52"/>
      <c r="AK742" s="6" t="s">
        <v>93</v>
      </c>
      <c r="AO742" s="31" t="s">
        <v>312</v>
      </c>
    </row>
    <row r="743" spans="2:41" s="3" customFormat="1" ht="2.4500000000000002" customHeight="1" x14ac:dyDescent="0.2">
      <c r="C743" s="129"/>
      <c r="D743" s="11"/>
      <c r="E743" s="130"/>
      <c r="F743" s="130"/>
      <c r="Q743" s="83"/>
      <c r="S743" s="39"/>
      <c r="T743" s="131"/>
      <c r="U743" s="122"/>
      <c r="V743" s="52"/>
      <c r="W743" s="52"/>
      <c r="X743" s="54"/>
      <c r="Y743" s="15"/>
      <c r="Z743" s="52"/>
      <c r="AA743" s="133"/>
      <c r="AC743" s="54"/>
      <c r="AD743" s="17"/>
      <c r="AE743" s="15"/>
      <c r="AF743" s="62"/>
      <c r="AH743" s="17"/>
      <c r="AI743" s="52"/>
      <c r="AK743" s="6"/>
      <c r="AO743" s="31" t="s">
        <v>312</v>
      </c>
    </row>
    <row r="744" spans="2:41" s="30" customFormat="1" ht="9.9499999999999993" customHeight="1" x14ac:dyDescent="0.2">
      <c r="C744" s="129"/>
      <c r="D744" s="40" t="s">
        <v>206</v>
      </c>
      <c r="E744" s="144" t="s">
        <v>1154</v>
      </c>
      <c r="F744" s="128"/>
      <c r="H744" s="145" t="s">
        <v>1161</v>
      </c>
      <c r="L744" s="145"/>
      <c r="M744" s="145"/>
      <c r="N744" s="128"/>
      <c r="Q744" s="83"/>
      <c r="S744" s="39"/>
      <c r="T744" s="134"/>
      <c r="U744" s="123"/>
      <c r="V744" s="52"/>
      <c r="W744" s="52"/>
      <c r="X744" s="126"/>
      <c r="Y744" s="124"/>
      <c r="Z744" s="52"/>
      <c r="AA744" s="133"/>
      <c r="AC744" s="126"/>
      <c r="AD744" s="125"/>
      <c r="AE744" s="124"/>
      <c r="AF744" s="127"/>
      <c r="AH744" s="125"/>
      <c r="AI744" s="52"/>
      <c r="AJ744" s="3"/>
      <c r="AK744" s="6" t="s">
        <v>93</v>
      </c>
      <c r="AL744" s="3"/>
      <c r="AO744" s="31" t="s">
        <v>312</v>
      </c>
    </row>
    <row r="745" spans="2:41" s="30" customFormat="1" ht="9.9499999999999993" customHeight="1" x14ac:dyDescent="0.2">
      <c r="C745" s="129"/>
      <c r="D745" s="40"/>
      <c r="E745" s="144" t="s">
        <v>1155</v>
      </c>
      <c r="F745" s="128"/>
      <c r="H745" s="145" t="s">
        <v>1162</v>
      </c>
      <c r="I745" s="145"/>
      <c r="J745" s="145"/>
      <c r="K745" s="145"/>
      <c r="L745" s="146"/>
      <c r="M745" s="145"/>
      <c r="N745" s="128"/>
      <c r="Q745" s="83"/>
      <c r="S745" s="39"/>
      <c r="T745" s="134"/>
      <c r="U745" s="123"/>
      <c r="V745" s="52"/>
      <c r="W745" s="52"/>
      <c r="X745" s="126"/>
      <c r="Y745" s="124"/>
      <c r="Z745" s="52"/>
      <c r="AA745" s="133"/>
      <c r="AC745" s="126"/>
      <c r="AD745" s="125"/>
      <c r="AE745" s="124"/>
      <c r="AF745" s="127"/>
      <c r="AH745" s="125"/>
      <c r="AI745" s="52"/>
      <c r="AJ745" s="3"/>
      <c r="AK745" s="6" t="s">
        <v>93</v>
      </c>
      <c r="AL745" s="3"/>
      <c r="AO745" s="31" t="s">
        <v>312</v>
      </c>
    </row>
    <row r="746" spans="2:41" s="3" customFormat="1" ht="1.5" customHeight="1" x14ac:dyDescent="0.2">
      <c r="C746" s="129"/>
      <c r="D746" s="11"/>
      <c r="E746" s="130"/>
      <c r="F746" s="130"/>
      <c r="Q746" s="83"/>
      <c r="S746" s="39"/>
      <c r="T746" s="131"/>
      <c r="U746" s="122"/>
      <c r="V746" s="52"/>
      <c r="W746" s="52"/>
      <c r="X746" s="54"/>
      <c r="Y746" s="15"/>
      <c r="Z746" s="52"/>
      <c r="AA746" s="133"/>
      <c r="AC746" s="54"/>
      <c r="AD746" s="17"/>
      <c r="AE746" s="15"/>
      <c r="AF746" s="62"/>
      <c r="AH746" s="17"/>
      <c r="AI746" s="52"/>
      <c r="AK746" s="6"/>
      <c r="AO746" s="31" t="s">
        <v>312</v>
      </c>
    </row>
    <row r="747" spans="2:41" s="3" customFormat="1" ht="9.9499999999999993" customHeight="1" x14ac:dyDescent="0.2">
      <c r="B747" s="101" t="s">
        <v>308</v>
      </c>
      <c r="D747" s="40" t="s">
        <v>284</v>
      </c>
      <c r="E747" s="71" t="s">
        <v>43</v>
      </c>
      <c r="F747" s="71"/>
      <c r="G747" s="30" t="s">
        <v>295</v>
      </c>
      <c r="H747" s="30"/>
      <c r="I747" s="30" t="s">
        <v>419</v>
      </c>
      <c r="J747" s="30"/>
      <c r="K747" s="30"/>
      <c r="L747" s="30"/>
      <c r="M747" s="30"/>
      <c r="N747" s="30"/>
      <c r="P747" s="71" t="s">
        <v>1129</v>
      </c>
      <c r="Q747" s="83" t="s">
        <v>210</v>
      </c>
      <c r="R747" s="285" t="s">
        <v>1506</v>
      </c>
      <c r="S747" s="39">
        <f>IF(Suggested="Yes",AB747,AH747)</f>
        <v>8.15</v>
      </c>
      <c r="T747" s="37" t="s">
        <v>294</v>
      </c>
      <c r="U747" s="141" t="str">
        <f>+Instructions!$B$21</f>
        <v>G</v>
      </c>
      <c r="V747" s="52"/>
      <c r="W747" s="52"/>
      <c r="X747" s="54">
        <f>+Instructions!$C$21</f>
        <v>0</v>
      </c>
      <c r="Y747" s="17">
        <f>IF(Instructions!$C$21="Group",#REF!,IF(Instructions!$C$21="Carter",#REF!,ROUNDUP($AB747*(1-X747),2)))</f>
        <v>8.15</v>
      </c>
      <c r="Z747" s="52"/>
      <c r="AA747" s="6" t="s">
        <v>1300</v>
      </c>
      <c r="AB747" s="39">
        <v>8.15</v>
      </c>
      <c r="AC747" s="57">
        <f t="shared" ref="AC747:AD749" si="653">+X747</f>
        <v>0</v>
      </c>
      <c r="AD747" s="17">
        <f t="shared" si="653"/>
        <v>8.15</v>
      </c>
      <c r="AE747" s="12">
        <f>(AH747-AD747)/AH747</f>
        <v>0</v>
      </c>
      <c r="AF747" s="109"/>
      <c r="AG747" s="114">
        <v>1</v>
      </c>
      <c r="AH747" s="38">
        <f>SUM(AJ747:AL747)+AF747</f>
        <v>8.15</v>
      </c>
      <c r="AI747" s="52"/>
      <c r="AJ747" s="17">
        <f>ROUND(AD747/(1-VLOOKUP(AG747,Group,2,FALSE)),2)</f>
        <v>8.15</v>
      </c>
      <c r="AK747" s="17">
        <f>IF(VLOOKUP(AG747,Group,5,FALSE)="YES",VLOOKUP(ROUND(ROUND(AJ747,1)-AJ747,2),Round,2,FALSE)+VLOOKUP(AG747,Group,6,FALSE),0)</f>
        <v>0</v>
      </c>
      <c r="AL747" s="17">
        <f>IF(VLOOKUP(AG747,Group,7,FALSE)="",0,ROUND(AJ747-0.04999,1)-AJ747+AM747)</f>
        <v>0</v>
      </c>
      <c r="AM747" s="17" t="str">
        <f>IF(VLOOKUP(AG747,Group,7,FALSE)="","",VLOOKUP(AG747,Group,7,FALSE))</f>
        <v/>
      </c>
      <c r="AO747" s="31" t="s">
        <v>312</v>
      </c>
    </row>
    <row r="748" spans="2:41" s="3" customFormat="1" ht="9.9499999999999993" customHeight="1" x14ac:dyDescent="0.2">
      <c r="B748" s="101" t="s">
        <v>308</v>
      </c>
      <c r="D748" s="40"/>
      <c r="E748" s="71" t="s">
        <v>276</v>
      </c>
      <c r="F748" s="71"/>
      <c r="G748" s="30" t="s">
        <v>295</v>
      </c>
      <c r="H748" s="30"/>
      <c r="I748" s="30" t="s">
        <v>419</v>
      </c>
      <c r="J748" s="30"/>
      <c r="K748" s="30"/>
      <c r="L748" s="30"/>
      <c r="M748" s="30"/>
      <c r="N748" s="30"/>
      <c r="P748" s="71" t="s">
        <v>107</v>
      </c>
      <c r="Q748" s="83"/>
      <c r="R748" s="285"/>
      <c r="S748" s="39">
        <f>IF(Suggested="Yes",AB748,AH748)</f>
        <v>8.4499999999999993</v>
      </c>
      <c r="T748" s="37" t="s">
        <v>294</v>
      </c>
      <c r="U748" s="141" t="str">
        <f>+Instructions!$B$21</f>
        <v>G</v>
      </c>
      <c r="V748" s="52"/>
      <c r="W748" s="52"/>
      <c r="X748" s="54">
        <f>+Instructions!$C$21</f>
        <v>0</v>
      </c>
      <c r="Y748" s="17">
        <f>IF(Instructions!$C$21="Group",#REF!,IF(Instructions!$C$21="Carter",#REF!,ROUNDUP($AB748*(1-X748),2)))</f>
        <v>8.4499999999999993</v>
      </c>
      <c r="Z748" s="52"/>
      <c r="AA748" s="6" t="s">
        <v>1300</v>
      </c>
      <c r="AB748" s="39">
        <v>8.4499999999999993</v>
      </c>
      <c r="AC748" s="57">
        <f t="shared" si="653"/>
        <v>0</v>
      </c>
      <c r="AD748" s="17">
        <f t="shared" si="653"/>
        <v>8.4499999999999993</v>
      </c>
      <c r="AE748" s="12">
        <f>(AH748-AD748)/AH748</f>
        <v>0</v>
      </c>
      <c r="AF748" s="109"/>
      <c r="AG748" s="114">
        <v>1</v>
      </c>
      <c r="AH748" s="38">
        <f>SUM(AJ748:AL748)+AF748</f>
        <v>8.4499999999999993</v>
      </c>
      <c r="AI748" s="52"/>
      <c r="AJ748" s="17">
        <f>ROUND(AD748/(1-VLOOKUP(AG748,Group,2,FALSE)),2)</f>
        <v>8.4499999999999993</v>
      </c>
      <c r="AK748" s="17">
        <f>IF(VLOOKUP(AG748,Group,5,FALSE)="YES",VLOOKUP(ROUND(ROUND(AJ748,1)-AJ748,2),Round,2,FALSE)+VLOOKUP(AG748,Group,6,FALSE),0)</f>
        <v>0</v>
      </c>
      <c r="AL748" s="17">
        <f>IF(VLOOKUP(AG748,Group,7,FALSE)="",0,ROUND(AJ748-0.04999,1)-AJ748+AM748)</f>
        <v>0</v>
      </c>
      <c r="AM748" s="17" t="str">
        <f>IF(VLOOKUP(AG748,Group,7,FALSE)="","",VLOOKUP(AG748,Group,7,FALSE))</f>
        <v/>
      </c>
      <c r="AO748" s="31" t="s">
        <v>312</v>
      </c>
    </row>
    <row r="749" spans="2:41" s="3" customFormat="1" ht="9.9499999999999993" customHeight="1" x14ac:dyDescent="0.2">
      <c r="B749" s="101" t="s">
        <v>308</v>
      </c>
      <c r="D749" s="40"/>
      <c r="E749" s="71" t="s">
        <v>870</v>
      </c>
      <c r="F749" s="71"/>
      <c r="G749" s="30" t="s">
        <v>295</v>
      </c>
      <c r="H749" s="30"/>
      <c r="I749" s="30" t="s">
        <v>419</v>
      </c>
      <c r="J749" s="30"/>
      <c r="K749" s="30"/>
      <c r="L749" s="30"/>
      <c r="M749" s="30"/>
      <c r="N749" s="30"/>
      <c r="P749" s="71" t="s">
        <v>107</v>
      </c>
      <c r="Q749" s="83"/>
      <c r="R749" s="285" t="s">
        <v>1502</v>
      </c>
      <c r="S749" s="39">
        <f>IF(Suggested="Yes",AB749,AH749)</f>
        <v>9.5500000000000007</v>
      </c>
      <c r="T749" s="37" t="s">
        <v>294</v>
      </c>
      <c r="U749" s="141" t="str">
        <f>+Instructions!$B$21</f>
        <v>G</v>
      </c>
      <c r="V749" s="52"/>
      <c r="W749" s="52"/>
      <c r="X749" s="54">
        <f>+Instructions!$C$21</f>
        <v>0</v>
      </c>
      <c r="Y749" s="17">
        <f>IF(Instructions!$C$21="Group",#REF!,IF(Instructions!$C$21="Carter",#REF!,ROUNDUP($AB749*(1-X749),2)))</f>
        <v>9.5500000000000007</v>
      </c>
      <c r="Z749" s="52"/>
      <c r="AA749" s="6" t="s">
        <v>1300</v>
      </c>
      <c r="AB749" s="39">
        <v>9.5500000000000007</v>
      </c>
      <c r="AC749" s="57">
        <f t="shared" si="653"/>
        <v>0</v>
      </c>
      <c r="AD749" s="17">
        <f t="shared" si="653"/>
        <v>9.5500000000000007</v>
      </c>
      <c r="AE749" s="12">
        <f>(AH749-AD749)/AH749</f>
        <v>0</v>
      </c>
      <c r="AF749" s="109"/>
      <c r="AG749" s="114">
        <v>1</v>
      </c>
      <c r="AH749" s="38">
        <f>SUM(AJ749:AL749)+AF749</f>
        <v>9.5500000000000007</v>
      </c>
      <c r="AI749" s="52"/>
      <c r="AJ749" s="17">
        <f>ROUND(AD749/(1-VLOOKUP(AG749,Group,2,FALSE)),2)</f>
        <v>9.5500000000000007</v>
      </c>
      <c r="AK749" s="17">
        <f>IF(VLOOKUP(AG749,Group,5,FALSE)="YES",VLOOKUP(ROUND(ROUND(AJ749,1)-AJ749,2),Round,2,FALSE)+VLOOKUP(AG749,Group,6,FALSE),0)</f>
        <v>0</v>
      </c>
      <c r="AL749" s="17">
        <f>IF(VLOOKUP(AG749,Group,7,FALSE)="",0,ROUND(AJ749-0.04999,1)-AJ749+AM749)</f>
        <v>0</v>
      </c>
      <c r="AM749" s="17" t="str">
        <f>IF(VLOOKUP(AG749,Group,7,FALSE)="","",VLOOKUP(AG749,Group,7,FALSE))</f>
        <v/>
      </c>
      <c r="AO749" s="31" t="s">
        <v>312</v>
      </c>
    </row>
    <row r="750" spans="2:41" s="3" customFormat="1" ht="1.5" customHeight="1" x14ac:dyDescent="0.2">
      <c r="C750" s="129"/>
      <c r="D750" s="11"/>
      <c r="E750" s="130"/>
      <c r="F750" s="130"/>
      <c r="Q750" s="83"/>
      <c r="R750" s="283"/>
      <c r="S750" s="39"/>
      <c r="T750" s="131"/>
      <c r="U750" s="122"/>
      <c r="V750" s="52"/>
      <c r="W750" s="52"/>
      <c r="X750" s="54"/>
      <c r="Y750" s="15"/>
      <c r="Z750" s="52"/>
      <c r="AA750" s="133"/>
      <c r="AC750" s="54"/>
      <c r="AD750" s="17"/>
      <c r="AE750" s="15"/>
      <c r="AF750" s="62"/>
      <c r="AH750" s="17"/>
      <c r="AI750" s="52"/>
      <c r="AK750" s="6"/>
      <c r="AO750" s="31" t="s">
        <v>312</v>
      </c>
    </row>
    <row r="751" spans="2:41" s="3" customFormat="1" ht="9.9499999999999993" customHeight="1" x14ac:dyDescent="0.2">
      <c r="B751" s="100" t="s">
        <v>204</v>
      </c>
      <c r="D751" s="40"/>
      <c r="E751" s="71" t="s">
        <v>134</v>
      </c>
      <c r="F751" s="71"/>
      <c r="G751" s="30" t="s">
        <v>31</v>
      </c>
      <c r="H751" s="30"/>
      <c r="I751" s="30" t="s">
        <v>419</v>
      </c>
      <c r="K751" s="30" t="s">
        <v>1138</v>
      </c>
      <c r="L751" s="30"/>
      <c r="M751" s="30"/>
      <c r="N751" s="30"/>
      <c r="P751" s="71" t="s">
        <v>948</v>
      </c>
      <c r="Q751" s="83"/>
      <c r="R751" s="285" t="s">
        <v>1503</v>
      </c>
      <c r="S751" s="39">
        <f>IF(Suggested="Yes",AB751,AH751)</f>
        <v>26.9</v>
      </c>
      <c r="T751" s="37" t="s">
        <v>293</v>
      </c>
      <c r="U751" s="141" t="str">
        <f>+Instructions!$B$21</f>
        <v>G</v>
      </c>
      <c r="V751" s="52"/>
      <c r="W751" s="52"/>
      <c r="X751" s="54">
        <f>+Instructions!$C$21</f>
        <v>0</v>
      </c>
      <c r="Y751" s="17">
        <f>IF(Instructions!$C$21="Group",#REF!,IF(Instructions!$C$21="Carter",#REF!,ROUNDUP($AB751*(1-X751),2)))</f>
        <v>26.9</v>
      </c>
      <c r="Z751" s="52"/>
      <c r="AA751" s="6" t="s">
        <v>1300</v>
      </c>
      <c r="AB751" s="39">
        <v>26.9</v>
      </c>
      <c r="AC751" s="57">
        <f>+X751</f>
        <v>0</v>
      </c>
      <c r="AD751" s="17">
        <f>+Y751</f>
        <v>26.9</v>
      </c>
      <c r="AE751" s="12">
        <f>(AH751-AD751)/AH751</f>
        <v>0</v>
      </c>
      <c r="AF751" s="109"/>
      <c r="AG751" s="115">
        <v>3</v>
      </c>
      <c r="AH751" s="53">
        <f>SUM(AJ751:AL751)+AF751</f>
        <v>26.9</v>
      </c>
      <c r="AI751" s="52"/>
      <c r="AJ751" s="17">
        <f>ROUND(AD751/(1-VLOOKUP(AG751,Group,2,FALSE)),2)</f>
        <v>26.9</v>
      </c>
      <c r="AK751" s="17">
        <f>IF(VLOOKUP(AG751,Group,5,FALSE)="YES",VLOOKUP(ROUND(ROUND(AJ751,1)-AJ751,2),Round,2,FALSE)+VLOOKUP(AG751,Group,6,FALSE),0)</f>
        <v>0</v>
      </c>
      <c r="AL751" s="17">
        <f>IF(VLOOKUP(AG751,Group,7,FALSE)="",0,ROUND(AJ751-0.04999,1)-AJ751+AM751)</f>
        <v>0</v>
      </c>
      <c r="AM751" s="17" t="str">
        <f>IF(VLOOKUP(AG751,Group,7,FALSE)="","",VLOOKUP(AG751,Group,7,FALSE))</f>
        <v/>
      </c>
      <c r="AO751" s="31" t="s">
        <v>312</v>
      </c>
    </row>
    <row r="752" spans="2:41" s="3" customFormat="1" ht="1.5" customHeight="1" x14ac:dyDescent="0.2">
      <c r="C752" s="129"/>
      <c r="D752" s="11"/>
      <c r="E752" s="130"/>
      <c r="F752" s="130"/>
      <c r="Q752" s="83"/>
      <c r="R752" s="283"/>
      <c r="S752" s="39"/>
      <c r="T752" s="131"/>
      <c r="U752" s="122"/>
      <c r="V752" s="52"/>
      <c r="W752" s="52"/>
      <c r="X752" s="54"/>
      <c r="Y752" s="15"/>
      <c r="Z752" s="52"/>
      <c r="AA752" s="133"/>
      <c r="AC752" s="54"/>
      <c r="AD752" s="17"/>
      <c r="AE752" s="15"/>
      <c r="AF752" s="62"/>
      <c r="AH752" s="17"/>
      <c r="AI752" s="52"/>
      <c r="AK752" s="6"/>
      <c r="AO752" s="31" t="s">
        <v>312</v>
      </c>
    </row>
    <row r="753" spans="1:41" s="3" customFormat="1" ht="9.9499999999999993" customHeight="1" x14ac:dyDescent="0.2">
      <c r="B753" s="102" t="s">
        <v>292</v>
      </c>
      <c r="D753" s="40"/>
      <c r="E753" s="71" t="s">
        <v>44</v>
      </c>
      <c r="F753" s="71"/>
      <c r="G753" s="30" t="s">
        <v>45</v>
      </c>
      <c r="H753" s="30"/>
      <c r="I753" s="30" t="s">
        <v>419</v>
      </c>
      <c r="K753" s="30" t="s">
        <v>366</v>
      </c>
      <c r="L753" s="30"/>
      <c r="M753" s="30"/>
      <c r="N753" s="30"/>
      <c r="P753" s="71"/>
      <c r="Q753" s="83"/>
      <c r="R753" s="285" t="s">
        <v>1503</v>
      </c>
      <c r="S753" s="39">
        <f>IF(Suggested="Yes",AB753,AH753)</f>
        <v>13.9</v>
      </c>
      <c r="T753" s="37" t="s">
        <v>293</v>
      </c>
      <c r="U753" s="141" t="str">
        <f>+Instructions!$B$21</f>
        <v>G</v>
      </c>
      <c r="V753" s="52"/>
      <c r="W753" s="52"/>
      <c r="X753" s="54">
        <f>+Instructions!$C$21</f>
        <v>0</v>
      </c>
      <c r="Y753" s="17">
        <f>IF(Instructions!$C$21="Group",#REF!,IF(Instructions!$C$21="Carter",#REF!,ROUNDUP($AB753*(1-X753),2)))</f>
        <v>13.9</v>
      </c>
      <c r="Z753" s="52"/>
      <c r="AA753" s="6" t="s">
        <v>1300</v>
      </c>
      <c r="AB753" s="39">
        <v>13.9</v>
      </c>
      <c r="AC753" s="57">
        <f>+X753</f>
        <v>0</v>
      </c>
      <c r="AD753" s="39">
        <f>+Y753</f>
        <v>13.9</v>
      </c>
      <c r="AE753" s="57">
        <f>(AH753-AD753)/AH753</f>
        <v>0</v>
      </c>
      <c r="AF753" s="109"/>
      <c r="AG753" s="116">
        <v>2</v>
      </c>
      <c r="AH753" s="44">
        <f>SUM(AJ753:AL753)+AF753</f>
        <v>13.9</v>
      </c>
      <c r="AI753" s="52"/>
      <c r="AJ753" s="17">
        <f>ROUND(AD753/(1-VLOOKUP(AG753,Group,2,FALSE)),2)</f>
        <v>13.9</v>
      </c>
      <c r="AK753" s="17">
        <f>IF(VLOOKUP(AG753,Group,5,FALSE)="YES",VLOOKUP(ROUND(ROUND(AJ753,1)-AJ753,2),Round,2,FALSE)+VLOOKUP(AG753,Group,6,FALSE),0)</f>
        <v>0</v>
      </c>
      <c r="AL753" s="17">
        <f>IF(VLOOKUP(AG753,Group,7,FALSE)="",0,ROUND(AJ753-0.04999,1)-AJ753+AM753)</f>
        <v>0</v>
      </c>
      <c r="AM753" s="17" t="str">
        <f>IF(VLOOKUP(AG753,Group,7,FALSE)="","",VLOOKUP(AG753,Group,7,FALSE))</f>
        <v/>
      </c>
      <c r="AO753" s="31" t="s">
        <v>312</v>
      </c>
    </row>
    <row r="754" spans="1:41" s="3" customFormat="1" ht="1.5" customHeight="1" x14ac:dyDescent="0.2">
      <c r="P754" s="71"/>
      <c r="Q754" s="83"/>
      <c r="R754" s="6"/>
      <c r="S754" s="39"/>
      <c r="T754" s="6"/>
      <c r="U754" s="5"/>
      <c r="V754" s="52"/>
      <c r="W754" s="52"/>
      <c r="X754" s="54"/>
      <c r="Y754" s="17"/>
      <c r="Z754" s="52"/>
      <c r="AA754" s="39"/>
      <c r="AB754" s="39"/>
      <c r="AC754" s="54"/>
      <c r="AD754" s="17"/>
      <c r="AE754" s="15"/>
      <c r="AF754" s="62"/>
      <c r="AG754" s="112"/>
      <c r="AH754" s="39"/>
      <c r="AI754" s="52"/>
      <c r="AJ754" s="17"/>
      <c r="AK754" s="39"/>
      <c r="AL754" s="17"/>
      <c r="AM754" s="17"/>
      <c r="AO754" s="31" t="s">
        <v>312</v>
      </c>
    </row>
    <row r="755" spans="1:41" s="3" customFormat="1" ht="11.1" customHeight="1" x14ac:dyDescent="0.2">
      <c r="A755" s="3" t="s">
        <v>177</v>
      </c>
      <c r="C755" s="136" t="s">
        <v>372</v>
      </c>
      <c r="D755" s="11"/>
      <c r="E755" s="130"/>
      <c r="F755" s="130"/>
      <c r="Q755" s="83"/>
      <c r="T755" s="131"/>
      <c r="U755" s="122"/>
      <c r="V755" s="52"/>
      <c r="W755" s="52"/>
      <c r="X755" s="54"/>
      <c r="Y755" s="15"/>
      <c r="Z755" s="52"/>
      <c r="AA755" s="133"/>
      <c r="AC755" s="54"/>
      <c r="AD755" s="17"/>
      <c r="AE755" s="15"/>
      <c r="AF755" s="62"/>
      <c r="AH755" s="17"/>
      <c r="AI755" s="52"/>
      <c r="AK755" s="6" t="s">
        <v>93</v>
      </c>
      <c r="AO755" s="31" t="s">
        <v>312</v>
      </c>
    </row>
    <row r="756" spans="1:41" s="3" customFormat="1" ht="12.2" customHeight="1" x14ac:dyDescent="0.2">
      <c r="C756" s="129" t="s">
        <v>1483</v>
      </c>
      <c r="D756" s="11"/>
      <c r="E756" s="130"/>
      <c r="F756" s="130"/>
      <c r="Q756" s="83"/>
      <c r="R756" s="193" t="s">
        <v>681</v>
      </c>
      <c r="S756" s="194" t="s">
        <v>1153</v>
      </c>
      <c r="T756" s="198"/>
      <c r="U756" s="122"/>
      <c r="V756" s="52"/>
      <c r="W756" s="52"/>
      <c r="X756" s="54"/>
      <c r="Y756" s="15"/>
      <c r="Z756" s="52"/>
      <c r="AA756" s="133"/>
      <c r="AC756" s="54"/>
      <c r="AD756" s="17"/>
      <c r="AE756" s="15"/>
      <c r="AF756" s="62"/>
      <c r="AH756" s="17"/>
      <c r="AI756" s="52"/>
      <c r="AK756" s="6" t="s">
        <v>93</v>
      </c>
      <c r="AO756" s="31" t="s">
        <v>312</v>
      </c>
    </row>
    <row r="757" spans="1:41" s="3" customFormat="1" ht="2.25" customHeight="1" x14ac:dyDescent="0.2">
      <c r="C757" s="129"/>
      <c r="D757" s="11"/>
      <c r="E757" s="130"/>
      <c r="F757" s="130"/>
      <c r="Q757" s="83"/>
      <c r="S757" s="39"/>
      <c r="T757" s="131"/>
      <c r="U757" s="122"/>
      <c r="V757" s="52"/>
      <c r="W757" s="52"/>
      <c r="X757" s="54"/>
      <c r="Y757" s="15"/>
      <c r="Z757" s="52"/>
      <c r="AA757" s="133"/>
      <c r="AC757" s="54"/>
      <c r="AD757" s="17"/>
      <c r="AE757" s="15"/>
      <c r="AF757" s="62"/>
      <c r="AH757" s="17"/>
      <c r="AI757" s="52"/>
      <c r="AK757" s="6"/>
      <c r="AO757" s="31" t="s">
        <v>312</v>
      </c>
    </row>
    <row r="758" spans="1:41" s="30" customFormat="1" ht="9.9499999999999993" customHeight="1" x14ac:dyDescent="0.2">
      <c r="C758" s="129"/>
      <c r="D758" s="40" t="s">
        <v>206</v>
      </c>
      <c r="E758" s="144" t="s">
        <v>1157</v>
      </c>
      <c r="F758" s="128"/>
      <c r="H758" s="145" t="s">
        <v>1159</v>
      </c>
      <c r="L758" s="145"/>
      <c r="M758" s="145"/>
      <c r="N758" s="128"/>
      <c r="Q758" s="83"/>
      <c r="S758" s="39"/>
      <c r="T758" s="134"/>
      <c r="U758" s="123"/>
      <c r="V758" s="52"/>
      <c r="W758" s="52"/>
      <c r="X758" s="126"/>
      <c r="Y758" s="124"/>
      <c r="Z758" s="52"/>
      <c r="AA758" s="133"/>
      <c r="AC758" s="126"/>
      <c r="AD758" s="125"/>
      <c r="AE758" s="124"/>
      <c r="AF758" s="127"/>
      <c r="AH758" s="125"/>
      <c r="AI758" s="52"/>
      <c r="AJ758" s="3"/>
      <c r="AK758" s="6" t="s">
        <v>93</v>
      </c>
      <c r="AL758" s="3"/>
      <c r="AO758" s="31" t="s">
        <v>312</v>
      </c>
    </row>
    <row r="759" spans="1:41" s="30" customFormat="1" ht="9.9499999999999993" customHeight="1" x14ac:dyDescent="0.2">
      <c r="C759" s="129"/>
      <c r="D759" s="40"/>
      <c r="E759" s="144" t="s">
        <v>1158</v>
      </c>
      <c r="F759" s="128"/>
      <c r="H759" s="145" t="s">
        <v>1160</v>
      </c>
      <c r="I759" s="145"/>
      <c r="J759" s="145"/>
      <c r="K759" s="145"/>
      <c r="L759" s="146"/>
      <c r="M759" s="145"/>
      <c r="N759" s="128"/>
      <c r="Q759" s="83"/>
      <c r="S759" s="39"/>
      <c r="T759" s="134"/>
      <c r="U759" s="123"/>
      <c r="V759" s="52"/>
      <c r="W759" s="52"/>
      <c r="X759" s="126"/>
      <c r="Y759" s="124"/>
      <c r="Z759" s="52"/>
      <c r="AA759" s="133"/>
      <c r="AC759" s="126"/>
      <c r="AD759" s="125"/>
      <c r="AE759" s="124"/>
      <c r="AF759" s="127"/>
      <c r="AH759" s="125"/>
      <c r="AI759" s="52"/>
      <c r="AJ759" s="3"/>
      <c r="AK759" s="6" t="s">
        <v>93</v>
      </c>
      <c r="AL759" s="3"/>
      <c r="AO759" s="31" t="s">
        <v>312</v>
      </c>
    </row>
    <row r="760" spans="1:41" s="3" customFormat="1" ht="0.95" customHeight="1" x14ac:dyDescent="0.2">
      <c r="C760" s="129"/>
      <c r="D760" s="11"/>
      <c r="E760" s="130"/>
      <c r="F760" s="130"/>
      <c r="Q760" s="83"/>
      <c r="S760" s="39"/>
      <c r="T760" s="131"/>
      <c r="U760" s="122"/>
      <c r="V760" s="52"/>
      <c r="W760" s="52"/>
      <c r="X760" s="54"/>
      <c r="Y760" s="15"/>
      <c r="Z760" s="52"/>
      <c r="AA760" s="133"/>
      <c r="AC760" s="54"/>
      <c r="AD760" s="17"/>
      <c r="AE760" s="15"/>
      <c r="AF760" s="62"/>
      <c r="AH760" s="17"/>
      <c r="AI760" s="52"/>
      <c r="AK760" s="6"/>
      <c r="AO760" s="31" t="s">
        <v>312</v>
      </c>
    </row>
    <row r="761" spans="1:41" s="3" customFormat="1" ht="9.9499999999999993" customHeight="1" x14ac:dyDescent="0.2">
      <c r="B761" s="101" t="s">
        <v>308</v>
      </c>
      <c r="C761" s="283"/>
      <c r="D761" s="287"/>
      <c r="E761" s="281" t="s">
        <v>43</v>
      </c>
      <c r="F761" s="281"/>
      <c r="G761" s="282" t="s">
        <v>295</v>
      </c>
      <c r="H761" s="282"/>
      <c r="I761" s="282" t="s">
        <v>720</v>
      </c>
      <c r="J761" s="282"/>
      <c r="K761" s="282"/>
      <c r="L761" s="282"/>
      <c r="M761" s="282"/>
      <c r="N761" s="282"/>
      <c r="O761" s="283"/>
      <c r="P761" s="281" t="s">
        <v>1129</v>
      </c>
      <c r="Q761" s="284"/>
      <c r="R761" s="285" t="s">
        <v>1506</v>
      </c>
      <c r="S761" s="236">
        <f>IF(Suggested="Yes",AB761,AH761)</f>
        <v>10.15</v>
      </c>
      <c r="T761" s="37" t="s">
        <v>294</v>
      </c>
      <c r="U761" s="141" t="str">
        <f>+Instructions!$B$21</f>
        <v>G</v>
      </c>
      <c r="V761" s="52"/>
      <c r="W761" s="52"/>
      <c r="X761" s="54">
        <f>+Instructions!$C$21</f>
        <v>0</v>
      </c>
      <c r="Y761" s="17">
        <f>IF(Instructions!$C$21="Group",#REF!,IF(Instructions!$C$21="Carter",#REF!,ROUNDUP($AB761*(1-X761),2)))</f>
        <v>10.15</v>
      </c>
      <c r="Z761" s="52"/>
      <c r="AA761" s="6" t="s">
        <v>1300</v>
      </c>
      <c r="AB761" s="39">
        <v>10.15</v>
      </c>
      <c r="AC761" s="57">
        <f t="shared" ref="AC761:AD763" si="654">+X761</f>
        <v>0</v>
      </c>
      <c r="AD761" s="17">
        <f t="shared" si="654"/>
        <v>10.15</v>
      </c>
      <c r="AE761" s="12">
        <f>(AH761-AD761)/AH761</f>
        <v>0</v>
      </c>
      <c r="AF761" s="109"/>
      <c r="AG761" s="114">
        <v>1</v>
      </c>
      <c r="AH761" s="38">
        <f>SUM(AJ761:AL761)+AF761</f>
        <v>10.15</v>
      </c>
      <c r="AI761" s="52"/>
      <c r="AJ761" s="17">
        <f>ROUND(AD761/(1-VLOOKUP(AG761,Group,2,FALSE)),2)</f>
        <v>10.15</v>
      </c>
      <c r="AK761" s="17">
        <f>IF(VLOOKUP(AG761,Group,5,FALSE)="YES",VLOOKUP(ROUND(ROUND(AJ761,1)-AJ761,2),Round,2,FALSE)+VLOOKUP(AG761,Group,6,FALSE),0)</f>
        <v>0</v>
      </c>
      <c r="AL761" s="17">
        <f>IF(VLOOKUP(AG761,Group,7,FALSE)="",0,ROUND(AJ761-0.04999,1)-AJ761+AM761)</f>
        <v>0</v>
      </c>
      <c r="AM761" s="17" t="str">
        <f>IF(VLOOKUP(AG761,Group,7,FALSE)="","",VLOOKUP(AG761,Group,7,FALSE))</f>
        <v/>
      </c>
      <c r="AO761" s="31" t="s">
        <v>312</v>
      </c>
    </row>
    <row r="762" spans="1:41" s="3" customFormat="1" ht="9.9499999999999993" customHeight="1" x14ac:dyDescent="0.2">
      <c r="B762" s="101" t="s">
        <v>308</v>
      </c>
      <c r="C762" s="283"/>
      <c r="D762" s="287"/>
      <c r="E762" s="281" t="s">
        <v>276</v>
      </c>
      <c r="F762" s="281"/>
      <c r="G762" s="282" t="s">
        <v>295</v>
      </c>
      <c r="H762" s="282"/>
      <c r="I762" s="282" t="s">
        <v>720</v>
      </c>
      <c r="J762" s="282"/>
      <c r="K762" s="282"/>
      <c r="L762" s="282"/>
      <c r="M762" s="282"/>
      <c r="N762" s="282"/>
      <c r="O762" s="283"/>
      <c r="P762" s="281" t="s">
        <v>107</v>
      </c>
      <c r="Q762" s="284"/>
      <c r="R762" s="285"/>
      <c r="S762" s="236">
        <f>IF(Suggested="Yes",AB762,AH762)</f>
        <v>10.25</v>
      </c>
      <c r="T762" s="37" t="s">
        <v>294</v>
      </c>
      <c r="U762" s="141" t="str">
        <f>+Instructions!$B$21</f>
        <v>G</v>
      </c>
      <c r="V762" s="52"/>
      <c r="W762" s="52"/>
      <c r="X762" s="54">
        <f>+Instructions!$C$21</f>
        <v>0</v>
      </c>
      <c r="Y762" s="17">
        <f>IF(Instructions!$C$21="Group",#REF!,IF(Instructions!$C$21="Carter",#REF!,ROUNDUP($AB762*(1-X762),2)))</f>
        <v>10.25</v>
      </c>
      <c r="Z762" s="52"/>
      <c r="AA762" s="6" t="s">
        <v>1300</v>
      </c>
      <c r="AB762" s="39">
        <v>10.25</v>
      </c>
      <c r="AC762" s="57">
        <f t="shared" si="654"/>
        <v>0</v>
      </c>
      <c r="AD762" s="17">
        <f t="shared" si="654"/>
        <v>10.25</v>
      </c>
      <c r="AE762" s="12">
        <f>(AH762-AD762)/AH762</f>
        <v>0</v>
      </c>
      <c r="AF762" s="109"/>
      <c r="AG762" s="114">
        <v>1</v>
      </c>
      <c r="AH762" s="38">
        <f>SUM(AJ762:AL762)+AF762</f>
        <v>10.25</v>
      </c>
      <c r="AI762" s="52"/>
      <c r="AJ762" s="17">
        <f>ROUND(AD762/(1-VLOOKUP(AG762,Group,2,FALSE)),2)</f>
        <v>10.25</v>
      </c>
      <c r="AK762" s="17">
        <f>IF(VLOOKUP(AG762,Group,5,FALSE)="YES",VLOOKUP(ROUND(ROUND(AJ762,1)-AJ762,2),Round,2,FALSE)+VLOOKUP(AG762,Group,6,FALSE),0)</f>
        <v>0</v>
      </c>
      <c r="AL762" s="17">
        <f>IF(VLOOKUP(AG762,Group,7,FALSE)="",0,ROUND(AJ762-0.04999,1)-AJ762+AM762)</f>
        <v>0</v>
      </c>
      <c r="AM762" s="17" t="str">
        <f>IF(VLOOKUP(AG762,Group,7,FALSE)="","",VLOOKUP(AG762,Group,7,FALSE))</f>
        <v/>
      </c>
      <c r="AO762" s="31" t="s">
        <v>312</v>
      </c>
    </row>
    <row r="763" spans="1:41" s="3" customFormat="1" ht="9.9499999999999993" customHeight="1" x14ac:dyDescent="0.2">
      <c r="B763" s="101" t="s">
        <v>308</v>
      </c>
      <c r="C763" s="283"/>
      <c r="D763" s="287"/>
      <c r="E763" s="281" t="s">
        <v>870</v>
      </c>
      <c r="F763" s="281"/>
      <c r="G763" s="282" t="s">
        <v>295</v>
      </c>
      <c r="H763" s="282"/>
      <c r="I763" s="282" t="s">
        <v>720</v>
      </c>
      <c r="J763" s="282"/>
      <c r="K763" s="282"/>
      <c r="L763" s="282"/>
      <c r="M763" s="282"/>
      <c r="N763" s="282"/>
      <c r="O763" s="283"/>
      <c r="P763" s="281" t="s">
        <v>107</v>
      </c>
      <c r="Q763" s="284"/>
      <c r="R763" s="285" t="s">
        <v>1502</v>
      </c>
      <c r="S763" s="236">
        <f>IF(Suggested="Yes",AB763,AH763)</f>
        <v>11.3</v>
      </c>
      <c r="T763" s="37" t="s">
        <v>294</v>
      </c>
      <c r="U763" s="141" t="str">
        <f>+Instructions!$B$21</f>
        <v>G</v>
      </c>
      <c r="V763" s="52"/>
      <c r="W763" s="52"/>
      <c r="X763" s="54">
        <f>+Instructions!$C$21</f>
        <v>0</v>
      </c>
      <c r="Y763" s="17">
        <f>IF(Instructions!$C$21="Group",#REF!,IF(Instructions!$C$21="Carter",#REF!,ROUNDUP($AB763*(1-X763),2)))</f>
        <v>11.3</v>
      </c>
      <c r="Z763" s="52"/>
      <c r="AA763" s="6" t="s">
        <v>1300</v>
      </c>
      <c r="AB763" s="39">
        <v>11.3</v>
      </c>
      <c r="AC763" s="57">
        <f t="shared" si="654"/>
        <v>0</v>
      </c>
      <c r="AD763" s="17">
        <f t="shared" si="654"/>
        <v>11.3</v>
      </c>
      <c r="AE763" s="12">
        <f>(AH763-AD763)/AH763</f>
        <v>0</v>
      </c>
      <c r="AF763" s="109"/>
      <c r="AG763" s="114">
        <v>1</v>
      </c>
      <c r="AH763" s="38">
        <f>SUM(AJ763:AL763)+AF763</f>
        <v>11.3</v>
      </c>
      <c r="AI763" s="52"/>
      <c r="AJ763" s="17">
        <f>ROUND(AD763/(1-VLOOKUP(AG763,Group,2,FALSE)),2)</f>
        <v>11.3</v>
      </c>
      <c r="AK763" s="17">
        <f>IF(VLOOKUP(AG763,Group,5,FALSE)="YES",VLOOKUP(ROUND(ROUND(AJ763,1)-AJ763,2),Round,2,FALSE)+VLOOKUP(AG763,Group,6,FALSE),0)</f>
        <v>0</v>
      </c>
      <c r="AL763" s="17">
        <f>IF(VLOOKUP(AG763,Group,7,FALSE)="",0,ROUND(AJ763-0.04999,1)-AJ763+AM763)</f>
        <v>0</v>
      </c>
      <c r="AM763" s="17" t="str">
        <f>IF(VLOOKUP(AG763,Group,7,FALSE)="","",VLOOKUP(AG763,Group,7,FALSE))</f>
        <v/>
      </c>
      <c r="AO763" s="31" t="s">
        <v>312</v>
      </c>
    </row>
    <row r="764" spans="1:41" s="3" customFormat="1" ht="0.95" customHeight="1" x14ac:dyDescent="0.2">
      <c r="C764" s="288"/>
      <c r="D764" s="289"/>
      <c r="E764" s="290"/>
      <c r="F764" s="290"/>
      <c r="G764" s="283"/>
      <c r="H764" s="283"/>
      <c r="I764" s="283"/>
      <c r="J764" s="283"/>
      <c r="K764" s="283"/>
      <c r="L764" s="283"/>
      <c r="M764" s="283"/>
      <c r="N764" s="283"/>
      <c r="O764" s="283"/>
      <c r="P764" s="283"/>
      <c r="Q764" s="284"/>
      <c r="R764" s="283"/>
      <c r="S764" s="236"/>
      <c r="T764" s="131"/>
      <c r="U764" s="122"/>
      <c r="V764" s="52"/>
      <c r="W764" s="52"/>
      <c r="X764" s="54"/>
      <c r="Y764" s="15"/>
      <c r="Z764" s="52"/>
      <c r="AA764" s="133"/>
      <c r="AC764" s="54"/>
      <c r="AD764" s="17"/>
      <c r="AE764" s="15"/>
      <c r="AF764" s="62"/>
      <c r="AH764" s="17"/>
      <c r="AI764" s="52"/>
      <c r="AK764" s="6"/>
      <c r="AO764" s="31" t="s">
        <v>312</v>
      </c>
    </row>
    <row r="765" spans="1:41" s="3" customFormat="1" ht="9.9499999999999993" customHeight="1" x14ac:dyDescent="0.2">
      <c r="B765" s="100" t="s">
        <v>204</v>
      </c>
      <c r="C765" s="283"/>
      <c r="D765" s="287"/>
      <c r="E765" s="281" t="s">
        <v>1203</v>
      </c>
      <c r="F765" s="281"/>
      <c r="G765" s="282" t="s">
        <v>1163</v>
      </c>
      <c r="H765" s="282"/>
      <c r="I765" s="282" t="s">
        <v>720</v>
      </c>
      <c r="J765" s="283"/>
      <c r="K765" s="282" t="s">
        <v>1566</v>
      </c>
      <c r="L765" s="282"/>
      <c r="M765" s="282"/>
      <c r="N765" s="282"/>
      <c r="O765" s="283"/>
      <c r="P765" s="281" t="s">
        <v>948</v>
      </c>
      <c r="Q765" s="284"/>
      <c r="R765" s="285" t="s">
        <v>1503</v>
      </c>
      <c r="S765" s="236">
        <f>IF(Suggested="Yes",AB765,AH765)</f>
        <v>56.4</v>
      </c>
      <c r="T765" s="37" t="s">
        <v>293</v>
      </c>
      <c r="U765" s="141" t="str">
        <f>+Instructions!$B$21</f>
        <v>G</v>
      </c>
      <c r="V765" s="52"/>
      <c r="W765" s="52"/>
      <c r="X765" s="54">
        <f>+Instructions!$C$21</f>
        <v>0</v>
      </c>
      <c r="Y765" s="17">
        <f>IF(Instructions!$C$21="Group",#REF!,IF(Instructions!$C$21="Carter",#REF!,ROUNDUP($AB765*(1-X765),2)))</f>
        <v>56.4</v>
      </c>
      <c r="Z765" s="52"/>
      <c r="AA765" s="6" t="s">
        <v>1300</v>
      </c>
      <c r="AB765" s="39">
        <v>56.4</v>
      </c>
      <c r="AC765" s="57">
        <f>+X765</f>
        <v>0</v>
      </c>
      <c r="AD765" s="17">
        <f>+Y765</f>
        <v>56.4</v>
      </c>
      <c r="AE765" s="12">
        <f>(AH765-AD765)/AH765</f>
        <v>0</v>
      </c>
      <c r="AF765" s="109"/>
      <c r="AG765" s="115">
        <v>3</v>
      </c>
      <c r="AH765" s="53">
        <f>SUM(AJ765:AL765)+AF765</f>
        <v>56.4</v>
      </c>
      <c r="AI765" s="52"/>
      <c r="AJ765" s="17">
        <f>ROUND(AD765/(1-VLOOKUP(AG765,Group,2,FALSE)),2)</f>
        <v>56.4</v>
      </c>
      <c r="AK765" s="17">
        <f>IF(VLOOKUP(AG765,Group,5,FALSE)="YES",VLOOKUP(ROUND(ROUND(AJ765,1)-AJ765,2),Round,2,FALSE)+VLOOKUP(AG765,Group,6,FALSE),0)</f>
        <v>0</v>
      </c>
      <c r="AL765" s="17">
        <f>IF(VLOOKUP(AG765,Group,7,FALSE)="",0,ROUND(AJ765-0.04999,1)-AJ765+AM765)</f>
        <v>0</v>
      </c>
      <c r="AM765" s="17" t="str">
        <f>IF(VLOOKUP(AG765,Group,7,FALSE)="","",VLOOKUP(AG765,Group,7,FALSE))</f>
        <v/>
      </c>
      <c r="AO765" s="31" t="s">
        <v>312</v>
      </c>
    </row>
    <row r="766" spans="1:41" s="3" customFormat="1" ht="0.95" customHeight="1" x14ac:dyDescent="0.2">
      <c r="C766" s="288"/>
      <c r="D766" s="289"/>
      <c r="E766" s="290"/>
      <c r="F766" s="290"/>
      <c r="G766" s="283"/>
      <c r="H766" s="283"/>
      <c r="I766" s="283"/>
      <c r="J766" s="283"/>
      <c r="K766" s="283"/>
      <c r="L766" s="283"/>
      <c r="M766" s="283"/>
      <c r="N766" s="283"/>
      <c r="O766" s="283"/>
      <c r="P766" s="283"/>
      <c r="Q766" s="284"/>
      <c r="R766" s="283"/>
      <c r="S766" s="236"/>
      <c r="T766" s="131"/>
      <c r="U766" s="122"/>
      <c r="V766" s="52"/>
      <c r="W766" s="52"/>
      <c r="X766" s="54"/>
      <c r="Y766" s="15"/>
      <c r="Z766" s="52"/>
      <c r="AA766" s="133"/>
      <c r="AC766" s="54"/>
      <c r="AD766" s="17"/>
      <c r="AE766" s="15"/>
      <c r="AF766" s="62"/>
      <c r="AH766" s="17"/>
      <c r="AI766" s="52"/>
      <c r="AK766" s="6"/>
      <c r="AO766" s="31" t="s">
        <v>312</v>
      </c>
    </row>
    <row r="767" spans="1:41" s="3" customFormat="1" ht="9.9499999999999993" customHeight="1" x14ac:dyDescent="0.2">
      <c r="B767" s="102" t="s">
        <v>292</v>
      </c>
      <c r="C767" s="283"/>
      <c r="D767" s="287"/>
      <c r="E767" s="281" t="s">
        <v>44</v>
      </c>
      <c r="F767" s="281"/>
      <c r="G767" s="282" t="s">
        <v>45</v>
      </c>
      <c r="H767" s="282"/>
      <c r="I767" s="282" t="s">
        <v>720</v>
      </c>
      <c r="J767" s="283"/>
      <c r="K767" s="282" t="s">
        <v>366</v>
      </c>
      <c r="L767" s="282"/>
      <c r="M767" s="282"/>
      <c r="N767" s="282"/>
      <c r="O767" s="283"/>
      <c r="P767" s="281"/>
      <c r="Q767" s="284"/>
      <c r="R767" s="285" t="s">
        <v>1503</v>
      </c>
      <c r="S767" s="236">
        <f>IF(Suggested="Yes",AB767,AH767)</f>
        <v>15.15</v>
      </c>
      <c r="T767" s="37" t="s">
        <v>293</v>
      </c>
      <c r="U767" s="141" t="str">
        <f>+Instructions!$B$21</f>
        <v>G</v>
      </c>
      <c r="V767" s="52"/>
      <c r="W767" s="52"/>
      <c r="X767" s="54">
        <f>+Instructions!$C$21</f>
        <v>0</v>
      </c>
      <c r="Y767" s="17">
        <f>IF(Instructions!$C$21="Group",#REF!,IF(Instructions!$C$21="Carter",#REF!,ROUNDUP($AB767*(1-X767),2)))</f>
        <v>15.15</v>
      </c>
      <c r="Z767" s="52"/>
      <c r="AA767" s="6" t="s">
        <v>1300</v>
      </c>
      <c r="AB767" s="39">
        <v>15.15</v>
      </c>
      <c r="AC767" s="57">
        <f>+X767</f>
        <v>0</v>
      </c>
      <c r="AD767" s="39">
        <f>+Y767</f>
        <v>15.15</v>
      </c>
      <c r="AE767" s="57">
        <f>(AH767-AD767)/AH767</f>
        <v>0</v>
      </c>
      <c r="AF767" s="109"/>
      <c r="AG767" s="116">
        <v>2</v>
      </c>
      <c r="AH767" s="44">
        <f>SUM(AJ767:AL767)+AF767</f>
        <v>15.15</v>
      </c>
      <c r="AI767" s="52"/>
      <c r="AJ767" s="17">
        <f>ROUND(AD767/(1-VLOOKUP(AG767,Group,2,FALSE)),2)</f>
        <v>15.15</v>
      </c>
      <c r="AK767" s="17">
        <f>IF(VLOOKUP(AG767,Group,5,FALSE)="YES",VLOOKUP(ROUND(ROUND(AJ767,1)-AJ767,2),Round,2,FALSE)+VLOOKUP(AG767,Group,6,FALSE),0)</f>
        <v>0</v>
      </c>
      <c r="AL767" s="17">
        <f>IF(VLOOKUP(AG767,Group,7,FALSE)="",0,ROUND(AJ767-0.04999,1)-AJ767+AM767)</f>
        <v>0</v>
      </c>
      <c r="AM767" s="17" t="str">
        <f>IF(VLOOKUP(AG767,Group,7,FALSE)="","",VLOOKUP(AG767,Group,7,FALSE))</f>
        <v/>
      </c>
      <c r="AO767" s="31" t="s">
        <v>312</v>
      </c>
    </row>
    <row r="768" spans="1:41" s="3" customFormat="1" ht="1.5" customHeight="1" x14ac:dyDescent="0.2">
      <c r="C768" s="283"/>
      <c r="D768" s="283"/>
      <c r="E768" s="283"/>
      <c r="F768" s="283"/>
      <c r="G768" s="283"/>
      <c r="H768" s="283"/>
      <c r="I768" s="283"/>
      <c r="J768" s="283"/>
      <c r="K768" s="283"/>
      <c r="L768" s="283"/>
      <c r="M768" s="283"/>
      <c r="N768" s="283"/>
      <c r="O768" s="283"/>
      <c r="P768" s="281"/>
      <c r="Q768" s="284"/>
      <c r="R768" s="291"/>
      <c r="S768" s="236"/>
      <c r="T768" s="6"/>
      <c r="U768" s="5"/>
      <c r="V768" s="52"/>
      <c r="W768" s="52"/>
      <c r="X768" s="54"/>
      <c r="Y768" s="15"/>
      <c r="Z768" s="52"/>
      <c r="AA768" s="39"/>
      <c r="AB768" s="39"/>
      <c r="AC768" s="54"/>
      <c r="AD768" s="17"/>
      <c r="AE768" s="15"/>
      <c r="AF768" s="62"/>
      <c r="AG768" s="112"/>
      <c r="AH768" s="39"/>
      <c r="AI768" s="52"/>
      <c r="AJ768" s="17"/>
      <c r="AK768" s="39"/>
      <c r="AL768" s="17"/>
      <c r="AM768" s="17"/>
      <c r="AO768" s="31" t="s">
        <v>312</v>
      </c>
    </row>
    <row r="769" spans="2:41" s="3" customFormat="1" ht="9.75" customHeight="1" x14ac:dyDescent="0.2">
      <c r="C769" s="283"/>
      <c r="D769" s="287" t="s">
        <v>305</v>
      </c>
      <c r="E769" s="292" t="s">
        <v>1501</v>
      </c>
      <c r="F769" s="281"/>
      <c r="G769" s="282"/>
      <c r="H769" s="282"/>
      <c r="I769" s="282"/>
      <c r="J769" s="282"/>
      <c r="K769" s="282"/>
      <c r="L769" s="282"/>
      <c r="M769" s="282"/>
      <c r="N769" s="282"/>
      <c r="O769" s="283"/>
      <c r="P769" s="281"/>
      <c r="Q769" s="284"/>
      <c r="R769" s="285"/>
      <c r="S769" s="236"/>
      <c r="T769" s="37"/>
      <c r="U769" s="5"/>
      <c r="V769" s="52"/>
      <c r="W769" s="52"/>
      <c r="X769" s="54"/>
      <c r="Y769" s="17"/>
      <c r="Z769" s="52"/>
      <c r="AA769" s="133"/>
      <c r="AB769" s="39"/>
      <c r="AC769" s="57"/>
      <c r="AD769" s="17"/>
      <c r="AE769" s="12"/>
      <c r="AF769" s="62"/>
      <c r="AH769" s="17"/>
      <c r="AI769" s="52"/>
      <c r="AK769" s="6" t="s">
        <v>93</v>
      </c>
      <c r="AO769" s="31" t="s">
        <v>312</v>
      </c>
    </row>
    <row r="770" spans="2:41" s="3" customFormat="1" ht="9.75" customHeight="1" x14ac:dyDescent="0.2">
      <c r="C770" s="283"/>
      <c r="D770" s="287"/>
      <c r="E770" s="292" t="s">
        <v>1505</v>
      </c>
      <c r="F770" s="281"/>
      <c r="G770" s="282"/>
      <c r="H770" s="282"/>
      <c r="I770" s="282"/>
      <c r="J770" s="282"/>
      <c r="K770" s="292"/>
      <c r="L770" s="282"/>
      <c r="M770" s="282"/>
      <c r="N770" s="282"/>
      <c r="O770" s="283"/>
      <c r="P770" s="281"/>
      <c r="Q770" s="284"/>
      <c r="R770" s="285"/>
      <c r="S770" s="236"/>
      <c r="T770" s="37"/>
      <c r="U770" s="5"/>
      <c r="V770" s="52"/>
      <c r="W770" s="52"/>
      <c r="X770" s="54"/>
      <c r="Y770" s="17"/>
      <c r="Z770" s="52"/>
      <c r="AA770" s="133"/>
      <c r="AB770" s="39"/>
      <c r="AC770" s="57"/>
      <c r="AD770" s="17"/>
      <c r="AE770" s="12"/>
      <c r="AF770" s="62"/>
      <c r="AH770" s="17"/>
      <c r="AI770" s="52"/>
      <c r="AK770" s="6"/>
      <c r="AO770" s="31"/>
    </row>
    <row r="771" spans="2:41" s="3" customFormat="1" ht="9.75" customHeight="1" x14ac:dyDescent="0.2">
      <c r="C771" s="283"/>
      <c r="D771" s="287"/>
      <c r="E771" s="292" t="s">
        <v>1504</v>
      </c>
      <c r="F771" s="281"/>
      <c r="G771" s="282"/>
      <c r="H771" s="282"/>
      <c r="I771" s="282"/>
      <c r="J771" s="282"/>
      <c r="K771" s="282"/>
      <c r="L771" s="282"/>
      <c r="M771" s="282"/>
      <c r="N771" s="282"/>
      <c r="O771" s="283"/>
      <c r="P771" s="281"/>
      <c r="Q771" s="284"/>
      <c r="R771" s="285"/>
      <c r="S771" s="236"/>
      <c r="T771" s="37"/>
      <c r="U771" s="5"/>
      <c r="V771" s="52"/>
      <c r="W771" s="52"/>
      <c r="X771" s="54"/>
      <c r="Y771" s="17"/>
      <c r="Z771" s="52"/>
      <c r="AA771" s="133"/>
      <c r="AB771" s="39"/>
      <c r="AC771" s="57"/>
      <c r="AD771" s="17"/>
      <c r="AE771" s="12"/>
      <c r="AF771" s="62"/>
      <c r="AH771" s="17"/>
      <c r="AI771" s="52"/>
      <c r="AK771" s="6"/>
      <c r="AO771" s="31"/>
    </row>
    <row r="772" spans="2:41" s="3" customFormat="1" ht="9.75" customHeight="1" x14ac:dyDescent="0.2">
      <c r="C772" s="283"/>
      <c r="D772" s="287"/>
      <c r="E772" s="292" t="s">
        <v>1507</v>
      </c>
      <c r="F772" s="281"/>
      <c r="G772" s="282"/>
      <c r="H772" s="282"/>
      <c r="I772" s="282"/>
      <c r="J772" s="282"/>
      <c r="K772" s="282"/>
      <c r="L772" s="282"/>
      <c r="M772" s="282"/>
      <c r="N772" s="282"/>
      <c r="O772" s="283"/>
      <c r="P772" s="281"/>
      <c r="Q772" s="284"/>
      <c r="R772" s="285"/>
      <c r="S772" s="236"/>
      <c r="T772" s="37"/>
      <c r="U772" s="5"/>
      <c r="V772" s="52"/>
      <c r="W772" s="52"/>
      <c r="X772" s="54"/>
      <c r="Y772" s="17"/>
      <c r="Z772" s="52"/>
      <c r="AA772" s="133"/>
      <c r="AB772" s="39"/>
      <c r="AC772" s="57"/>
      <c r="AD772" s="17"/>
      <c r="AE772" s="12"/>
      <c r="AF772" s="62"/>
      <c r="AH772" s="17"/>
      <c r="AI772" s="52"/>
      <c r="AK772" s="6"/>
      <c r="AO772" s="31"/>
    </row>
    <row r="773" spans="2:41" s="3" customFormat="1" ht="3.75" customHeight="1" x14ac:dyDescent="0.2">
      <c r="P773" s="71"/>
      <c r="Q773" s="83"/>
      <c r="R773" s="6"/>
      <c r="S773" s="39"/>
      <c r="T773" s="6"/>
      <c r="U773" s="5"/>
      <c r="V773" s="52"/>
      <c r="W773" s="52"/>
      <c r="X773" s="54"/>
      <c r="Y773" s="15"/>
      <c r="Z773" s="52"/>
      <c r="AA773" s="39"/>
      <c r="AB773" s="39"/>
      <c r="AC773" s="54"/>
      <c r="AD773" s="17"/>
      <c r="AE773" s="15"/>
      <c r="AF773" s="62"/>
      <c r="AG773" s="112"/>
      <c r="AH773" s="39"/>
      <c r="AI773" s="52"/>
      <c r="AJ773" s="17"/>
      <c r="AK773" s="39"/>
      <c r="AL773" s="17"/>
      <c r="AM773" s="17"/>
      <c r="AO773" s="31" t="s">
        <v>312</v>
      </c>
    </row>
    <row r="774" spans="2:41" s="3" customFormat="1" ht="12.2" customHeight="1" x14ac:dyDescent="0.2">
      <c r="C774" s="288" t="s">
        <v>1536</v>
      </c>
      <c r="D774" s="283"/>
      <c r="E774" s="283"/>
      <c r="F774" s="283"/>
      <c r="G774" s="283"/>
      <c r="H774" s="283"/>
      <c r="I774" s="283"/>
      <c r="J774" s="283"/>
      <c r="K774" s="283"/>
      <c r="L774" s="283"/>
      <c r="M774" s="283"/>
      <c r="N774" s="283"/>
      <c r="O774" s="283"/>
      <c r="P774" s="281"/>
      <c r="Q774" s="284"/>
      <c r="R774" s="293" t="s">
        <v>681</v>
      </c>
      <c r="S774" s="294" t="s">
        <v>1526</v>
      </c>
      <c r="T774" s="295"/>
      <c r="U774" s="5"/>
      <c r="V774" s="52"/>
      <c r="W774" s="52"/>
      <c r="X774" s="54"/>
      <c r="Y774" s="15"/>
      <c r="Z774" s="52"/>
      <c r="AA774" s="39"/>
      <c r="AB774" s="39"/>
      <c r="AC774" s="54"/>
      <c r="AD774" s="17"/>
      <c r="AE774" s="15"/>
      <c r="AF774" s="62"/>
      <c r="AG774" s="112"/>
      <c r="AH774" s="39"/>
      <c r="AI774" s="52"/>
      <c r="AJ774" s="17"/>
      <c r="AK774" s="39"/>
      <c r="AL774" s="17"/>
      <c r="AM774" s="17"/>
      <c r="AO774" s="31"/>
    </row>
    <row r="775" spans="2:41" s="3" customFormat="1" ht="2.25" customHeight="1" x14ac:dyDescent="0.2">
      <c r="C775" s="283"/>
      <c r="D775" s="283"/>
      <c r="E775" s="283"/>
      <c r="F775" s="283"/>
      <c r="G775" s="283"/>
      <c r="H775" s="283"/>
      <c r="I775" s="283"/>
      <c r="J775" s="283"/>
      <c r="K775" s="283"/>
      <c r="L775" s="283"/>
      <c r="M775" s="283"/>
      <c r="N775" s="283"/>
      <c r="O775" s="283"/>
      <c r="P775" s="281"/>
      <c r="Q775" s="284"/>
      <c r="R775" s="291"/>
      <c r="S775" s="236"/>
      <c r="T775" s="291"/>
      <c r="U775" s="5"/>
      <c r="V775" s="52"/>
      <c r="W775" s="52"/>
      <c r="X775" s="54"/>
      <c r="Y775" s="15"/>
      <c r="Z775" s="52"/>
      <c r="AA775" s="39"/>
      <c r="AB775" s="39"/>
      <c r="AC775" s="54"/>
      <c r="AD775" s="17"/>
      <c r="AE775" s="15"/>
      <c r="AF775" s="62"/>
      <c r="AG775" s="112"/>
      <c r="AH775" s="39"/>
      <c r="AI775" s="52"/>
      <c r="AJ775" s="17"/>
      <c r="AK775" s="39"/>
      <c r="AL775" s="17"/>
      <c r="AM775" s="17"/>
      <c r="AO775" s="31" t="s">
        <v>312</v>
      </c>
    </row>
    <row r="776" spans="2:41" s="30" customFormat="1" ht="9.9499999999999993" customHeight="1" x14ac:dyDescent="0.2">
      <c r="C776" s="296"/>
      <c r="D776" s="287" t="s">
        <v>257</v>
      </c>
      <c r="E776" s="297" t="s">
        <v>1527</v>
      </c>
      <c r="F776" s="298"/>
      <c r="G776" s="297"/>
      <c r="H776" s="297"/>
      <c r="I776" s="282"/>
      <c r="J776" s="297"/>
      <c r="K776" s="299"/>
      <c r="L776" s="297"/>
      <c r="M776" s="282"/>
      <c r="N776" s="298"/>
      <c r="O776" s="282"/>
      <c r="P776" s="282"/>
      <c r="Q776" s="284"/>
      <c r="R776" s="282"/>
      <c r="S776" s="282"/>
      <c r="T776" s="300"/>
      <c r="U776" s="123"/>
      <c r="V776" s="52"/>
      <c r="W776" s="52"/>
      <c r="X776" s="126"/>
      <c r="Y776" s="124"/>
      <c r="Z776" s="52"/>
      <c r="AA776" s="133"/>
      <c r="AC776" s="126"/>
      <c r="AD776" s="125"/>
      <c r="AE776" s="124"/>
      <c r="AF776" s="127"/>
      <c r="AH776" s="125"/>
      <c r="AI776" s="52"/>
      <c r="AJ776" s="3"/>
      <c r="AK776" s="6" t="s">
        <v>93</v>
      </c>
      <c r="AL776" s="3"/>
      <c r="AO776" s="31" t="s">
        <v>312</v>
      </c>
    </row>
    <row r="777" spans="2:41" s="3" customFormat="1" ht="0.95" customHeight="1" x14ac:dyDescent="0.2">
      <c r="C777" s="283"/>
      <c r="D777" s="283"/>
      <c r="E777" s="283"/>
      <c r="F777" s="283"/>
      <c r="G777" s="283"/>
      <c r="H777" s="283"/>
      <c r="I777" s="283"/>
      <c r="J777" s="283"/>
      <c r="K777" s="283"/>
      <c r="L777" s="283"/>
      <c r="M777" s="283"/>
      <c r="N777" s="283"/>
      <c r="O777" s="283"/>
      <c r="P777" s="281"/>
      <c r="Q777" s="284"/>
      <c r="R777" s="291"/>
      <c r="S777" s="236"/>
      <c r="T777" s="291"/>
      <c r="U777" s="5"/>
      <c r="V777" s="52"/>
      <c r="W777" s="52"/>
      <c r="X777" s="54"/>
      <c r="Y777" s="15"/>
      <c r="Z777" s="52"/>
      <c r="AA777" s="39"/>
      <c r="AB777" s="39"/>
      <c r="AC777" s="54"/>
      <c r="AD777" s="17"/>
      <c r="AE777" s="15"/>
      <c r="AF777" s="62"/>
      <c r="AG777" s="112"/>
      <c r="AH777" s="39"/>
      <c r="AI777" s="52"/>
      <c r="AJ777" s="17"/>
      <c r="AK777" s="39"/>
      <c r="AL777" s="17"/>
      <c r="AM777" s="17"/>
      <c r="AO777" s="31" t="s">
        <v>312</v>
      </c>
    </row>
    <row r="778" spans="2:41" s="3" customFormat="1" ht="9.9499999999999993" customHeight="1" x14ac:dyDescent="0.2">
      <c r="B778" s="101" t="s">
        <v>308</v>
      </c>
      <c r="C778" s="283"/>
      <c r="D778" s="287"/>
      <c r="E778" s="281" t="s">
        <v>719</v>
      </c>
      <c r="F778" s="281"/>
      <c r="G778" s="282" t="s">
        <v>295</v>
      </c>
      <c r="H778" s="282"/>
      <c r="I778" s="282" t="s">
        <v>620</v>
      </c>
      <c r="J778" s="282"/>
      <c r="K778" s="282"/>
      <c r="L778" s="282"/>
      <c r="M778" s="282"/>
      <c r="N778" s="282"/>
      <c r="O778" s="283"/>
      <c r="P778" s="281" t="s">
        <v>764</v>
      </c>
      <c r="Q778" s="284"/>
      <c r="R778" s="285"/>
      <c r="S778" s="236">
        <f t="shared" ref="S778" si="655">IF(Suggested="Yes",AB778,AH778)</f>
        <v>18.95</v>
      </c>
      <c r="T778" s="286" t="s">
        <v>294</v>
      </c>
      <c r="U778" s="141" t="str">
        <f>+Instructions!$B$21</f>
        <v>G</v>
      </c>
      <c r="V778" s="52"/>
      <c r="W778" s="52"/>
      <c r="X778" s="54">
        <f>+Instructions!$C$21</f>
        <v>0</v>
      </c>
      <c r="Y778" s="17">
        <f>IF(Instructions!$C$21="Group",#REF!,IF(Instructions!$C$21="Carter",#REF!,ROUNDUP($AB778*(1-X778),2)))</f>
        <v>18.95</v>
      </c>
      <c r="Z778" s="52"/>
      <c r="AA778" s="6" t="s">
        <v>1300</v>
      </c>
      <c r="AB778" s="39">
        <v>18.95</v>
      </c>
      <c r="AC778" s="57">
        <f t="shared" ref="AC778" si="656">+X778</f>
        <v>0</v>
      </c>
      <c r="AD778" s="17">
        <f t="shared" ref="AD778" si="657">+Y778</f>
        <v>18.95</v>
      </c>
      <c r="AE778" s="12">
        <f t="shared" ref="AE778" si="658">(AH778-AD778)/AH778</f>
        <v>0</v>
      </c>
      <c r="AF778" s="109"/>
      <c r="AG778" s="114">
        <v>1</v>
      </c>
      <c r="AH778" s="38">
        <f t="shared" ref="AH778" si="659">SUM(AJ778:AL778)+AF778</f>
        <v>18.95</v>
      </c>
      <c r="AI778" s="52"/>
      <c r="AJ778" s="17">
        <f t="shared" ref="AJ778" si="660">ROUND(AD778/(1-VLOOKUP(AG778,Group,2,FALSE)),2)</f>
        <v>18.95</v>
      </c>
      <c r="AK778" s="17">
        <f t="shared" ref="AK778" si="661">IF(VLOOKUP(AG778,Group,5,FALSE)="YES",VLOOKUP(ROUND(ROUND(AJ778,1)-AJ778,2),Round,2,FALSE)+VLOOKUP(AG778,Group,6,FALSE),0)</f>
        <v>0</v>
      </c>
      <c r="AL778" s="17">
        <f t="shared" ref="AL778" si="662">IF(VLOOKUP(AG778,Group,7,FALSE)="",0,ROUND(AJ778-0.04999,1)-AJ778+AM778)</f>
        <v>0</v>
      </c>
      <c r="AM778" s="17" t="str">
        <f t="shared" ref="AM778" si="663">IF(VLOOKUP(AG778,Group,7,FALSE)="","",VLOOKUP(AG778,Group,7,FALSE))</f>
        <v/>
      </c>
      <c r="AO778" s="87" t="s">
        <v>312</v>
      </c>
    </row>
    <row r="779" spans="2:41" s="3" customFormat="1" ht="9.9499999999999993" customHeight="1" x14ac:dyDescent="0.2">
      <c r="B779" s="101" t="s">
        <v>308</v>
      </c>
      <c r="C779" s="283"/>
      <c r="D779" s="287"/>
      <c r="E779" s="281" t="s">
        <v>43</v>
      </c>
      <c r="F779" s="281"/>
      <c r="G779" s="282" t="s">
        <v>295</v>
      </c>
      <c r="H779" s="282"/>
      <c r="I779" s="282" t="s">
        <v>620</v>
      </c>
      <c r="J779" s="282"/>
      <c r="K779" s="282"/>
      <c r="L779" s="282"/>
      <c r="M779" s="282"/>
      <c r="N779" s="282"/>
      <c r="O779" s="283"/>
      <c r="P779" s="281" t="s">
        <v>817</v>
      </c>
      <c r="Q779" s="284"/>
      <c r="R779" s="285"/>
      <c r="S779" s="236">
        <f t="shared" ref="S779:S780" si="664">IF(Suggested="Yes",AB779,AH779)</f>
        <v>7.2</v>
      </c>
      <c r="T779" s="286" t="s">
        <v>294</v>
      </c>
      <c r="U779" s="141" t="str">
        <f>+Instructions!$B$21</f>
        <v>G</v>
      </c>
      <c r="V779" s="52"/>
      <c r="W779" s="52"/>
      <c r="X779" s="54">
        <f>+Instructions!$C$21</f>
        <v>0</v>
      </c>
      <c r="Y779" s="17">
        <f>IF(Instructions!$C$21="Group",#REF!,IF(Instructions!$C$21="Carter",#REF!,ROUNDUP($AB779*(1-X779),2)))</f>
        <v>7.2</v>
      </c>
      <c r="Z779" s="52"/>
      <c r="AA779" s="6" t="s">
        <v>1300</v>
      </c>
      <c r="AB779" s="39">
        <v>7.2</v>
      </c>
      <c r="AC779" s="57">
        <f t="shared" ref="AC779:AC780" si="665">+X779</f>
        <v>0</v>
      </c>
      <c r="AD779" s="17">
        <f t="shared" ref="AD779:AD780" si="666">+Y779</f>
        <v>7.2</v>
      </c>
      <c r="AE779" s="12">
        <f t="shared" ref="AE779:AE780" si="667">(AH779-AD779)/AH779</f>
        <v>0</v>
      </c>
      <c r="AF779" s="109"/>
      <c r="AG779" s="114">
        <v>1</v>
      </c>
      <c r="AH779" s="38">
        <f t="shared" ref="AH779:AH780" si="668">SUM(AJ779:AL779)+AF779</f>
        <v>7.2</v>
      </c>
      <c r="AI779" s="52"/>
      <c r="AJ779" s="17">
        <f t="shared" ref="AJ779:AJ780" si="669">ROUND(AD779/(1-VLOOKUP(AG779,Group,2,FALSE)),2)</f>
        <v>7.2</v>
      </c>
      <c r="AK779" s="17">
        <f t="shared" ref="AK779:AK780" si="670">IF(VLOOKUP(AG779,Group,5,FALSE)="YES",VLOOKUP(ROUND(ROUND(AJ779,1)-AJ779,2),Round,2,FALSE)+VLOOKUP(AG779,Group,6,FALSE),0)</f>
        <v>0</v>
      </c>
      <c r="AL779" s="17">
        <f t="shared" ref="AL779:AL780" si="671">IF(VLOOKUP(AG779,Group,7,FALSE)="",0,ROUND(AJ779-0.04999,1)-AJ779+AM779)</f>
        <v>0</v>
      </c>
      <c r="AM779" s="17" t="str">
        <f t="shared" ref="AM779:AM780" si="672">IF(VLOOKUP(AG779,Group,7,FALSE)="","",VLOOKUP(AG779,Group,7,FALSE))</f>
        <v/>
      </c>
      <c r="AO779" s="87" t="s">
        <v>312</v>
      </c>
    </row>
    <row r="780" spans="2:41" s="3" customFormat="1" ht="9.9499999999999993" customHeight="1" x14ac:dyDescent="0.2">
      <c r="B780" s="101" t="s">
        <v>308</v>
      </c>
      <c r="C780" s="283"/>
      <c r="D780" s="287"/>
      <c r="E780" s="281" t="s">
        <v>870</v>
      </c>
      <c r="F780" s="281"/>
      <c r="G780" s="282" t="s">
        <v>295</v>
      </c>
      <c r="H780" s="282"/>
      <c r="I780" s="282" t="s">
        <v>620</v>
      </c>
      <c r="J780" s="282"/>
      <c r="K780" s="282"/>
      <c r="L780" s="282"/>
      <c r="M780" s="282"/>
      <c r="N780" s="282"/>
      <c r="O780" s="283"/>
      <c r="P780" s="281" t="s">
        <v>872</v>
      </c>
      <c r="Q780" s="284"/>
      <c r="R780" s="285"/>
      <c r="S780" s="236">
        <f t="shared" si="664"/>
        <v>8.6999999999999993</v>
      </c>
      <c r="T780" s="286" t="s">
        <v>294</v>
      </c>
      <c r="U780" s="141" t="str">
        <f>+Instructions!$B$21</f>
        <v>G</v>
      </c>
      <c r="V780" s="52"/>
      <c r="W780" s="52"/>
      <c r="X780" s="54">
        <f>+Instructions!$C$21</f>
        <v>0</v>
      </c>
      <c r="Y780" s="17">
        <f>IF(Instructions!$C$21="Group",#REF!,IF(Instructions!$C$21="Carter",#REF!,ROUNDUP($AB780*(1-X780),2)))</f>
        <v>8.6999999999999993</v>
      </c>
      <c r="Z780" s="52"/>
      <c r="AA780" s="6" t="s">
        <v>1300</v>
      </c>
      <c r="AB780" s="39">
        <v>8.6999999999999993</v>
      </c>
      <c r="AC780" s="57">
        <f t="shared" si="665"/>
        <v>0</v>
      </c>
      <c r="AD780" s="17">
        <f t="shared" si="666"/>
        <v>8.6999999999999993</v>
      </c>
      <c r="AE780" s="12">
        <f t="shared" si="667"/>
        <v>0</v>
      </c>
      <c r="AF780" s="109"/>
      <c r="AG780" s="114">
        <v>1</v>
      </c>
      <c r="AH780" s="38">
        <f t="shared" si="668"/>
        <v>8.6999999999999993</v>
      </c>
      <c r="AI780" s="52"/>
      <c r="AJ780" s="17">
        <f t="shared" si="669"/>
        <v>8.6999999999999993</v>
      </c>
      <c r="AK780" s="17">
        <f t="shared" si="670"/>
        <v>0</v>
      </c>
      <c r="AL780" s="17">
        <f t="shared" si="671"/>
        <v>0</v>
      </c>
      <c r="AM780" s="17" t="str">
        <f t="shared" si="672"/>
        <v/>
      </c>
      <c r="AO780" s="87" t="s">
        <v>312</v>
      </c>
    </row>
    <row r="781" spans="2:41" s="3" customFormat="1" ht="0.95" customHeight="1" x14ac:dyDescent="0.2">
      <c r="C781" s="283"/>
      <c r="D781" s="283"/>
      <c r="E781" s="283"/>
      <c r="F781" s="283"/>
      <c r="G781" s="283"/>
      <c r="H781" s="283"/>
      <c r="I781" s="283"/>
      <c r="J781" s="283"/>
      <c r="K781" s="283"/>
      <c r="L781" s="283"/>
      <c r="M781" s="283"/>
      <c r="N781" s="283"/>
      <c r="O781" s="283"/>
      <c r="P781" s="281"/>
      <c r="Q781" s="284"/>
      <c r="R781" s="291"/>
      <c r="S781" s="236"/>
      <c r="T781" s="291"/>
      <c r="U781" s="5"/>
      <c r="V781" s="52"/>
      <c r="W781" s="52"/>
      <c r="X781" s="54"/>
      <c r="Y781" s="15"/>
      <c r="Z781" s="52"/>
      <c r="AA781" s="39"/>
      <c r="AB781" s="39"/>
      <c r="AC781" s="54"/>
      <c r="AD781" s="17"/>
      <c r="AE781" s="15"/>
      <c r="AF781" s="62"/>
      <c r="AG781" s="112"/>
      <c r="AH781" s="39"/>
      <c r="AI781" s="52"/>
      <c r="AJ781" s="17"/>
      <c r="AK781" s="39"/>
      <c r="AL781" s="17"/>
      <c r="AM781" s="17"/>
      <c r="AO781" s="31" t="s">
        <v>312</v>
      </c>
    </row>
    <row r="782" spans="2:41" s="3" customFormat="1" ht="9.9499999999999993" customHeight="1" x14ac:dyDescent="0.2">
      <c r="B782" s="100" t="s">
        <v>204</v>
      </c>
      <c r="C782" s="283"/>
      <c r="D782" s="287"/>
      <c r="E782" s="281" t="s">
        <v>134</v>
      </c>
      <c r="F782" s="281"/>
      <c r="G782" s="282" t="s">
        <v>1531</v>
      </c>
      <c r="H782" s="282"/>
      <c r="I782" s="282" t="s">
        <v>1567</v>
      </c>
      <c r="J782" s="282"/>
      <c r="K782" s="282"/>
      <c r="L782" s="282"/>
      <c r="M782" s="282"/>
      <c r="N782" s="282"/>
      <c r="O782" s="283"/>
      <c r="P782" s="281" t="s">
        <v>948</v>
      </c>
      <c r="Q782" s="284"/>
      <c r="R782" s="285"/>
      <c r="S782" s="236">
        <f t="shared" ref="S782:S784" si="673">IF(Suggested="Yes",AB782,AH782)</f>
        <v>38.549999999999997</v>
      </c>
      <c r="T782" s="286" t="s">
        <v>293</v>
      </c>
      <c r="U782" s="141" t="str">
        <f>+Instructions!$B$21</f>
        <v>G</v>
      </c>
      <c r="V782" s="52"/>
      <c r="W782" s="52"/>
      <c r="X782" s="54">
        <f>+Instructions!$C$21</f>
        <v>0</v>
      </c>
      <c r="Y782" s="17">
        <f>IF(Instructions!$C$21="Group",#REF!,IF(Instructions!$C$21="Carter",#REF!,ROUNDUP($AB782*(1-X782),2)))</f>
        <v>38.549999999999997</v>
      </c>
      <c r="Z782" s="52"/>
      <c r="AA782" s="6" t="s">
        <v>1300</v>
      </c>
      <c r="AB782" s="39">
        <v>38.549999999999997</v>
      </c>
      <c r="AC782" s="57">
        <f t="shared" ref="AC782:AC784" si="674">+X782</f>
        <v>0</v>
      </c>
      <c r="AD782" s="17">
        <f t="shared" ref="AD782:AD784" si="675">+Y782</f>
        <v>38.549999999999997</v>
      </c>
      <c r="AE782" s="12">
        <f t="shared" ref="AE782:AE784" si="676">(AH782-AD782)/AH782</f>
        <v>0</v>
      </c>
      <c r="AF782" s="109"/>
      <c r="AG782" s="115">
        <v>3</v>
      </c>
      <c r="AH782" s="53">
        <f t="shared" ref="AH782:AH784" si="677">SUM(AJ782:AL782)+AF782</f>
        <v>38.549999999999997</v>
      </c>
      <c r="AI782" s="52"/>
      <c r="AJ782" s="17">
        <f t="shared" ref="AJ782:AJ784" si="678">ROUND(AD782/(1-VLOOKUP(AG782,Group,2,FALSE)),2)</f>
        <v>38.549999999999997</v>
      </c>
      <c r="AK782" s="17">
        <f t="shared" ref="AK782:AK784" si="679">IF(VLOOKUP(AG782,Group,5,FALSE)="YES",VLOOKUP(ROUND(ROUND(AJ782,1)-AJ782,2),Round,2,FALSE)+VLOOKUP(AG782,Group,6,FALSE),0)</f>
        <v>0</v>
      </c>
      <c r="AL782" s="17">
        <f t="shared" ref="AL782:AL784" si="680">IF(VLOOKUP(AG782,Group,7,FALSE)="",0,ROUND(AJ782-0.04999,1)-AJ782+AM782)</f>
        <v>0</v>
      </c>
      <c r="AM782" s="17" t="str">
        <f t="shared" ref="AM782:AM784" si="681">IF(VLOOKUP(AG782,Group,7,FALSE)="","",VLOOKUP(AG782,Group,7,FALSE))</f>
        <v/>
      </c>
      <c r="AO782" s="87" t="s">
        <v>312</v>
      </c>
    </row>
    <row r="783" spans="2:41" s="3" customFormat="1" ht="9.9499999999999993" customHeight="1" x14ac:dyDescent="0.2">
      <c r="B783" s="100" t="s">
        <v>204</v>
      </c>
      <c r="C783" s="283"/>
      <c r="D783" s="287"/>
      <c r="E783" s="281" t="s">
        <v>134</v>
      </c>
      <c r="F783" s="281"/>
      <c r="G783" s="282" t="s">
        <v>1530</v>
      </c>
      <c r="H783" s="282"/>
      <c r="I783" s="282" t="s">
        <v>1568</v>
      </c>
      <c r="J783" s="282"/>
      <c r="K783" s="282"/>
      <c r="L783" s="282"/>
      <c r="M783" s="282"/>
      <c r="N783" s="282"/>
      <c r="O783" s="283"/>
      <c r="P783" s="281" t="s">
        <v>948</v>
      </c>
      <c r="Q783" s="284"/>
      <c r="R783" s="285"/>
      <c r="S783" s="236">
        <f t="shared" si="673"/>
        <v>75</v>
      </c>
      <c r="T783" s="286" t="s">
        <v>293</v>
      </c>
      <c r="U783" s="141" t="str">
        <f>+Instructions!$B$21</f>
        <v>G</v>
      </c>
      <c r="V783" s="52"/>
      <c r="W783" s="52"/>
      <c r="X783" s="54">
        <f>+Instructions!$C$21</f>
        <v>0</v>
      </c>
      <c r="Y783" s="17">
        <f>IF(Instructions!$C$21="Group",#REF!,IF(Instructions!$C$21="Carter",#REF!,ROUNDUP($AB783*(1-X783),2)))</f>
        <v>75</v>
      </c>
      <c r="Z783" s="52"/>
      <c r="AA783" s="6" t="s">
        <v>1300</v>
      </c>
      <c r="AB783" s="39">
        <v>75</v>
      </c>
      <c r="AC783" s="57">
        <f t="shared" si="674"/>
        <v>0</v>
      </c>
      <c r="AD783" s="17">
        <f t="shared" si="675"/>
        <v>75</v>
      </c>
      <c r="AE783" s="12">
        <f t="shared" si="676"/>
        <v>0</v>
      </c>
      <c r="AF783" s="109"/>
      <c r="AG783" s="115">
        <v>3</v>
      </c>
      <c r="AH783" s="53">
        <f t="shared" si="677"/>
        <v>75</v>
      </c>
      <c r="AI783" s="52"/>
      <c r="AJ783" s="17">
        <f t="shared" si="678"/>
        <v>75</v>
      </c>
      <c r="AK783" s="17">
        <f t="shared" si="679"/>
        <v>0</v>
      </c>
      <c r="AL783" s="17">
        <f t="shared" si="680"/>
        <v>0</v>
      </c>
      <c r="AM783" s="17" t="str">
        <f t="shared" si="681"/>
        <v/>
      </c>
      <c r="AO783" s="87" t="s">
        <v>312</v>
      </c>
    </row>
    <row r="784" spans="2:41" s="3" customFormat="1" ht="9.9499999999999993" customHeight="1" x14ac:dyDescent="0.2">
      <c r="B784" s="100" t="s">
        <v>204</v>
      </c>
      <c r="C784" s="283"/>
      <c r="D784" s="287"/>
      <c r="E784" s="281" t="s">
        <v>134</v>
      </c>
      <c r="F784" s="281"/>
      <c r="G784" s="282" t="s">
        <v>1530</v>
      </c>
      <c r="H784" s="282"/>
      <c r="I784" s="282" t="s">
        <v>1569</v>
      </c>
      <c r="J784" s="282"/>
      <c r="K784" s="282"/>
      <c r="L784" s="282"/>
      <c r="M784" s="282"/>
      <c r="N784" s="282"/>
      <c r="O784" s="283"/>
      <c r="P784" s="281" t="s">
        <v>948</v>
      </c>
      <c r="Q784" s="284"/>
      <c r="R784" s="285"/>
      <c r="S784" s="236">
        <f t="shared" si="673"/>
        <v>75</v>
      </c>
      <c r="T784" s="286" t="s">
        <v>293</v>
      </c>
      <c r="U784" s="141" t="str">
        <f>+Instructions!$B$21</f>
        <v>G</v>
      </c>
      <c r="V784" s="52"/>
      <c r="W784" s="52"/>
      <c r="X784" s="54">
        <f>+Instructions!$C$21</f>
        <v>0</v>
      </c>
      <c r="Y784" s="17">
        <f>IF(Instructions!$C$21="Group",#REF!,IF(Instructions!$C$21="Carter",#REF!,ROUNDUP($AB784*(1-X784),2)))</f>
        <v>75</v>
      </c>
      <c r="Z784" s="52"/>
      <c r="AA784" s="6" t="s">
        <v>1300</v>
      </c>
      <c r="AB784" s="39">
        <v>75</v>
      </c>
      <c r="AC784" s="57">
        <f t="shared" si="674"/>
        <v>0</v>
      </c>
      <c r="AD784" s="17">
        <f t="shared" si="675"/>
        <v>75</v>
      </c>
      <c r="AE784" s="12">
        <f t="shared" si="676"/>
        <v>0</v>
      </c>
      <c r="AF784" s="109"/>
      <c r="AG784" s="115">
        <v>3</v>
      </c>
      <c r="AH784" s="53">
        <f t="shared" si="677"/>
        <v>75</v>
      </c>
      <c r="AI784" s="52"/>
      <c r="AJ784" s="17">
        <f t="shared" si="678"/>
        <v>75</v>
      </c>
      <c r="AK784" s="17">
        <f t="shared" si="679"/>
        <v>0</v>
      </c>
      <c r="AL784" s="17">
        <f t="shared" si="680"/>
        <v>0</v>
      </c>
      <c r="AM784" s="17" t="str">
        <f t="shared" si="681"/>
        <v/>
      </c>
      <c r="AO784" s="87" t="s">
        <v>312</v>
      </c>
    </row>
    <row r="785" spans="2:41" s="3" customFormat="1" ht="9.9499999999999993" customHeight="1" x14ac:dyDescent="0.2">
      <c r="B785" s="100" t="s">
        <v>204</v>
      </c>
      <c r="C785" s="283"/>
      <c r="D785" s="287"/>
      <c r="E785" s="281" t="s">
        <v>134</v>
      </c>
      <c r="F785" s="281"/>
      <c r="G785" s="282" t="s">
        <v>1530</v>
      </c>
      <c r="H785" s="282"/>
      <c r="I785" s="282" t="s">
        <v>1570</v>
      </c>
      <c r="J785" s="282"/>
      <c r="K785" s="282"/>
      <c r="L785" s="282"/>
      <c r="M785" s="282"/>
      <c r="N785" s="282"/>
      <c r="O785" s="283"/>
      <c r="P785" s="281" t="s">
        <v>948</v>
      </c>
      <c r="Q785" s="284"/>
      <c r="R785" s="285"/>
      <c r="S785" s="236">
        <f t="shared" ref="S785:S787" si="682">IF(Suggested="Yes",AB785,AH785)</f>
        <v>75</v>
      </c>
      <c r="T785" s="286" t="s">
        <v>293</v>
      </c>
      <c r="U785" s="141" t="str">
        <f>+Instructions!$B$21</f>
        <v>G</v>
      </c>
      <c r="V785" s="52"/>
      <c r="W785" s="52"/>
      <c r="X785" s="54">
        <f>+Instructions!$C$21</f>
        <v>0</v>
      </c>
      <c r="Y785" s="17">
        <f>IF(Instructions!$C$21="Group",#REF!,IF(Instructions!$C$21="Carter",#REF!,ROUNDUP($AB785*(1-X785),2)))</f>
        <v>75</v>
      </c>
      <c r="Z785" s="52"/>
      <c r="AA785" s="6" t="s">
        <v>1300</v>
      </c>
      <c r="AB785" s="39">
        <v>75</v>
      </c>
      <c r="AC785" s="57">
        <f t="shared" ref="AC785:AC787" si="683">+X785</f>
        <v>0</v>
      </c>
      <c r="AD785" s="17">
        <f t="shared" ref="AD785:AD787" si="684">+Y785</f>
        <v>75</v>
      </c>
      <c r="AE785" s="12">
        <f t="shared" ref="AE785:AE787" si="685">(AH785-AD785)/AH785</f>
        <v>0</v>
      </c>
      <c r="AF785" s="109"/>
      <c r="AG785" s="115">
        <v>3</v>
      </c>
      <c r="AH785" s="53">
        <f t="shared" ref="AH785:AH787" si="686">SUM(AJ785:AL785)+AF785</f>
        <v>75</v>
      </c>
      <c r="AI785" s="52"/>
      <c r="AJ785" s="17">
        <f t="shared" ref="AJ785:AJ787" si="687">ROUND(AD785/(1-VLOOKUP(AG785,Group,2,FALSE)),2)</f>
        <v>75</v>
      </c>
      <c r="AK785" s="17">
        <f t="shared" ref="AK785:AK787" si="688">IF(VLOOKUP(AG785,Group,5,FALSE)="YES",VLOOKUP(ROUND(ROUND(AJ785,1)-AJ785,2),Round,2,FALSE)+VLOOKUP(AG785,Group,6,FALSE),0)</f>
        <v>0</v>
      </c>
      <c r="AL785" s="17">
        <f t="shared" ref="AL785:AL787" si="689">IF(VLOOKUP(AG785,Group,7,FALSE)="",0,ROUND(AJ785-0.04999,1)-AJ785+AM785)</f>
        <v>0</v>
      </c>
      <c r="AM785" s="17" t="str">
        <f t="shared" ref="AM785:AM787" si="690">IF(VLOOKUP(AG785,Group,7,FALSE)="","",VLOOKUP(AG785,Group,7,FALSE))</f>
        <v/>
      </c>
      <c r="AO785" s="87" t="s">
        <v>312</v>
      </c>
    </row>
    <row r="786" spans="2:41" s="3" customFormat="1" ht="9.9499999999999993" customHeight="1" x14ac:dyDescent="0.2">
      <c r="B786" s="100" t="s">
        <v>204</v>
      </c>
      <c r="C786" s="283"/>
      <c r="D786" s="287"/>
      <c r="E786" s="281" t="s">
        <v>134</v>
      </c>
      <c r="F786" s="281"/>
      <c r="G786" s="282" t="s">
        <v>1530</v>
      </c>
      <c r="H786" s="282"/>
      <c r="I786" s="282" t="s">
        <v>1571</v>
      </c>
      <c r="J786" s="282"/>
      <c r="K786" s="282"/>
      <c r="L786" s="282"/>
      <c r="M786" s="282"/>
      <c r="N786" s="282"/>
      <c r="O786" s="283"/>
      <c r="P786" s="281" t="s">
        <v>948</v>
      </c>
      <c r="Q786" s="284"/>
      <c r="R786" s="285"/>
      <c r="S786" s="236">
        <f t="shared" si="682"/>
        <v>75</v>
      </c>
      <c r="T786" s="286" t="s">
        <v>293</v>
      </c>
      <c r="U786" s="141" t="str">
        <f>+Instructions!$B$21</f>
        <v>G</v>
      </c>
      <c r="V786" s="52"/>
      <c r="W786" s="52"/>
      <c r="X786" s="54">
        <f>+Instructions!$C$21</f>
        <v>0</v>
      </c>
      <c r="Y786" s="17">
        <f>IF(Instructions!$C$21="Group",#REF!,IF(Instructions!$C$21="Carter",#REF!,ROUNDUP($AB786*(1-X786),2)))</f>
        <v>75</v>
      </c>
      <c r="Z786" s="52"/>
      <c r="AA786" s="6" t="s">
        <v>1300</v>
      </c>
      <c r="AB786" s="39">
        <v>75</v>
      </c>
      <c r="AC786" s="57">
        <f t="shared" si="683"/>
        <v>0</v>
      </c>
      <c r="AD786" s="17">
        <f t="shared" si="684"/>
        <v>75</v>
      </c>
      <c r="AE786" s="12">
        <f t="shared" si="685"/>
        <v>0</v>
      </c>
      <c r="AF786" s="109"/>
      <c r="AG786" s="115">
        <v>3</v>
      </c>
      <c r="AH786" s="53">
        <f t="shared" si="686"/>
        <v>75</v>
      </c>
      <c r="AI786" s="52"/>
      <c r="AJ786" s="17">
        <f t="shared" si="687"/>
        <v>75</v>
      </c>
      <c r="AK786" s="17">
        <f t="shared" si="688"/>
        <v>0</v>
      </c>
      <c r="AL786" s="17">
        <f t="shared" si="689"/>
        <v>0</v>
      </c>
      <c r="AM786" s="17" t="str">
        <f t="shared" si="690"/>
        <v/>
      </c>
      <c r="AO786" s="87" t="s">
        <v>312</v>
      </c>
    </row>
    <row r="787" spans="2:41" s="3" customFormat="1" ht="9.9499999999999993" customHeight="1" x14ac:dyDescent="0.2">
      <c r="B787" s="100" t="s">
        <v>204</v>
      </c>
      <c r="C787" s="283"/>
      <c r="D787" s="287"/>
      <c r="E787" s="281" t="s">
        <v>134</v>
      </c>
      <c r="F787" s="281"/>
      <c r="G787" s="282" t="s">
        <v>1530</v>
      </c>
      <c r="H787" s="282"/>
      <c r="I787" s="282" t="s">
        <v>1572</v>
      </c>
      <c r="J787" s="282"/>
      <c r="K787" s="282"/>
      <c r="L787" s="282"/>
      <c r="M787" s="282"/>
      <c r="N787" s="282"/>
      <c r="O787" s="283"/>
      <c r="P787" s="281" t="s">
        <v>948</v>
      </c>
      <c r="Q787" s="284"/>
      <c r="R787" s="285"/>
      <c r="S787" s="236">
        <f t="shared" si="682"/>
        <v>75</v>
      </c>
      <c r="T787" s="286" t="s">
        <v>293</v>
      </c>
      <c r="U787" s="141" t="str">
        <f>+Instructions!$B$21</f>
        <v>G</v>
      </c>
      <c r="V787" s="52"/>
      <c r="W787" s="52"/>
      <c r="X787" s="54">
        <f>+Instructions!$C$21</f>
        <v>0</v>
      </c>
      <c r="Y787" s="17">
        <f>IF(Instructions!$C$21="Group",#REF!,IF(Instructions!$C$21="Carter",#REF!,ROUNDUP($AB787*(1-X787),2)))</f>
        <v>75</v>
      </c>
      <c r="Z787" s="52"/>
      <c r="AA787" s="6" t="s">
        <v>1300</v>
      </c>
      <c r="AB787" s="39">
        <v>75</v>
      </c>
      <c r="AC787" s="57">
        <f t="shared" si="683"/>
        <v>0</v>
      </c>
      <c r="AD787" s="17">
        <f t="shared" si="684"/>
        <v>75</v>
      </c>
      <c r="AE787" s="12">
        <f t="shared" si="685"/>
        <v>0</v>
      </c>
      <c r="AF787" s="109"/>
      <c r="AG787" s="115">
        <v>3</v>
      </c>
      <c r="AH787" s="53">
        <f t="shared" si="686"/>
        <v>75</v>
      </c>
      <c r="AI787" s="52"/>
      <c r="AJ787" s="17">
        <f t="shared" si="687"/>
        <v>75</v>
      </c>
      <c r="AK787" s="17">
        <f t="shared" si="688"/>
        <v>0</v>
      </c>
      <c r="AL787" s="17">
        <f t="shared" si="689"/>
        <v>0</v>
      </c>
      <c r="AM787" s="17" t="str">
        <f t="shared" si="690"/>
        <v/>
      </c>
      <c r="AO787" s="87" t="s">
        <v>312</v>
      </c>
    </row>
    <row r="788" spans="2:41" s="3" customFormat="1" ht="0.95" customHeight="1" x14ac:dyDescent="0.2">
      <c r="C788" s="283"/>
      <c r="D788" s="283"/>
      <c r="E788" s="283"/>
      <c r="F788" s="283"/>
      <c r="G788" s="283"/>
      <c r="H788" s="283"/>
      <c r="I788" s="283"/>
      <c r="J788" s="283"/>
      <c r="K788" s="283"/>
      <c r="L788" s="283"/>
      <c r="M788" s="283"/>
      <c r="N788" s="283"/>
      <c r="O788" s="283"/>
      <c r="P788" s="281"/>
      <c r="Q788" s="284"/>
      <c r="R788" s="291"/>
      <c r="S788" s="236"/>
      <c r="T788" s="291"/>
      <c r="U788" s="5"/>
      <c r="V788" s="52"/>
      <c r="W788" s="52"/>
      <c r="X788" s="54"/>
      <c r="Y788" s="15"/>
      <c r="Z788" s="52"/>
      <c r="AA788" s="39"/>
      <c r="AB788" s="39"/>
      <c r="AC788" s="54"/>
      <c r="AD788" s="17"/>
      <c r="AE788" s="15"/>
      <c r="AF788" s="62"/>
      <c r="AG788" s="112"/>
      <c r="AH788" s="39"/>
      <c r="AI788" s="52"/>
      <c r="AJ788" s="17"/>
      <c r="AK788" s="39"/>
      <c r="AL788" s="17"/>
      <c r="AM788" s="17"/>
      <c r="AO788" s="31" t="s">
        <v>312</v>
      </c>
    </row>
    <row r="789" spans="2:41" s="3" customFormat="1" ht="9.9499999999999993" customHeight="1" x14ac:dyDescent="0.2">
      <c r="B789" s="102" t="s">
        <v>292</v>
      </c>
      <c r="C789" s="283"/>
      <c r="D789" s="287"/>
      <c r="E789" s="281" t="s">
        <v>44</v>
      </c>
      <c r="F789" s="281"/>
      <c r="G789" s="282" t="s">
        <v>45</v>
      </c>
      <c r="H789" s="282"/>
      <c r="I789" s="282" t="s">
        <v>366</v>
      </c>
      <c r="J789" s="282"/>
      <c r="K789" s="282"/>
      <c r="L789" s="282"/>
      <c r="M789" s="282"/>
      <c r="N789" s="282"/>
      <c r="O789" s="283"/>
      <c r="P789" s="281"/>
      <c r="Q789" s="284"/>
      <c r="R789" s="285"/>
      <c r="S789" s="236">
        <f t="shared" ref="S789" si="691">IF(Suggested="Yes",AB789,AH789)</f>
        <v>13.75</v>
      </c>
      <c r="T789" s="286" t="s">
        <v>293</v>
      </c>
      <c r="U789" s="141" t="str">
        <f>+Instructions!$B$21</f>
        <v>G</v>
      </c>
      <c r="V789" s="52"/>
      <c r="W789" s="52"/>
      <c r="X789" s="54">
        <f>+Instructions!$C$21</f>
        <v>0</v>
      </c>
      <c r="Y789" s="17">
        <f>IF(Instructions!$C$21="Group",#REF!,IF(Instructions!$C$21="Carter",#REF!,ROUNDUP($AB789*(1-X789),2)))</f>
        <v>13.75</v>
      </c>
      <c r="Z789" s="52"/>
      <c r="AA789" s="6" t="s">
        <v>1300</v>
      </c>
      <c r="AB789" s="39">
        <v>13.75</v>
      </c>
      <c r="AC789" s="57">
        <f t="shared" ref="AC789" si="692">+X789</f>
        <v>0</v>
      </c>
      <c r="AD789" s="39">
        <f t="shared" ref="AD789" si="693">+Y789</f>
        <v>13.75</v>
      </c>
      <c r="AE789" s="57">
        <f t="shared" ref="AE789" si="694">(AH789-AD789)/AH789</f>
        <v>0</v>
      </c>
      <c r="AF789" s="109"/>
      <c r="AG789" s="116">
        <v>2</v>
      </c>
      <c r="AH789" s="44">
        <f t="shared" ref="AH789" si="695">SUM(AJ789:AL789)+AF789</f>
        <v>13.75</v>
      </c>
      <c r="AI789" s="52"/>
      <c r="AJ789" s="17">
        <f t="shared" ref="AJ789" si="696">ROUND(AD789/(1-VLOOKUP(AG789,Group,2,FALSE)),2)</f>
        <v>13.75</v>
      </c>
      <c r="AK789" s="17">
        <f t="shared" ref="AK789" si="697">IF(VLOOKUP(AG789,Group,5,FALSE)="YES",VLOOKUP(ROUND(ROUND(AJ789,1)-AJ789,2),Round,2,FALSE)+VLOOKUP(AG789,Group,6,FALSE),0)</f>
        <v>0</v>
      </c>
      <c r="AL789" s="17">
        <f t="shared" ref="AL789" si="698">IF(VLOOKUP(AG789,Group,7,FALSE)="",0,ROUND(AJ789-0.04999,1)-AJ789+AM789)</f>
        <v>0</v>
      </c>
      <c r="AM789" s="17" t="str">
        <f t="shared" ref="AM789" si="699">IF(VLOOKUP(AG789,Group,7,FALSE)="","",VLOOKUP(AG789,Group,7,FALSE))</f>
        <v/>
      </c>
      <c r="AO789" s="87" t="s">
        <v>312</v>
      </c>
    </row>
    <row r="790" spans="2:41" s="3" customFormat="1" ht="0.95" customHeight="1" x14ac:dyDescent="0.2">
      <c r="C790" s="283"/>
      <c r="D790" s="283"/>
      <c r="E790" s="283"/>
      <c r="F790" s="283"/>
      <c r="G790" s="283"/>
      <c r="H790" s="283"/>
      <c r="I790" s="283"/>
      <c r="J790" s="283"/>
      <c r="K790" s="283"/>
      <c r="L790" s="283"/>
      <c r="M790" s="283"/>
      <c r="N790" s="283"/>
      <c r="O790" s="283"/>
      <c r="P790" s="281"/>
      <c r="Q790" s="284"/>
      <c r="R790" s="291"/>
      <c r="S790" s="236"/>
      <c r="T790" s="291"/>
      <c r="U790" s="5"/>
      <c r="V790" s="52"/>
      <c r="W790" s="52"/>
      <c r="X790" s="54"/>
      <c r="Y790" s="15"/>
      <c r="Z790" s="52"/>
      <c r="AA790" s="39"/>
      <c r="AB790" s="39"/>
      <c r="AC790" s="54"/>
      <c r="AD790" s="17"/>
      <c r="AE790" s="15"/>
      <c r="AF790" s="62"/>
      <c r="AG790" s="112"/>
      <c r="AH790" s="39"/>
      <c r="AI790" s="52"/>
      <c r="AJ790" s="17"/>
      <c r="AK790" s="39"/>
      <c r="AL790" s="17"/>
      <c r="AM790" s="17"/>
      <c r="AO790" s="31" t="s">
        <v>312</v>
      </c>
    </row>
    <row r="791" spans="2:41" s="3" customFormat="1" ht="9.9499999999999993" customHeight="1" x14ac:dyDescent="0.2">
      <c r="B791" s="102" t="s">
        <v>292</v>
      </c>
      <c r="C791" s="283"/>
      <c r="D791" s="287"/>
      <c r="E791" s="281" t="s">
        <v>14</v>
      </c>
      <c r="F791" s="281"/>
      <c r="G791" s="282" t="s">
        <v>241</v>
      </c>
      <c r="H791" s="282"/>
      <c r="I791" s="282" t="s">
        <v>247</v>
      </c>
      <c r="J791" s="282"/>
      <c r="K791" s="282"/>
      <c r="L791" s="282"/>
      <c r="M791" s="282"/>
      <c r="N791" s="282"/>
      <c r="O791" s="283"/>
      <c r="P791" s="281"/>
      <c r="Q791" s="284"/>
      <c r="R791" s="285"/>
      <c r="S791" s="236">
        <f t="shared" ref="S791:S792" si="700">IF(Suggested="Yes",AB791,AH791)</f>
        <v>32.75</v>
      </c>
      <c r="T791" s="286" t="s">
        <v>293</v>
      </c>
      <c r="U791" s="141" t="str">
        <f>+Instructions!$B$21</f>
        <v>G</v>
      </c>
      <c r="V791" s="52"/>
      <c r="W791" s="52"/>
      <c r="X791" s="54">
        <f>+Instructions!$C$21</f>
        <v>0</v>
      </c>
      <c r="Y791" s="17">
        <f>IF(Instructions!$C$21="Group",#REF!,IF(Instructions!$C$21="Carter",#REF!,ROUNDUP($AB791*(1-X791),2)))</f>
        <v>32.75</v>
      </c>
      <c r="Z791" s="52"/>
      <c r="AA791" s="6" t="s">
        <v>1300</v>
      </c>
      <c r="AB791" s="39">
        <v>32.75</v>
      </c>
      <c r="AC791" s="57">
        <f t="shared" ref="AC791:AC792" si="701">+X791</f>
        <v>0</v>
      </c>
      <c r="AD791" s="39">
        <f t="shared" ref="AD791:AD792" si="702">+Y791</f>
        <v>32.75</v>
      </c>
      <c r="AE791" s="57">
        <f t="shared" ref="AE791:AE792" si="703">(AH791-AD791)/AH791</f>
        <v>0</v>
      </c>
      <c r="AF791" s="109"/>
      <c r="AG791" s="116">
        <v>2</v>
      </c>
      <c r="AH791" s="44">
        <f t="shared" ref="AH791:AH792" si="704">SUM(AJ791:AL791)+AF791</f>
        <v>32.75</v>
      </c>
      <c r="AI791" s="52"/>
      <c r="AJ791" s="17">
        <f t="shared" ref="AJ791:AJ792" si="705">ROUND(AD791/(1-VLOOKUP(AG791,Group,2,FALSE)),2)</f>
        <v>32.75</v>
      </c>
      <c r="AK791" s="17">
        <f t="shared" ref="AK791:AK792" si="706">IF(VLOOKUP(AG791,Group,5,FALSE)="YES",VLOOKUP(ROUND(ROUND(AJ791,1)-AJ791,2),Round,2,FALSE)+VLOOKUP(AG791,Group,6,FALSE),0)</f>
        <v>0</v>
      </c>
      <c r="AL791" s="17">
        <f t="shared" ref="AL791:AL792" si="707">IF(VLOOKUP(AG791,Group,7,FALSE)="",0,ROUND(AJ791-0.04999,1)-AJ791+AM791)</f>
        <v>0</v>
      </c>
      <c r="AM791" s="17" t="str">
        <f t="shared" ref="AM791:AM792" si="708">IF(VLOOKUP(AG791,Group,7,FALSE)="","",VLOOKUP(AG791,Group,7,FALSE))</f>
        <v/>
      </c>
      <c r="AO791" s="87" t="s">
        <v>312</v>
      </c>
    </row>
    <row r="792" spans="2:41" s="3" customFormat="1" ht="9.9499999999999993" customHeight="1" x14ac:dyDescent="0.2">
      <c r="B792" s="102" t="s">
        <v>292</v>
      </c>
      <c r="C792" s="283"/>
      <c r="D792" s="287"/>
      <c r="E792" s="281" t="s">
        <v>1528</v>
      </c>
      <c r="F792" s="281"/>
      <c r="G792" s="282" t="s">
        <v>256</v>
      </c>
      <c r="H792" s="282"/>
      <c r="I792" s="282" t="s">
        <v>248</v>
      </c>
      <c r="J792" s="282"/>
      <c r="K792" s="282"/>
      <c r="L792" s="282"/>
      <c r="M792" s="282"/>
      <c r="N792" s="282"/>
      <c r="O792" s="283"/>
      <c r="P792" s="281"/>
      <c r="Q792" s="284"/>
      <c r="R792" s="285"/>
      <c r="S792" s="236">
        <f t="shared" si="700"/>
        <v>27.45</v>
      </c>
      <c r="T792" s="286" t="s">
        <v>293</v>
      </c>
      <c r="U792" s="141" t="str">
        <f>+Instructions!$B$21</f>
        <v>G</v>
      </c>
      <c r="V792" s="52"/>
      <c r="W792" s="52"/>
      <c r="X792" s="54">
        <f>+Instructions!$C$21</f>
        <v>0</v>
      </c>
      <c r="Y792" s="17">
        <f>IF(Instructions!$C$21="Group",#REF!,IF(Instructions!$C$21="Carter",#REF!,ROUNDUP($AB792*(1-X792),2)))</f>
        <v>27.45</v>
      </c>
      <c r="Z792" s="52"/>
      <c r="AA792" s="6" t="s">
        <v>1300</v>
      </c>
      <c r="AB792" s="39">
        <v>27.45</v>
      </c>
      <c r="AC792" s="57">
        <f t="shared" si="701"/>
        <v>0</v>
      </c>
      <c r="AD792" s="39">
        <f t="shared" si="702"/>
        <v>27.45</v>
      </c>
      <c r="AE792" s="57">
        <f t="shared" si="703"/>
        <v>0</v>
      </c>
      <c r="AF792" s="109"/>
      <c r="AG792" s="116">
        <v>2</v>
      </c>
      <c r="AH792" s="44">
        <f t="shared" si="704"/>
        <v>27.45</v>
      </c>
      <c r="AI792" s="52"/>
      <c r="AJ792" s="17">
        <f t="shared" si="705"/>
        <v>27.45</v>
      </c>
      <c r="AK792" s="17">
        <f t="shared" si="706"/>
        <v>0</v>
      </c>
      <c r="AL792" s="17">
        <f t="shared" si="707"/>
        <v>0</v>
      </c>
      <c r="AM792" s="17" t="str">
        <f t="shared" si="708"/>
        <v/>
      </c>
      <c r="AO792" s="87" t="s">
        <v>312</v>
      </c>
    </row>
    <row r="793" spans="2:41" s="3" customFormat="1" ht="2.25" customHeight="1" x14ac:dyDescent="0.2">
      <c r="C793" s="283"/>
      <c r="D793" s="283"/>
      <c r="E793" s="283"/>
      <c r="F793" s="283"/>
      <c r="G793" s="283"/>
      <c r="H793" s="283"/>
      <c r="I793" s="283"/>
      <c r="J793" s="283"/>
      <c r="K793" s="283"/>
      <c r="L793" s="283"/>
      <c r="M793" s="283"/>
      <c r="N793" s="283"/>
      <c r="O793" s="283"/>
      <c r="P793" s="281"/>
      <c r="Q793" s="284"/>
      <c r="R793" s="291"/>
      <c r="S793" s="236"/>
      <c r="T793" s="291"/>
      <c r="U793" s="5"/>
      <c r="V793" s="52"/>
      <c r="W793" s="52"/>
      <c r="X793" s="54"/>
      <c r="Y793" s="15"/>
      <c r="Z793" s="52"/>
      <c r="AA793" s="39"/>
      <c r="AB793" s="39"/>
      <c r="AC793" s="54"/>
      <c r="AD793" s="17"/>
      <c r="AE793" s="15"/>
      <c r="AF793" s="62"/>
      <c r="AG793" s="112"/>
      <c r="AH793" s="39"/>
      <c r="AI793" s="52"/>
      <c r="AJ793" s="17"/>
      <c r="AK793" s="39"/>
      <c r="AL793" s="17"/>
      <c r="AM793" s="17"/>
      <c r="AO793" s="31" t="s">
        <v>312</v>
      </c>
    </row>
    <row r="794" spans="2:41" s="30" customFormat="1" ht="9.9499999999999993" customHeight="1" x14ac:dyDescent="0.2">
      <c r="C794" s="296"/>
      <c r="D794" s="287" t="s">
        <v>257</v>
      </c>
      <c r="E794" s="297" t="s">
        <v>1529</v>
      </c>
      <c r="F794" s="298"/>
      <c r="G794" s="297"/>
      <c r="H794" s="297"/>
      <c r="I794" s="282"/>
      <c r="J794" s="297"/>
      <c r="K794" s="299"/>
      <c r="L794" s="297"/>
      <c r="M794" s="282"/>
      <c r="N794" s="298"/>
      <c r="O794" s="282"/>
      <c r="P794" s="282"/>
      <c r="Q794" s="284"/>
      <c r="R794" s="282"/>
      <c r="S794" s="282"/>
      <c r="T794" s="300"/>
      <c r="U794" s="123"/>
      <c r="V794" s="52"/>
      <c r="W794" s="52"/>
      <c r="X794" s="126"/>
      <c r="Y794" s="124"/>
      <c r="Z794" s="52"/>
      <c r="AA794" s="133"/>
      <c r="AC794" s="126"/>
      <c r="AD794" s="125"/>
      <c r="AE794" s="124"/>
      <c r="AF794" s="127"/>
      <c r="AH794" s="125"/>
      <c r="AI794" s="52"/>
      <c r="AJ794" s="3"/>
      <c r="AK794" s="6" t="s">
        <v>93</v>
      </c>
      <c r="AL794" s="3"/>
      <c r="AO794" s="31" t="s">
        <v>312</v>
      </c>
    </row>
    <row r="795" spans="2:41" s="3" customFormat="1" ht="0.95" customHeight="1" x14ac:dyDescent="0.2">
      <c r="C795" s="283"/>
      <c r="D795" s="283"/>
      <c r="E795" s="283"/>
      <c r="F795" s="283"/>
      <c r="G795" s="283"/>
      <c r="H795" s="283"/>
      <c r="I795" s="283"/>
      <c r="J795" s="283"/>
      <c r="K795" s="283"/>
      <c r="L795" s="283"/>
      <c r="M795" s="283"/>
      <c r="N795" s="283"/>
      <c r="O795" s="283"/>
      <c r="P795" s="281"/>
      <c r="Q795" s="284"/>
      <c r="R795" s="291"/>
      <c r="S795" s="236"/>
      <c r="T795" s="291"/>
      <c r="U795" s="5"/>
      <c r="V795" s="52"/>
      <c r="W795" s="52"/>
      <c r="X795" s="54"/>
      <c r="Y795" s="15"/>
      <c r="Z795" s="52"/>
      <c r="AA795" s="39"/>
      <c r="AB795" s="39"/>
      <c r="AC795" s="54"/>
      <c r="AD795" s="17"/>
      <c r="AE795" s="15"/>
      <c r="AF795" s="62"/>
      <c r="AG795" s="112"/>
      <c r="AH795" s="39"/>
      <c r="AI795" s="52"/>
      <c r="AJ795" s="17"/>
      <c r="AK795" s="39"/>
      <c r="AL795" s="17"/>
      <c r="AM795" s="17"/>
      <c r="AO795" s="31" t="s">
        <v>312</v>
      </c>
    </row>
    <row r="796" spans="2:41" s="3" customFormat="1" ht="9.9499999999999993" customHeight="1" x14ac:dyDescent="0.2">
      <c r="B796" s="101" t="s">
        <v>308</v>
      </c>
      <c r="C796" s="283"/>
      <c r="D796" s="287"/>
      <c r="E796" s="281" t="s">
        <v>870</v>
      </c>
      <c r="F796" s="281"/>
      <c r="G796" s="282" t="s">
        <v>295</v>
      </c>
      <c r="H796" s="282"/>
      <c r="I796" s="282" t="s">
        <v>620</v>
      </c>
      <c r="J796" s="282"/>
      <c r="K796" s="282"/>
      <c r="L796" s="282"/>
      <c r="M796" s="282"/>
      <c r="N796" s="282"/>
      <c r="O796" s="283"/>
      <c r="P796" s="281" t="s">
        <v>872</v>
      </c>
      <c r="Q796" s="284"/>
      <c r="R796" s="285"/>
      <c r="S796" s="236">
        <f t="shared" ref="S796" si="709">IF(Suggested="Yes",AB796,AH796)</f>
        <v>9.1999999999999993</v>
      </c>
      <c r="T796" s="286" t="s">
        <v>294</v>
      </c>
      <c r="U796" s="141" t="str">
        <f>+Instructions!$B$21</f>
        <v>G</v>
      </c>
      <c r="V796" s="52"/>
      <c r="W796" s="52"/>
      <c r="X796" s="54">
        <f>+Instructions!$C$21</f>
        <v>0</v>
      </c>
      <c r="Y796" s="17">
        <f>IF(Instructions!$C$21="Group",#REF!,IF(Instructions!$C$21="Carter",#REF!,ROUNDUP($AB796*(1-X796),2)))</f>
        <v>9.1999999999999993</v>
      </c>
      <c r="Z796" s="52"/>
      <c r="AA796" s="6" t="s">
        <v>1300</v>
      </c>
      <c r="AB796" s="39">
        <v>9.1999999999999993</v>
      </c>
      <c r="AC796" s="57">
        <f t="shared" ref="AC796" si="710">+X796</f>
        <v>0</v>
      </c>
      <c r="AD796" s="17">
        <f t="shared" ref="AD796" si="711">+Y796</f>
        <v>9.1999999999999993</v>
      </c>
      <c r="AE796" s="12">
        <f t="shared" ref="AE796" si="712">(AH796-AD796)/AH796</f>
        <v>0</v>
      </c>
      <c r="AF796" s="109"/>
      <c r="AG796" s="114">
        <v>1</v>
      </c>
      <c r="AH796" s="38">
        <f t="shared" ref="AH796" si="713">SUM(AJ796:AL796)+AF796</f>
        <v>9.1999999999999993</v>
      </c>
      <c r="AI796" s="52"/>
      <c r="AJ796" s="17">
        <f t="shared" ref="AJ796" si="714">ROUND(AD796/(1-VLOOKUP(AG796,Group,2,FALSE)),2)</f>
        <v>9.1999999999999993</v>
      </c>
      <c r="AK796" s="17">
        <f t="shared" ref="AK796" si="715">IF(VLOOKUP(AG796,Group,5,FALSE)="YES",VLOOKUP(ROUND(ROUND(AJ796,1)-AJ796,2),Round,2,FALSE)+VLOOKUP(AG796,Group,6,FALSE),0)</f>
        <v>0</v>
      </c>
      <c r="AL796" s="17">
        <f t="shared" ref="AL796" si="716">IF(VLOOKUP(AG796,Group,7,FALSE)="",0,ROUND(AJ796-0.04999,1)-AJ796+AM796)</f>
        <v>0</v>
      </c>
      <c r="AM796" s="17" t="str">
        <f t="shared" ref="AM796" si="717">IF(VLOOKUP(AG796,Group,7,FALSE)="","",VLOOKUP(AG796,Group,7,FALSE))</f>
        <v/>
      </c>
      <c r="AO796" s="87" t="s">
        <v>312</v>
      </c>
    </row>
    <row r="797" spans="2:41" s="3" customFormat="1" ht="3.75" customHeight="1" x14ac:dyDescent="0.2">
      <c r="P797" s="71"/>
      <c r="Q797" s="83"/>
      <c r="R797" s="6"/>
      <c r="S797" s="39"/>
      <c r="T797" s="6"/>
      <c r="U797" s="5"/>
      <c r="V797" s="52"/>
      <c r="W797" s="52"/>
      <c r="X797" s="54"/>
      <c r="Y797" s="15"/>
      <c r="Z797" s="52"/>
      <c r="AA797" s="39"/>
      <c r="AB797" s="39"/>
      <c r="AC797" s="54"/>
      <c r="AD797" s="17"/>
      <c r="AE797" s="15"/>
      <c r="AF797" s="62"/>
      <c r="AG797" s="112"/>
      <c r="AH797" s="39"/>
      <c r="AI797" s="52"/>
      <c r="AJ797" s="17"/>
      <c r="AK797" s="39"/>
      <c r="AL797" s="17"/>
      <c r="AM797" s="17"/>
      <c r="AO797" s="31" t="s">
        <v>312</v>
      </c>
    </row>
    <row r="798" spans="2:41" s="3" customFormat="1" ht="12.2" customHeight="1" x14ac:dyDescent="0.2">
      <c r="C798" s="129" t="s">
        <v>1113</v>
      </c>
      <c r="P798" s="71"/>
      <c r="Q798" s="83"/>
      <c r="R798" s="193" t="s">
        <v>681</v>
      </c>
      <c r="S798" s="194" t="s">
        <v>686</v>
      </c>
      <c r="T798" s="198"/>
      <c r="U798" s="5"/>
      <c r="V798" s="52"/>
      <c r="W798" s="52"/>
      <c r="X798" s="54"/>
      <c r="Y798" s="15"/>
      <c r="Z798" s="52"/>
      <c r="AA798" s="39"/>
      <c r="AB798" s="39"/>
      <c r="AC798" s="54"/>
      <c r="AD798" s="17"/>
      <c r="AE798" s="15"/>
      <c r="AF798" s="62"/>
      <c r="AG798" s="112"/>
      <c r="AH798" s="39"/>
      <c r="AI798" s="52"/>
      <c r="AJ798" s="17"/>
      <c r="AK798" s="39"/>
      <c r="AL798" s="17"/>
      <c r="AM798" s="17"/>
      <c r="AO798" s="31"/>
    </row>
    <row r="799" spans="2:41" s="3" customFormat="1" ht="2.25" customHeight="1" x14ac:dyDescent="0.2">
      <c r="P799" s="71"/>
      <c r="Q799" s="83"/>
      <c r="R799" s="6"/>
      <c r="S799" s="39"/>
      <c r="T799" s="6"/>
      <c r="U799" s="5"/>
      <c r="V799" s="52"/>
      <c r="W799" s="52"/>
      <c r="X799" s="54"/>
      <c r="Y799" s="15"/>
      <c r="Z799" s="52"/>
      <c r="AA799" s="39"/>
      <c r="AB799" s="39"/>
      <c r="AC799" s="54"/>
      <c r="AD799" s="17"/>
      <c r="AE799" s="15"/>
      <c r="AF799" s="62"/>
      <c r="AG799" s="112"/>
      <c r="AH799" s="39"/>
      <c r="AI799" s="52"/>
      <c r="AJ799" s="17"/>
      <c r="AK799" s="39"/>
      <c r="AL799" s="17"/>
      <c r="AM799" s="17"/>
      <c r="AO799" s="31" t="s">
        <v>312</v>
      </c>
    </row>
    <row r="800" spans="2:41" s="30" customFormat="1" ht="9.9499999999999993" customHeight="1" x14ac:dyDescent="0.2">
      <c r="C800" s="135"/>
      <c r="D800" s="40" t="s">
        <v>257</v>
      </c>
      <c r="E800" s="145" t="s">
        <v>1398</v>
      </c>
      <c r="F800" s="144"/>
      <c r="G800" s="145"/>
      <c r="H800" s="145"/>
      <c r="J800" s="145"/>
      <c r="K800" s="258"/>
      <c r="L800" s="145"/>
      <c r="N800" s="144"/>
      <c r="Q800" s="83"/>
      <c r="T800" s="134"/>
      <c r="U800" s="123"/>
      <c r="V800" s="52"/>
      <c r="W800" s="52"/>
      <c r="X800" s="126"/>
      <c r="Y800" s="124"/>
      <c r="Z800" s="52"/>
      <c r="AA800" s="133"/>
      <c r="AC800" s="126"/>
      <c r="AD800" s="125"/>
      <c r="AE800" s="124"/>
      <c r="AF800" s="127"/>
      <c r="AH800" s="125"/>
      <c r="AI800" s="52"/>
      <c r="AJ800" s="3"/>
      <c r="AK800" s="6" t="s">
        <v>93</v>
      </c>
      <c r="AL800" s="3"/>
      <c r="AO800" s="31" t="s">
        <v>312</v>
      </c>
    </row>
    <row r="801" spans="2:41" s="3" customFormat="1" ht="0.95" customHeight="1" x14ac:dyDescent="0.2">
      <c r="P801" s="71"/>
      <c r="Q801" s="83"/>
      <c r="R801" s="6"/>
      <c r="S801" s="39"/>
      <c r="T801" s="6"/>
      <c r="U801" s="5"/>
      <c r="V801" s="52"/>
      <c r="W801" s="52"/>
      <c r="X801" s="54"/>
      <c r="Y801" s="15"/>
      <c r="Z801" s="52"/>
      <c r="AA801" s="39"/>
      <c r="AB801" s="39"/>
      <c r="AC801" s="54"/>
      <c r="AD801" s="17"/>
      <c r="AE801" s="15"/>
      <c r="AF801" s="62"/>
      <c r="AG801" s="112"/>
      <c r="AH801" s="39"/>
      <c r="AI801" s="52"/>
      <c r="AJ801" s="17"/>
      <c r="AK801" s="39"/>
      <c r="AL801" s="17"/>
      <c r="AM801" s="17"/>
      <c r="AO801" s="31" t="s">
        <v>312</v>
      </c>
    </row>
    <row r="802" spans="2:41" s="3" customFormat="1" ht="9.9499999999999993" customHeight="1" x14ac:dyDescent="0.2">
      <c r="B802" s="101" t="s">
        <v>308</v>
      </c>
      <c r="D802" s="40"/>
      <c r="E802" s="71" t="s">
        <v>43</v>
      </c>
      <c r="F802" s="71"/>
      <c r="G802" s="30" t="s">
        <v>295</v>
      </c>
      <c r="H802" s="30"/>
      <c r="I802" s="30"/>
      <c r="J802" s="30"/>
      <c r="K802" s="30"/>
      <c r="L802" s="30"/>
      <c r="M802" s="30"/>
      <c r="N802" s="30"/>
      <c r="P802" s="71" t="s">
        <v>80</v>
      </c>
      <c r="Q802" s="83"/>
      <c r="R802" s="29" t="s">
        <v>304</v>
      </c>
      <c r="S802" s="39">
        <f>IF(Suggested="Yes",AB802,AH802)</f>
        <v>6.1</v>
      </c>
      <c r="T802" s="37" t="s">
        <v>294</v>
      </c>
      <c r="U802" s="141" t="str">
        <f>+Instructions!$B$21</f>
        <v>G</v>
      </c>
      <c r="V802" s="52"/>
      <c r="W802" s="52"/>
      <c r="X802" s="54">
        <f>+Instructions!$C$21</f>
        <v>0</v>
      </c>
      <c r="Y802" s="17">
        <f>IF(Instructions!$C$21="Group",#REF!,IF(Instructions!$C$21="Carter",#REF!,ROUNDUP($AB802*(1-X802),2)))</f>
        <v>6.1</v>
      </c>
      <c r="Z802" s="52"/>
      <c r="AA802" s="6" t="s">
        <v>1300</v>
      </c>
      <c r="AB802" s="39">
        <v>6.1</v>
      </c>
      <c r="AC802" s="57">
        <f>+X802</f>
        <v>0</v>
      </c>
      <c r="AD802" s="17">
        <f>+Y802</f>
        <v>6.1</v>
      </c>
      <c r="AE802" s="12">
        <f>(AH802-AD802)/AH802</f>
        <v>0</v>
      </c>
      <c r="AF802" s="109"/>
      <c r="AG802" s="114">
        <v>1</v>
      </c>
      <c r="AH802" s="38">
        <f>SUM(AJ802:AL802)+AF802</f>
        <v>6.1</v>
      </c>
      <c r="AI802" s="52"/>
      <c r="AJ802" s="17">
        <f>ROUND(AD802/(1-VLOOKUP(AG802,Group,2,FALSE)),2)</f>
        <v>6.1</v>
      </c>
      <c r="AK802" s="17">
        <f>IF(VLOOKUP(AG802,Group,5,FALSE)="YES",VLOOKUP(ROUND(ROUND(AJ802,1)-AJ802,2),Round,2,FALSE)+VLOOKUP(AG802,Group,6,FALSE),0)</f>
        <v>0</v>
      </c>
      <c r="AL802" s="17">
        <f>IF(VLOOKUP(AG802,Group,7,FALSE)="",0,ROUND(AJ802-0.04999,1)-AJ802+AM802)</f>
        <v>0</v>
      </c>
      <c r="AM802" s="17" t="str">
        <f>IF(VLOOKUP(AG802,Group,7,FALSE)="","",VLOOKUP(AG802,Group,7,FALSE))</f>
        <v/>
      </c>
      <c r="AO802" s="31" t="s">
        <v>312</v>
      </c>
    </row>
    <row r="803" spans="2:41" s="3" customFormat="1" ht="0.95" customHeight="1" x14ac:dyDescent="0.2">
      <c r="P803" s="71"/>
      <c r="Q803" s="83"/>
      <c r="R803" s="6"/>
      <c r="S803" s="39"/>
      <c r="T803" s="6"/>
      <c r="U803" s="5"/>
      <c r="V803" s="52"/>
      <c r="W803" s="52"/>
      <c r="X803" s="54"/>
      <c r="Y803" s="17"/>
      <c r="Z803" s="52"/>
      <c r="AA803" s="39"/>
      <c r="AB803" s="39"/>
      <c r="AC803" s="54"/>
      <c r="AD803" s="17"/>
      <c r="AE803" s="15"/>
      <c r="AF803" s="62"/>
      <c r="AG803" s="112"/>
      <c r="AH803" s="39"/>
      <c r="AI803" s="52"/>
      <c r="AJ803" s="17"/>
      <c r="AK803" s="39"/>
      <c r="AL803" s="17"/>
      <c r="AM803" s="17"/>
      <c r="AO803" s="31" t="s">
        <v>312</v>
      </c>
    </row>
    <row r="804" spans="2:41" s="3" customFormat="1" ht="9.9499999999999993" customHeight="1" x14ac:dyDescent="0.2">
      <c r="B804" s="100" t="s">
        <v>204</v>
      </c>
      <c r="D804" s="40"/>
      <c r="E804" s="71" t="s">
        <v>134</v>
      </c>
      <c r="F804" s="71"/>
      <c r="G804" s="30" t="s">
        <v>30</v>
      </c>
      <c r="H804" s="30"/>
      <c r="I804" s="30" t="s">
        <v>1138</v>
      </c>
      <c r="J804" s="30"/>
      <c r="K804" s="30"/>
      <c r="L804" s="30"/>
      <c r="M804" s="30"/>
      <c r="N804" s="30"/>
      <c r="P804" s="71" t="s">
        <v>948</v>
      </c>
      <c r="Q804" s="83"/>
      <c r="R804" s="29"/>
      <c r="S804" s="39">
        <f>IF(Suggested="Yes",AB804,AH804)</f>
        <v>28.75</v>
      </c>
      <c r="T804" s="37" t="s">
        <v>293</v>
      </c>
      <c r="U804" s="141" t="str">
        <f>+Instructions!$B$21</f>
        <v>G</v>
      </c>
      <c r="V804" s="52"/>
      <c r="W804" s="52"/>
      <c r="X804" s="54">
        <f>+Instructions!$C$21</f>
        <v>0</v>
      </c>
      <c r="Y804" s="17">
        <f>IF(Instructions!$C$21="Group",#REF!,IF(Instructions!$C$21="Carter",#REF!,ROUNDUP($AB804*(1-X804),2)))</f>
        <v>28.75</v>
      </c>
      <c r="Z804" s="52"/>
      <c r="AA804" s="6" t="s">
        <v>1300</v>
      </c>
      <c r="AB804" s="39">
        <v>28.75</v>
      </c>
      <c r="AC804" s="57">
        <f>+X804</f>
        <v>0</v>
      </c>
      <c r="AD804" s="17">
        <f>+Y804</f>
        <v>28.75</v>
      </c>
      <c r="AE804" s="12">
        <f>(AH804-AD804)/AH804</f>
        <v>0</v>
      </c>
      <c r="AF804" s="109"/>
      <c r="AG804" s="115">
        <v>3</v>
      </c>
      <c r="AH804" s="53">
        <f>SUM(AJ804:AL804)+AF804</f>
        <v>28.75</v>
      </c>
      <c r="AI804" s="52"/>
      <c r="AJ804" s="17">
        <f>ROUND(AD804/(1-VLOOKUP(AG804,Group,2,FALSE)),2)</f>
        <v>28.75</v>
      </c>
      <c r="AK804" s="17">
        <f>IF(VLOOKUP(AG804,Group,5,FALSE)="YES",VLOOKUP(ROUND(ROUND(AJ804,1)-AJ804,2),Round,2,FALSE)+VLOOKUP(AG804,Group,6,FALSE),0)</f>
        <v>0</v>
      </c>
      <c r="AL804" s="17">
        <f>IF(VLOOKUP(AG804,Group,7,FALSE)="",0,ROUND(AJ804-0.04999,1)-AJ804+AM804)</f>
        <v>0</v>
      </c>
      <c r="AM804" s="17" t="str">
        <f>IF(VLOOKUP(AG804,Group,7,FALSE)="","",VLOOKUP(AG804,Group,7,FALSE))</f>
        <v/>
      </c>
      <c r="AO804" s="31" t="s">
        <v>312</v>
      </c>
    </row>
    <row r="805" spans="2:41" s="3" customFormat="1" ht="0.95" customHeight="1" x14ac:dyDescent="0.2">
      <c r="O805" s="3" t="s">
        <v>93</v>
      </c>
      <c r="P805" s="71"/>
      <c r="Q805" s="83"/>
      <c r="R805" s="6"/>
      <c r="S805" s="39"/>
      <c r="T805" s="6"/>
      <c r="U805" s="5"/>
      <c r="V805" s="52"/>
      <c r="W805" s="52"/>
      <c r="X805" s="54"/>
      <c r="Y805" s="15"/>
      <c r="Z805" s="52"/>
      <c r="AA805" s="39"/>
      <c r="AB805" s="39"/>
      <c r="AC805" s="54"/>
      <c r="AD805" s="17"/>
      <c r="AE805" s="15"/>
      <c r="AF805" s="62"/>
      <c r="AG805" s="112"/>
      <c r="AH805" s="39"/>
      <c r="AI805" s="52"/>
      <c r="AJ805" s="17"/>
      <c r="AK805" s="39"/>
      <c r="AL805" s="17"/>
      <c r="AM805" s="17"/>
      <c r="AO805" s="31" t="s">
        <v>312</v>
      </c>
    </row>
    <row r="806" spans="2:41" s="3" customFormat="1" ht="9.9499999999999993" customHeight="1" x14ac:dyDescent="0.2">
      <c r="B806" s="102" t="s">
        <v>292</v>
      </c>
      <c r="D806" s="40"/>
      <c r="E806" s="71" t="s">
        <v>44</v>
      </c>
      <c r="F806" s="71"/>
      <c r="G806" s="30" t="s">
        <v>45</v>
      </c>
      <c r="H806" s="30"/>
      <c r="I806" s="30" t="s">
        <v>366</v>
      </c>
      <c r="J806" s="30"/>
      <c r="K806" s="30"/>
      <c r="L806" s="30"/>
      <c r="M806" s="30"/>
      <c r="N806" s="30"/>
      <c r="P806" s="71"/>
      <c r="Q806" s="83"/>
      <c r="R806" s="29"/>
      <c r="S806" s="39">
        <f>IF(Suggested="Yes",AB806,AH806)</f>
        <v>13.5</v>
      </c>
      <c r="T806" s="37" t="s">
        <v>293</v>
      </c>
      <c r="U806" s="141" t="str">
        <f>+Instructions!$B$21</f>
        <v>G</v>
      </c>
      <c r="V806" s="52"/>
      <c r="W806" s="52"/>
      <c r="X806" s="54">
        <f>+Instructions!$C$21</f>
        <v>0</v>
      </c>
      <c r="Y806" s="17">
        <f>IF(Instructions!$C$21="Group",#REF!,IF(Instructions!$C$21="Carter",#REF!,ROUNDUP($AB806*(1-X806),2)))</f>
        <v>13.5</v>
      </c>
      <c r="Z806" s="52"/>
      <c r="AA806" s="6" t="s">
        <v>1300</v>
      </c>
      <c r="AB806" s="39">
        <v>13.5</v>
      </c>
      <c r="AC806" s="57">
        <f>+X806</f>
        <v>0</v>
      </c>
      <c r="AD806" s="39">
        <f>+Y806</f>
        <v>13.5</v>
      </c>
      <c r="AE806" s="57">
        <f>(AH806-AD806)/AH806</f>
        <v>0</v>
      </c>
      <c r="AF806" s="109"/>
      <c r="AG806" s="116">
        <v>2</v>
      </c>
      <c r="AH806" s="44">
        <f>SUM(AJ806:AL806)+AF806</f>
        <v>13.5</v>
      </c>
      <c r="AI806" s="52"/>
      <c r="AJ806" s="17">
        <f>ROUND(AD806/(1-VLOOKUP(AG806,Group,2,FALSE)),2)</f>
        <v>13.5</v>
      </c>
      <c r="AK806" s="17">
        <f>IF(VLOOKUP(AG806,Group,5,FALSE)="YES",VLOOKUP(ROUND(ROUND(AJ806,1)-AJ806,2),Round,2,FALSE)+VLOOKUP(AG806,Group,6,FALSE),0)</f>
        <v>0</v>
      </c>
      <c r="AL806" s="17">
        <f>IF(VLOOKUP(AG806,Group,7,FALSE)="",0,ROUND(AJ806-0.04999,1)-AJ806+AM806)</f>
        <v>0</v>
      </c>
      <c r="AM806" s="17" t="str">
        <f>IF(VLOOKUP(AG806,Group,7,FALSE)="","",VLOOKUP(AG806,Group,7,FALSE))</f>
        <v/>
      </c>
      <c r="AO806" s="31" t="s">
        <v>312</v>
      </c>
    </row>
    <row r="807" spans="2:41" s="3" customFormat="1" ht="1.5" customHeight="1" x14ac:dyDescent="0.2">
      <c r="P807" s="71"/>
      <c r="Q807" s="83"/>
      <c r="R807" s="6"/>
      <c r="S807" s="39"/>
      <c r="T807" s="6"/>
      <c r="U807" s="233"/>
      <c r="V807" s="52"/>
      <c r="W807" s="52"/>
      <c r="X807" s="54"/>
      <c r="Y807" s="15"/>
      <c r="Z807" s="52"/>
      <c r="AA807" s="39"/>
      <c r="AB807" s="39"/>
      <c r="AC807" s="54"/>
      <c r="AD807" s="17"/>
      <c r="AE807" s="15"/>
      <c r="AF807" s="62"/>
      <c r="AG807" s="112"/>
      <c r="AH807" s="39"/>
      <c r="AI807" s="52"/>
      <c r="AJ807" s="17"/>
      <c r="AK807" s="39"/>
      <c r="AL807" s="17"/>
      <c r="AM807" s="17"/>
      <c r="AO807" s="31"/>
    </row>
    <row r="808" spans="2:41" s="3" customFormat="1" ht="9.75" customHeight="1" x14ac:dyDescent="0.2">
      <c r="D808" s="40" t="s">
        <v>351</v>
      </c>
      <c r="E808" s="187" t="s">
        <v>1399</v>
      </c>
      <c r="F808" s="71"/>
      <c r="G808" s="30"/>
      <c r="H808" s="30"/>
      <c r="I808" s="30"/>
      <c r="J808" s="30"/>
      <c r="K808" s="30"/>
      <c r="L808" s="30"/>
      <c r="M808" s="30"/>
      <c r="N808" s="30"/>
      <c r="P808" s="71"/>
      <c r="Q808" s="83"/>
      <c r="R808" s="29"/>
      <c r="S808" s="39"/>
      <c r="T808" s="37"/>
      <c r="U808" s="233"/>
      <c r="V808" s="52"/>
      <c r="W808" s="52"/>
      <c r="X808" s="54"/>
      <c r="Y808" s="17"/>
      <c r="Z808" s="52"/>
      <c r="AA808" s="133"/>
      <c r="AB808" s="39"/>
      <c r="AC808" s="57"/>
      <c r="AD808" s="17"/>
      <c r="AE808" s="12"/>
      <c r="AF808" s="62"/>
      <c r="AH808" s="17"/>
      <c r="AI808" s="52"/>
      <c r="AK808" s="6" t="s">
        <v>93</v>
      </c>
      <c r="AO808" s="31" t="s">
        <v>312</v>
      </c>
    </row>
    <row r="809" spans="2:41" s="3" customFormat="1" ht="3.75" customHeight="1" x14ac:dyDescent="0.2">
      <c r="P809" s="71"/>
      <c r="Q809" s="83"/>
      <c r="R809" s="6"/>
      <c r="S809" s="39"/>
      <c r="T809" s="6"/>
      <c r="U809" s="5"/>
      <c r="V809" s="52"/>
      <c r="W809" s="52"/>
      <c r="X809" s="54"/>
      <c r="Y809" s="15"/>
      <c r="Z809" s="52"/>
      <c r="AA809" s="39"/>
      <c r="AB809" s="39"/>
      <c r="AC809" s="54"/>
      <c r="AD809" s="17"/>
      <c r="AE809" s="15"/>
      <c r="AF809" s="62"/>
      <c r="AG809" s="112"/>
      <c r="AH809" s="39"/>
      <c r="AI809" s="52"/>
      <c r="AJ809" s="17"/>
      <c r="AK809" s="39"/>
      <c r="AL809" s="17"/>
      <c r="AM809" s="17"/>
      <c r="AO809" s="31" t="s">
        <v>312</v>
      </c>
    </row>
    <row r="810" spans="2:41" s="3" customFormat="1" ht="9.9499999999999993" customHeight="1" x14ac:dyDescent="0.2">
      <c r="C810" s="129" t="s">
        <v>767</v>
      </c>
      <c r="M810" s="3" t="s">
        <v>93</v>
      </c>
      <c r="P810" s="71"/>
      <c r="Q810" s="83"/>
      <c r="R810" s="193" t="s">
        <v>681</v>
      </c>
      <c r="S810" s="194" t="s">
        <v>685</v>
      </c>
      <c r="T810" s="198"/>
      <c r="U810" s="5"/>
      <c r="V810" s="52"/>
      <c r="W810" s="52"/>
      <c r="X810" s="54"/>
      <c r="Y810" s="15"/>
      <c r="Z810" s="52"/>
      <c r="AA810" s="39"/>
      <c r="AB810" s="39"/>
      <c r="AC810" s="54"/>
      <c r="AD810" s="17"/>
      <c r="AE810" s="15"/>
      <c r="AF810" s="62"/>
      <c r="AG810" s="112"/>
      <c r="AH810" s="39"/>
      <c r="AI810" s="52"/>
      <c r="AJ810" s="17"/>
      <c r="AK810" s="39"/>
      <c r="AL810" s="17"/>
      <c r="AM810" s="17"/>
      <c r="AO810" s="31"/>
    </row>
    <row r="811" spans="2:41" s="3" customFormat="1" ht="2.25" customHeight="1" x14ac:dyDescent="0.2">
      <c r="P811" s="71"/>
      <c r="Q811" s="83"/>
      <c r="R811" s="6"/>
      <c r="S811" s="39"/>
      <c r="T811" s="6"/>
      <c r="U811" s="5"/>
      <c r="V811" s="52"/>
      <c r="W811" s="52"/>
      <c r="X811" s="54"/>
      <c r="Y811" s="15"/>
      <c r="Z811" s="52"/>
      <c r="AA811" s="39"/>
      <c r="AB811" s="39"/>
      <c r="AC811" s="54"/>
      <c r="AD811" s="17"/>
      <c r="AE811" s="15"/>
      <c r="AF811" s="62"/>
      <c r="AG811" s="112"/>
      <c r="AH811" s="39"/>
      <c r="AI811" s="52"/>
      <c r="AJ811" s="17"/>
      <c r="AK811" s="39"/>
      <c r="AL811" s="17"/>
      <c r="AM811" s="17"/>
      <c r="AO811" s="31" t="s">
        <v>312</v>
      </c>
    </row>
    <row r="812" spans="2:41" s="30" customFormat="1" ht="9.9499999999999993" customHeight="1" x14ac:dyDescent="0.2">
      <c r="C812" s="135"/>
      <c r="D812" s="40" t="s">
        <v>257</v>
      </c>
      <c r="E812" s="145" t="s">
        <v>559</v>
      </c>
      <c r="F812" s="144"/>
      <c r="G812" s="145"/>
      <c r="H812" s="145"/>
      <c r="J812" s="144"/>
      <c r="K812" s="144"/>
      <c r="L812" s="145"/>
      <c r="N812" s="144"/>
      <c r="Q812" s="83"/>
      <c r="T812" s="134"/>
      <c r="U812" s="123"/>
      <c r="V812" s="52"/>
      <c r="W812" s="52"/>
      <c r="X812" s="126"/>
      <c r="Y812" s="124"/>
      <c r="Z812" s="52"/>
      <c r="AA812" s="133"/>
      <c r="AC812" s="126"/>
      <c r="AD812" s="125"/>
      <c r="AE812" s="124"/>
      <c r="AF812" s="127"/>
      <c r="AH812" s="125"/>
      <c r="AI812" s="52"/>
      <c r="AJ812" s="3"/>
      <c r="AK812" s="6" t="s">
        <v>93</v>
      </c>
      <c r="AL812" s="3"/>
      <c r="AO812" s="31" t="s">
        <v>312</v>
      </c>
    </row>
    <row r="813" spans="2:41" s="3" customFormat="1" ht="0.95" customHeight="1" x14ac:dyDescent="0.2">
      <c r="P813" s="71"/>
      <c r="Q813" s="83"/>
      <c r="R813" s="6"/>
      <c r="S813" s="39"/>
      <c r="T813" s="6"/>
      <c r="U813" s="5"/>
      <c r="V813" s="52"/>
      <c r="W813" s="52"/>
      <c r="X813" s="54"/>
      <c r="Y813" s="15"/>
      <c r="Z813" s="52"/>
      <c r="AA813" s="39"/>
      <c r="AB813" s="39"/>
      <c r="AC813" s="54"/>
      <c r="AD813" s="17"/>
      <c r="AE813" s="15"/>
      <c r="AF813" s="62"/>
      <c r="AG813" s="112"/>
      <c r="AH813" s="39"/>
      <c r="AI813" s="52"/>
      <c r="AJ813" s="17"/>
      <c r="AK813" s="39"/>
      <c r="AL813" s="17"/>
      <c r="AM813" s="17"/>
      <c r="AO813" s="31" t="s">
        <v>312</v>
      </c>
    </row>
    <row r="814" spans="2:41" s="3" customFormat="1" ht="9.9499999999999993" customHeight="1" x14ac:dyDescent="0.2">
      <c r="B814" s="101" t="s">
        <v>308</v>
      </c>
      <c r="D814" s="40"/>
      <c r="E814" s="71" t="s">
        <v>766</v>
      </c>
      <c r="F814" s="71"/>
      <c r="G814" s="30" t="s">
        <v>295</v>
      </c>
      <c r="H814" s="30"/>
      <c r="I814" s="30"/>
      <c r="J814" s="30"/>
      <c r="K814" s="30"/>
      <c r="L814" s="30"/>
      <c r="M814" s="30"/>
      <c r="N814" s="30"/>
      <c r="P814" s="71" t="s">
        <v>764</v>
      </c>
      <c r="Q814" s="83"/>
      <c r="R814" s="29"/>
      <c r="S814" s="39">
        <f>IF(Suggested="Yes",AB814,AH814)</f>
        <v>20.149999999999999</v>
      </c>
      <c r="T814" s="37" t="s">
        <v>294</v>
      </c>
      <c r="U814" s="141" t="str">
        <f>+Instructions!$B$21</f>
        <v>G</v>
      </c>
      <c r="V814" s="52"/>
      <c r="W814" s="52"/>
      <c r="X814" s="54">
        <f>+Instructions!$C$21</f>
        <v>0</v>
      </c>
      <c r="Y814" s="17">
        <f>IF(Instructions!$C$21="Group",#REF!,IF(Instructions!$C$21="Carter",#REF!,ROUNDUP($AB814*(1-X814),2)))</f>
        <v>20.149999999999999</v>
      </c>
      <c r="Z814" s="52"/>
      <c r="AA814" s="6" t="s">
        <v>1300</v>
      </c>
      <c r="AB814" s="39">
        <v>20.149999999999999</v>
      </c>
      <c r="AC814" s="57">
        <f>+X814</f>
        <v>0</v>
      </c>
      <c r="AD814" s="17">
        <f>+Y814</f>
        <v>20.149999999999999</v>
      </c>
      <c r="AE814" s="12">
        <f>(AH814-AD814)/AH814</f>
        <v>0</v>
      </c>
      <c r="AF814" s="109"/>
      <c r="AG814" s="114">
        <v>1</v>
      </c>
      <c r="AH814" s="38">
        <f>SUM(AJ814:AL814)+AF814</f>
        <v>20.149999999999999</v>
      </c>
      <c r="AI814" s="52"/>
      <c r="AJ814" s="17">
        <f>ROUND(AD814/(1-VLOOKUP(AG814,Group,2,FALSE)),2)</f>
        <v>20.149999999999999</v>
      </c>
      <c r="AK814" s="17">
        <f>IF(VLOOKUP(AG814,Group,5,FALSE)="YES",VLOOKUP(ROUND(ROUND(AJ814,1)-AJ814,2),Round,2,FALSE)+VLOOKUP(AG814,Group,6,FALSE),0)</f>
        <v>0</v>
      </c>
      <c r="AL814" s="17">
        <f>IF(VLOOKUP(AG814,Group,7,FALSE)="",0,ROUND(AJ814-0.04999,1)-AJ814+AM814)</f>
        <v>0</v>
      </c>
      <c r="AM814" s="17" t="str">
        <f>IF(VLOOKUP(AG814,Group,7,FALSE)="","",VLOOKUP(AG814,Group,7,FALSE))</f>
        <v/>
      </c>
      <c r="AO814" s="31" t="s">
        <v>312</v>
      </c>
    </row>
    <row r="815" spans="2:41" s="3" customFormat="1" ht="9.9499999999999993" customHeight="1" x14ac:dyDescent="0.2">
      <c r="B815" s="101" t="s">
        <v>308</v>
      </c>
      <c r="D815" s="40"/>
      <c r="E815" s="71" t="s">
        <v>557</v>
      </c>
      <c r="F815" s="71"/>
      <c r="G815" s="30" t="s">
        <v>295</v>
      </c>
      <c r="H815" s="30"/>
      <c r="I815" s="30"/>
      <c r="J815" s="30" t="s">
        <v>93</v>
      </c>
      <c r="K815" s="30"/>
      <c r="L815" s="30"/>
      <c r="M815" s="30"/>
      <c r="N815" s="30"/>
      <c r="P815" s="71" t="s">
        <v>562</v>
      </c>
      <c r="Q815" s="83"/>
      <c r="R815" s="29"/>
      <c r="S815" s="39">
        <f>IF(Suggested="Yes",AB815,AH815)</f>
        <v>14.9</v>
      </c>
      <c r="T815" s="37" t="s">
        <v>294</v>
      </c>
      <c r="U815" s="141" t="str">
        <f>+Instructions!$B$21</f>
        <v>G</v>
      </c>
      <c r="V815" s="52"/>
      <c r="W815" s="52"/>
      <c r="X815" s="54">
        <f>+Instructions!$C$21</f>
        <v>0</v>
      </c>
      <c r="Y815" s="17">
        <f>IF(Instructions!$C$21="Group",#REF!,IF(Instructions!$C$21="Carter",#REF!,ROUNDUP($AB815*(1-X815),2)))</f>
        <v>14.9</v>
      </c>
      <c r="Z815" s="52"/>
      <c r="AA815" s="6" t="s">
        <v>1300</v>
      </c>
      <c r="AB815" s="39">
        <v>14.9</v>
      </c>
      <c r="AC815" s="57">
        <f t="shared" ref="AC815:AD816" si="718">+X815</f>
        <v>0</v>
      </c>
      <c r="AD815" s="17">
        <f t="shared" si="718"/>
        <v>14.9</v>
      </c>
      <c r="AE815" s="12">
        <f>(AH815-AD815)/AH815</f>
        <v>0</v>
      </c>
      <c r="AF815" s="109"/>
      <c r="AG815" s="114">
        <v>1</v>
      </c>
      <c r="AH815" s="38">
        <f>SUM(AJ815:AL815)+AF815</f>
        <v>14.9</v>
      </c>
      <c r="AI815" s="52"/>
      <c r="AJ815" s="17">
        <f>ROUND(AD815/(1-VLOOKUP(AG815,Group,2,FALSE)),2)</f>
        <v>14.9</v>
      </c>
      <c r="AK815" s="17">
        <f>IF(VLOOKUP(AG815,Group,5,FALSE)="YES",VLOOKUP(ROUND(ROUND(AJ815,1)-AJ815,2),Round,2,FALSE)+VLOOKUP(AG815,Group,6,FALSE),0)</f>
        <v>0</v>
      </c>
      <c r="AL815" s="17">
        <f>IF(VLOOKUP(AG815,Group,7,FALSE)="",0,ROUND(AJ815-0.04999,1)-AJ815+AM815)</f>
        <v>0</v>
      </c>
      <c r="AM815" s="17" t="str">
        <f>IF(VLOOKUP(AG815,Group,7,FALSE)="","",VLOOKUP(AG815,Group,7,FALSE))</f>
        <v/>
      </c>
      <c r="AO815" s="31" t="s">
        <v>312</v>
      </c>
    </row>
    <row r="816" spans="2:41" s="3" customFormat="1" ht="9.9499999999999993" customHeight="1" x14ac:dyDescent="0.2">
      <c r="B816" s="101" t="s">
        <v>308</v>
      </c>
      <c r="D816" s="40"/>
      <c r="E816" s="71" t="s">
        <v>558</v>
      </c>
      <c r="F816" s="71"/>
      <c r="G816" s="30" t="s">
        <v>295</v>
      </c>
      <c r="H816" s="30"/>
      <c r="I816" s="30" t="s">
        <v>93</v>
      </c>
      <c r="J816" s="30"/>
      <c r="K816" s="30"/>
      <c r="L816" s="30"/>
      <c r="M816" s="30"/>
      <c r="N816" s="30"/>
      <c r="P816" s="71" t="s">
        <v>563</v>
      </c>
      <c r="Q816" s="83"/>
      <c r="R816" s="29"/>
      <c r="S816" s="39">
        <f>IF(Suggested="Yes",AB816,AH816)</f>
        <v>14.8</v>
      </c>
      <c r="T816" s="37" t="s">
        <v>294</v>
      </c>
      <c r="U816" s="141" t="str">
        <f>+Instructions!$B$21</f>
        <v>G</v>
      </c>
      <c r="V816" s="52"/>
      <c r="W816" s="52"/>
      <c r="X816" s="54">
        <f>+Instructions!$C$21</f>
        <v>0</v>
      </c>
      <c r="Y816" s="17">
        <f>IF(Instructions!$C$21="Group",#REF!,IF(Instructions!$C$21="Carter",#REF!,ROUNDUP($AB816*(1-X816),2)))</f>
        <v>14.8</v>
      </c>
      <c r="Z816" s="52"/>
      <c r="AA816" s="6" t="s">
        <v>1300</v>
      </c>
      <c r="AB816" s="39">
        <v>14.8</v>
      </c>
      <c r="AC816" s="57">
        <f t="shared" si="718"/>
        <v>0</v>
      </c>
      <c r="AD816" s="17">
        <f t="shared" si="718"/>
        <v>14.8</v>
      </c>
      <c r="AE816" s="12">
        <f>(AH816-AD816)/AH816</f>
        <v>0</v>
      </c>
      <c r="AF816" s="109"/>
      <c r="AG816" s="114">
        <v>1</v>
      </c>
      <c r="AH816" s="38">
        <f>SUM(AJ816:AL816)+AF816</f>
        <v>14.8</v>
      </c>
      <c r="AI816" s="52"/>
      <c r="AJ816" s="17">
        <f>ROUND(AD816/(1-VLOOKUP(AG816,Group,2,FALSE)),2)</f>
        <v>14.8</v>
      </c>
      <c r="AK816" s="17">
        <f>IF(VLOOKUP(AG816,Group,5,FALSE)="YES",VLOOKUP(ROUND(ROUND(AJ816,1)-AJ816,2),Round,2,FALSE)+VLOOKUP(AG816,Group,6,FALSE),0)</f>
        <v>0</v>
      </c>
      <c r="AL816" s="17">
        <f>IF(VLOOKUP(AG816,Group,7,FALSE)="",0,ROUND(AJ816-0.04999,1)-AJ816+AM816)</f>
        <v>0</v>
      </c>
      <c r="AM816" s="17" t="str">
        <f>IF(VLOOKUP(AG816,Group,7,FALSE)="","",VLOOKUP(AG816,Group,7,FALSE))</f>
        <v/>
      </c>
      <c r="AO816" s="31" t="s">
        <v>312</v>
      </c>
    </row>
    <row r="817" spans="2:41" s="3" customFormat="1" ht="0.95" customHeight="1" x14ac:dyDescent="0.2">
      <c r="P817" s="71"/>
      <c r="Q817" s="83"/>
      <c r="R817" s="6"/>
      <c r="S817" s="39"/>
      <c r="T817" s="6"/>
      <c r="U817" s="5"/>
      <c r="V817" s="52"/>
      <c r="W817" s="52"/>
      <c r="X817" s="54"/>
      <c r="Y817" s="15"/>
      <c r="Z817" s="52"/>
      <c r="AA817" s="39"/>
      <c r="AB817" s="39"/>
      <c r="AC817" s="54"/>
      <c r="AD817" s="17"/>
      <c r="AE817" s="15"/>
      <c r="AF817" s="62"/>
      <c r="AG817" s="112"/>
      <c r="AH817" s="39"/>
      <c r="AI817" s="52"/>
      <c r="AJ817" s="17"/>
      <c r="AK817" s="39"/>
      <c r="AL817" s="17"/>
      <c r="AM817" s="17"/>
      <c r="AO817" s="31" t="s">
        <v>312</v>
      </c>
    </row>
    <row r="818" spans="2:41" s="3" customFormat="1" ht="9.9499999999999993" customHeight="1" x14ac:dyDescent="0.2">
      <c r="B818" s="100" t="s">
        <v>204</v>
      </c>
      <c r="D818" s="40"/>
      <c r="E818" s="71" t="s">
        <v>556</v>
      </c>
      <c r="F818" s="71"/>
      <c r="G818" s="30" t="s">
        <v>30</v>
      </c>
      <c r="H818" s="30"/>
      <c r="I818" s="30" t="s">
        <v>1150</v>
      </c>
      <c r="J818" s="30"/>
      <c r="K818" s="30"/>
      <c r="L818" s="30"/>
      <c r="M818" s="30"/>
      <c r="N818" s="30"/>
      <c r="P818" s="71" t="s">
        <v>948</v>
      </c>
      <c r="Q818" s="83"/>
      <c r="R818" s="29"/>
      <c r="S818" s="39">
        <f>IF(Suggested="Yes",AB818,AH818)</f>
        <v>34.200000000000003</v>
      </c>
      <c r="T818" s="37" t="s">
        <v>293</v>
      </c>
      <c r="U818" s="141" t="str">
        <f>+Instructions!$B$21</f>
        <v>G</v>
      </c>
      <c r="V818" s="52"/>
      <c r="W818" s="52"/>
      <c r="X818" s="54">
        <f>+Instructions!$C$21</f>
        <v>0</v>
      </c>
      <c r="Y818" s="17">
        <f>IF(Instructions!$C$21="Group",#REF!,IF(Instructions!$C$21="Carter",#REF!,ROUNDUP($AB818*(1-X818),2)))</f>
        <v>34.200000000000003</v>
      </c>
      <c r="Z818" s="52"/>
      <c r="AA818" s="6" t="s">
        <v>1300</v>
      </c>
      <c r="AB818" s="39">
        <v>34.200000000000003</v>
      </c>
      <c r="AC818" s="57">
        <f>+X818</f>
        <v>0</v>
      </c>
      <c r="AD818" s="17">
        <f>+Y818</f>
        <v>34.200000000000003</v>
      </c>
      <c r="AE818" s="12">
        <f>(AH818-AD818)/AH818</f>
        <v>0</v>
      </c>
      <c r="AF818" s="109"/>
      <c r="AG818" s="115">
        <v>3</v>
      </c>
      <c r="AH818" s="53">
        <f>SUM(AJ818:AL818)+AF818</f>
        <v>34.200000000000003</v>
      </c>
      <c r="AI818" s="52"/>
      <c r="AJ818" s="17">
        <f>ROUND(AD818/(1-VLOOKUP(AG818,Group,2,FALSE)),2)</f>
        <v>34.200000000000003</v>
      </c>
      <c r="AK818" s="17">
        <f>IF(VLOOKUP(AG818,Group,5,FALSE)="YES",VLOOKUP(ROUND(ROUND(AJ818,1)-AJ818,2),Round,2,FALSE)+VLOOKUP(AG818,Group,6,FALSE),0)</f>
        <v>0</v>
      </c>
      <c r="AL818" s="17">
        <f>IF(VLOOKUP(AG818,Group,7,FALSE)="",0,ROUND(AJ818-0.04999,1)-AJ818+AM818)</f>
        <v>0</v>
      </c>
      <c r="AM818" s="17" t="str">
        <f>IF(VLOOKUP(AG818,Group,7,FALSE)="","",VLOOKUP(AG818,Group,7,FALSE))</f>
        <v/>
      </c>
      <c r="AO818" s="31" t="s">
        <v>312</v>
      </c>
    </row>
    <row r="819" spans="2:41" s="3" customFormat="1" ht="1.5" customHeight="1" x14ac:dyDescent="0.2">
      <c r="P819" s="71"/>
      <c r="Q819" s="83"/>
      <c r="R819" s="6"/>
      <c r="S819" s="39"/>
      <c r="T819" s="6"/>
      <c r="U819" s="5"/>
      <c r="V819" s="52"/>
      <c r="W819" s="52"/>
      <c r="X819" s="54"/>
      <c r="Y819" s="15"/>
      <c r="Z819" s="52"/>
      <c r="AA819" s="39"/>
      <c r="AB819" s="39"/>
      <c r="AC819" s="54"/>
      <c r="AD819" s="17"/>
      <c r="AE819" s="15"/>
      <c r="AF819" s="62"/>
      <c r="AG819" s="112"/>
      <c r="AH819" s="39"/>
      <c r="AI819" s="52"/>
      <c r="AJ819" s="17"/>
      <c r="AK819" s="39"/>
      <c r="AL819" s="17"/>
      <c r="AM819" s="17"/>
      <c r="AO819" s="31" t="s">
        <v>312</v>
      </c>
    </row>
    <row r="820" spans="2:41" s="3" customFormat="1" ht="9.9499999999999993" customHeight="1" x14ac:dyDescent="0.2">
      <c r="B820" s="102" t="s">
        <v>292</v>
      </c>
      <c r="D820" s="40"/>
      <c r="E820" s="71" t="s">
        <v>135</v>
      </c>
      <c r="F820" s="71"/>
      <c r="G820" s="30" t="s">
        <v>439</v>
      </c>
      <c r="H820" s="30"/>
      <c r="I820" s="30" t="s">
        <v>366</v>
      </c>
      <c r="J820" s="30"/>
      <c r="K820" s="30"/>
      <c r="L820" s="30"/>
      <c r="M820" s="30"/>
      <c r="N820" s="30"/>
      <c r="P820" s="71"/>
      <c r="Q820" s="83"/>
      <c r="R820" s="29"/>
      <c r="S820" s="39">
        <f>IF(Suggested="Yes",AB820,AH820)</f>
        <v>11.7</v>
      </c>
      <c r="T820" s="37" t="s">
        <v>293</v>
      </c>
      <c r="U820" s="141" t="str">
        <f>+Instructions!$B$21</f>
        <v>G</v>
      </c>
      <c r="V820" s="52"/>
      <c r="W820" s="52"/>
      <c r="X820" s="54">
        <f>+Instructions!$C$21</f>
        <v>0</v>
      </c>
      <c r="Y820" s="17">
        <f>IF(Instructions!$C$21="Group",#REF!,IF(Instructions!$C$21="Carter",#REF!,ROUNDUP($AB820*(1-X820),2)))</f>
        <v>11.7</v>
      </c>
      <c r="Z820" s="52"/>
      <c r="AA820" s="6" t="s">
        <v>1300</v>
      </c>
      <c r="AB820" s="39">
        <v>11.7</v>
      </c>
      <c r="AC820" s="57">
        <f>+X820</f>
        <v>0</v>
      </c>
      <c r="AD820" s="39">
        <f>+Y820</f>
        <v>11.7</v>
      </c>
      <c r="AE820" s="57">
        <f>(AH820-AD820)/AH820</f>
        <v>0</v>
      </c>
      <c r="AF820" s="109"/>
      <c r="AG820" s="116">
        <v>2</v>
      </c>
      <c r="AH820" s="44">
        <f>SUM(AJ820:AL820)+AF820</f>
        <v>11.7</v>
      </c>
      <c r="AI820" s="52"/>
      <c r="AJ820" s="17">
        <f>ROUND(AD820/(1-VLOOKUP(AG820,Group,2,FALSE)),2)</f>
        <v>11.7</v>
      </c>
      <c r="AK820" s="17">
        <f>IF(VLOOKUP(AG820,Group,5,FALSE)="YES",VLOOKUP(ROUND(ROUND(AJ820,1)-AJ820,2),Round,2,FALSE)+VLOOKUP(AG820,Group,6,FALSE),0)</f>
        <v>0</v>
      </c>
      <c r="AL820" s="17">
        <f>IF(VLOOKUP(AG820,Group,7,FALSE)="",0,ROUND(AJ820-0.04999,1)-AJ820+AM820)</f>
        <v>0</v>
      </c>
      <c r="AM820" s="17" t="str">
        <f>IF(VLOOKUP(AG820,Group,7,FALSE)="","",VLOOKUP(AG820,Group,7,FALSE))</f>
        <v/>
      </c>
      <c r="AO820" s="31" t="s">
        <v>312</v>
      </c>
    </row>
    <row r="821" spans="2:41" s="3" customFormat="1" ht="0.95" customHeight="1" x14ac:dyDescent="0.2">
      <c r="P821" s="71"/>
      <c r="Q821" s="83"/>
      <c r="R821" s="6"/>
      <c r="S821" s="39"/>
      <c r="T821" s="6"/>
      <c r="U821" s="5"/>
      <c r="V821" s="52"/>
      <c r="W821" s="52"/>
      <c r="X821" s="54"/>
      <c r="Y821" s="15"/>
      <c r="Z821" s="52"/>
      <c r="AA821" s="39"/>
      <c r="AB821" s="39"/>
      <c r="AC821" s="54"/>
      <c r="AD821" s="17"/>
      <c r="AE821" s="15"/>
      <c r="AF821" s="62"/>
      <c r="AG821" s="112"/>
      <c r="AH821" s="39"/>
      <c r="AI821" s="52"/>
      <c r="AJ821" s="17"/>
      <c r="AK821" s="39"/>
      <c r="AL821" s="17"/>
      <c r="AM821" s="17"/>
      <c r="AO821" s="31" t="s">
        <v>312</v>
      </c>
    </row>
    <row r="822" spans="2:41" s="3" customFormat="1" ht="9.9499999999999993" customHeight="1" x14ac:dyDescent="0.2">
      <c r="B822" s="102" t="s">
        <v>292</v>
      </c>
      <c r="C822" s="3" t="s">
        <v>93</v>
      </c>
      <c r="D822" s="40"/>
      <c r="E822" s="71" t="s">
        <v>14</v>
      </c>
      <c r="F822" s="71"/>
      <c r="G822" s="30" t="s">
        <v>241</v>
      </c>
      <c r="H822" s="30"/>
      <c r="I822" s="30" t="s">
        <v>247</v>
      </c>
      <c r="J822" s="30"/>
      <c r="K822" s="30"/>
      <c r="L822" s="30"/>
      <c r="M822" s="30"/>
      <c r="N822" s="30"/>
      <c r="P822" s="71"/>
      <c r="Q822" s="83"/>
      <c r="R822" s="29"/>
      <c r="S822" s="39">
        <f>IF(Suggested="Yes",AB822,AH822)</f>
        <v>32.75</v>
      </c>
      <c r="T822" s="37" t="s">
        <v>293</v>
      </c>
      <c r="U822" s="141" t="str">
        <f>+Instructions!$B$21</f>
        <v>G</v>
      </c>
      <c r="V822" s="52"/>
      <c r="W822" s="52"/>
      <c r="X822" s="54">
        <f>+Instructions!$C$21</f>
        <v>0</v>
      </c>
      <c r="Y822" s="17">
        <f>IF(Instructions!$C$21="Group",#REF!,IF(Instructions!$C$21="Carter",#REF!,ROUNDUP($AB822*(1-X822),2)))</f>
        <v>32.75</v>
      </c>
      <c r="Z822" s="52"/>
      <c r="AA822" s="6" t="s">
        <v>1300</v>
      </c>
      <c r="AB822" s="39">
        <v>32.75</v>
      </c>
      <c r="AC822" s="57">
        <f>+X822</f>
        <v>0</v>
      </c>
      <c r="AD822" s="39">
        <f>+Y822</f>
        <v>32.75</v>
      </c>
      <c r="AE822" s="57">
        <f>(AH822-AD822)/AH822</f>
        <v>0</v>
      </c>
      <c r="AF822" s="109"/>
      <c r="AG822" s="116">
        <v>2</v>
      </c>
      <c r="AH822" s="44">
        <f>SUM(AJ822:AL822)+AF822</f>
        <v>32.75</v>
      </c>
      <c r="AI822" s="52"/>
      <c r="AJ822" s="17">
        <f>ROUND(AD822/(1-VLOOKUP(AG822,Group,2,FALSE)),2)</f>
        <v>32.75</v>
      </c>
      <c r="AK822" s="17">
        <f>IF(VLOOKUP(AG822,Group,5,FALSE)="YES",VLOOKUP(ROUND(ROUND(AJ822,1)-AJ822,2),Round,2,FALSE)+VLOOKUP(AG822,Group,6,FALSE),0)</f>
        <v>0</v>
      </c>
      <c r="AL822" s="17">
        <f>IF(VLOOKUP(AG822,Group,7,FALSE)="",0,ROUND(AJ822-0.04999,1)-AJ822+AM822)</f>
        <v>0</v>
      </c>
      <c r="AM822" s="17" t="str">
        <f>IF(VLOOKUP(AG822,Group,7,FALSE)="","",VLOOKUP(AG822,Group,7,FALSE))</f>
        <v/>
      </c>
      <c r="AO822" s="31" t="s">
        <v>312</v>
      </c>
    </row>
    <row r="823" spans="2:41" s="3" customFormat="1" ht="9.9499999999999993" customHeight="1" x14ac:dyDescent="0.2">
      <c r="B823" s="102" t="s">
        <v>292</v>
      </c>
      <c r="D823" s="40"/>
      <c r="E823" s="71" t="s">
        <v>54</v>
      </c>
      <c r="F823" s="71"/>
      <c r="G823" s="30" t="s">
        <v>256</v>
      </c>
      <c r="H823" s="30"/>
      <c r="I823" s="30" t="s">
        <v>248</v>
      </c>
      <c r="J823" s="30"/>
      <c r="K823" s="30"/>
      <c r="L823" s="30"/>
      <c r="M823" s="30"/>
      <c r="N823" s="30"/>
      <c r="P823" s="71"/>
      <c r="Q823" s="83"/>
      <c r="R823" s="29"/>
      <c r="S823" s="39">
        <f>IF(Suggested="Yes",AB823,AH823)</f>
        <v>20.9</v>
      </c>
      <c r="T823" s="37" t="s">
        <v>293</v>
      </c>
      <c r="U823" s="141" t="str">
        <f>+Instructions!$B$21</f>
        <v>G</v>
      </c>
      <c r="V823" s="52"/>
      <c r="W823" s="52"/>
      <c r="X823" s="54">
        <f>+Instructions!$C$21</f>
        <v>0</v>
      </c>
      <c r="Y823" s="17">
        <f>IF(Instructions!$C$21="Group",#REF!,IF(Instructions!$C$21="Carter",#REF!,ROUNDUP($AB823*(1-X823),2)))</f>
        <v>20.9</v>
      </c>
      <c r="Z823" s="52"/>
      <c r="AA823" s="6" t="s">
        <v>1300</v>
      </c>
      <c r="AB823" s="39">
        <v>20.9</v>
      </c>
      <c r="AC823" s="57">
        <f>+X823</f>
        <v>0</v>
      </c>
      <c r="AD823" s="39">
        <f>+Y823</f>
        <v>20.9</v>
      </c>
      <c r="AE823" s="57">
        <f>(AH823-AD823)/AH823</f>
        <v>0</v>
      </c>
      <c r="AF823" s="109"/>
      <c r="AG823" s="116">
        <v>2</v>
      </c>
      <c r="AH823" s="44">
        <f>SUM(AJ823:AL823)+AF823</f>
        <v>20.9</v>
      </c>
      <c r="AI823" s="52"/>
      <c r="AJ823" s="17">
        <f>ROUND(AD823/(1-VLOOKUP(AG823,Group,2,FALSE)),2)</f>
        <v>20.9</v>
      </c>
      <c r="AK823" s="17">
        <f>IF(VLOOKUP(AG823,Group,5,FALSE)="YES",VLOOKUP(ROUND(ROUND(AJ823,1)-AJ823,2),Round,2,FALSE)+VLOOKUP(AG823,Group,6,FALSE),0)</f>
        <v>0</v>
      </c>
      <c r="AL823" s="17">
        <f>IF(VLOOKUP(AG823,Group,7,FALSE)="",0,ROUND(AJ823-0.04999,1)-AJ823+AM823)</f>
        <v>0</v>
      </c>
      <c r="AM823" s="17" t="str">
        <f>IF(VLOOKUP(AG823,Group,7,FALSE)="","",VLOOKUP(AG823,Group,7,FALSE))</f>
        <v/>
      </c>
      <c r="AO823" s="31" t="s">
        <v>312</v>
      </c>
    </row>
    <row r="824" spans="2:41" s="3" customFormat="1" ht="2.25" customHeight="1" x14ac:dyDescent="0.2">
      <c r="P824" s="71"/>
      <c r="Q824" s="83"/>
      <c r="R824" s="6"/>
      <c r="S824" s="39"/>
      <c r="T824" s="6"/>
      <c r="U824" s="5"/>
      <c r="V824" s="52"/>
      <c r="W824" s="52"/>
      <c r="X824" s="54"/>
      <c r="Y824" s="15"/>
      <c r="Z824" s="52"/>
      <c r="AA824" s="39"/>
      <c r="AB824" s="39"/>
      <c r="AC824" s="54"/>
      <c r="AD824" s="17"/>
      <c r="AE824" s="15"/>
      <c r="AF824" s="62"/>
      <c r="AG824" s="112"/>
      <c r="AH824" s="39"/>
      <c r="AI824" s="52"/>
      <c r="AJ824" s="17"/>
      <c r="AK824" s="39"/>
      <c r="AL824" s="17"/>
      <c r="AM824" s="17"/>
      <c r="AO824" s="31" t="s">
        <v>312</v>
      </c>
    </row>
    <row r="825" spans="2:41" s="30" customFormat="1" ht="9.9499999999999993" customHeight="1" x14ac:dyDescent="0.2">
      <c r="C825" s="135"/>
      <c r="D825" s="40" t="s">
        <v>206</v>
      </c>
      <c r="E825" s="145" t="s">
        <v>548</v>
      </c>
      <c r="F825" s="144"/>
      <c r="G825" s="145" t="s">
        <v>552</v>
      </c>
      <c r="H825" s="145"/>
      <c r="J825" s="144" t="s">
        <v>550</v>
      </c>
      <c r="K825" s="144"/>
      <c r="L825" s="145" t="s">
        <v>554</v>
      </c>
      <c r="N825" s="144"/>
      <c r="Q825" s="83"/>
      <c r="T825" s="134"/>
      <c r="U825" s="123"/>
      <c r="V825" s="52"/>
      <c r="W825" s="52"/>
      <c r="X825" s="126"/>
      <c r="Y825" s="124"/>
      <c r="Z825" s="52"/>
      <c r="AA825" s="133"/>
      <c r="AC825" s="126"/>
      <c r="AD825" s="125"/>
      <c r="AE825" s="124"/>
      <c r="AF825" s="127"/>
      <c r="AH825" s="125"/>
      <c r="AI825" s="52"/>
      <c r="AJ825" s="3"/>
      <c r="AK825" s="6" t="s">
        <v>93</v>
      </c>
      <c r="AL825" s="3"/>
      <c r="AO825" s="31" t="s">
        <v>312</v>
      </c>
    </row>
    <row r="826" spans="2:41" s="30" customFormat="1" ht="9.9499999999999993" customHeight="1" x14ac:dyDescent="0.2">
      <c r="C826" s="135"/>
      <c r="D826" s="40"/>
      <c r="E826" s="145" t="s">
        <v>549</v>
      </c>
      <c r="F826" s="144"/>
      <c r="G826" s="145" t="s">
        <v>553</v>
      </c>
      <c r="H826" s="145"/>
      <c r="J826" s="144" t="s">
        <v>551</v>
      </c>
      <c r="K826" s="144"/>
      <c r="L826" s="145" t="s">
        <v>555</v>
      </c>
      <c r="N826" s="144"/>
      <c r="Q826" s="83"/>
      <c r="T826" s="134"/>
      <c r="U826" s="123"/>
      <c r="V826" s="52"/>
      <c r="W826" s="52"/>
      <c r="X826" s="126"/>
      <c r="Y826" s="124"/>
      <c r="Z826" s="52"/>
      <c r="AA826" s="133"/>
      <c r="AC826" s="126"/>
      <c r="AD826" s="125"/>
      <c r="AE826" s="124"/>
      <c r="AF826" s="127"/>
      <c r="AH826" s="125"/>
      <c r="AI826" s="52"/>
      <c r="AJ826" s="3"/>
      <c r="AK826" s="6" t="s">
        <v>93</v>
      </c>
      <c r="AL826" s="3"/>
      <c r="AO826" s="31" t="s">
        <v>312</v>
      </c>
    </row>
    <row r="827" spans="2:41" s="3" customFormat="1" ht="1.5" customHeight="1" x14ac:dyDescent="0.2">
      <c r="P827" s="71"/>
      <c r="Q827" s="83"/>
      <c r="R827" s="6"/>
      <c r="S827" s="39"/>
      <c r="T827" s="6"/>
      <c r="U827" s="5"/>
      <c r="V827" s="52"/>
      <c r="W827" s="52"/>
      <c r="X827" s="54"/>
      <c r="Y827" s="15"/>
      <c r="Z827" s="52"/>
      <c r="AA827" s="39"/>
      <c r="AB827" s="39"/>
      <c r="AC827" s="54"/>
      <c r="AD827" s="17"/>
      <c r="AE827" s="15"/>
      <c r="AF827" s="62"/>
      <c r="AG827" s="112"/>
      <c r="AH827" s="39"/>
      <c r="AI827" s="52"/>
      <c r="AJ827" s="17"/>
      <c r="AK827" s="39"/>
      <c r="AL827" s="17"/>
      <c r="AM827" s="17"/>
      <c r="AO827" s="31" t="s">
        <v>312</v>
      </c>
    </row>
    <row r="828" spans="2:41" s="3" customFormat="1" ht="9.9499999999999993" customHeight="1" x14ac:dyDescent="0.2">
      <c r="B828" s="101" t="s">
        <v>308</v>
      </c>
      <c r="D828" s="40"/>
      <c r="E828" s="71" t="s">
        <v>766</v>
      </c>
      <c r="F828" s="71"/>
      <c r="G828" s="30" t="s">
        <v>295</v>
      </c>
      <c r="H828" s="30"/>
      <c r="I828" s="30"/>
      <c r="J828" s="30"/>
      <c r="K828" s="30"/>
      <c r="L828" s="30"/>
      <c r="M828" s="30"/>
      <c r="N828" s="30"/>
      <c r="P828" s="71" t="s">
        <v>764</v>
      </c>
      <c r="Q828" s="83"/>
      <c r="R828" s="29"/>
      <c r="S828" s="39">
        <f>IF(Suggested="Yes",AB828,AH828)</f>
        <v>20.149999999999999</v>
      </c>
      <c r="T828" s="37" t="s">
        <v>294</v>
      </c>
      <c r="U828" s="141" t="str">
        <f>+Instructions!$B$21</f>
        <v>G</v>
      </c>
      <c r="V828" s="52"/>
      <c r="W828" s="52"/>
      <c r="X828" s="54">
        <f>+Instructions!$C$21</f>
        <v>0</v>
      </c>
      <c r="Y828" s="17">
        <f>IF(Instructions!$C$21="Group",#REF!,IF(Instructions!$C$21="Carter",#REF!,ROUNDUP($AB828*(1-X828),2)))</f>
        <v>20.149999999999999</v>
      </c>
      <c r="Z828" s="52"/>
      <c r="AA828" s="6" t="s">
        <v>1300</v>
      </c>
      <c r="AB828" s="39">
        <v>20.149999999999999</v>
      </c>
      <c r="AC828" s="57">
        <f>+X828</f>
        <v>0</v>
      </c>
      <c r="AD828" s="17">
        <f>+Y828</f>
        <v>20.149999999999999</v>
      </c>
      <c r="AE828" s="12">
        <f>(AH828-AD828)/AH828</f>
        <v>0</v>
      </c>
      <c r="AF828" s="109"/>
      <c r="AG828" s="114">
        <v>1</v>
      </c>
      <c r="AH828" s="38">
        <f>SUM(AJ828:AL828)+AF828</f>
        <v>20.149999999999999</v>
      </c>
      <c r="AI828" s="52"/>
      <c r="AJ828" s="17">
        <f>ROUND(AD828/(1-VLOOKUP(AG828,Group,2,FALSE)),2)</f>
        <v>20.149999999999999</v>
      </c>
      <c r="AK828" s="17">
        <f>IF(VLOOKUP(AG828,Group,5,FALSE)="YES",VLOOKUP(ROUND(ROUND(AJ828,1)-AJ828,2),Round,2,FALSE)+VLOOKUP(AG828,Group,6,FALSE),0)</f>
        <v>0</v>
      </c>
      <c r="AL828" s="17">
        <f>IF(VLOOKUP(AG828,Group,7,FALSE)="",0,ROUND(AJ828-0.04999,1)-AJ828+AM828)</f>
        <v>0</v>
      </c>
      <c r="AM828" s="17" t="str">
        <f>IF(VLOOKUP(AG828,Group,7,FALSE)="","",VLOOKUP(AG828,Group,7,FALSE))</f>
        <v/>
      </c>
      <c r="AO828" s="31" t="s">
        <v>312</v>
      </c>
    </row>
    <row r="829" spans="2:41" s="3" customFormat="1" ht="9.9499999999999993" customHeight="1" x14ac:dyDescent="0.2">
      <c r="B829" s="101" t="s">
        <v>308</v>
      </c>
      <c r="D829" s="40"/>
      <c r="E829" s="71" t="s">
        <v>557</v>
      </c>
      <c r="F829" s="71"/>
      <c r="G829" s="30" t="s">
        <v>295</v>
      </c>
      <c r="H829" s="30"/>
      <c r="I829" s="30"/>
      <c r="J829" s="30" t="s">
        <v>93</v>
      </c>
      <c r="K829" s="30"/>
      <c r="L829" s="30"/>
      <c r="M829" s="30"/>
      <c r="N829" s="30"/>
      <c r="P829" s="71" t="s">
        <v>562</v>
      </c>
      <c r="Q829" s="83"/>
      <c r="R829" s="29"/>
      <c r="S829" s="39">
        <f>IF(Suggested="Yes",AB829,AH829)</f>
        <v>13.75</v>
      </c>
      <c r="T829" s="37" t="s">
        <v>294</v>
      </c>
      <c r="U829" s="141" t="str">
        <f>+Instructions!$B$21</f>
        <v>G</v>
      </c>
      <c r="V829" s="52"/>
      <c r="W829" s="52"/>
      <c r="X829" s="54">
        <f>+Instructions!$C$21</f>
        <v>0</v>
      </c>
      <c r="Y829" s="17">
        <f>IF(Instructions!$C$21="Group",#REF!,IF(Instructions!$C$21="Carter",#REF!,ROUNDUP($AB829*(1-X829),2)))</f>
        <v>13.75</v>
      </c>
      <c r="Z829" s="52"/>
      <c r="AA829" s="6" t="s">
        <v>1300</v>
      </c>
      <c r="AB829" s="39">
        <v>13.75</v>
      </c>
      <c r="AC829" s="57">
        <f t="shared" ref="AC829:AD830" si="719">+X829</f>
        <v>0</v>
      </c>
      <c r="AD829" s="17">
        <f t="shared" si="719"/>
        <v>13.75</v>
      </c>
      <c r="AE829" s="12">
        <f>(AH829-AD829)/AH829</f>
        <v>0</v>
      </c>
      <c r="AF829" s="109"/>
      <c r="AG829" s="114">
        <v>1</v>
      </c>
      <c r="AH829" s="38">
        <f>SUM(AJ829:AL829)+AF829</f>
        <v>13.75</v>
      </c>
      <c r="AI829" s="52"/>
      <c r="AJ829" s="17">
        <f>ROUND(AD829/(1-VLOOKUP(AG829,Group,2,FALSE)),2)</f>
        <v>13.75</v>
      </c>
      <c r="AK829" s="17">
        <f>IF(VLOOKUP(AG829,Group,5,FALSE)="YES",VLOOKUP(ROUND(ROUND(AJ829,1)-AJ829,2),Round,2,FALSE)+VLOOKUP(AG829,Group,6,FALSE),0)</f>
        <v>0</v>
      </c>
      <c r="AL829" s="17">
        <f>IF(VLOOKUP(AG829,Group,7,FALSE)="",0,ROUND(AJ829-0.04999,1)-AJ829+AM829)</f>
        <v>0</v>
      </c>
      <c r="AM829" s="17" t="str">
        <f>IF(VLOOKUP(AG829,Group,7,FALSE)="","",VLOOKUP(AG829,Group,7,FALSE))</f>
        <v/>
      </c>
      <c r="AO829" s="31" t="s">
        <v>312</v>
      </c>
    </row>
    <row r="830" spans="2:41" s="3" customFormat="1" ht="9.9499999999999993" customHeight="1" x14ac:dyDescent="0.2">
      <c r="B830" s="101" t="s">
        <v>308</v>
      </c>
      <c r="D830" s="40"/>
      <c r="E830" s="71" t="s">
        <v>558</v>
      </c>
      <c r="F830" s="71"/>
      <c r="G830" s="30" t="s">
        <v>295</v>
      </c>
      <c r="H830" s="30"/>
      <c r="I830" s="30" t="s">
        <v>93</v>
      </c>
      <c r="J830" s="30"/>
      <c r="K830" s="30"/>
      <c r="L830" s="30"/>
      <c r="M830" s="30"/>
      <c r="N830" s="30"/>
      <c r="P830" s="71" t="s">
        <v>563</v>
      </c>
      <c r="Q830" s="83"/>
      <c r="R830" s="29"/>
      <c r="S830" s="39">
        <f>IF(Suggested="Yes",AB830,AH830)</f>
        <v>13.7</v>
      </c>
      <c r="T830" s="37" t="s">
        <v>294</v>
      </c>
      <c r="U830" s="141" t="str">
        <f>+Instructions!$B$21</f>
        <v>G</v>
      </c>
      <c r="V830" s="52"/>
      <c r="W830" s="52"/>
      <c r="X830" s="54">
        <f>+Instructions!$C$21</f>
        <v>0</v>
      </c>
      <c r="Y830" s="17">
        <f>IF(Instructions!$C$21="Group",#REF!,IF(Instructions!$C$21="Carter",#REF!,ROUNDUP($AB830*(1-X830),2)))</f>
        <v>13.7</v>
      </c>
      <c r="Z830" s="52"/>
      <c r="AA830" s="6" t="s">
        <v>1300</v>
      </c>
      <c r="AB830" s="39">
        <v>13.7</v>
      </c>
      <c r="AC830" s="57">
        <f t="shared" si="719"/>
        <v>0</v>
      </c>
      <c r="AD830" s="17">
        <f t="shared" si="719"/>
        <v>13.7</v>
      </c>
      <c r="AE830" s="12">
        <f>(AH830-AD830)/AH830</f>
        <v>0</v>
      </c>
      <c r="AF830" s="109"/>
      <c r="AG830" s="114">
        <v>1</v>
      </c>
      <c r="AH830" s="38">
        <f>SUM(AJ830:AL830)+AF830</f>
        <v>13.7</v>
      </c>
      <c r="AI830" s="52"/>
      <c r="AJ830" s="17">
        <f>ROUND(AD830/(1-VLOOKUP(AG830,Group,2,FALSE)),2)</f>
        <v>13.7</v>
      </c>
      <c r="AK830" s="17">
        <f>IF(VLOOKUP(AG830,Group,5,FALSE)="YES",VLOOKUP(ROUND(ROUND(AJ830,1)-AJ830,2),Round,2,FALSE)+VLOOKUP(AG830,Group,6,FALSE),0)</f>
        <v>0</v>
      </c>
      <c r="AL830" s="17">
        <f>IF(VLOOKUP(AG830,Group,7,FALSE)="",0,ROUND(AJ830-0.04999,1)-AJ830+AM830)</f>
        <v>0</v>
      </c>
      <c r="AM830" s="17" t="str">
        <f>IF(VLOOKUP(AG830,Group,7,FALSE)="","",VLOOKUP(AG830,Group,7,FALSE))</f>
        <v/>
      </c>
      <c r="AO830" s="31" t="s">
        <v>312</v>
      </c>
    </row>
    <row r="831" spans="2:41" s="3" customFormat="1" ht="1.5" customHeight="1" x14ac:dyDescent="0.2">
      <c r="P831" s="71"/>
      <c r="Q831" s="83"/>
      <c r="R831" s="6"/>
      <c r="S831" s="39"/>
      <c r="T831" s="6"/>
      <c r="U831" s="5"/>
      <c r="V831" s="52"/>
      <c r="W831" s="52"/>
      <c r="X831" s="54"/>
      <c r="Y831" s="15"/>
      <c r="Z831" s="52"/>
      <c r="AA831" s="39"/>
      <c r="AB831" s="39"/>
      <c r="AC831" s="54"/>
      <c r="AD831" s="17"/>
      <c r="AE831" s="15"/>
      <c r="AF831" s="62"/>
      <c r="AG831" s="112"/>
      <c r="AH831" s="39"/>
      <c r="AI831" s="52"/>
      <c r="AJ831" s="17"/>
      <c r="AK831" s="39"/>
      <c r="AL831" s="17"/>
      <c r="AM831" s="17"/>
      <c r="AO831" s="31" t="s">
        <v>312</v>
      </c>
    </row>
    <row r="832" spans="2:41" s="3" customFormat="1" ht="9.9499999999999993" customHeight="1" x14ac:dyDescent="0.2">
      <c r="B832" s="100" t="s">
        <v>204</v>
      </c>
      <c r="D832" s="40"/>
      <c r="E832" s="71" t="s">
        <v>556</v>
      </c>
      <c r="F832" s="71"/>
      <c r="G832" s="30" t="s">
        <v>30</v>
      </c>
      <c r="H832" s="30"/>
      <c r="I832" s="30" t="s">
        <v>1150</v>
      </c>
      <c r="J832" s="30"/>
      <c r="K832" s="30"/>
      <c r="L832" s="30"/>
      <c r="M832" s="30"/>
      <c r="N832" s="30"/>
      <c r="P832" s="71" t="s">
        <v>948</v>
      </c>
      <c r="Q832" s="83"/>
      <c r="R832" s="29"/>
      <c r="S832" s="39">
        <f>IF(Suggested="Yes",AB832,AH832)</f>
        <v>34.200000000000003</v>
      </c>
      <c r="T832" s="37" t="s">
        <v>293</v>
      </c>
      <c r="U832" s="141" t="str">
        <f>+Instructions!$B$21</f>
        <v>G</v>
      </c>
      <c r="V832" s="52"/>
      <c r="W832" s="52"/>
      <c r="X832" s="54">
        <f>+Instructions!$C$21</f>
        <v>0</v>
      </c>
      <c r="Y832" s="17">
        <f>IF(Instructions!$C$21="Group",#REF!,IF(Instructions!$C$21="Carter",#REF!,ROUNDUP($AB832*(1-X832),2)))</f>
        <v>34.200000000000003</v>
      </c>
      <c r="Z832" s="52"/>
      <c r="AA832" s="6" t="s">
        <v>1300</v>
      </c>
      <c r="AB832" s="39">
        <v>34.200000000000003</v>
      </c>
      <c r="AC832" s="57">
        <f>+X832</f>
        <v>0</v>
      </c>
      <c r="AD832" s="17">
        <f>+Y832</f>
        <v>34.200000000000003</v>
      </c>
      <c r="AE832" s="12">
        <f>(AH832-AD832)/AH832</f>
        <v>0</v>
      </c>
      <c r="AF832" s="109"/>
      <c r="AG832" s="115">
        <v>3</v>
      </c>
      <c r="AH832" s="53">
        <f>SUM(AJ832:AL832)+AF832</f>
        <v>34.200000000000003</v>
      </c>
      <c r="AI832" s="52"/>
      <c r="AJ832" s="17">
        <f>ROUND(AD832/(1-VLOOKUP(AG832,Group,2,FALSE)),2)</f>
        <v>34.200000000000003</v>
      </c>
      <c r="AK832" s="17">
        <f>IF(VLOOKUP(AG832,Group,5,FALSE)="YES",VLOOKUP(ROUND(ROUND(AJ832,1)-AJ832,2),Round,2,FALSE)+VLOOKUP(AG832,Group,6,FALSE),0)</f>
        <v>0</v>
      </c>
      <c r="AL832" s="17">
        <f>IF(VLOOKUP(AG832,Group,7,FALSE)="",0,ROUND(AJ832-0.04999,1)-AJ832+AM832)</f>
        <v>0</v>
      </c>
      <c r="AM832" s="17" t="str">
        <f>IF(VLOOKUP(AG832,Group,7,FALSE)="","",VLOOKUP(AG832,Group,7,FALSE))</f>
        <v/>
      </c>
      <c r="AO832" s="31" t="s">
        <v>312</v>
      </c>
    </row>
    <row r="833" spans="2:41" s="3" customFormat="1" ht="1.5" customHeight="1" x14ac:dyDescent="0.2">
      <c r="P833" s="71"/>
      <c r="Q833" s="83"/>
      <c r="R833" s="6"/>
      <c r="S833" s="39"/>
      <c r="T833" s="6"/>
      <c r="U833" s="5"/>
      <c r="V833" s="52"/>
      <c r="W833" s="52"/>
      <c r="X833" s="54"/>
      <c r="Y833" s="15"/>
      <c r="Z833" s="52"/>
      <c r="AA833" s="39"/>
      <c r="AB833" s="39"/>
      <c r="AC833" s="54"/>
      <c r="AD833" s="17"/>
      <c r="AE833" s="15"/>
      <c r="AF833" s="62"/>
      <c r="AG833" s="112"/>
      <c r="AH833" s="39"/>
      <c r="AI833" s="52"/>
      <c r="AJ833" s="17"/>
      <c r="AK833" s="39"/>
      <c r="AL833" s="17"/>
      <c r="AM833" s="17"/>
      <c r="AO833" s="31" t="s">
        <v>312</v>
      </c>
    </row>
    <row r="834" spans="2:41" s="3" customFormat="1" ht="9.9499999999999993" customHeight="1" x14ac:dyDescent="0.2">
      <c r="B834" s="102" t="s">
        <v>292</v>
      </c>
      <c r="D834" s="40"/>
      <c r="E834" s="71" t="s">
        <v>135</v>
      </c>
      <c r="F834" s="71"/>
      <c r="G834" s="30" t="s">
        <v>439</v>
      </c>
      <c r="H834" s="30"/>
      <c r="I834" s="30" t="s">
        <v>366</v>
      </c>
      <c r="J834" s="30"/>
      <c r="K834" s="30"/>
      <c r="L834" s="30"/>
      <c r="M834" s="30"/>
      <c r="N834" s="30"/>
      <c r="P834" s="71"/>
      <c r="Q834" s="83"/>
      <c r="R834" s="29"/>
      <c r="S834" s="39">
        <f>IF(Suggested="Yes",AB834,AH834)</f>
        <v>11.7</v>
      </c>
      <c r="T834" s="37" t="s">
        <v>293</v>
      </c>
      <c r="U834" s="141" t="str">
        <f>+Instructions!$B$21</f>
        <v>G</v>
      </c>
      <c r="V834" s="52"/>
      <c r="W834" s="52"/>
      <c r="X834" s="54">
        <f>+Instructions!$C$21</f>
        <v>0</v>
      </c>
      <c r="Y834" s="17">
        <f>IF(Instructions!$C$21="Group",#REF!,IF(Instructions!$C$21="Carter",#REF!,ROUNDUP($AB834*(1-X834),2)))</f>
        <v>11.7</v>
      </c>
      <c r="Z834" s="52"/>
      <c r="AA834" s="6" t="s">
        <v>1300</v>
      </c>
      <c r="AB834" s="39">
        <v>11.7</v>
      </c>
      <c r="AC834" s="57">
        <f>+X834</f>
        <v>0</v>
      </c>
      <c r="AD834" s="39">
        <f>+Y834</f>
        <v>11.7</v>
      </c>
      <c r="AE834" s="57">
        <f>(AH834-AD834)/AH834</f>
        <v>0</v>
      </c>
      <c r="AF834" s="109"/>
      <c r="AG834" s="116">
        <v>2</v>
      </c>
      <c r="AH834" s="44">
        <f>SUM(AJ834:AL834)+AF834</f>
        <v>11.7</v>
      </c>
      <c r="AI834" s="52"/>
      <c r="AJ834" s="17">
        <f>ROUND(AD834/(1-VLOOKUP(AG834,Group,2,FALSE)),2)</f>
        <v>11.7</v>
      </c>
      <c r="AK834" s="17">
        <f>IF(VLOOKUP(AG834,Group,5,FALSE)="YES",VLOOKUP(ROUND(ROUND(AJ834,1)-AJ834,2),Round,2,FALSE)+VLOOKUP(AG834,Group,6,FALSE),0)</f>
        <v>0</v>
      </c>
      <c r="AL834" s="17">
        <f>IF(VLOOKUP(AG834,Group,7,FALSE)="",0,ROUND(AJ834-0.04999,1)-AJ834+AM834)</f>
        <v>0</v>
      </c>
      <c r="AM834" s="17" t="str">
        <f>IF(VLOOKUP(AG834,Group,7,FALSE)="","",VLOOKUP(AG834,Group,7,FALSE))</f>
        <v/>
      </c>
      <c r="AO834" s="31" t="s">
        <v>312</v>
      </c>
    </row>
    <row r="835" spans="2:41" s="3" customFormat="1" ht="1.5" customHeight="1" x14ac:dyDescent="0.2">
      <c r="P835" s="71"/>
      <c r="Q835" s="83"/>
      <c r="R835" s="6"/>
      <c r="S835" s="39"/>
      <c r="T835" s="6"/>
      <c r="U835" s="5"/>
      <c r="V835" s="52"/>
      <c r="W835" s="52"/>
      <c r="X835" s="54"/>
      <c r="Y835" s="15"/>
      <c r="Z835" s="52"/>
      <c r="AA835" s="39"/>
      <c r="AB835" s="39"/>
      <c r="AC835" s="54"/>
      <c r="AD835" s="17"/>
      <c r="AE835" s="15"/>
      <c r="AF835" s="62"/>
      <c r="AG835" s="112"/>
      <c r="AH835" s="39"/>
      <c r="AI835" s="52"/>
      <c r="AJ835" s="17"/>
      <c r="AK835" s="39"/>
      <c r="AL835" s="17"/>
      <c r="AM835" s="17"/>
      <c r="AO835" s="31" t="s">
        <v>312</v>
      </c>
    </row>
    <row r="836" spans="2:41" s="3" customFormat="1" ht="9.9499999999999993" customHeight="1" x14ac:dyDescent="0.2">
      <c r="B836" s="102" t="s">
        <v>292</v>
      </c>
      <c r="C836" s="3" t="s">
        <v>93</v>
      </c>
      <c r="D836" s="40"/>
      <c r="E836" s="71" t="s">
        <v>14</v>
      </c>
      <c r="F836" s="71"/>
      <c r="G836" s="30" t="s">
        <v>241</v>
      </c>
      <c r="H836" s="30"/>
      <c r="I836" s="30" t="s">
        <v>247</v>
      </c>
      <c r="J836" s="30"/>
      <c r="K836" s="30"/>
      <c r="L836" s="30"/>
      <c r="M836" s="30"/>
      <c r="N836" s="30"/>
      <c r="P836" s="71"/>
      <c r="Q836" s="83"/>
      <c r="R836" s="29"/>
      <c r="S836" s="39">
        <f>IF(Suggested="Yes",AB836,AH836)</f>
        <v>32.75</v>
      </c>
      <c r="T836" s="37" t="s">
        <v>293</v>
      </c>
      <c r="U836" s="141" t="str">
        <f>+Instructions!$B$21</f>
        <v>G</v>
      </c>
      <c r="V836" s="52"/>
      <c r="W836" s="52"/>
      <c r="X836" s="54">
        <f>+Instructions!$C$21</f>
        <v>0</v>
      </c>
      <c r="Y836" s="17">
        <f>IF(Instructions!$C$21="Group",#REF!,IF(Instructions!$C$21="Carter",#REF!,ROUNDUP($AB836*(1-X836),2)))</f>
        <v>32.75</v>
      </c>
      <c r="Z836" s="52"/>
      <c r="AA836" s="6" t="s">
        <v>1300</v>
      </c>
      <c r="AB836" s="39">
        <v>32.75</v>
      </c>
      <c r="AC836" s="57">
        <f>+X836</f>
        <v>0</v>
      </c>
      <c r="AD836" s="39">
        <f>+Y836</f>
        <v>32.75</v>
      </c>
      <c r="AE836" s="57">
        <f>(AH836-AD836)/AH836</f>
        <v>0</v>
      </c>
      <c r="AF836" s="109"/>
      <c r="AG836" s="116">
        <v>2</v>
      </c>
      <c r="AH836" s="44">
        <f>SUM(AJ836:AL836)+AF836</f>
        <v>32.75</v>
      </c>
      <c r="AI836" s="52"/>
      <c r="AJ836" s="17">
        <f>ROUND(AD836/(1-VLOOKUP(AG836,Group,2,FALSE)),2)</f>
        <v>32.75</v>
      </c>
      <c r="AK836" s="17">
        <f>IF(VLOOKUP(AG836,Group,5,FALSE)="YES",VLOOKUP(ROUND(ROUND(AJ836,1)-AJ836,2),Round,2,FALSE)+VLOOKUP(AG836,Group,6,FALSE),0)</f>
        <v>0</v>
      </c>
      <c r="AL836" s="17">
        <f>IF(VLOOKUP(AG836,Group,7,FALSE)="",0,ROUND(AJ836-0.04999,1)-AJ836+AM836)</f>
        <v>0</v>
      </c>
      <c r="AM836" s="17" t="str">
        <f>IF(VLOOKUP(AG836,Group,7,FALSE)="","",VLOOKUP(AG836,Group,7,FALSE))</f>
        <v/>
      </c>
      <c r="AO836" s="31" t="s">
        <v>312</v>
      </c>
    </row>
    <row r="837" spans="2:41" s="3" customFormat="1" ht="9.9499999999999993" customHeight="1" x14ac:dyDescent="0.2">
      <c r="B837" s="102" t="s">
        <v>292</v>
      </c>
      <c r="D837" s="40"/>
      <c r="E837" s="71" t="s">
        <v>54</v>
      </c>
      <c r="F837" s="71"/>
      <c r="G837" s="30" t="s">
        <v>256</v>
      </c>
      <c r="H837" s="30"/>
      <c r="I837" s="30" t="s">
        <v>248</v>
      </c>
      <c r="J837" s="30"/>
      <c r="K837" s="30"/>
      <c r="L837" s="30"/>
      <c r="M837" s="30"/>
      <c r="N837" s="30"/>
      <c r="P837" s="71"/>
      <c r="Q837" s="83"/>
      <c r="R837" s="29"/>
      <c r="S837" s="39">
        <f>IF(Suggested="Yes",AB837,AH837)</f>
        <v>20.9</v>
      </c>
      <c r="T837" s="37" t="s">
        <v>293</v>
      </c>
      <c r="U837" s="141" t="str">
        <f>+Instructions!$B$21</f>
        <v>G</v>
      </c>
      <c r="V837" s="52"/>
      <c r="W837" s="52"/>
      <c r="X837" s="54">
        <f>+Instructions!$C$21</f>
        <v>0</v>
      </c>
      <c r="Y837" s="17">
        <f>IF(Instructions!$C$21="Group",#REF!,IF(Instructions!$C$21="Carter",#REF!,ROUNDUP($AB837*(1-X837),2)))</f>
        <v>20.9</v>
      </c>
      <c r="Z837" s="52"/>
      <c r="AA837" s="6" t="s">
        <v>1300</v>
      </c>
      <c r="AB837" s="39">
        <v>20.9</v>
      </c>
      <c r="AC837" s="57">
        <f>+X837</f>
        <v>0</v>
      </c>
      <c r="AD837" s="39">
        <f>+Y837</f>
        <v>20.9</v>
      </c>
      <c r="AE837" s="57">
        <f>(AH837-AD837)/AH837</f>
        <v>0</v>
      </c>
      <c r="AF837" s="109"/>
      <c r="AG837" s="116">
        <v>2</v>
      </c>
      <c r="AH837" s="44">
        <f>SUM(AJ837:AL837)+AF837</f>
        <v>20.9</v>
      </c>
      <c r="AI837" s="52"/>
      <c r="AJ837" s="17">
        <f>ROUND(AD837/(1-VLOOKUP(AG837,Group,2,FALSE)),2)</f>
        <v>20.9</v>
      </c>
      <c r="AK837" s="17">
        <f>IF(VLOOKUP(AG837,Group,5,FALSE)="YES",VLOOKUP(ROUND(ROUND(AJ837,1)-AJ837,2),Round,2,FALSE)+VLOOKUP(AG837,Group,6,FALSE),0)</f>
        <v>0</v>
      </c>
      <c r="AL837" s="17">
        <f>IF(VLOOKUP(AG837,Group,7,FALSE)="",0,ROUND(AJ837-0.04999,1)-AJ837+AM837)</f>
        <v>0</v>
      </c>
      <c r="AM837" s="17" t="str">
        <f>IF(VLOOKUP(AG837,Group,7,FALSE)="","",VLOOKUP(AG837,Group,7,FALSE))</f>
        <v/>
      </c>
      <c r="AO837" s="31" t="s">
        <v>312</v>
      </c>
    </row>
    <row r="838" spans="2:41" s="3" customFormat="1" ht="3.75" customHeight="1" x14ac:dyDescent="0.2">
      <c r="P838" s="71"/>
      <c r="Q838" s="83"/>
      <c r="R838" s="6"/>
      <c r="S838" s="39"/>
      <c r="T838" s="6"/>
      <c r="U838" s="5"/>
      <c r="V838" s="52"/>
      <c r="W838" s="52"/>
      <c r="X838" s="54"/>
      <c r="Y838" s="15"/>
      <c r="Z838" s="52"/>
      <c r="AA838" s="39"/>
      <c r="AB838" s="39"/>
      <c r="AC838" s="54"/>
      <c r="AD838" s="17"/>
      <c r="AE838" s="15"/>
      <c r="AF838" s="62"/>
      <c r="AG838" s="112"/>
      <c r="AH838" s="39"/>
      <c r="AI838" s="52"/>
      <c r="AJ838" s="17"/>
      <c r="AK838" s="39"/>
      <c r="AL838" s="17"/>
      <c r="AM838" s="17"/>
      <c r="AO838" s="31" t="s">
        <v>312</v>
      </c>
    </row>
    <row r="839" spans="2:41" s="3" customFormat="1" ht="9.9499999999999993" customHeight="1" x14ac:dyDescent="0.2">
      <c r="C839" s="129" t="s">
        <v>768</v>
      </c>
      <c r="P839" s="71"/>
      <c r="Q839" s="83"/>
      <c r="R839" s="193" t="s">
        <v>681</v>
      </c>
      <c r="S839" s="194" t="s">
        <v>685</v>
      </c>
      <c r="T839" s="198"/>
      <c r="U839" s="5"/>
      <c r="V839" s="52"/>
      <c r="W839" s="52"/>
      <c r="X839" s="54"/>
      <c r="Y839" s="15"/>
      <c r="Z839" s="52"/>
      <c r="AA839" s="39"/>
      <c r="AB839" s="39"/>
      <c r="AC839" s="54"/>
      <c r="AD839" s="17"/>
      <c r="AE839" s="15"/>
      <c r="AF839" s="62"/>
      <c r="AG839" s="112"/>
      <c r="AH839" s="39"/>
      <c r="AI839" s="52"/>
      <c r="AJ839" s="17"/>
      <c r="AK839" s="39"/>
      <c r="AL839" s="17"/>
      <c r="AM839" s="17"/>
      <c r="AO839" s="31"/>
    </row>
    <row r="840" spans="2:41" s="3" customFormat="1" ht="2.25" customHeight="1" x14ac:dyDescent="0.2">
      <c r="P840" s="71"/>
      <c r="Q840" s="83"/>
      <c r="R840" s="6"/>
      <c r="S840" s="39"/>
      <c r="T840" s="6"/>
      <c r="U840" s="5"/>
      <c r="V840" s="52"/>
      <c r="W840" s="52"/>
      <c r="X840" s="54"/>
      <c r="Y840" s="15"/>
      <c r="Z840" s="52"/>
      <c r="AA840" s="39"/>
      <c r="AB840" s="39"/>
      <c r="AC840" s="54"/>
      <c r="AD840" s="17"/>
      <c r="AE840" s="15"/>
      <c r="AF840" s="62"/>
      <c r="AG840" s="112"/>
      <c r="AH840" s="39"/>
      <c r="AI840" s="52"/>
      <c r="AJ840" s="17"/>
      <c r="AK840" s="39"/>
      <c r="AL840" s="17"/>
      <c r="AM840" s="17"/>
      <c r="AO840" s="31" t="s">
        <v>312</v>
      </c>
    </row>
    <row r="841" spans="2:41" s="30" customFormat="1" ht="9.9499999999999993" customHeight="1" x14ac:dyDescent="0.2">
      <c r="C841" s="135"/>
      <c r="D841" s="40" t="s">
        <v>257</v>
      </c>
      <c r="E841" s="145" t="s">
        <v>560</v>
      </c>
      <c r="F841" s="144"/>
      <c r="G841" s="145"/>
      <c r="H841" s="145"/>
      <c r="J841" s="144"/>
      <c r="K841" s="144"/>
      <c r="L841" s="145"/>
      <c r="N841" s="144"/>
      <c r="Q841" s="83"/>
      <c r="T841" s="134"/>
      <c r="U841" s="123"/>
      <c r="V841" s="52"/>
      <c r="W841" s="52"/>
      <c r="X841" s="126"/>
      <c r="Y841" s="124"/>
      <c r="Z841" s="52"/>
      <c r="AA841" s="133"/>
      <c r="AC841" s="126"/>
      <c r="AD841" s="125"/>
      <c r="AE841" s="124"/>
      <c r="AF841" s="127"/>
      <c r="AH841" s="125"/>
      <c r="AI841" s="52"/>
      <c r="AJ841" s="3"/>
      <c r="AK841" s="6" t="s">
        <v>93</v>
      </c>
      <c r="AL841" s="3"/>
      <c r="AO841" s="31" t="s">
        <v>312</v>
      </c>
    </row>
    <row r="842" spans="2:41" s="3" customFormat="1" ht="1.5" customHeight="1" x14ac:dyDescent="0.2">
      <c r="P842" s="71"/>
      <c r="Q842" s="83"/>
      <c r="R842" s="6"/>
      <c r="S842" s="39"/>
      <c r="T842" s="6"/>
      <c r="U842" s="5"/>
      <c r="V842" s="52"/>
      <c r="W842" s="52"/>
      <c r="X842" s="54"/>
      <c r="Y842" s="15"/>
      <c r="Z842" s="52"/>
      <c r="AA842" s="39"/>
      <c r="AB842" s="39"/>
      <c r="AC842" s="54"/>
      <c r="AD842" s="17"/>
      <c r="AE842" s="15"/>
      <c r="AF842" s="62"/>
      <c r="AG842" s="112"/>
      <c r="AH842" s="39"/>
      <c r="AI842" s="52"/>
      <c r="AJ842" s="17"/>
      <c r="AK842" s="39"/>
      <c r="AL842" s="17"/>
      <c r="AM842" s="17"/>
      <c r="AO842" s="31" t="s">
        <v>312</v>
      </c>
    </row>
    <row r="843" spans="2:41" s="3" customFormat="1" ht="9.9499999999999993" customHeight="1" x14ac:dyDescent="0.2">
      <c r="B843" s="101" t="s">
        <v>308</v>
      </c>
      <c r="D843" s="40"/>
      <c r="E843" s="71" t="s">
        <v>1178</v>
      </c>
      <c r="F843" s="71"/>
      <c r="G843" s="30" t="s">
        <v>295</v>
      </c>
      <c r="H843" s="30"/>
      <c r="I843" s="145"/>
      <c r="J843" s="30"/>
      <c r="L843" s="30"/>
      <c r="M843" s="30"/>
      <c r="N843" s="30"/>
      <c r="P843" s="71" t="s">
        <v>764</v>
      </c>
      <c r="Q843" s="83"/>
      <c r="R843" s="29"/>
      <c r="S843" s="39">
        <f>IF(Suggested="Yes",AB843,AH843)</f>
        <v>21.45</v>
      </c>
      <c r="T843" s="37" t="s">
        <v>294</v>
      </c>
      <c r="U843" s="141" t="str">
        <f>+Instructions!$B$21</f>
        <v>G</v>
      </c>
      <c r="V843" s="52"/>
      <c r="W843" s="52"/>
      <c r="X843" s="54">
        <f>+Instructions!$C$21</f>
        <v>0</v>
      </c>
      <c r="Y843" s="17">
        <f>IF(Instructions!$C$21="Group",#REF!,IF(Instructions!$C$21="Carter",#REF!,ROUNDUP($AB843*(1-X843),2)))</f>
        <v>21.45</v>
      </c>
      <c r="Z843" s="52"/>
      <c r="AA843" s="6" t="s">
        <v>1300</v>
      </c>
      <c r="AB843" s="39">
        <v>21.45</v>
      </c>
      <c r="AC843" s="57">
        <f>+X843</f>
        <v>0</v>
      </c>
      <c r="AD843" s="17">
        <f>+Y843</f>
        <v>21.45</v>
      </c>
      <c r="AE843" s="12">
        <f>(AH843-AD843)/AH843</f>
        <v>0</v>
      </c>
      <c r="AF843" s="109"/>
      <c r="AG843" s="114">
        <v>1</v>
      </c>
      <c r="AH843" s="38">
        <f>SUM(AJ843:AL843)+AF843</f>
        <v>21.45</v>
      </c>
      <c r="AI843" s="52"/>
      <c r="AJ843" s="17">
        <f>ROUND(AD843/(1-VLOOKUP(AG843,Group,2,FALSE)),2)</f>
        <v>21.45</v>
      </c>
      <c r="AK843" s="17">
        <f>IF(VLOOKUP(AG843,Group,5,FALSE)="YES",VLOOKUP(ROUND(ROUND(AJ843,1)-AJ843,2),Round,2,FALSE)+VLOOKUP(AG843,Group,6,FALSE),0)</f>
        <v>0</v>
      </c>
      <c r="AL843" s="17">
        <f>IF(VLOOKUP(AG843,Group,7,FALSE)="",0,ROUND(AJ843-0.04999,1)-AJ843+AM843)</f>
        <v>0</v>
      </c>
      <c r="AM843" s="17" t="str">
        <f>IF(VLOOKUP(AG843,Group,7,FALSE)="","",VLOOKUP(AG843,Group,7,FALSE))</f>
        <v/>
      </c>
      <c r="AO843" s="31" t="s">
        <v>312</v>
      </c>
    </row>
    <row r="844" spans="2:41" s="3" customFormat="1" ht="9.9499999999999993" customHeight="1" x14ac:dyDescent="0.2">
      <c r="B844" s="101" t="s">
        <v>308</v>
      </c>
      <c r="D844" s="40"/>
      <c r="E844" s="71" t="s">
        <v>141</v>
      </c>
      <c r="F844" s="71"/>
      <c r="G844" s="30" t="s">
        <v>295</v>
      </c>
      <c r="H844" s="30"/>
      <c r="J844" s="30"/>
      <c r="K844" s="30"/>
      <c r="L844" s="30"/>
      <c r="M844" s="30"/>
      <c r="N844" s="30"/>
      <c r="P844" s="71" t="s">
        <v>562</v>
      </c>
      <c r="Q844" s="83"/>
      <c r="R844" s="29"/>
      <c r="S844" s="39">
        <f>IF(Suggested="Yes",AB844,AH844)</f>
        <v>19.399999999999999</v>
      </c>
      <c r="T844" s="37" t="s">
        <v>294</v>
      </c>
      <c r="U844" s="141" t="str">
        <f>+Instructions!$B$21</f>
        <v>G</v>
      </c>
      <c r="V844" s="52"/>
      <c r="W844" s="52"/>
      <c r="X844" s="54">
        <f>+Instructions!$C$21</f>
        <v>0</v>
      </c>
      <c r="Y844" s="17">
        <f>IF(Instructions!$C$21="Group",#REF!,IF(Instructions!$C$21="Carter",#REF!,ROUNDUP($AB844*(1-X844),2)))</f>
        <v>19.399999999999999</v>
      </c>
      <c r="Z844" s="52"/>
      <c r="AA844" s="6" t="s">
        <v>1300</v>
      </c>
      <c r="AB844" s="39">
        <v>19.399999999999999</v>
      </c>
      <c r="AC844" s="57">
        <f>+X844</f>
        <v>0</v>
      </c>
      <c r="AD844" s="17">
        <f>+Y844</f>
        <v>19.399999999999999</v>
      </c>
      <c r="AE844" s="12">
        <f>(AH844-AD844)/AH844</f>
        <v>0</v>
      </c>
      <c r="AF844" s="109"/>
      <c r="AG844" s="114">
        <v>1</v>
      </c>
      <c r="AH844" s="38">
        <f>SUM(AJ844:AL844)+AF844</f>
        <v>19.399999999999999</v>
      </c>
      <c r="AI844" s="52"/>
      <c r="AJ844" s="17">
        <f>ROUND(AD844/(1-VLOOKUP(AG844,Group,2,FALSE)),2)</f>
        <v>19.399999999999999</v>
      </c>
      <c r="AK844" s="17">
        <f>IF(VLOOKUP(AG844,Group,5,FALSE)="YES",VLOOKUP(ROUND(ROUND(AJ844,1)-AJ844,2),Round,2,FALSE)+VLOOKUP(AG844,Group,6,FALSE),0)</f>
        <v>0</v>
      </c>
      <c r="AL844" s="17">
        <f>IF(VLOOKUP(AG844,Group,7,FALSE)="",0,ROUND(AJ844-0.04999,1)-AJ844+AM844)</f>
        <v>0</v>
      </c>
      <c r="AM844" s="17" t="str">
        <f>IF(VLOOKUP(AG844,Group,7,FALSE)="","",VLOOKUP(AG844,Group,7,FALSE))</f>
        <v/>
      </c>
      <c r="AO844" s="31" t="s">
        <v>312</v>
      </c>
    </row>
    <row r="845" spans="2:41" s="3" customFormat="1" ht="1.5" customHeight="1" x14ac:dyDescent="0.2">
      <c r="P845" s="71"/>
      <c r="Q845" s="83"/>
      <c r="R845" s="6"/>
      <c r="S845" s="39"/>
      <c r="T845" s="6"/>
      <c r="U845" s="5"/>
      <c r="V845" s="52"/>
      <c r="W845" s="52"/>
      <c r="X845" s="54"/>
      <c r="Y845" s="15"/>
      <c r="Z845" s="52"/>
      <c r="AA845" s="39"/>
      <c r="AB845" s="39"/>
      <c r="AC845" s="54"/>
      <c r="AD845" s="17"/>
      <c r="AE845" s="15"/>
      <c r="AF845" s="62"/>
      <c r="AG845" s="112"/>
      <c r="AH845" s="39"/>
      <c r="AI845" s="52"/>
      <c r="AJ845" s="17"/>
      <c r="AK845" s="39"/>
      <c r="AL845" s="17"/>
      <c r="AM845" s="17"/>
      <c r="AO845" s="31" t="s">
        <v>312</v>
      </c>
    </row>
    <row r="846" spans="2:41" s="3" customFormat="1" ht="9.9499999999999993" customHeight="1" x14ac:dyDescent="0.2">
      <c r="B846" s="102" t="s">
        <v>292</v>
      </c>
      <c r="D846" s="40"/>
      <c r="E846" s="71" t="s">
        <v>135</v>
      </c>
      <c r="F846" s="71"/>
      <c r="G846" s="30" t="s">
        <v>439</v>
      </c>
      <c r="H846" s="30"/>
      <c r="I846" s="30" t="s">
        <v>366</v>
      </c>
      <c r="J846" s="30"/>
      <c r="K846" s="30"/>
      <c r="L846" s="30"/>
      <c r="M846" s="30"/>
      <c r="N846" s="30"/>
      <c r="P846" s="71"/>
      <c r="Q846" s="83"/>
      <c r="R846" s="29"/>
      <c r="S846" s="39">
        <f>IF(Suggested="Yes",AB846,AH846)</f>
        <v>13.5</v>
      </c>
      <c r="T846" s="37" t="s">
        <v>293</v>
      </c>
      <c r="U846" s="141" t="str">
        <f>+Instructions!$B$21</f>
        <v>G</v>
      </c>
      <c r="V846" s="52"/>
      <c r="W846" s="52"/>
      <c r="X846" s="54">
        <f>+Instructions!$C$21</f>
        <v>0</v>
      </c>
      <c r="Y846" s="17">
        <f>IF(Instructions!$C$21="Group",#REF!,IF(Instructions!$C$21="Carter",#REF!,ROUNDUP($AB846*(1-X846),2)))</f>
        <v>13.5</v>
      </c>
      <c r="Z846" s="52"/>
      <c r="AA846" s="6" t="s">
        <v>1300</v>
      </c>
      <c r="AB846" s="39">
        <v>13.5</v>
      </c>
      <c r="AC846" s="57">
        <f>+X846</f>
        <v>0</v>
      </c>
      <c r="AD846" s="39">
        <f>+Y846</f>
        <v>13.5</v>
      </c>
      <c r="AE846" s="57">
        <f>(AH846-AD846)/AH846</f>
        <v>0</v>
      </c>
      <c r="AF846" s="109"/>
      <c r="AG846" s="116">
        <v>2</v>
      </c>
      <c r="AH846" s="44">
        <f>SUM(AJ846:AL846)+AF846</f>
        <v>13.5</v>
      </c>
      <c r="AI846" s="52"/>
      <c r="AJ846" s="17">
        <f>ROUND(AD846/(1-VLOOKUP(AG846,Group,2,FALSE)),2)</f>
        <v>13.5</v>
      </c>
      <c r="AK846" s="17">
        <f>IF(VLOOKUP(AG846,Group,5,FALSE)="YES",VLOOKUP(ROUND(ROUND(AJ846,1)-AJ846,2),Round,2,FALSE)+VLOOKUP(AG846,Group,6,FALSE),0)</f>
        <v>0</v>
      </c>
      <c r="AL846" s="17">
        <f>IF(VLOOKUP(AG846,Group,7,FALSE)="",0,ROUND(AJ846-0.04999,1)-AJ846+AM846)</f>
        <v>0</v>
      </c>
      <c r="AM846" s="17" t="str">
        <f>IF(VLOOKUP(AG846,Group,7,FALSE)="","",VLOOKUP(AG846,Group,7,FALSE))</f>
        <v/>
      </c>
      <c r="AO846" s="31" t="s">
        <v>312</v>
      </c>
    </row>
    <row r="847" spans="2:41" s="3" customFormat="1" ht="2.25" customHeight="1" x14ac:dyDescent="0.2">
      <c r="P847" s="71"/>
      <c r="Q847" s="83"/>
      <c r="R847" s="6"/>
      <c r="S847" s="39"/>
      <c r="T847" s="6"/>
      <c r="U847" s="5"/>
      <c r="V847" s="52"/>
      <c r="W847" s="52"/>
      <c r="X847" s="54"/>
      <c r="Y847" s="15"/>
      <c r="Z847" s="52"/>
      <c r="AA847" s="39"/>
      <c r="AB847" s="39"/>
      <c r="AC847" s="54"/>
      <c r="AD847" s="17"/>
      <c r="AE847" s="15"/>
      <c r="AF847" s="62"/>
      <c r="AG847" s="112"/>
      <c r="AH847" s="39"/>
      <c r="AI847" s="52"/>
      <c r="AJ847" s="17"/>
      <c r="AK847" s="39"/>
      <c r="AL847" s="17"/>
      <c r="AM847" s="17"/>
      <c r="AO847" s="31" t="s">
        <v>312</v>
      </c>
    </row>
    <row r="848" spans="2:41" s="30" customFormat="1" ht="9.9499999999999993" customHeight="1" x14ac:dyDescent="0.2">
      <c r="C848" s="135"/>
      <c r="D848" s="40" t="s">
        <v>206</v>
      </c>
      <c r="E848" s="145" t="s">
        <v>1251</v>
      </c>
      <c r="F848" s="144"/>
      <c r="G848" s="144"/>
      <c r="H848" s="145"/>
      <c r="I848" s="145"/>
      <c r="J848" s="144"/>
      <c r="K848" s="144"/>
      <c r="L848" s="145"/>
      <c r="N848" s="144"/>
      <c r="Q848" s="83"/>
      <c r="T848" s="134"/>
      <c r="U848" s="123"/>
      <c r="V848" s="52"/>
      <c r="W848" s="52"/>
      <c r="X848" s="126"/>
      <c r="Y848" s="124"/>
      <c r="Z848" s="52"/>
      <c r="AA848" s="133"/>
      <c r="AC848" s="126"/>
      <c r="AD848" s="125"/>
      <c r="AE848" s="124"/>
      <c r="AF848" s="127"/>
      <c r="AH848" s="125"/>
      <c r="AI848" s="52"/>
      <c r="AJ848" s="3"/>
      <c r="AK848" s="6" t="s">
        <v>93</v>
      </c>
      <c r="AL848" s="3"/>
      <c r="AO848" s="31" t="s">
        <v>312</v>
      </c>
    </row>
    <row r="849" spans="2:41" s="3" customFormat="1" ht="1.5" customHeight="1" x14ac:dyDescent="0.2">
      <c r="P849" s="71"/>
      <c r="Q849" s="83"/>
      <c r="R849" s="6"/>
      <c r="S849" s="39"/>
      <c r="T849" s="6"/>
      <c r="U849" s="5"/>
      <c r="V849" s="52"/>
      <c r="W849" s="52"/>
      <c r="X849" s="54"/>
      <c r="Y849" s="15"/>
      <c r="Z849" s="52"/>
      <c r="AA849" s="39"/>
      <c r="AB849" s="39"/>
      <c r="AC849" s="54"/>
      <c r="AD849" s="17"/>
      <c r="AE849" s="15"/>
      <c r="AF849" s="62"/>
      <c r="AG849" s="112"/>
      <c r="AH849" s="39"/>
      <c r="AI849" s="52"/>
      <c r="AJ849" s="17"/>
      <c r="AK849" s="39"/>
      <c r="AL849" s="17"/>
      <c r="AM849" s="17"/>
      <c r="AO849" s="31" t="s">
        <v>312</v>
      </c>
    </row>
    <row r="850" spans="2:41" s="3" customFormat="1" ht="9.9499999999999993" customHeight="1" x14ac:dyDescent="0.2">
      <c r="B850" s="101" t="s">
        <v>308</v>
      </c>
      <c r="D850" s="40"/>
      <c r="E850" s="71" t="s">
        <v>1178</v>
      </c>
      <c r="F850" s="71"/>
      <c r="G850" s="30" t="s">
        <v>295</v>
      </c>
      <c r="H850" s="30"/>
      <c r="I850" s="30"/>
      <c r="J850" s="30"/>
      <c r="K850" s="30"/>
      <c r="L850" s="30"/>
      <c r="M850" s="30"/>
      <c r="N850" s="30"/>
      <c r="P850" s="71" t="s">
        <v>764</v>
      </c>
      <c r="Q850" s="83"/>
      <c r="R850" s="29"/>
      <c r="S850" s="39">
        <f>IF(Suggested="Yes",AB850,AH850)</f>
        <v>21.45</v>
      </c>
      <c r="T850" s="37" t="s">
        <v>294</v>
      </c>
      <c r="U850" s="141" t="str">
        <f>+Instructions!$B$21</f>
        <v>G</v>
      </c>
      <c r="V850" s="52"/>
      <c r="W850" s="52"/>
      <c r="X850" s="54">
        <f>+Instructions!$C$21</f>
        <v>0</v>
      </c>
      <c r="Y850" s="17">
        <f>IF(Instructions!$C$21="Group",#REF!,IF(Instructions!$C$21="Carter",#REF!,ROUNDUP($AB850*(1-X850),2)))</f>
        <v>21.45</v>
      </c>
      <c r="Z850" s="52"/>
      <c r="AA850" s="6" t="s">
        <v>1300</v>
      </c>
      <c r="AB850" s="39">
        <v>21.45</v>
      </c>
      <c r="AC850" s="57">
        <f>+X850</f>
        <v>0</v>
      </c>
      <c r="AD850" s="17">
        <f>+Y850</f>
        <v>21.45</v>
      </c>
      <c r="AE850" s="12">
        <f>(AH850-AD850)/AH850</f>
        <v>0</v>
      </c>
      <c r="AF850" s="109"/>
      <c r="AG850" s="114">
        <v>1</v>
      </c>
      <c r="AH850" s="38">
        <f>SUM(AJ850:AL850)+AF850</f>
        <v>21.45</v>
      </c>
      <c r="AI850" s="52"/>
      <c r="AJ850" s="17">
        <f>ROUND(AD850/(1-VLOOKUP(AG850,Group,2,FALSE)),2)</f>
        <v>21.45</v>
      </c>
      <c r="AK850" s="17">
        <f>IF(VLOOKUP(AG850,Group,5,FALSE)="YES",VLOOKUP(ROUND(ROUND(AJ850,1)-AJ850,2),Round,2,FALSE)+VLOOKUP(AG850,Group,6,FALSE),0)</f>
        <v>0</v>
      </c>
      <c r="AL850" s="17">
        <f>IF(VLOOKUP(AG850,Group,7,FALSE)="",0,ROUND(AJ850-0.04999,1)-AJ850+AM850)</f>
        <v>0</v>
      </c>
      <c r="AM850" s="17" t="str">
        <f>IF(VLOOKUP(AG850,Group,7,FALSE)="","",VLOOKUP(AG850,Group,7,FALSE))</f>
        <v/>
      </c>
      <c r="AO850" s="31" t="s">
        <v>312</v>
      </c>
    </row>
    <row r="851" spans="2:41" s="3" customFormat="1" ht="9.9499999999999993" customHeight="1" x14ac:dyDescent="0.2">
      <c r="B851" s="101" t="s">
        <v>308</v>
      </c>
      <c r="D851" s="40"/>
      <c r="E851" s="71" t="s">
        <v>141</v>
      </c>
      <c r="F851" s="71"/>
      <c r="G851" s="30" t="s">
        <v>295</v>
      </c>
      <c r="H851" s="227"/>
      <c r="J851" s="30"/>
      <c r="K851" s="30"/>
      <c r="L851" s="30"/>
      <c r="M851" s="30"/>
      <c r="N851" s="30"/>
      <c r="P851" s="71" t="s">
        <v>562</v>
      </c>
      <c r="Q851" s="83"/>
      <c r="R851" s="29"/>
      <c r="S851" s="39">
        <f>IF(Suggested="Yes",AB851,AH851)</f>
        <v>18.3</v>
      </c>
      <c r="T851" s="37" t="s">
        <v>294</v>
      </c>
      <c r="U851" s="141" t="str">
        <f>+Instructions!$B$21</f>
        <v>G</v>
      </c>
      <c r="V851" s="52"/>
      <c r="W851" s="52"/>
      <c r="X851" s="54">
        <f>+Instructions!$C$21</f>
        <v>0</v>
      </c>
      <c r="Y851" s="17">
        <f>IF(Instructions!$C$21="Group",#REF!,IF(Instructions!$C$21="Carter",#REF!,ROUNDUP($AB851*(1-X851),2)))</f>
        <v>18.3</v>
      </c>
      <c r="Z851" s="52"/>
      <c r="AA851" s="6" t="s">
        <v>1300</v>
      </c>
      <c r="AB851" s="39">
        <v>18.3</v>
      </c>
      <c r="AC851" s="57">
        <f>+X851</f>
        <v>0</v>
      </c>
      <c r="AD851" s="17">
        <f>+Y851</f>
        <v>18.3</v>
      </c>
      <c r="AE851" s="12">
        <f>(AH851-AD851)/AH851</f>
        <v>0</v>
      </c>
      <c r="AF851" s="109"/>
      <c r="AG851" s="114">
        <v>1</v>
      </c>
      <c r="AH851" s="38">
        <f>SUM(AJ851:AL851)+AF851</f>
        <v>18.3</v>
      </c>
      <c r="AI851" s="52"/>
      <c r="AJ851" s="17">
        <f>ROUND(AD851/(1-VLOOKUP(AG851,Group,2,FALSE)),2)</f>
        <v>18.3</v>
      </c>
      <c r="AK851" s="17">
        <f>IF(VLOOKUP(AG851,Group,5,FALSE)="YES",VLOOKUP(ROUND(ROUND(AJ851,1)-AJ851,2),Round,2,FALSE)+VLOOKUP(AG851,Group,6,FALSE),0)</f>
        <v>0</v>
      </c>
      <c r="AL851" s="17">
        <f>IF(VLOOKUP(AG851,Group,7,FALSE)="",0,ROUND(AJ851-0.04999,1)-AJ851+AM851)</f>
        <v>0</v>
      </c>
      <c r="AM851" s="17" t="str">
        <f>IF(VLOOKUP(AG851,Group,7,FALSE)="","",VLOOKUP(AG851,Group,7,FALSE))</f>
        <v/>
      </c>
      <c r="AO851" s="31" t="s">
        <v>312</v>
      </c>
    </row>
    <row r="852" spans="2:41" s="3" customFormat="1" ht="1.5" customHeight="1" x14ac:dyDescent="0.2">
      <c r="L852" s="3" t="s">
        <v>93</v>
      </c>
      <c r="P852" s="71"/>
      <c r="Q852" s="83"/>
      <c r="R852" s="6"/>
      <c r="S852" s="39"/>
      <c r="T852" s="6"/>
      <c r="U852" s="5"/>
      <c r="V852" s="52"/>
      <c r="W852" s="52"/>
      <c r="X852" s="54"/>
      <c r="Y852" s="15"/>
      <c r="Z852" s="52"/>
      <c r="AA852" s="39"/>
      <c r="AB852" s="39"/>
      <c r="AC852" s="54"/>
      <c r="AD852" s="17"/>
      <c r="AE852" s="15"/>
      <c r="AF852" s="62"/>
      <c r="AG852" s="112"/>
      <c r="AH852" s="39"/>
      <c r="AI852" s="52"/>
      <c r="AJ852" s="17"/>
      <c r="AK852" s="39"/>
      <c r="AL852" s="17"/>
      <c r="AM852" s="17"/>
      <c r="AO852" s="31" t="s">
        <v>312</v>
      </c>
    </row>
    <row r="853" spans="2:41" s="3" customFormat="1" ht="9.9499999999999993" customHeight="1" x14ac:dyDescent="0.2">
      <c r="B853" s="102" t="s">
        <v>292</v>
      </c>
      <c r="D853" s="40"/>
      <c r="E853" s="71" t="s">
        <v>135</v>
      </c>
      <c r="F853" s="71"/>
      <c r="G853" s="30" t="s">
        <v>439</v>
      </c>
      <c r="H853" s="30"/>
      <c r="I853" s="30" t="s">
        <v>366</v>
      </c>
      <c r="J853" s="30"/>
      <c r="K853" s="30"/>
      <c r="L853" s="30"/>
      <c r="M853" s="30"/>
      <c r="N853" s="30"/>
      <c r="P853" s="71"/>
      <c r="Q853" s="83"/>
      <c r="R853" s="29"/>
      <c r="S853" s="39">
        <f>IF(Suggested="Yes",AB853,AH853)</f>
        <v>13.5</v>
      </c>
      <c r="T853" s="37" t="s">
        <v>293</v>
      </c>
      <c r="U853" s="141" t="str">
        <f>+Instructions!$B$21</f>
        <v>G</v>
      </c>
      <c r="V853" s="52"/>
      <c r="W853" s="52"/>
      <c r="X853" s="54">
        <f>+Instructions!$C$21</f>
        <v>0</v>
      </c>
      <c r="Y853" s="17">
        <f>IF(Instructions!$C$21="Group",#REF!,IF(Instructions!$C$21="Carter",#REF!,ROUNDUP($AB853*(1-X853),2)))</f>
        <v>13.5</v>
      </c>
      <c r="Z853" s="52"/>
      <c r="AA853" s="6" t="s">
        <v>1300</v>
      </c>
      <c r="AB853" s="39">
        <v>13.5</v>
      </c>
      <c r="AC853" s="57">
        <f>+X853</f>
        <v>0</v>
      </c>
      <c r="AD853" s="39">
        <f>+Y853</f>
        <v>13.5</v>
      </c>
      <c r="AE853" s="57">
        <f>(AH853-AD853)/AH853</f>
        <v>0</v>
      </c>
      <c r="AF853" s="109"/>
      <c r="AG853" s="116">
        <v>2</v>
      </c>
      <c r="AH853" s="44">
        <f>SUM(AJ853:AL853)+AF853</f>
        <v>13.5</v>
      </c>
      <c r="AI853" s="52"/>
      <c r="AJ853" s="17">
        <f>ROUND(AD853/(1-VLOOKUP(AG853,Group,2,FALSE)),2)</f>
        <v>13.5</v>
      </c>
      <c r="AK853" s="17">
        <f>IF(VLOOKUP(AG853,Group,5,FALSE)="YES",VLOOKUP(ROUND(ROUND(AJ853,1)-AJ853,2),Round,2,FALSE)+VLOOKUP(AG853,Group,6,FALSE),0)</f>
        <v>0</v>
      </c>
      <c r="AL853" s="17">
        <f>IF(VLOOKUP(AG853,Group,7,FALSE)="",0,ROUND(AJ853-0.04999,1)-AJ853+AM853)</f>
        <v>0</v>
      </c>
      <c r="AM853" s="17" t="str">
        <f>IF(VLOOKUP(AG853,Group,7,FALSE)="","",VLOOKUP(AG853,Group,7,FALSE))</f>
        <v/>
      </c>
      <c r="AO853" s="31" t="s">
        <v>312</v>
      </c>
    </row>
    <row r="854" spans="2:41" s="3" customFormat="1" ht="12.2" customHeight="1" x14ac:dyDescent="0.2">
      <c r="C854" s="129" t="s">
        <v>1115</v>
      </c>
      <c r="D854" s="11"/>
      <c r="E854" s="130"/>
      <c r="F854" s="130"/>
      <c r="J854" s="197"/>
      <c r="L854" s="3" t="s">
        <v>93</v>
      </c>
      <c r="P854" s="71"/>
      <c r="Q854" s="83"/>
      <c r="R854" s="193" t="s">
        <v>681</v>
      </c>
      <c r="S854" s="194" t="s">
        <v>833</v>
      </c>
      <c r="T854" s="198"/>
      <c r="U854" s="122"/>
      <c r="V854" s="52"/>
      <c r="W854" s="52"/>
      <c r="X854" s="54"/>
      <c r="Y854" s="15"/>
      <c r="Z854" s="52"/>
      <c r="AA854" s="133"/>
      <c r="AC854" s="54"/>
      <c r="AD854" s="17"/>
      <c r="AE854" s="15"/>
      <c r="AF854" s="62"/>
      <c r="AH854" s="17"/>
      <c r="AI854" s="52"/>
      <c r="AK854" s="6" t="s">
        <v>93</v>
      </c>
      <c r="AO854" s="31" t="s">
        <v>312</v>
      </c>
    </row>
    <row r="855" spans="2:41" s="3" customFormat="1" ht="2.25" customHeight="1" x14ac:dyDescent="0.2">
      <c r="C855" s="129"/>
      <c r="D855" s="11"/>
      <c r="E855" s="130"/>
      <c r="F855" s="130"/>
      <c r="Q855" s="83"/>
      <c r="S855" s="39"/>
      <c r="T855" s="131"/>
      <c r="U855" s="122"/>
      <c r="V855" s="52"/>
      <c r="W855" s="52"/>
      <c r="X855" s="54"/>
      <c r="Y855" s="15"/>
      <c r="Z855" s="52"/>
      <c r="AA855" s="133"/>
      <c r="AC855" s="54"/>
      <c r="AD855" s="17"/>
      <c r="AE855" s="15"/>
      <c r="AF855" s="62"/>
      <c r="AH855" s="17"/>
      <c r="AI855" s="52"/>
      <c r="AK855" s="6"/>
      <c r="AO855" s="31" t="s">
        <v>312</v>
      </c>
    </row>
    <row r="856" spans="2:41" s="30" customFormat="1" ht="9.9499999999999993" customHeight="1" x14ac:dyDescent="0.2">
      <c r="C856" s="129"/>
      <c r="D856" s="40" t="s">
        <v>206</v>
      </c>
      <c r="E856" s="145" t="s">
        <v>834</v>
      </c>
      <c r="F856" s="128"/>
      <c r="G856" s="145"/>
      <c r="I856" s="145"/>
      <c r="J856" s="145"/>
      <c r="L856" s="146"/>
      <c r="M856" s="145"/>
      <c r="N856" s="128"/>
      <c r="Q856" s="83"/>
      <c r="S856" s="39"/>
      <c r="T856" s="134"/>
      <c r="U856" s="123"/>
      <c r="V856" s="52"/>
      <c r="W856" s="52"/>
      <c r="X856" s="126"/>
      <c r="Y856" s="124"/>
      <c r="Z856" s="52"/>
      <c r="AA856" s="133"/>
      <c r="AC856" s="126"/>
      <c r="AD856" s="125"/>
      <c r="AE856" s="124"/>
      <c r="AF856" s="127"/>
      <c r="AH856" s="125"/>
      <c r="AI856" s="52"/>
      <c r="AJ856" s="3"/>
      <c r="AK856" s="6" t="s">
        <v>93</v>
      </c>
      <c r="AL856" s="3"/>
      <c r="AO856" s="31" t="s">
        <v>312</v>
      </c>
    </row>
    <row r="857" spans="2:41" s="3" customFormat="1" ht="1.5" customHeight="1" x14ac:dyDescent="0.2">
      <c r="C857" s="129"/>
      <c r="D857" s="11"/>
      <c r="E857" s="130"/>
      <c r="F857" s="130"/>
      <c r="Q857" s="83"/>
      <c r="S857" s="39"/>
      <c r="T857" s="131"/>
      <c r="U857" s="122"/>
      <c r="V857" s="52"/>
      <c r="W857" s="52"/>
      <c r="X857" s="54"/>
      <c r="Y857" s="15"/>
      <c r="Z857" s="52"/>
      <c r="AA857" s="133"/>
      <c r="AC857" s="54"/>
      <c r="AD857" s="17"/>
      <c r="AE857" s="15"/>
      <c r="AF857" s="62"/>
      <c r="AH857" s="17"/>
      <c r="AI857" s="52"/>
      <c r="AK857" s="6"/>
      <c r="AO857" s="31" t="s">
        <v>312</v>
      </c>
    </row>
    <row r="858" spans="2:41" s="3" customFormat="1" ht="9.9499999999999993" customHeight="1" x14ac:dyDescent="0.2">
      <c r="B858" s="101" t="s">
        <v>308</v>
      </c>
      <c r="D858" s="40"/>
      <c r="E858" s="164" t="s">
        <v>134</v>
      </c>
      <c r="F858" s="164"/>
      <c r="G858" s="165" t="s">
        <v>295</v>
      </c>
      <c r="H858" s="165"/>
      <c r="I858" s="165"/>
      <c r="J858" s="165"/>
      <c r="K858" s="309" t="s">
        <v>1584</v>
      </c>
      <c r="L858" s="165"/>
      <c r="M858" s="165"/>
      <c r="N858" s="165"/>
      <c r="O858" s="308"/>
      <c r="P858" s="164" t="s">
        <v>80</v>
      </c>
      <c r="Q858" s="309" t="s">
        <v>210</v>
      </c>
      <c r="R858" s="320"/>
      <c r="S858" s="314">
        <f>IF(Suggested="Yes",AB858,AH858)</f>
        <v>3.8</v>
      </c>
      <c r="T858" s="321" t="s">
        <v>294</v>
      </c>
      <c r="U858" s="324" t="str">
        <f>+Instructions!$B$21</f>
        <v>G</v>
      </c>
      <c r="V858" s="52"/>
      <c r="W858" s="52"/>
      <c r="X858" s="54">
        <f>+Instructions!$C$21</f>
        <v>0</v>
      </c>
      <c r="Y858" s="17">
        <f>IF(Instructions!$C$21="Group",#REF!,IF(Instructions!$C$21="Carter",#REF!,ROUNDUP($AB858*(1-X858),2)))</f>
        <v>3.8</v>
      </c>
      <c r="Z858" s="52"/>
      <c r="AA858" s="6" t="s">
        <v>1300</v>
      </c>
      <c r="AB858" s="39">
        <v>3.8</v>
      </c>
      <c r="AC858" s="57">
        <f t="shared" ref="AC858:AD859" si="720">+X858</f>
        <v>0</v>
      </c>
      <c r="AD858" s="17">
        <f t="shared" si="720"/>
        <v>3.8</v>
      </c>
      <c r="AE858" s="12">
        <f>(AH858-AD858)/AH858</f>
        <v>0</v>
      </c>
      <c r="AF858" s="109"/>
      <c r="AG858" s="114">
        <v>1</v>
      </c>
      <c r="AH858" s="38">
        <f>SUM(AJ858:AL858)+AF858</f>
        <v>3.8</v>
      </c>
      <c r="AI858" s="52"/>
      <c r="AJ858" s="17">
        <f>ROUND(AD858/(1-VLOOKUP(AG858,Group,2,FALSE)),2)</f>
        <v>3.8</v>
      </c>
      <c r="AK858" s="17">
        <f>IF(VLOOKUP(AG858,Group,5,FALSE)="YES",VLOOKUP(ROUND(ROUND(AJ858,1)-AJ858,2),Round,2,FALSE)+VLOOKUP(AG858,Group,6,FALSE),0)</f>
        <v>0</v>
      </c>
      <c r="AL858" s="17">
        <f>IF(VLOOKUP(AG858,Group,7,FALSE)="",0,ROUND(AJ858-0.04999,1)-AJ858+AM858)</f>
        <v>0</v>
      </c>
      <c r="AM858" s="17" t="str">
        <f>IF(VLOOKUP(AG858,Group,7,FALSE)="","",VLOOKUP(AG858,Group,7,FALSE))</f>
        <v/>
      </c>
      <c r="AO858" s="31" t="s">
        <v>312</v>
      </c>
    </row>
    <row r="859" spans="2:41" s="3" customFormat="1" ht="9.9499999999999993" customHeight="1" x14ac:dyDescent="0.2">
      <c r="B859" s="101" t="s">
        <v>308</v>
      </c>
      <c r="D859" s="40"/>
      <c r="E859" s="71" t="s">
        <v>43</v>
      </c>
      <c r="F859" s="71"/>
      <c r="G859" s="30" t="s">
        <v>295</v>
      </c>
      <c r="H859" s="30"/>
      <c r="I859" s="30"/>
      <c r="J859" s="30"/>
      <c r="K859" s="30"/>
      <c r="L859" s="30"/>
      <c r="M859" s="30"/>
      <c r="N859" s="30"/>
      <c r="P859" s="71" t="s">
        <v>774</v>
      </c>
      <c r="Q859" s="83" t="s">
        <v>210</v>
      </c>
      <c r="R859" s="29"/>
      <c r="S859" s="39">
        <f>IF(Suggested="Yes",AB859,AH859)</f>
        <v>4.3499999999999996</v>
      </c>
      <c r="T859" s="37" t="s">
        <v>294</v>
      </c>
      <c r="U859" s="141" t="str">
        <f>+Instructions!$B$21</f>
        <v>G</v>
      </c>
      <c r="V859" s="52"/>
      <c r="W859" s="52"/>
      <c r="X859" s="54">
        <f>+Instructions!$C$21</f>
        <v>0</v>
      </c>
      <c r="Y859" s="17">
        <f>IF(Instructions!$C$21="Group",#REF!,IF(Instructions!$C$21="Carter",#REF!,ROUNDUP($AB859*(1-X859),2)))</f>
        <v>4.3499999999999996</v>
      </c>
      <c r="Z859" s="52"/>
      <c r="AA859" s="6" t="s">
        <v>1300</v>
      </c>
      <c r="AB859" s="39">
        <v>4.3499999999999996</v>
      </c>
      <c r="AC859" s="57">
        <f t="shared" si="720"/>
        <v>0</v>
      </c>
      <c r="AD859" s="17">
        <f t="shared" si="720"/>
        <v>4.3499999999999996</v>
      </c>
      <c r="AE859" s="12">
        <f>(AH859-AD859)/AH859</f>
        <v>0</v>
      </c>
      <c r="AF859" s="109"/>
      <c r="AG859" s="114">
        <v>1</v>
      </c>
      <c r="AH859" s="38">
        <f>SUM(AJ859:AL859)+AF859</f>
        <v>4.3499999999999996</v>
      </c>
      <c r="AI859" s="52"/>
      <c r="AJ859" s="17">
        <f>ROUND(AD859/(1-VLOOKUP(AG859,Group,2,FALSE)),2)</f>
        <v>4.3499999999999996</v>
      </c>
      <c r="AK859" s="17">
        <f>IF(VLOOKUP(AG859,Group,5,FALSE)="YES",VLOOKUP(ROUND(ROUND(AJ859,1)-AJ859,2),Round,2,FALSE)+VLOOKUP(AG859,Group,6,FALSE),0)</f>
        <v>0</v>
      </c>
      <c r="AL859" s="17">
        <f>IF(VLOOKUP(AG859,Group,7,FALSE)="",0,ROUND(AJ859-0.04999,1)-AJ859+AM859)</f>
        <v>0</v>
      </c>
      <c r="AM859" s="17" t="str">
        <f>IF(VLOOKUP(AG859,Group,7,FALSE)="","",VLOOKUP(AG859,Group,7,FALSE))</f>
        <v/>
      </c>
      <c r="AO859" s="31" t="s">
        <v>312</v>
      </c>
    </row>
    <row r="860" spans="2:41" s="3" customFormat="1" ht="1.5" customHeight="1" x14ac:dyDescent="0.2">
      <c r="P860" s="71"/>
      <c r="Q860" s="83"/>
      <c r="R860" s="6"/>
      <c r="S860" s="39"/>
      <c r="T860" s="6"/>
      <c r="U860" s="5"/>
      <c r="V860" s="52"/>
      <c r="W860" s="52"/>
      <c r="X860" s="54"/>
      <c r="Y860" s="15"/>
      <c r="Z860" s="52"/>
      <c r="AA860" s="39"/>
      <c r="AB860" s="39"/>
      <c r="AC860" s="54"/>
      <c r="AD860" s="17"/>
      <c r="AE860" s="15"/>
      <c r="AF860" s="62"/>
      <c r="AG860" s="112"/>
      <c r="AH860" s="39"/>
      <c r="AI860" s="52"/>
      <c r="AJ860" s="17"/>
      <c r="AK860" s="39"/>
      <c r="AL860" s="17"/>
      <c r="AM860" s="17"/>
      <c r="AO860" s="31" t="s">
        <v>312</v>
      </c>
    </row>
    <row r="861" spans="2:41" s="3" customFormat="1" ht="9.9499999999999993" customHeight="1" x14ac:dyDescent="0.2">
      <c r="B861" s="100" t="s">
        <v>204</v>
      </c>
      <c r="D861" s="40"/>
      <c r="E861" s="71" t="s">
        <v>134</v>
      </c>
      <c r="F861" s="71"/>
      <c r="G861" s="30" t="s">
        <v>31</v>
      </c>
      <c r="H861" s="30"/>
      <c r="I861" s="30" t="s">
        <v>1182</v>
      </c>
      <c r="J861" s="30"/>
      <c r="K861" s="30"/>
      <c r="L861" s="30"/>
      <c r="M861" s="30"/>
      <c r="N861" s="30"/>
      <c r="P861" s="71"/>
      <c r="Q861" s="83" t="s">
        <v>210</v>
      </c>
      <c r="R861" s="29"/>
      <c r="S861" s="39">
        <f>IF(Suggested="Yes",AB861,AH861)</f>
        <v>23.2</v>
      </c>
      <c r="T861" s="37" t="s">
        <v>293</v>
      </c>
      <c r="U861" s="141" t="str">
        <f>+Instructions!$B$21</f>
        <v>G</v>
      </c>
      <c r="V861" s="52"/>
      <c r="W861" s="52"/>
      <c r="X861" s="54">
        <f>+Instructions!$C$21</f>
        <v>0</v>
      </c>
      <c r="Y861" s="17">
        <f>IF(Instructions!$C$21="Group",#REF!,IF(Instructions!$C$21="Carter",#REF!,ROUNDUP($AB861*(1-X861),2)))</f>
        <v>23.2</v>
      </c>
      <c r="Z861" s="52"/>
      <c r="AA861" s="6" t="s">
        <v>1300</v>
      </c>
      <c r="AB861" s="39">
        <v>23.2</v>
      </c>
      <c r="AC861" s="57">
        <f>+X861</f>
        <v>0</v>
      </c>
      <c r="AD861" s="17">
        <f>+Y861</f>
        <v>23.2</v>
      </c>
      <c r="AE861" s="12">
        <f>(AH861-AD861)/AH861</f>
        <v>0</v>
      </c>
      <c r="AF861" s="109"/>
      <c r="AG861" s="115">
        <v>3</v>
      </c>
      <c r="AH861" s="53">
        <f>SUM(AJ861:AL861)+AF861</f>
        <v>23.2</v>
      </c>
      <c r="AI861" s="52"/>
      <c r="AJ861" s="17">
        <f>ROUND(AD861/(1-VLOOKUP(AG861,Group,2,FALSE)),2)</f>
        <v>23.2</v>
      </c>
      <c r="AK861" s="17">
        <f>IF(VLOOKUP(AG861,Group,5,FALSE)="YES",VLOOKUP(ROUND(ROUND(AJ861,1)-AJ861,2),Round,2,FALSE)+VLOOKUP(AG861,Group,6,FALSE),0)</f>
        <v>0</v>
      </c>
      <c r="AL861" s="17">
        <f>IF(VLOOKUP(AG861,Group,7,FALSE)="",0,ROUND(AJ861-0.04999,1)-AJ861+AM861)</f>
        <v>0</v>
      </c>
      <c r="AM861" s="17" t="str">
        <f>IF(VLOOKUP(AG861,Group,7,FALSE)="","",VLOOKUP(AG861,Group,7,FALSE))</f>
        <v/>
      </c>
      <c r="AO861" s="31" t="s">
        <v>312</v>
      </c>
    </row>
    <row r="862" spans="2:41" s="3" customFormat="1" ht="1.5" customHeight="1" x14ac:dyDescent="0.2">
      <c r="L862" s="3" t="s">
        <v>93</v>
      </c>
      <c r="P862" s="71"/>
      <c r="Q862" s="83"/>
      <c r="R862" s="6"/>
      <c r="S862" s="39"/>
      <c r="T862" s="6"/>
      <c r="U862" s="5"/>
      <c r="V862" s="52"/>
      <c r="W862" s="52"/>
      <c r="X862" s="54"/>
      <c r="Y862" s="15"/>
      <c r="Z862" s="52"/>
      <c r="AA862" s="39"/>
      <c r="AB862" s="39"/>
      <c r="AC862" s="54"/>
      <c r="AD862" s="17"/>
      <c r="AE862" s="15"/>
      <c r="AF862" s="62"/>
      <c r="AG862" s="112"/>
      <c r="AH862" s="39"/>
      <c r="AI862" s="52"/>
      <c r="AJ862" s="17"/>
      <c r="AK862" s="39"/>
      <c r="AL862" s="17"/>
      <c r="AM862" s="17"/>
      <c r="AO862" s="31" t="s">
        <v>312</v>
      </c>
    </row>
    <row r="863" spans="2:41" s="3" customFormat="1" ht="9.9499999999999993" customHeight="1" x14ac:dyDescent="0.2">
      <c r="B863" s="102" t="s">
        <v>292</v>
      </c>
      <c r="D863" s="40"/>
      <c r="E863" s="71" t="s">
        <v>135</v>
      </c>
      <c r="F863" s="71"/>
      <c r="G863" s="30" t="s">
        <v>439</v>
      </c>
      <c r="H863" s="30"/>
      <c r="I863" s="30" t="s">
        <v>366</v>
      </c>
      <c r="J863" s="30"/>
      <c r="K863" s="30"/>
      <c r="L863" s="30"/>
      <c r="M863" s="30"/>
      <c r="N863" s="30"/>
      <c r="P863" s="71"/>
      <c r="Q863" s="83" t="s">
        <v>210</v>
      </c>
      <c r="R863" s="29"/>
      <c r="S863" s="39">
        <f>IF(Suggested="Yes",AB863,AH863)</f>
        <v>8.0500000000000007</v>
      </c>
      <c r="T863" s="37" t="s">
        <v>293</v>
      </c>
      <c r="U863" s="141" t="str">
        <f>+Instructions!$B$21</f>
        <v>G</v>
      </c>
      <c r="V863" s="52"/>
      <c r="W863" s="52"/>
      <c r="X863" s="54">
        <f>+Instructions!$C$21</f>
        <v>0</v>
      </c>
      <c r="Y863" s="17">
        <f>IF(Instructions!$C$21="Group",#REF!,IF(Instructions!$C$21="Carter",#REF!,ROUNDUP($AB863*(1-X863),2)))</f>
        <v>8.0500000000000007</v>
      </c>
      <c r="Z863" s="52"/>
      <c r="AA863" s="6" t="s">
        <v>1300</v>
      </c>
      <c r="AB863" s="39">
        <v>8.0500000000000007</v>
      </c>
      <c r="AC863" s="57">
        <f>+X863</f>
        <v>0</v>
      </c>
      <c r="AD863" s="39">
        <f>+Y863</f>
        <v>8.0500000000000007</v>
      </c>
      <c r="AE863" s="57">
        <f>(AH863-AD863)/AH863</f>
        <v>0</v>
      </c>
      <c r="AF863" s="109"/>
      <c r="AG863" s="116">
        <v>2</v>
      </c>
      <c r="AH863" s="44">
        <f>SUM(AJ863:AL863)+AF863</f>
        <v>8.0500000000000007</v>
      </c>
      <c r="AI863" s="52"/>
      <c r="AJ863" s="17">
        <f>ROUND(AD863/(1-VLOOKUP(AG863,Group,2,FALSE)),2)</f>
        <v>8.0500000000000007</v>
      </c>
      <c r="AK863" s="17">
        <f>IF(VLOOKUP(AG863,Group,5,FALSE)="YES",VLOOKUP(ROUND(ROUND(AJ863,1)-AJ863,2),Round,2,FALSE)+VLOOKUP(AG863,Group,6,FALSE),0)</f>
        <v>0</v>
      </c>
      <c r="AL863" s="17">
        <f>IF(VLOOKUP(AG863,Group,7,FALSE)="",0,ROUND(AJ863-0.04999,1)-AJ863+AM863)</f>
        <v>0</v>
      </c>
      <c r="AM863" s="17" t="str">
        <f>IF(VLOOKUP(AG863,Group,7,FALSE)="","",VLOOKUP(AG863,Group,7,FALSE))</f>
        <v/>
      </c>
      <c r="AO863" s="31" t="s">
        <v>312</v>
      </c>
    </row>
    <row r="864" spans="2:41" s="3" customFormat="1" ht="3.95" customHeight="1" x14ac:dyDescent="0.2">
      <c r="P864" s="71"/>
      <c r="Q864" s="83"/>
      <c r="R864" s="6"/>
      <c r="S864" s="39"/>
      <c r="T864" s="6"/>
      <c r="U864" s="5"/>
      <c r="V864" s="52"/>
      <c r="W864" s="52"/>
      <c r="X864" s="54"/>
      <c r="Y864" s="15"/>
      <c r="Z864" s="52"/>
      <c r="AA864" s="39"/>
      <c r="AB864" s="39"/>
      <c r="AC864" s="54"/>
      <c r="AD864" s="17"/>
      <c r="AE864" s="15"/>
      <c r="AF864" s="62"/>
      <c r="AG864" s="112"/>
      <c r="AH864" s="39"/>
      <c r="AI864" s="52"/>
      <c r="AJ864" s="17"/>
      <c r="AK864" s="39"/>
      <c r="AL864" s="17"/>
      <c r="AM864" s="17"/>
      <c r="AO864" s="31" t="s">
        <v>312</v>
      </c>
    </row>
    <row r="865" spans="2:41" s="3" customFormat="1" ht="12.2" customHeight="1" x14ac:dyDescent="0.2">
      <c r="C865" s="129" t="s">
        <v>1114</v>
      </c>
      <c r="P865" s="71"/>
      <c r="Q865" s="83"/>
      <c r="R865" s="193" t="s">
        <v>681</v>
      </c>
      <c r="S865" s="194" t="s">
        <v>888</v>
      </c>
      <c r="T865" s="198"/>
      <c r="U865" s="5"/>
      <c r="V865" s="52"/>
      <c r="W865" s="52"/>
      <c r="X865" s="54"/>
      <c r="Y865" s="15"/>
      <c r="Z865" s="52"/>
      <c r="AA865" s="39"/>
      <c r="AB865" s="39"/>
      <c r="AC865" s="54"/>
      <c r="AD865" s="17"/>
      <c r="AE865" s="15"/>
      <c r="AF865" s="62"/>
      <c r="AG865" s="112"/>
      <c r="AH865" s="39"/>
      <c r="AI865" s="52"/>
      <c r="AJ865" s="17"/>
      <c r="AK865" s="39"/>
      <c r="AL865" s="17"/>
      <c r="AM865" s="17"/>
      <c r="AO865" s="31"/>
    </row>
    <row r="866" spans="2:41" s="3" customFormat="1" ht="2.25" customHeight="1" x14ac:dyDescent="0.2">
      <c r="P866" s="71"/>
      <c r="Q866" s="83"/>
      <c r="R866" s="6"/>
      <c r="S866" s="39"/>
      <c r="T866" s="6"/>
      <c r="U866" s="5"/>
      <c r="V866" s="52"/>
      <c r="W866" s="52"/>
      <c r="X866" s="54"/>
      <c r="Y866" s="15"/>
      <c r="Z866" s="52"/>
      <c r="AA866" s="39"/>
      <c r="AB866" s="39"/>
      <c r="AC866" s="54"/>
      <c r="AD866" s="17"/>
      <c r="AE866" s="15"/>
      <c r="AF866" s="62"/>
      <c r="AG866" s="112"/>
      <c r="AH866" s="39"/>
      <c r="AI866" s="52"/>
      <c r="AJ866" s="17"/>
      <c r="AK866" s="39"/>
      <c r="AL866" s="17"/>
      <c r="AM866" s="17"/>
      <c r="AO866" s="31" t="s">
        <v>312</v>
      </c>
    </row>
    <row r="867" spans="2:41" s="30" customFormat="1" ht="9.9499999999999993" customHeight="1" x14ac:dyDescent="0.2">
      <c r="C867" s="135"/>
      <c r="D867" s="40" t="s">
        <v>206</v>
      </c>
      <c r="E867" s="144" t="s">
        <v>887</v>
      </c>
      <c r="F867" s="144"/>
      <c r="G867" s="145"/>
      <c r="H867" s="145"/>
      <c r="J867" s="145"/>
      <c r="K867" s="144"/>
      <c r="L867" s="145"/>
      <c r="N867" s="144"/>
      <c r="Q867" s="83"/>
      <c r="T867" s="134"/>
      <c r="U867" s="123"/>
      <c r="V867" s="52"/>
      <c r="W867" s="52"/>
      <c r="X867" s="126"/>
      <c r="Y867" s="124"/>
      <c r="Z867" s="52"/>
      <c r="AA867" s="133"/>
      <c r="AC867" s="126"/>
      <c r="AD867" s="125"/>
      <c r="AE867" s="124"/>
      <c r="AF867" s="127"/>
      <c r="AH867" s="125"/>
      <c r="AI867" s="52"/>
      <c r="AJ867" s="3"/>
      <c r="AK867" s="6" t="s">
        <v>93</v>
      </c>
      <c r="AL867" s="3"/>
      <c r="AO867" s="31" t="s">
        <v>312</v>
      </c>
    </row>
    <row r="868" spans="2:41" s="3" customFormat="1" ht="1.5" customHeight="1" x14ac:dyDescent="0.2">
      <c r="P868" s="71"/>
      <c r="Q868" s="83"/>
      <c r="R868" s="6"/>
      <c r="S868" s="39"/>
      <c r="T868" s="6"/>
      <c r="U868" s="5"/>
      <c r="V868" s="52"/>
      <c r="W868" s="52"/>
      <c r="X868" s="54"/>
      <c r="Y868" s="15"/>
      <c r="Z868" s="52"/>
      <c r="AA868" s="39"/>
      <c r="AB868" s="39"/>
      <c r="AC868" s="54"/>
      <c r="AD868" s="17"/>
      <c r="AE868" s="15"/>
      <c r="AF868" s="62"/>
      <c r="AG868" s="112"/>
      <c r="AH868" s="39"/>
      <c r="AI868" s="52"/>
      <c r="AJ868" s="17"/>
      <c r="AK868" s="39"/>
      <c r="AL868" s="17"/>
      <c r="AM868" s="17"/>
      <c r="AO868" s="31" t="s">
        <v>312</v>
      </c>
    </row>
    <row r="869" spans="2:41" s="3" customFormat="1" ht="9.9499999999999993" customHeight="1" x14ac:dyDescent="0.2">
      <c r="B869" s="101" t="s">
        <v>308</v>
      </c>
      <c r="D869" s="40"/>
      <c r="E869" s="71" t="s">
        <v>43</v>
      </c>
      <c r="F869" s="71"/>
      <c r="G869" s="30" t="s">
        <v>295</v>
      </c>
      <c r="H869" s="30"/>
      <c r="I869" s="30"/>
      <c r="J869" s="30"/>
      <c r="K869" s="30"/>
      <c r="L869" s="30"/>
      <c r="M869" s="30"/>
      <c r="N869" s="30"/>
      <c r="P869" s="71" t="s">
        <v>774</v>
      </c>
      <c r="Q869" s="83"/>
      <c r="R869" s="29"/>
      <c r="S869" s="39">
        <f>IF(Suggested="Yes",AB869,AH869)</f>
        <v>6.7</v>
      </c>
      <c r="T869" s="37" t="s">
        <v>294</v>
      </c>
      <c r="U869" s="141" t="str">
        <f>+Instructions!$B$21</f>
        <v>G</v>
      </c>
      <c r="V869" s="52"/>
      <c r="W869" s="52"/>
      <c r="X869" s="54">
        <f>+Instructions!$C$21</f>
        <v>0</v>
      </c>
      <c r="Y869" s="17">
        <f>IF(Instructions!$C$21="Group",#REF!,IF(Instructions!$C$21="Carter",#REF!,ROUNDUP($AB869*(1-X869),2)))</f>
        <v>6.7</v>
      </c>
      <c r="Z869" s="52"/>
      <c r="AA869" s="6" t="s">
        <v>1300</v>
      </c>
      <c r="AB869" s="39">
        <v>6.7</v>
      </c>
      <c r="AC869" s="57">
        <f>+X869</f>
        <v>0</v>
      </c>
      <c r="AD869" s="17">
        <f>+Y869</f>
        <v>6.7</v>
      </c>
      <c r="AE869" s="12">
        <f>(AH869-AD869)/AH869</f>
        <v>0</v>
      </c>
      <c r="AF869" s="109"/>
      <c r="AG869" s="114">
        <v>1</v>
      </c>
      <c r="AH869" s="38">
        <f>SUM(AJ869:AL869)+AF869</f>
        <v>6.7</v>
      </c>
      <c r="AI869" s="52"/>
      <c r="AJ869" s="17">
        <f>ROUND(AD869/(1-VLOOKUP(AG869,Group,2,FALSE)),2)</f>
        <v>6.7</v>
      </c>
      <c r="AK869" s="17">
        <f>IF(VLOOKUP(AG869,Group,5,FALSE)="YES",VLOOKUP(ROUND(ROUND(AJ869,1)-AJ869,2),Round,2,FALSE)+VLOOKUP(AG869,Group,6,FALSE),0)</f>
        <v>0</v>
      </c>
      <c r="AL869" s="17">
        <f>IF(VLOOKUP(AG869,Group,7,FALSE)="",0,ROUND(AJ869-0.04999,1)-AJ869+AM869)</f>
        <v>0</v>
      </c>
      <c r="AM869" s="17" t="str">
        <f>IF(VLOOKUP(AG869,Group,7,FALSE)="","",VLOOKUP(AG869,Group,7,FALSE))</f>
        <v/>
      </c>
      <c r="AO869" s="31" t="s">
        <v>312</v>
      </c>
    </row>
    <row r="870" spans="2:41" s="3" customFormat="1" ht="1.5" customHeight="1" x14ac:dyDescent="0.2">
      <c r="P870" s="71"/>
      <c r="Q870" s="83"/>
      <c r="R870" s="6"/>
      <c r="S870" s="39"/>
      <c r="T870" s="6"/>
      <c r="U870" s="5"/>
      <c r="V870" s="52"/>
      <c r="W870" s="52"/>
      <c r="X870" s="54"/>
      <c r="Y870" s="15"/>
      <c r="Z870" s="52"/>
      <c r="AA870" s="39"/>
      <c r="AB870" s="39"/>
      <c r="AC870" s="54"/>
      <c r="AD870" s="17"/>
      <c r="AE870" s="15"/>
      <c r="AF870" s="62"/>
      <c r="AG870" s="112"/>
      <c r="AH870" s="39"/>
      <c r="AI870" s="52"/>
      <c r="AJ870" s="17"/>
      <c r="AK870" s="39"/>
      <c r="AL870" s="17"/>
      <c r="AM870" s="17"/>
      <c r="AO870" s="31"/>
    </row>
    <row r="871" spans="2:41" s="3" customFormat="1" ht="9.9499999999999993" customHeight="1" x14ac:dyDescent="0.2">
      <c r="B871" s="100" t="s">
        <v>204</v>
      </c>
      <c r="D871" s="40"/>
      <c r="E871" s="71" t="s">
        <v>134</v>
      </c>
      <c r="F871" s="71"/>
      <c r="G871" s="30" t="s">
        <v>30</v>
      </c>
      <c r="H871" s="30"/>
      <c r="I871" s="30" t="s">
        <v>1140</v>
      </c>
      <c r="J871" s="30"/>
      <c r="K871" s="30"/>
      <c r="L871" s="30"/>
      <c r="M871" s="30"/>
      <c r="N871" s="30"/>
      <c r="P871" s="71" t="s">
        <v>948</v>
      </c>
      <c r="Q871" s="83"/>
      <c r="R871" s="29"/>
      <c r="S871" s="39">
        <f>IF(Suggested="Yes",AB871,AH871)</f>
        <v>23.7</v>
      </c>
      <c r="T871" s="37" t="s">
        <v>293</v>
      </c>
      <c r="U871" s="141" t="str">
        <f>+Instructions!$B$21</f>
        <v>G</v>
      </c>
      <c r="V871" s="52"/>
      <c r="W871" s="52"/>
      <c r="X871" s="54">
        <f>+Instructions!$C$21</f>
        <v>0</v>
      </c>
      <c r="Y871" s="17">
        <f>IF(Instructions!$C$21="Group",#REF!,IF(Instructions!$C$21="Carter",#REF!,ROUNDUP($AB871*(1-X871),2)))</f>
        <v>23.7</v>
      </c>
      <c r="Z871" s="52"/>
      <c r="AA871" s="6" t="s">
        <v>1300</v>
      </c>
      <c r="AB871" s="39">
        <v>23.7</v>
      </c>
      <c r="AC871" s="57">
        <f>+X871</f>
        <v>0</v>
      </c>
      <c r="AD871" s="17">
        <f>+Y871</f>
        <v>23.7</v>
      </c>
      <c r="AE871" s="12">
        <f>(AH871-AD871)/AH871</f>
        <v>0</v>
      </c>
      <c r="AF871" s="109"/>
      <c r="AG871" s="115">
        <v>3</v>
      </c>
      <c r="AH871" s="53">
        <f>SUM(AJ871:AL871)+AF871</f>
        <v>23.7</v>
      </c>
      <c r="AI871" s="52"/>
      <c r="AJ871" s="17">
        <f>ROUND(AD871/(1-VLOOKUP(AG871,Group,2,FALSE)),2)</f>
        <v>23.7</v>
      </c>
      <c r="AK871" s="17">
        <f>IF(VLOOKUP(AG871,Group,5,FALSE)="YES",VLOOKUP(ROUND(ROUND(AJ871,1)-AJ871,2),Round,2,FALSE)+VLOOKUP(AG871,Group,6,FALSE),0)</f>
        <v>0</v>
      </c>
      <c r="AL871" s="17">
        <f>IF(VLOOKUP(AG871,Group,7,FALSE)="",0,ROUND(AJ871-0.04999,1)-AJ871+AM871)</f>
        <v>0</v>
      </c>
      <c r="AM871" s="17" t="str">
        <f>IF(VLOOKUP(AG871,Group,7,FALSE)="","",VLOOKUP(AG871,Group,7,FALSE))</f>
        <v/>
      </c>
      <c r="AO871" s="31" t="s">
        <v>312</v>
      </c>
    </row>
    <row r="872" spans="2:41" s="3" customFormat="1" ht="1.5" customHeight="1" x14ac:dyDescent="0.2">
      <c r="P872" s="71"/>
      <c r="Q872" s="83"/>
      <c r="R872" s="6"/>
      <c r="S872" s="39"/>
      <c r="T872" s="6"/>
      <c r="U872" s="5"/>
      <c r="V872" s="52"/>
      <c r="W872" s="52"/>
      <c r="X872" s="54"/>
      <c r="Y872" s="15"/>
      <c r="Z872" s="52"/>
      <c r="AA872" s="39"/>
      <c r="AB872" s="39"/>
      <c r="AC872" s="54"/>
      <c r="AD872" s="17"/>
      <c r="AE872" s="15"/>
      <c r="AF872" s="62"/>
      <c r="AG872" s="112"/>
      <c r="AH872" s="39"/>
      <c r="AI872" s="52"/>
      <c r="AJ872" s="17"/>
      <c r="AK872" s="39"/>
      <c r="AL872" s="17"/>
      <c r="AM872" s="17"/>
      <c r="AO872" s="31"/>
    </row>
    <row r="873" spans="2:41" s="3" customFormat="1" ht="9.9499999999999993" customHeight="1" x14ac:dyDescent="0.2">
      <c r="B873" s="102" t="s">
        <v>292</v>
      </c>
      <c r="D873" s="40"/>
      <c r="E873" s="71" t="s">
        <v>44</v>
      </c>
      <c r="F873" s="71"/>
      <c r="G873" s="30" t="s">
        <v>45</v>
      </c>
      <c r="H873" s="30"/>
      <c r="I873" s="30" t="s">
        <v>366</v>
      </c>
      <c r="J873" s="30"/>
      <c r="K873" s="30"/>
      <c r="L873" s="30"/>
      <c r="M873" s="30"/>
      <c r="N873" s="30"/>
      <c r="P873" s="71"/>
      <c r="Q873" s="83"/>
      <c r="R873" s="29"/>
      <c r="S873" s="39">
        <f>IF(Suggested="Yes",AB873,AH873)</f>
        <v>14.6</v>
      </c>
      <c r="T873" s="37" t="s">
        <v>293</v>
      </c>
      <c r="U873" s="141" t="str">
        <f>+Instructions!$B$21</f>
        <v>G</v>
      </c>
      <c r="V873" s="52"/>
      <c r="W873" s="52"/>
      <c r="X873" s="54">
        <f>+Instructions!$C$21</f>
        <v>0</v>
      </c>
      <c r="Y873" s="17">
        <f>IF(Instructions!$C$21="Group",#REF!,IF(Instructions!$C$21="Carter",#REF!,ROUNDUP($AB873*(1-X873),2)))</f>
        <v>14.6</v>
      </c>
      <c r="Z873" s="52"/>
      <c r="AA873" s="6" t="s">
        <v>1300</v>
      </c>
      <c r="AB873" s="39">
        <v>14.6</v>
      </c>
      <c r="AC873" s="57">
        <f>+X873</f>
        <v>0</v>
      </c>
      <c r="AD873" s="39">
        <f>+Y873</f>
        <v>14.6</v>
      </c>
      <c r="AE873" s="57">
        <f>(AH873-AD873)/AH873</f>
        <v>0</v>
      </c>
      <c r="AF873" s="109"/>
      <c r="AG873" s="116">
        <v>2</v>
      </c>
      <c r="AH873" s="44">
        <f>SUM(AJ873:AL873)+AF873</f>
        <v>14.6</v>
      </c>
      <c r="AI873" s="52"/>
      <c r="AJ873" s="17">
        <f>ROUND(AD873/(1-VLOOKUP(AG873,Group,2,FALSE)),2)</f>
        <v>14.6</v>
      </c>
      <c r="AK873" s="17">
        <f>IF(VLOOKUP(AG873,Group,5,FALSE)="YES",VLOOKUP(ROUND(ROUND(AJ873,1)-AJ873,2),Round,2,FALSE)+VLOOKUP(AG873,Group,6,FALSE),0)</f>
        <v>0</v>
      </c>
      <c r="AL873" s="17">
        <f>IF(VLOOKUP(AG873,Group,7,FALSE)="",0,ROUND(AJ873-0.04999,1)-AJ873+AM873)</f>
        <v>0</v>
      </c>
      <c r="AM873" s="17" t="str">
        <f>IF(VLOOKUP(AG873,Group,7,FALSE)="","",VLOOKUP(AG873,Group,7,FALSE))</f>
        <v/>
      </c>
      <c r="AO873" s="31" t="s">
        <v>312</v>
      </c>
    </row>
    <row r="874" spans="2:41" s="3" customFormat="1" ht="1.5" customHeight="1" x14ac:dyDescent="0.2">
      <c r="P874" s="71"/>
      <c r="Q874" s="83"/>
      <c r="R874" s="6"/>
      <c r="S874" s="39"/>
      <c r="T874" s="6"/>
      <c r="U874" s="5"/>
      <c r="V874" s="52"/>
      <c r="W874" s="52"/>
      <c r="X874" s="54"/>
      <c r="Y874" s="15"/>
      <c r="Z874" s="52"/>
      <c r="AA874" s="39"/>
      <c r="AB874" s="39"/>
      <c r="AC874" s="54"/>
      <c r="AD874" s="17"/>
      <c r="AE874" s="15"/>
      <c r="AF874" s="62"/>
      <c r="AG874" s="112"/>
      <c r="AH874" s="39"/>
      <c r="AI874" s="52"/>
      <c r="AJ874" s="17"/>
      <c r="AK874" s="39"/>
      <c r="AL874" s="17"/>
      <c r="AM874" s="17"/>
      <c r="AO874" s="31" t="s">
        <v>312</v>
      </c>
    </row>
    <row r="875" spans="2:41" s="3" customFormat="1" ht="9.9499999999999993" customHeight="1" x14ac:dyDescent="0.2">
      <c r="C875" s="11" t="s">
        <v>93</v>
      </c>
      <c r="D875" s="40" t="s">
        <v>351</v>
      </c>
      <c r="E875" s="188" t="s">
        <v>889</v>
      </c>
      <c r="F875" s="71"/>
      <c r="G875" s="30"/>
      <c r="H875" s="30"/>
      <c r="I875" s="30"/>
      <c r="J875" s="30"/>
      <c r="K875" s="30"/>
      <c r="L875" s="30"/>
      <c r="M875" s="30"/>
      <c r="N875" s="30"/>
      <c r="P875" s="71"/>
      <c r="Q875" s="83"/>
      <c r="R875" s="29"/>
      <c r="S875" s="39"/>
      <c r="T875" s="37"/>
      <c r="U875" s="37"/>
      <c r="V875" s="52"/>
      <c r="W875" s="52"/>
      <c r="X875" s="54"/>
      <c r="Y875" s="39"/>
      <c r="Z875" s="52"/>
      <c r="AA875" s="133"/>
      <c r="AB875" s="39"/>
      <c r="AC875" s="57"/>
      <c r="AD875" s="39"/>
      <c r="AE875" s="57"/>
      <c r="AF875" s="72"/>
      <c r="AG875" s="39"/>
      <c r="AH875" s="39"/>
      <c r="AI875" s="52"/>
      <c r="AK875" s="6" t="s">
        <v>93</v>
      </c>
      <c r="AO875" s="31" t="s">
        <v>312</v>
      </c>
    </row>
    <row r="876" spans="2:41" s="3" customFormat="1" ht="3.95" customHeight="1" x14ac:dyDescent="0.2">
      <c r="P876" s="71"/>
      <c r="Q876" s="83"/>
      <c r="R876" s="6"/>
      <c r="S876" s="39"/>
      <c r="T876" s="6"/>
      <c r="U876" s="5"/>
      <c r="V876" s="52"/>
      <c r="W876" s="52"/>
      <c r="X876" s="54"/>
      <c r="Y876" s="15"/>
      <c r="Z876" s="52"/>
      <c r="AA876" s="39"/>
      <c r="AB876" s="39"/>
      <c r="AC876" s="54"/>
      <c r="AD876" s="17"/>
      <c r="AE876" s="15"/>
      <c r="AF876" s="62"/>
      <c r="AG876" s="112"/>
      <c r="AH876" s="39"/>
      <c r="AI876" s="52"/>
      <c r="AJ876" s="17"/>
      <c r="AK876" s="39"/>
      <c r="AL876" s="17"/>
      <c r="AM876" s="17"/>
      <c r="AO876" s="31" t="s">
        <v>312</v>
      </c>
    </row>
    <row r="877" spans="2:41" s="3" customFormat="1" ht="9.9499999999999993" customHeight="1" x14ac:dyDescent="0.2">
      <c r="P877" s="71"/>
      <c r="Q877" s="83"/>
      <c r="R877" s="6"/>
      <c r="S877" s="39"/>
      <c r="T877" s="6"/>
      <c r="U877" s="5"/>
      <c r="V877" s="52"/>
      <c r="W877" s="52"/>
      <c r="X877" s="54"/>
      <c r="Y877" s="15"/>
      <c r="Z877" s="52"/>
      <c r="AA877" s="39"/>
      <c r="AB877" s="39"/>
      <c r="AC877" s="54"/>
      <c r="AD877" s="17"/>
      <c r="AE877" s="15"/>
      <c r="AF877" s="62"/>
      <c r="AG877" s="112"/>
      <c r="AH877" s="39"/>
      <c r="AI877" s="52"/>
      <c r="AJ877" s="17"/>
      <c r="AK877" s="39"/>
      <c r="AL877" s="17"/>
      <c r="AM877" s="17"/>
      <c r="AO877" s="31" t="s">
        <v>312</v>
      </c>
    </row>
    <row r="878" spans="2:41" s="3" customFormat="1" ht="9.9499999999999993" customHeight="1" x14ac:dyDescent="0.2">
      <c r="P878" s="71"/>
      <c r="Q878" s="83"/>
      <c r="R878" s="6"/>
      <c r="S878" s="39"/>
      <c r="T878" s="6"/>
      <c r="U878" s="5"/>
      <c r="V878" s="52"/>
      <c r="W878" s="52"/>
      <c r="X878" s="54"/>
      <c r="Y878" s="15"/>
      <c r="Z878" s="52"/>
      <c r="AA878" s="39"/>
      <c r="AB878" s="39"/>
      <c r="AC878" s="54"/>
      <c r="AD878" s="17"/>
      <c r="AE878" s="15"/>
      <c r="AF878" s="62"/>
      <c r="AG878" s="112"/>
      <c r="AH878" s="39"/>
      <c r="AI878" s="52"/>
      <c r="AJ878" s="17"/>
      <c r="AK878" s="39"/>
      <c r="AL878" s="17"/>
      <c r="AM878" s="17"/>
      <c r="AO878" s="31" t="s">
        <v>312</v>
      </c>
    </row>
    <row r="879" spans="2:41" s="3" customFormat="1" ht="9.9499999999999993" customHeight="1" x14ac:dyDescent="0.2">
      <c r="P879" s="71"/>
      <c r="Q879" s="83"/>
      <c r="R879" s="6"/>
      <c r="S879" s="39"/>
      <c r="T879" s="6"/>
      <c r="U879" s="5"/>
      <c r="V879" s="52"/>
      <c r="W879" s="52"/>
      <c r="X879" s="54"/>
      <c r="Y879" s="15"/>
      <c r="Z879" s="52"/>
      <c r="AA879" s="39"/>
      <c r="AB879" s="39"/>
      <c r="AC879" s="54"/>
      <c r="AD879" s="17"/>
      <c r="AE879" s="15"/>
      <c r="AF879" s="62"/>
      <c r="AG879" s="112"/>
      <c r="AH879" s="39"/>
      <c r="AI879" s="52"/>
      <c r="AJ879" s="17"/>
      <c r="AK879" s="39"/>
      <c r="AL879" s="17"/>
      <c r="AM879" s="17"/>
      <c r="AO879" s="31" t="s">
        <v>312</v>
      </c>
    </row>
    <row r="880" spans="2:41" s="3" customFormat="1" ht="9.9499999999999993" customHeight="1" x14ac:dyDescent="0.2">
      <c r="P880" s="71"/>
      <c r="Q880" s="83"/>
      <c r="R880" s="6"/>
      <c r="S880" s="39"/>
      <c r="T880" s="6"/>
      <c r="U880" s="5"/>
      <c r="V880" s="52"/>
      <c r="W880" s="52"/>
      <c r="X880" s="54"/>
      <c r="Y880" s="15"/>
      <c r="Z880" s="52"/>
      <c r="AA880" s="39"/>
      <c r="AB880" s="39"/>
      <c r="AC880" s="54"/>
      <c r="AD880" s="17"/>
      <c r="AE880" s="15"/>
      <c r="AF880" s="62"/>
      <c r="AG880" s="112"/>
      <c r="AH880" s="39"/>
      <c r="AI880" s="52"/>
      <c r="AJ880" s="17"/>
      <c r="AK880" s="39"/>
      <c r="AL880" s="17"/>
      <c r="AM880" s="17"/>
      <c r="AO880" s="31" t="s">
        <v>312</v>
      </c>
    </row>
    <row r="881" spans="16:41" s="3" customFormat="1" ht="9.9499999999999993" customHeight="1" x14ac:dyDescent="0.2">
      <c r="P881" s="71"/>
      <c r="Q881" s="83"/>
      <c r="R881" s="6"/>
      <c r="S881" s="39"/>
      <c r="T881" s="6"/>
      <c r="U881" s="5"/>
      <c r="V881" s="52"/>
      <c r="W881" s="52"/>
      <c r="X881" s="54"/>
      <c r="Y881" s="15"/>
      <c r="Z881" s="52"/>
      <c r="AA881" s="39"/>
      <c r="AB881" s="39"/>
      <c r="AC881" s="54"/>
      <c r="AD881" s="17"/>
      <c r="AE881" s="15"/>
      <c r="AF881" s="62"/>
      <c r="AG881" s="112"/>
      <c r="AH881" s="39"/>
      <c r="AI881" s="52"/>
      <c r="AJ881" s="17"/>
      <c r="AK881" s="39"/>
      <c r="AL881" s="17"/>
      <c r="AM881" s="17"/>
      <c r="AO881" s="31" t="s">
        <v>312</v>
      </c>
    </row>
    <row r="882" spans="16:41" s="3" customFormat="1" ht="9.9499999999999993" customHeight="1" x14ac:dyDescent="0.2">
      <c r="P882" s="71"/>
      <c r="Q882" s="83"/>
      <c r="R882" s="6"/>
      <c r="S882" s="39"/>
      <c r="T882" s="6"/>
      <c r="U882" s="5"/>
      <c r="V882" s="52"/>
      <c r="W882" s="52"/>
      <c r="X882" s="54"/>
      <c r="Y882" s="15"/>
      <c r="Z882" s="52"/>
      <c r="AA882" s="39"/>
      <c r="AB882" s="39"/>
      <c r="AC882" s="54"/>
      <c r="AD882" s="17"/>
      <c r="AE882" s="15"/>
      <c r="AF882" s="62"/>
      <c r="AG882" s="112"/>
      <c r="AH882" s="39"/>
      <c r="AI882" s="52"/>
      <c r="AJ882" s="17"/>
      <c r="AK882" s="39"/>
      <c r="AL882" s="17"/>
      <c r="AM882" s="17"/>
      <c r="AO882" s="31" t="s">
        <v>312</v>
      </c>
    </row>
    <row r="883" spans="16:41" s="3" customFormat="1" ht="9.9499999999999993" customHeight="1" x14ac:dyDescent="0.2">
      <c r="P883" s="71"/>
      <c r="Q883" s="83"/>
      <c r="R883" s="6"/>
      <c r="S883" s="39"/>
      <c r="T883" s="6"/>
      <c r="U883" s="5"/>
      <c r="V883" s="52"/>
      <c r="W883" s="52"/>
      <c r="X883" s="54"/>
      <c r="Y883" s="15"/>
      <c r="Z883" s="52"/>
      <c r="AA883" s="39"/>
      <c r="AB883" s="39"/>
      <c r="AC883" s="54"/>
      <c r="AD883" s="17"/>
      <c r="AE883" s="15"/>
      <c r="AF883" s="62"/>
      <c r="AG883" s="112"/>
      <c r="AH883" s="39"/>
      <c r="AI883" s="52"/>
      <c r="AJ883" s="17"/>
      <c r="AK883" s="39"/>
      <c r="AL883" s="17"/>
      <c r="AM883" s="17"/>
      <c r="AO883" s="31" t="s">
        <v>312</v>
      </c>
    </row>
    <row r="884" spans="16:41" s="3" customFormat="1" ht="9.9499999999999993" customHeight="1" x14ac:dyDescent="0.2">
      <c r="P884" s="71"/>
      <c r="Q884" s="83"/>
      <c r="R884" s="6"/>
      <c r="S884" s="39"/>
      <c r="T884" s="6"/>
      <c r="U884" s="5"/>
      <c r="V884" s="52"/>
      <c r="W884" s="52"/>
      <c r="X884" s="54"/>
      <c r="Y884" s="15"/>
      <c r="Z884" s="52"/>
      <c r="AA884" s="39"/>
      <c r="AB884" s="39"/>
      <c r="AC884" s="54"/>
      <c r="AD884" s="17"/>
      <c r="AE884" s="15"/>
      <c r="AF884" s="62"/>
      <c r="AG884" s="112"/>
      <c r="AH884" s="39"/>
      <c r="AI884" s="52"/>
      <c r="AJ884" s="17"/>
      <c r="AK884" s="39"/>
      <c r="AL884" s="17"/>
      <c r="AM884" s="17"/>
      <c r="AO884" s="31" t="s">
        <v>312</v>
      </c>
    </row>
    <row r="885" spans="16:41" s="3" customFormat="1" ht="9.9499999999999993" customHeight="1" x14ac:dyDescent="0.2">
      <c r="P885" s="71"/>
      <c r="Q885" s="83"/>
      <c r="R885" s="6"/>
      <c r="S885" s="39"/>
      <c r="T885" s="6"/>
      <c r="U885" s="5"/>
      <c r="V885" s="52"/>
      <c r="W885" s="52"/>
      <c r="X885" s="54"/>
      <c r="Y885" s="15"/>
      <c r="Z885" s="52"/>
      <c r="AA885" s="39"/>
      <c r="AB885" s="39"/>
      <c r="AC885" s="54"/>
      <c r="AD885" s="17"/>
      <c r="AE885" s="15"/>
      <c r="AF885" s="62"/>
      <c r="AG885" s="112"/>
      <c r="AH885" s="39"/>
      <c r="AI885" s="52"/>
      <c r="AJ885" s="17"/>
      <c r="AK885" s="39"/>
      <c r="AL885" s="17"/>
      <c r="AM885" s="17"/>
      <c r="AO885" s="31" t="s">
        <v>312</v>
      </c>
    </row>
    <row r="886" spans="16:41" s="3" customFormat="1" ht="9.9499999999999993" customHeight="1" x14ac:dyDescent="0.2">
      <c r="P886" s="71"/>
      <c r="Q886" s="83"/>
      <c r="R886" s="6"/>
      <c r="S886" s="39"/>
      <c r="T886" s="6"/>
      <c r="U886" s="5"/>
      <c r="V886" s="52"/>
      <c r="W886" s="52"/>
      <c r="X886" s="54"/>
      <c r="Y886" s="15"/>
      <c r="Z886" s="52"/>
      <c r="AA886" s="39"/>
      <c r="AB886" s="39"/>
      <c r="AC886" s="54"/>
      <c r="AD886" s="17"/>
      <c r="AE886" s="15"/>
      <c r="AF886" s="62"/>
      <c r="AG886" s="112"/>
      <c r="AH886" s="39"/>
      <c r="AI886" s="52"/>
      <c r="AJ886" s="17"/>
      <c r="AK886" s="39"/>
      <c r="AL886" s="17"/>
      <c r="AM886" s="17"/>
      <c r="AO886" s="31" t="s">
        <v>312</v>
      </c>
    </row>
    <row r="887" spans="16:41" s="3" customFormat="1" ht="9.9499999999999993" customHeight="1" x14ac:dyDescent="0.2">
      <c r="P887" s="71"/>
      <c r="Q887" s="83"/>
      <c r="R887" s="6"/>
      <c r="S887" s="39"/>
      <c r="T887" s="6"/>
      <c r="U887" s="5"/>
      <c r="V887" s="52"/>
      <c r="W887" s="52"/>
      <c r="X887" s="54"/>
      <c r="Y887" s="15"/>
      <c r="Z887" s="52"/>
      <c r="AA887" s="39"/>
      <c r="AB887" s="39"/>
      <c r="AC887" s="54"/>
      <c r="AD887" s="17"/>
      <c r="AE887" s="15"/>
      <c r="AF887" s="62"/>
      <c r="AG887" s="112"/>
      <c r="AH887" s="39"/>
      <c r="AI887" s="52"/>
      <c r="AJ887" s="17"/>
      <c r="AK887" s="39"/>
      <c r="AL887" s="17"/>
      <c r="AM887" s="17"/>
      <c r="AO887" s="31" t="s">
        <v>312</v>
      </c>
    </row>
    <row r="888" spans="16:41" s="3" customFormat="1" ht="9.9499999999999993" customHeight="1" x14ac:dyDescent="0.2">
      <c r="P888" s="71"/>
      <c r="Q888" s="83"/>
      <c r="R888" s="6"/>
      <c r="S888" s="39"/>
      <c r="T888" s="6"/>
      <c r="U888" s="5"/>
      <c r="V888" s="52"/>
      <c r="W888" s="52"/>
      <c r="X888" s="54"/>
      <c r="Y888" s="15"/>
      <c r="Z888" s="52"/>
      <c r="AA888" s="39"/>
      <c r="AB888" s="39"/>
      <c r="AC888" s="54"/>
      <c r="AD888" s="17"/>
      <c r="AE888" s="15"/>
      <c r="AF888" s="62"/>
      <c r="AG888" s="112"/>
      <c r="AH888" s="39"/>
      <c r="AI888" s="52"/>
      <c r="AJ888" s="17"/>
      <c r="AK888" s="39"/>
      <c r="AL888" s="17"/>
      <c r="AM888" s="17"/>
      <c r="AO888" s="31" t="s">
        <v>312</v>
      </c>
    </row>
    <row r="889" spans="16:41" s="3" customFormat="1" ht="9.9499999999999993" customHeight="1" x14ac:dyDescent="0.2">
      <c r="P889" s="71"/>
      <c r="Q889" s="83"/>
      <c r="R889" s="6"/>
      <c r="S889" s="39"/>
      <c r="T889" s="6"/>
      <c r="U889" s="5"/>
      <c r="V889" s="52"/>
      <c r="W889" s="52"/>
      <c r="X889" s="54"/>
      <c r="Y889" s="15"/>
      <c r="Z889" s="52"/>
      <c r="AA889" s="39"/>
      <c r="AB889" s="39"/>
      <c r="AC889" s="54"/>
      <c r="AD889" s="17"/>
      <c r="AE889" s="15"/>
      <c r="AF889" s="62"/>
      <c r="AG889" s="112"/>
      <c r="AH889" s="39"/>
      <c r="AI889" s="52"/>
      <c r="AJ889" s="17"/>
      <c r="AK889" s="39"/>
      <c r="AL889" s="17"/>
      <c r="AM889" s="17"/>
      <c r="AO889" s="31" t="s">
        <v>312</v>
      </c>
    </row>
    <row r="890" spans="16:41" s="3" customFormat="1" ht="9.9499999999999993" customHeight="1" x14ac:dyDescent="0.2">
      <c r="P890" s="71"/>
      <c r="Q890" s="83"/>
      <c r="R890" s="6"/>
      <c r="S890" s="39"/>
      <c r="T890" s="6"/>
      <c r="U890" s="5"/>
      <c r="V890" s="52"/>
      <c r="W890" s="52"/>
      <c r="X890" s="54"/>
      <c r="Y890" s="15"/>
      <c r="Z890" s="52"/>
      <c r="AA890" s="39"/>
      <c r="AB890" s="39"/>
      <c r="AC890" s="54"/>
      <c r="AD890" s="17"/>
      <c r="AE890" s="15"/>
      <c r="AF890" s="62"/>
      <c r="AG890" s="112"/>
      <c r="AH890" s="39"/>
      <c r="AI890" s="52"/>
      <c r="AJ890" s="17"/>
      <c r="AK890" s="39"/>
      <c r="AL890" s="17"/>
      <c r="AM890" s="17"/>
      <c r="AO890" s="31" t="s">
        <v>312</v>
      </c>
    </row>
    <row r="891" spans="16:41" s="3" customFormat="1" ht="9.9499999999999993" customHeight="1" x14ac:dyDescent="0.2">
      <c r="P891" s="71"/>
      <c r="Q891" s="83"/>
      <c r="R891" s="6"/>
      <c r="S891" s="39"/>
      <c r="T891" s="6"/>
      <c r="U891" s="5"/>
      <c r="V891" s="52"/>
      <c r="W891" s="52"/>
      <c r="X891" s="54"/>
      <c r="Y891" s="15"/>
      <c r="Z891" s="52"/>
      <c r="AA891" s="39"/>
      <c r="AB891" s="39"/>
      <c r="AC891" s="54"/>
      <c r="AD891" s="17"/>
      <c r="AE891" s="15"/>
      <c r="AF891" s="62"/>
      <c r="AG891" s="112"/>
      <c r="AH891" s="39"/>
      <c r="AI891" s="52"/>
      <c r="AJ891" s="17"/>
      <c r="AK891" s="39"/>
      <c r="AL891" s="17"/>
      <c r="AM891" s="17"/>
      <c r="AO891" s="31" t="s">
        <v>312</v>
      </c>
    </row>
    <row r="892" spans="16:41" s="3" customFormat="1" ht="9.9499999999999993" customHeight="1" x14ac:dyDescent="0.2">
      <c r="P892" s="71"/>
      <c r="Q892" s="83"/>
      <c r="R892" s="6"/>
      <c r="S892" s="39"/>
      <c r="T892" s="6"/>
      <c r="U892" s="5"/>
      <c r="V892" s="52"/>
      <c r="W892" s="52"/>
      <c r="X892" s="54"/>
      <c r="Y892" s="15"/>
      <c r="Z892" s="52"/>
      <c r="AA892" s="39"/>
      <c r="AB892" s="39"/>
      <c r="AC892" s="54"/>
      <c r="AD892" s="17"/>
      <c r="AE892" s="15"/>
      <c r="AF892" s="62"/>
      <c r="AG892" s="112"/>
      <c r="AH892" s="39"/>
      <c r="AI892" s="52"/>
      <c r="AJ892" s="17"/>
      <c r="AK892" s="39"/>
      <c r="AL892" s="17"/>
      <c r="AM892" s="17"/>
      <c r="AO892" s="31" t="s">
        <v>312</v>
      </c>
    </row>
    <row r="893" spans="16:41" s="3" customFormat="1" ht="9.9499999999999993" customHeight="1" x14ac:dyDescent="0.2">
      <c r="P893" s="71"/>
      <c r="Q893" s="83"/>
      <c r="R893" s="6"/>
      <c r="S893" s="39"/>
      <c r="T893" s="6"/>
      <c r="U893" s="5"/>
      <c r="V893" s="52"/>
      <c r="W893" s="52"/>
      <c r="X893" s="54"/>
      <c r="Y893" s="15"/>
      <c r="Z893" s="52"/>
      <c r="AA893" s="39"/>
      <c r="AB893" s="39"/>
      <c r="AC893" s="54"/>
      <c r="AD893" s="17"/>
      <c r="AE893" s="15"/>
      <c r="AF893" s="62"/>
      <c r="AG893" s="112"/>
      <c r="AH893" s="39"/>
      <c r="AI893" s="52"/>
      <c r="AJ893" s="17"/>
      <c r="AK893" s="39"/>
      <c r="AL893" s="17"/>
      <c r="AM893" s="17"/>
      <c r="AO893" s="31" t="s">
        <v>312</v>
      </c>
    </row>
    <row r="894" spans="16:41" s="3" customFormat="1" ht="9.9499999999999993" customHeight="1" x14ac:dyDescent="0.2">
      <c r="P894" s="71"/>
      <c r="Q894" s="83"/>
      <c r="R894" s="6"/>
      <c r="S894" s="39"/>
      <c r="T894" s="6"/>
      <c r="U894" s="5"/>
      <c r="V894" s="52"/>
      <c r="W894" s="52"/>
      <c r="X894" s="54"/>
      <c r="Y894" s="15"/>
      <c r="Z894" s="52"/>
      <c r="AA894" s="39"/>
      <c r="AB894" s="39"/>
      <c r="AC894" s="54"/>
      <c r="AD894" s="17"/>
      <c r="AE894" s="15"/>
      <c r="AF894" s="62"/>
      <c r="AG894" s="112"/>
      <c r="AH894" s="39"/>
      <c r="AI894" s="52"/>
      <c r="AJ894" s="17"/>
      <c r="AK894" s="39"/>
      <c r="AL894" s="17"/>
      <c r="AM894" s="17"/>
      <c r="AO894" s="31" t="s">
        <v>312</v>
      </c>
    </row>
    <row r="895" spans="16:41" s="3" customFormat="1" ht="9.9499999999999993" customHeight="1" x14ac:dyDescent="0.2">
      <c r="P895" s="71"/>
      <c r="Q895" s="83"/>
      <c r="R895" s="6"/>
      <c r="S895" s="39"/>
      <c r="T895" s="6"/>
      <c r="U895" s="5"/>
      <c r="V895" s="52"/>
      <c r="W895" s="52"/>
      <c r="X895" s="54"/>
      <c r="Y895" s="15"/>
      <c r="Z895" s="52"/>
      <c r="AA895" s="39"/>
      <c r="AB895" s="39"/>
      <c r="AC895" s="54"/>
      <c r="AD895" s="17"/>
      <c r="AE895" s="15"/>
      <c r="AF895" s="62"/>
      <c r="AG895" s="112"/>
      <c r="AH895" s="39"/>
      <c r="AI895" s="52"/>
      <c r="AJ895" s="17"/>
      <c r="AK895" s="39"/>
      <c r="AL895" s="17"/>
      <c r="AM895" s="17"/>
      <c r="AO895" s="31" t="s">
        <v>312</v>
      </c>
    </row>
    <row r="896" spans="16:41" s="3" customFormat="1" ht="9.9499999999999993" customHeight="1" x14ac:dyDescent="0.2">
      <c r="P896" s="71"/>
      <c r="Q896" s="83"/>
      <c r="R896" s="6"/>
      <c r="S896" s="39"/>
      <c r="T896" s="6"/>
      <c r="U896" s="5"/>
      <c r="V896" s="52"/>
      <c r="W896" s="52"/>
      <c r="X896" s="54"/>
      <c r="Y896" s="15"/>
      <c r="Z896" s="52"/>
      <c r="AA896" s="39"/>
      <c r="AB896" s="39"/>
      <c r="AC896" s="54"/>
      <c r="AD896" s="17"/>
      <c r="AE896" s="15"/>
      <c r="AF896" s="62"/>
      <c r="AG896" s="112"/>
      <c r="AH896" s="39"/>
      <c r="AI896" s="52"/>
      <c r="AJ896" s="17"/>
      <c r="AK896" s="39"/>
      <c r="AL896" s="17"/>
      <c r="AM896" s="17"/>
      <c r="AO896" s="31" t="s">
        <v>312</v>
      </c>
    </row>
    <row r="897" spans="16:41" s="3" customFormat="1" ht="9.9499999999999993" customHeight="1" x14ac:dyDescent="0.2">
      <c r="P897" s="71"/>
      <c r="Q897" s="83"/>
      <c r="R897" s="6"/>
      <c r="S897" s="39"/>
      <c r="T897" s="6"/>
      <c r="U897" s="5"/>
      <c r="V897" s="52"/>
      <c r="W897" s="52"/>
      <c r="X897" s="54"/>
      <c r="Y897" s="15"/>
      <c r="Z897" s="52"/>
      <c r="AA897" s="39"/>
      <c r="AB897" s="39"/>
      <c r="AC897" s="54"/>
      <c r="AD897" s="17"/>
      <c r="AE897" s="15"/>
      <c r="AF897" s="62"/>
      <c r="AG897" s="112"/>
      <c r="AH897" s="39"/>
      <c r="AI897" s="52"/>
      <c r="AJ897" s="17"/>
      <c r="AK897" s="39"/>
      <c r="AL897" s="17"/>
      <c r="AM897" s="17"/>
      <c r="AO897" s="31" t="s">
        <v>312</v>
      </c>
    </row>
    <row r="898" spans="16:41" s="3" customFormat="1" ht="9.9499999999999993" customHeight="1" x14ac:dyDescent="0.2">
      <c r="P898" s="71"/>
      <c r="Q898" s="83"/>
      <c r="R898" s="6"/>
      <c r="S898" s="39"/>
      <c r="T898" s="6"/>
      <c r="U898" s="5"/>
      <c r="V898" s="52"/>
      <c r="W898" s="52"/>
      <c r="X898" s="54"/>
      <c r="Y898" s="15"/>
      <c r="Z898" s="52"/>
      <c r="AA898" s="39"/>
      <c r="AB898" s="39"/>
      <c r="AC898" s="54"/>
      <c r="AD898" s="17"/>
      <c r="AE898" s="15"/>
      <c r="AF898" s="62"/>
      <c r="AG898" s="112"/>
      <c r="AH898" s="39"/>
      <c r="AI898" s="52"/>
      <c r="AJ898" s="17"/>
      <c r="AK898" s="39"/>
      <c r="AL898" s="17"/>
      <c r="AM898" s="17"/>
      <c r="AO898" s="31" t="s">
        <v>312</v>
      </c>
    </row>
    <row r="899" spans="16:41" s="3" customFormat="1" ht="9.9499999999999993" customHeight="1" x14ac:dyDescent="0.2">
      <c r="P899" s="71"/>
      <c r="Q899" s="83"/>
      <c r="R899" s="6"/>
      <c r="S899" s="39"/>
      <c r="T899" s="6"/>
      <c r="U899" s="5"/>
      <c r="V899" s="52"/>
      <c r="W899" s="52"/>
      <c r="X899" s="54"/>
      <c r="Y899" s="15"/>
      <c r="Z899" s="52"/>
      <c r="AA899" s="39"/>
      <c r="AB899" s="39"/>
      <c r="AC899" s="54"/>
      <c r="AD899" s="17"/>
      <c r="AE899" s="15"/>
      <c r="AF899" s="62"/>
      <c r="AG899" s="112"/>
      <c r="AH899" s="39"/>
      <c r="AI899" s="52"/>
      <c r="AJ899" s="17"/>
      <c r="AK899" s="39"/>
      <c r="AL899" s="17"/>
      <c r="AM899" s="17"/>
      <c r="AO899" s="31" t="s">
        <v>312</v>
      </c>
    </row>
    <row r="900" spans="16:41" s="3" customFormat="1" ht="9.9499999999999993" customHeight="1" x14ac:dyDescent="0.2">
      <c r="P900" s="71"/>
      <c r="Q900" s="83"/>
      <c r="R900" s="6"/>
      <c r="S900" s="39"/>
      <c r="T900" s="6"/>
      <c r="U900" s="5"/>
      <c r="V900" s="52"/>
      <c r="W900" s="52"/>
      <c r="X900" s="54"/>
      <c r="Y900" s="15"/>
      <c r="Z900" s="52"/>
      <c r="AA900" s="39"/>
      <c r="AB900" s="39"/>
      <c r="AC900" s="54"/>
      <c r="AD900" s="17"/>
      <c r="AE900" s="15"/>
      <c r="AF900" s="62"/>
      <c r="AG900" s="112"/>
      <c r="AH900" s="39"/>
      <c r="AI900" s="52"/>
      <c r="AJ900" s="17"/>
      <c r="AK900" s="39"/>
      <c r="AL900" s="17"/>
      <c r="AM900" s="17"/>
      <c r="AO900" s="31" t="s">
        <v>312</v>
      </c>
    </row>
    <row r="901" spans="16:41" s="3" customFormat="1" ht="9.9499999999999993" customHeight="1" x14ac:dyDescent="0.2">
      <c r="P901" s="71"/>
      <c r="Q901" s="83"/>
      <c r="R901" s="6"/>
      <c r="S901" s="39"/>
      <c r="T901" s="6"/>
      <c r="U901" s="5"/>
      <c r="V901" s="52"/>
      <c r="W901" s="52"/>
      <c r="X901" s="54"/>
      <c r="Y901" s="15"/>
      <c r="Z901" s="52"/>
      <c r="AA901" s="39"/>
      <c r="AB901" s="39"/>
      <c r="AC901" s="54"/>
      <c r="AD901" s="17"/>
      <c r="AE901" s="15"/>
      <c r="AF901" s="62"/>
      <c r="AG901" s="112"/>
      <c r="AH901" s="39"/>
      <c r="AI901" s="52"/>
      <c r="AJ901" s="17"/>
      <c r="AK901" s="39"/>
      <c r="AL901" s="17"/>
      <c r="AM901" s="17"/>
      <c r="AO901" s="31" t="s">
        <v>312</v>
      </c>
    </row>
    <row r="902" spans="16:41" s="3" customFormat="1" ht="9.9499999999999993" customHeight="1" x14ac:dyDescent="0.2">
      <c r="P902" s="71"/>
      <c r="Q902" s="83"/>
      <c r="R902" s="6"/>
      <c r="S902" s="39"/>
      <c r="T902" s="6"/>
      <c r="U902" s="5"/>
      <c r="V902" s="52"/>
      <c r="W902" s="52"/>
      <c r="X902" s="54"/>
      <c r="Y902" s="15"/>
      <c r="Z902" s="52"/>
      <c r="AA902" s="39"/>
      <c r="AB902" s="39"/>
      <c r="AC902" s="54"/>
      <c r="AD902" s="17"/>
      <c r="AE902" s="15"/>
      <c r="AF902" s="62"/>
      <c r="AG902" s="112"/>
      <c r="AH902" s="39"/>
      <c r="AI902" s="52"/>
      <c r="AJ902" s="17"/>
      <c r="AK902" s="39"/>
      <c r="AL902" s="17"/>
      <c r="AM902" s="17"/>
      <c r="AO902" s="31" t="s">
        <v>312</v>
      </c>
    </row>
    <row r="903" spans="16:41" s="3" customFormat="1" ht="9.9499999999999993" customHeight="1" x14ac:dyDescent="0.2">
      <c r="P903" s="71"/>
      <c r="Q903" s="83"/>
      <c r="R903" s="6"/>
      <c r="S903" s="39"/>
      <c r="T903" s="6"/>
      <c r="U903" s="5"/>
      <c r="V903" s="52"/>
      <c r="W903" s="52"/>
      <c r="X903" s="54"/>
      <c r="Y903" s="15"/>
      <c r="Z903" s="52"/>
      <c r="AA903" s="39"/>
      <c r="AB903" s="39"/>
      <c r="AC903" s="54"/>
      <c r="AD903" s="17"/>
      <c r="AE903" s="15"/>
      <c r="AF903" s="62"/>
      <c r="AG903" s="112"/>
      <c r="AH903" s="39"/>
      <c r="AI903" s="52"/>
      <c r="AJ903" s="17"/>
      <c r="AK903" s="39"/>
      <c r="AL903" s="17"/>
      <c r="AM903" s="17"/>
      <c r="AO903" s="31" t="s">
        <v>312</v>
      </c>
    </row>
    <row r="904" spans="16:41" s="3" customFormat="1" ht="9.9499999999999993" customHeight="1" x14ac:dyDescent="0.2">
      <c r="P904" s="71"/>
      <c r="Q904" s="83"/>
      <c r="R904" s="6"/>
      <c r="S904" s="39"/>
      <c r="T904" s="6"/>
      <c r="U904" s="5"/>
      <c r="V904" s="52"/>
      <c r="W904" s="52"/>
      <c r="X904" s="54"/>
      <c r="Y904" s="15"/>
      <c r="Z904" s="52"/>
      <c r="AA904" s="39"/>
      <c r="AB904" s="39"/>
      <c r="AC904" s="54"/>
      <c r="AD904" s="17"/>
      <c r="AE904" s="15"/>
      <c r="AF904" s="62"/>
      <c r="AG904" s="112"/>
      <c r="AH904" s="39"/>
      <c r="AI904" s="52"/>
      <c r="AJ904" s="17"/>
      <c r="AK904" s="39"/>
      <c r="AL904" s="17"/>
      <c r="AM904" s="17"/>
      <c r="AO904" s="31" t="s">
        <v>312</v>
      </c>
    </row>
    <row r="905" spans="16:41" s="3" customFormat="1" ht="9.9499999999999993" customHeight="1" x14ac:dyDescent="0.2">
      <c r="P905" s="71"/>
      <c r="Q905" s="83"/>
      <c r="R905" s="6"/>
      <c r="S905" s="39"/>
      <c r="T905" s="6"/>
      <c r="U905" s="5"/>
      <c r="V905" s="52"/>
      <c r="W905" s="52"/>
      <c r="X905" s="54"/>
      <c r="Y905" s="15"/>
      <c r="Z905" s="52"/>
      <c r="AA905" s="39"/>
      <c r="AB905" s="39"/>
      <c r="AC905" s="54"/>
      <c r="AD905" s="17"/>
      <c r="AE905" s="15"/>
      <c r="AF905" s="62"/>
      <c r="AG905" s="112"/>
      <c r="AH905" s="39"/>
      <c r="AI905" s="52"/>
      <c r="AJ905" s="17"/>
      <c r="AK905" s="39"/>
      <c r="AL905" s="17"/>
      <c r="AM905" s="17"/>
      <c r="AO905" s="31" t="s">
        <v>312</v>
      </c>
    </row>
    <row r="906" spans="16:41" s="3" customFormat="1" ht="9.9499999999999993" customHeight="1" x14ac:dyDescent="0.2">
      <c r="P906" s="71"/>
      <c r="Q906" s="83"/>
      <c r="R906" s="6"/>
      <c r="S906" s="39"/>
      <c r="T906" s="6"/>
      <c r="U906" s="5"/>
      <c r="V906" s="52"/>
      <c r="W906" s="52"/>
      <c r="X906" s="54"/>
      <c r="Y906" s="15"/>
      <c r="Z906" s="52"/>
      <c r="AA906" s="39"/>
      <c r="AB906" s="39"/>
      <c r="AC906" s="54"/>
      <c r="AD906" s="17"/>
      <c r="AE906" s="15"/>
      <c r="AF906" s="62"/>
      <c r="AG906" s="112"/>
      <c r="AH906" s="39"/>
      <c r="AI906" s="52"/>
      <c r="AJ906" s="17"/>
      <c r="AK906" s="39"/>
      <c r="AL906" s="17"/>
      <c r="AM906" s="17"/>
      <c r="AO906" s="31" t="s">
        <v>312</v>
      </c>
    </row>
    <row r="907" spans="16:41" s="3" customFormat="1" ht="9.9499999999999993" customHeight="1" x14ac:dyDescent="0.2">
      <c r="P907" s="71"/>
      <c r="Q907" s="83"/>
      <c r="R907" s="6"/>
      <c r="S907" s="39"/>
      <c r="T907" s="6"/>
      <c r="U907" s="5"/>
      <c r="V907" s="52"/>
      <c r="W907" s="52"/>
      <c r="X907" s="54"/>
      <c r="Y907" s="15"/>
      <c r="Z907" s="52"/>
      <c r="AA907" s="39"/>
      <c r="AB907" s="39"/>
      <c r="AC907" s="54"/>
      <c r="AD907" s="17"/>
      <c r="AE907" s="15"/>
      <c r="AF907" s="62"/>
      <c r="AG907" s="112"/>
      <c r="AH907" s="39"/>
      <c r="AI907" s="52"/>
      <c r="AJ907" s="17"/>
      <c r="AK907" s="39"/>
      <c r="AL907" s="17"/>
      <c r="AM907" s="17"/>
      <c r="AO907" s="31" t="s">
        <v>312</v>
      </c>
    </row>
    <row r="908" spans="16:41" s="3" customFormat="1" ht="9.9499999999999993" customHeight="1" x14ac:dyDescent="0.2">
      <c r="P908" s="71"/>
      <c r="Q908" s="83"/>
      <c r="R908" s="6"/>
      <c r="S908" s="39"/>
      <c r="T908" s="6"/>
      <c r="U908" s="5"/>
      <c r="V908" s="52"/>
      <c r="W908" s="52"/>
      <c r="X908" s="54"/>
      <c r="Y908" s="15"/>
      <c r="Z908" s="52"/>
      <c r="AA908" s="39"/>
      <c r="AB908" s="39"/>
      <c r="AC908" s="54"/>
      <c r="AD908" s="17"/>
      <c r="AE908" s="15"/>
      <c r="AF908" s="62"/>
      <c r="AG908" s="112"/>
      <c r="AH908" s="39"/>
      <c r="AI908" s="52"/>
      <c r="AJ908" s="17"/>
      <c r="AK908" s="39"/>
      <c r="AL908" s="17"/>
      <c r="AM908" s="17"/>
      <c r="AO908" s="31" t="s">
        <v>312</v>
      </c>
    </row>
    <row r="909" spans="16:41" s="3" customFormat="1" ht="9.9499999999999993" customHeight="1" x14ac:dyDescent="0.2">
      <c r="P909" s="71"/>
      <c r="Q909" s="83"/>
      <c r="R909" s="6"/>
      <c r="S909" s="39"/>
      <c r="T909" s="6"/>
      <c r="U909" s="5"/>
      <c r="V909" s="52"/>
      <c r="W909" s="52"/>
      <c r="X909" s="54"/>
      <c r="Y909" s="15"/>
      <c r="Z909" s="52"/>
      <c r="AA909" s="39"/>
      <c r="AB909" s="39"/>
      <c r="AC909" s="54"/>
      <c r="AD909" s="17"/>
      <c r="AE909" s="15"/>
      <c r="AF909" s="62"/>
      <c r="AG909" s="112"/>
      <c r="AH909" s="39"/>
      <c r="AI909" s="52"/>
      <c r="AJ909" s="17"/>
      <c r="AK909" s="39"/>
      <c r="AL909" s="17"/>
      <c r="AM909" s="17"/>
      <c r="AO909" s="31" t="s">
        <v>312</v>
      </c>
    </row>
    <row r="910" spans="16:41" s="3" customFormat="1" ht="9.9499999999999993" customHeight="1" x14ac:dyDescent="0.2">
      <c r="P910" s="71"/>
      <c r="Q910" s="83"/>
      <c r="R910" s="6"/>
      <c r="S910" s="39"/>
      <c r="T910" s="6"/>
      <c r="U910" s="5"/>
      <c r="V910" s="52"/>
      <c r="W910" s="52"/>
      <c r="X910" s="54"/>
      <c r="Y910" s="15"/>
      <c r="Z910" s="52"/>
      <c r="AA910" s="39"/>
      <c r="AB910" s="39"/>
      <c r="AC910" s="54"/>
      <c r="AD910" s="17"/>
      <c r="AE910" s="15"/>
      <c r="AF910" s="62"/>
      <c r="AG910" s="112"/>
      <c r="AH910" s="39"/>
      <c r="AI910" s="52"/>
      <c r="AJ910" s="17"/>
      <c r="AK910" s="39"/>
      <c r="AL910" s="17"/>
      <c r="AM910" s="17"/>
      <c r="AO910" s="31" t="s">
        <v>312</v>
      </c>
    </row>
    <row r="911" spans="16:41" s="3" customFormat="1" ht="9.9499999999999993" customHeight="1" x14ac:dyDescent="0.2">
      <c r="P911" s="71"/>
      <c r="Q911" s="83"/>
      <c r="R911" s="6"/>
      <c r="S911" s="39"/>
      <c r="T911" s="6"/>
      <c r="U911" s="5"/>
      <c r="V911" s="52"/>
      <c r="W911" s="52"/>
      <c r="X911" s="54"/>
      <c r="Y911" s="15"/>
      <c r="Z911" s="52"/>
      <c r="AA911" s="39"/>
      <c r="AB911" s="39"/>
      <c r="AC911" s="54"/>
      <c r="AD911" s="17"/>
      <c r="AE911" s="15"/>
      <c r="AF911" s="62"/>
      <c r="AG911" s="112"/>
      <c r="AH911" s="39"/>
      <c r="AI911" s="52"/>
      <c r="AJ911" s="17"/>
      <c r="AK911" s="39"/>
      <c r="AL911" s="17"/>
      <c r="AM911" s="17"/>
      <c r="AO911" s="31" t="s">
        <v>312</v>
      </c>
    </row>
    <row r="912" spans="16:41" s="3" customFormat="1" ht="9.9499999999999993" customHeight="1" x14ac:dyDescent="0.2">
      <c r="P912" s="71"/>
      <c r="Q912" s="83"/>
      <c r="R912" s="6"/>
      <c r="S912" s="39"/>
      <c r="T912" s="6"/>
      <c r="U912" s="5"/>
      <c r="V912" s="52"/>
      <c r="W912" s="52"/>
      <c r="X912" s="54"/>
      <c r="Y912" s="15"/>
      <c r="Z912" s="52"/>
      <c r="AA912" s="39"/>
      <c r="AB912" s="39"/>
      <c r="AC912" s="54"/>
      <c r="AD912" s="17"/>
      <c r="AE912" s="15"/>
      <c r="AF912" s="62"/>
      <c r="AG912" s="112"/>
      <c r="AH912" s="39"/>
      <c r="AI912" s="52"/>
      <c r="AJ912" s="17"/>
      <c r="AK912" s="39"/>
      <c r="AL912" s="17"/>
      <c r="AM912" s="17"/>
      <c r="AO912" s="31" t="s">
        <v>312</v>
      </c>
    </row>
    <row r="913" spans="1:41" s="3" customFormat="1" ht="9.9499999999999993" customHeight="1" x14ac:dyDescent="0.2">
      <c r="P913" s="71"/>
      <c r="Q913" s="83"/>
      <c r="R913" s="6"/>
      <c r="S913" s="39"/>
      <c r="T913" s="6"/>
      <c r="U913" s="5"/>
      <c r="V913" s="52"/>
      <c r="W913" s="52"/>
      <c r="X913" s="54"/>
      <c r="Y913" s="15"/>
      <c r="Z913" s="52"/>
      <c r="AA913" s="39"/>
      <c r="AB913" s="39"/>
      <c r="AC913" s="54"/>
      <c r="AD913" s="17"/>
      <c r="AE913" s="15"/>
      <c r="AF913" s="62"/>
      <c r="AG913" s="112"/>
      <c r="AH913" s="39"/>
      <c r="AI913" s="52"/>
      <c r="AJ913" s="17"/>
      <c r="AK913" s="39"/>
      <c r="AL913" s="17"/>
      <c r="AM913" s="17"/>
      <c r="AO913" s="31" t="s">
        <v>312</v>
      </c>
    </row>
    <row r="914" spans="1:41" s="3" customFormat="1" ht="9.9499999999999993" customHeight="1" x14ac:dyDescent="0.2">
      <c r="P914" s="71"/>
      <c r="Q914" s="83"/>
      <c r="R914" s="6"/>
      <c r="S914" s="39"/>
      <c r="T914" s="6"/>
      <c r="U914" s="5"/>
      <c r="V914" s="52"/>
      <c r="W914" s="52"/>
      <c r="X914" s="54"/>
      <c r="Y914" s="15"/>
      <c r="Z914" s="52"/>
      <c r="AA914" s="39"/>
      <c r="AB914" s="39"/>
      <c r="AC914" s="54"/>
      <c r="AD914" s="17"/>
      <c r="AE914" s="15"/>
      <c r="AF914" s="62"/>
      <c r="AG914" s="112"/>
      <c r="AH914" s="39"/>
      <c r="AI914" s="52"/>
      <c r="AJ914" s="17"/>
      <c r="AK914" s="39"/>
      <c r="AL914" s="17"/>
      <c r="AM914" s="17"/>
      <c r="AO914" s="31" t="s">
        <v>312</v>
      </c>
    </row>
    <row r="915" spans="1:41" s="3" customFormat="1" ht="9.9499999999999993" customHeight="1" x14ac:dyDescent="0.2">
      <c r="P915" s="71"/>
      <c r="Q915" s="83"/>
      <c r="R915" s="6"/>
      <c r="S915" s="39"/>
      <c r="T915" s="6"/>
      <c r="U915" s="5"/>
      <c r="V915" s="52"/>
      <c r="W915" s="52"/>
      <c r="X915" s="54"/>
      <c r="Y915" s="15"/>
      <c r="Z915" s="52"/>
      <c r="AA915" s="39"/>
      <c r="AB915" s="39"/>
      <c r="AC915" s="54"/>
      <c r="AD915" s="17"/>
      <c r="AE915" s="15"/>
      <c r="AF915" s="62"/>
      <c r="AG915" s="112"/>
      <c r="AH915" s="39"/>
      <c r="AI915" s="52"/>
      <c r="AJ915" s="17"/>
      <c r="AK915" s="39"/>
      <c r="AL915" s="17"/>
      <c r="AM915" s="17"/>
      <c r="AO915" s="31" t="s">
        <v>312</v>
      </c>
    </row>
    <row r="916" spans="1:41" s="3" customFormat="1" ht="9.9499999999999993" customHeight="1" x14ac:dyDescent="0.2">
      <c r="P916" s="71"/>
      <c r="Q916" s="83"/>
      <c r="R916" s="6"/>
      <c r="S916" s="39"/>
      <c r="T916" s="6"/>
      <c r="U916" s="5"/>
      <c r="V916" s="52"/>
      <c r="W916" s="52"/>
      <c r="X916" s="54"/>
      <c r="Y916" s="15"/>
      <c r="Z916" s="52"/>
      <c r="AA916" s="39"/>
      <c r="AB916" s="39"/>
      <c r="AC916" s="54"/>
      <c r="AD916" s="17"/>
      <c r="AE916" s="15"/>
      <c r="AF916" s="62"/>
      <c r="AG916" s="112"/>
      <c r="AH916" s="39"/>
      <c r="AI916" s="52"/>
      <c r="AJ916" s="17"/>
      <c r="AK916" s="39"/>
      <c r="AL916" s="17"/>
      <c r="AM916" s="17"/>
      <c r="AO916" s="31" t="s">
        <v>312</v>
      </c>
    </row>
    <row r="917" spans="1:41" s="3" customFormat="1" ht="9.9499999999999993" customHeight="1" x14ac:dyDescent="0.2">
      <c r="P917" s="71"/>
      <c r="Q917" s="83"/>
      <c r="R917" s="6"/>
      <c r="S917" s="39"/>
      <c r="T917" s="6"/>
      <c r="U917" s="5"/>
      <c r="V917" s="52"/>
      <c r="W917" s="52"/>
      <c r="X917" s="54"/>
      <c r="Y917" s="15"/>
      <c r="Z917" s="52"/>
      <c r="AA917" s="39"/>
      <c r="AB917" s="39"/>
      <c r="AC917" s="54"/>
      <c r="AD917" s="17"/>
      <c r="AE917" s="15"/>
      <c r="AF917" s="62"/>
      <c r="AG917" s="112"/>
      <c r="AH917" s="39"/>
      <c r="AI917" s="52"/>
      <c r="AJ917" s="17"/>
      <c r="AK917" s="39"/>
      <c r="AL917" s="17"/>
      <c r="AM917" s="17"/>
      <c r="AO917" s="31" t="s">
        <v>312</v>
      </c>
    </row>
    <row r="918" spans="1:41" s="3" customFormat="1" ht="9.9499999999999993" customHeight="1" x14ac:dyDescent="0.2">
      <c r="P918" s="71"/>
      <c r="Q918" s="83"/>
      <c r="R918" s="6"/>
      <c r="S918" s="39"/>
      <c r="T918" s="6"/>
      <c r="U918" s="5"/>
      <c r="V918" s="52"/>
      <c r="W918" s="52"/>
      <c r="X918" s="54"/>
      <c r="Y918" s="15"/>
      <c r="Z918" s="52"/>
      <c r="AA918" s="39"/>
      <c r="AB918" s="39"/>
      <c r="AC918" s="54"/>
      <c r="AD918" s="17"/>
      <c r="AE918" s="15"/>
      <c r="AF918" s="62"/>
      <c r="AG918" s="112"/>
      <c r="AH918" s="39"/>
      <c r="AI918" s="52"/>
      <c r="AJ918" s="17"/>
      <c r="AK918" s="39"/>
      <c r="AL918" s="17"/>
      <c r="AM918" s="17"/>
      <c r="AO918" s="31" t="s">
        <v>312</v>
      </c>
    </row>
    <row r="919" spans="1:41" s="3" customFormat="1" ht="9.9499999999999993" customHeight="1" x14ac:dyDescent="0.2">
      <c r="P919" s="71"/>
      <c r="Q919" s="83"/>
      <c r="R919" s="6"/>
      <c r="S919" s="39"/>
      <c r="T919" s="6"/>
      <c r="U919" s="5"/>
      <c r="V919" s="52"/>
      <c r="W919" s="52"/>
      <c r="X919" s="54"/>
      <c r="Y919" s="15"/>
      <c r="Z919" s="52"/>
      <c r="AA919" s="39"/>
      <c r="AB919" s="39"/>
      <c r="AC919" s="54"/>
      <c r="AD919" s="17"/>
      <c r="AE919" s="15"/>
      <c r="AF919" s="62"/>
      <c r="AG919" s="112"/>
      <c r="AH919" s="39"/>
      <c r="AI919" s="52"/>
      <c r="AJ919" s="17"/>
      <c r="AK919" s="39"/>
      <c r="AL919" s="17"/>
      <c r="AM919" s="17"/>
      <c r="AO919" s="31" t="s">
        <v>312</v>
      </c>
    </row>
    <row r="920" spans="1:41" s="3" customFormat="1" ht="9.9499999999999993" customHeight="1" x14ac:dyDescent="0.2">
      <c r="P920" s="71"/>
      <c r="Q920" s="83"/>
      <c r="R920" s="6"/>
      <c r="S920" s="39"/>
      <c r="T920" s="6"/>
      <c r="U920" s="5"/>
      <c r="V920" s="52"/>
      <c r="W920" s="52"/>
      <c r="X920" s="54"/>
      <c r="Y920" s="15"/>
      <c r="Z920" s="52"/>
      <c r="AA920" s="39"/>
      <c r="AB920" s="39"/>
      <c r="AC920" s="54"/>
      <c r="AD920" s="17"/>
      <c r="AE920" s="15"/>
      <c r="AF920" s="62"/>
      <c r="AG920" s="112"/>
      <c r="AH920" s="39"/>
      <c r="AI920" s="52"/>
      <c r="AJ920" s="17"/>
      <c r="AK920" s="39"/>
      <c r="AL920" s="17"/>
      <c r="AM920" s="17"/>
      <c r="AO920" s="31" t="s">
        <v>312</v>
      </c>
    </row>
    <row r="921" spans="1:41" s="3" customFormat="1" ht="9.9499999999999993" customHeight="1" x14ac:dyDescent="0.2">
      <c r="P921" s="71"/>
      <c r="Q921" s="83"/>
      <c r="R921" s="6"/>
      <c r="S921" s="39"/>
      <c r="T921" s="6"/>
      <c r="U921" s="5"/>
      <c r="V921" s="52"/>
      <c r="W921" s="52"/>
      <c r="X921" s="54"/>
      <c r="Y921" s="15"/>
      <c r="Z921" s="52"/>
      <c r="AA921" s="39"/>
      <c r="AB921" s="39"/>
      <c r="AC921" s="54"/>
      <c r="AD921" s="17"/>
      <c r="AE921" s="15"/>
      <c r="AF921" s="62"/>
      <c r="AG921" s="112"/>
      <c r="AH921" s="39"/>
      <c r="AI921" s="52"/>
      <c r="AJ921" s="17"/>
      <c r="AK921" s="39"/>
      <c r="AL921" s="17"/>
      <c r="AM921" s="17"/>
      <c r="AO921" s="31" t="s">
        <v>312</v>
      </c>
    </row>
    <row r="922" spans="1:41" s="3" customFormat="1" ht="9.9499999999999993" customHeight="1" x14ac:dyDescent="0.2">
      <c r="P922" s="71"/>
      <c r="Q922" s="83"/>
      <c r="R922" s="6"/>
      <c r="S922" s="39"/>
      <c r="T922" s="6"/>
      <c r="U922" s="5"/>
      <c r="V922" s="52"/>
      <c r="W922" s="52"/>
      <c r="X922" s="54"/>
      <c r="Y922" s="15"/>
      <c r="Z922" s="52"/>
      <c r="AA922" s="39"/>
      <c r="AB922" s="39"/>
      <c r="AC922" s="54"/>
      <c r="AD922" s="17"/>
      <c r="AE922" s="15"/>
      <c r="AF922" s="62"/>
      <c r="AG922" s="112"/>
      <c r="AH922" s="39"/>
      <c r="AI922" s="52"/>
      <c r="AJ922" s="17"/>
      <c r="AK922" s="39"/>
      <c r="AL922" s="17"/>
      <c r="AM922" s="17"/>
      <c r="AO922" s="31" t="s">
        <v>312</v>
      </c>
    </row>
    <row r="923" spans="1:41" s="3" customFormat="1" ht="9.9499999999999993" customHeight="1" x14ac:dyDescent="0.2">
      <c r="P923" s="71"/>
      <c r="Q923" s="83"/>
      <c r="R923" s="6"/>
      <c r="S923" s="39"/>
      <c r="T923" s="6"/>
      <c r="U923" s="5"/>
      <c r="V923" s="52"/>
      <c r="W923" s="52"/>
      <c r="X923" s="54"/>
      <c r="Y923" s="15"/>
      <c r="Z923" s="52"/>
      <c r="AA923" s="39"/>
      <c r="AB923" s="39"/>
      <c r="AC923" s="54"/>
      <c r="AD923" s="17"/>
      <c r="AE923" s="15"/>
      <c r="AF923" s="62"/>
      <c r="AG923" s="112"/>
      <c r="AH923" s="39"/>
      <c r="AI923" s="52"/>
      <c r="AJ923" s="17"/>
      <c r="AK923" s="39"/>
      <c r="AL923" s="17"/>
      <c r="AM923" s="17"/>
      <c r="AO923" s="31" t="s">
        <v>312</v>
      </c>
    </row>
    <row r="924" spans="1:41" s="3" customFormat="1" ht="9.9499999999999993" customHeight="1" x14ac:dyDescent="0.2">
      <c r="C924" s="344" t="s">
        <v>881</v>
      </c>
      <c r="D924" s="345"/>
      <c r="E924" s="345"/>
      <c r="F924" s="345"/>
      <c r="G924" s="345"/>
      <c r="H924" s="345"/>
      <c r="I924" s="345"/>
      <c r="J924" s="345"/>
      <c r="K924" s="345"/>
      <c r="L924" s="345"/>
      <c r="M924" s="345"/>
      <c r="N924" s="345"/>
      <c r="O924" s="345"/>
      <c r="P924" s="345"/>
      <c r="Q924" s="345"/>
      <c r="R924" s="345"/>
      <c r="S924" s="345"/>
      <c r="T924" s="345"/>
      <c r="U924" s="5"/>
      <c r="V924" s="52"/>
      <c r="W924" s="52"/>
      <c r="X924" s="54"/>
      <c r="Y924" s="15"/>
      <c r="Z924" s="52"/>
      <c r="AA924" s="39"/>
      <c r="AB924" s="39"/>
      <c r="AC924" s="54"/>
      <c r="AD924" s="17"/>
      <c r="AE924" s="15"/>
      <c r="AF924" s="62"/>
      <c r="AG924" s="62"/>
      <c r="AH924" s="17"/>
      <c r="AI924" s="52"/>
      <c r="AJ924" s="17"/>
      <c r="AK924" s="17"/>
      <c r="AL924" s="17"/>
      <c r="AM924" s="17"/>
      <c r="AO924" s="31" t="s">
        <v>312</v>
      </c>
    </row>
    <row r="925" spans="1:41" s="3" customFormat="1" ht="3.95" customHeight="1" x14ac:dyDescent="0.2">
      <c r="P925" s="4"/>
      <c r="Q925" s="6"/>
      <c r="S925" s="21"/>
      <c r="U925" s="5"/>
      <c r="V925" s="52"/>
      <c r="W925" s="52"/>
      <c r="X925" s="54"/>
      <c r="Y925" s="15"/>
      <c r="Z925" s="52"/>
      <c r="AA925" s="39"/>
      <c r="AB925" s="39"/>
      <c r="AC925" s="54"/>
      <c r="AD925" s="17"/>
      <c r="AE925" s="15"/>
      <c r="AF925" s="62"/>
      <c r="AG925" s="62"/>
      <c r="AH925" s="17"/>
      <c r="AI925" s="52"/>
      <c r="AJ925" s="17"/>
      <c r="AK925" s="17"/>
      <c r="AL925" s="17"/>
      <c r="AM925" s="17"/>
      <c r="AO925" s="31" t="s">
        <v>312</v>
      </c>
    </row>
    <row r="926" spans="1:41" s="3" customFormat="1" ht="36.75" customHeight="1" x14ac:dyDescent="0.2">
      <c r="C926" s="344" t="s">
        <v>249</v>
      </c>
      <c r="D926" s="345"/>
      <c r="E926" s="345"/>
      <c r="F926" s="345"/>
      <c r="G926" s="345"/>
      <c r="H926" s="345"/>
      <c r="I926" s="345"/>
      <c r="J926" s="345"/>
      <c r="K926" s="345"/>
      <c r="L926" s="345"/>
      <c r="M926" s="345"/>
      <c r="N926" s="345"/>
      <c r="O926" s="345"/>
      <c r="P926" s="345"/>
      <c r="Q926" s="345"/>
      <c r="R926" s="345"/>
      <c r="S926" s="345"/>
      <c r="T926" s="345"/>
      <c r="U926" s="5"/>
      <c r="V926" s="52"/>
      <c r="W926" s="52"/>
      <c r="X926" s="54"/>
      <c r="Y926" s="15"/>
      <c r="Z926" s="52"/>
      <c r="AA926" s="39"/>
      <c r="AB926" s="39"/>
      <c r="AC926" s="54"/>
      <c r="AD926" s="17"/>
      <c r="AE926" s="15"/>
      <c r="AF926" s="62"/>
      <c r="AG926" s="62"/>
      <c r="AH926" s="17"/>
      <c r="AI926" s="52"/>
      <c r="AJ926" s="17"/>
      <c r="AK926" s="17"/>
      <c r="AL926" s="17"/>
      <c r="AM926" s="17"/>
      <c r="AO926" s="31" t="s">
        <v>312</v>
      </c>
    </row>
    <row r="927" spans="1:41" x14ac:dyDescent="0.2">
      <c r="A927" s="87" t="s">
        <v>312</v>
      </c>
      <c r="B927" s="87" t="s">
        <v>312</v>
      </c>
      <c r="C927" s="87" t="s">
        <v>312</v>
      </c>
      <c r="D927" s="87" t="s">
        <v>312</v>
      </c>
      <c r="E927" s="87" t="s">
        <v>312</v>
      </c>
      <c r="F927" s="87" t="s">
        <v>312</v>
      </c>
      <c r="G927" s="87" t="s">
        <v>312</v>
      </c>
      <c r="H927" s="87" t="s">
        <v>312</v>
      </c>
      <c r="I927" s="87" t="s">
        <v>312</v>
      </c>
      <c r="J927" s="87" t="s">
        <v>312</v>
      </c>
      <c r="K927" s="87" t="s">
        <v>312</v>
      </c>
      <c r="L927" s="87" t="s">
        <v>312</v>
      </c>
      <c r="M927" s="87" t="s">
        <v>312</v>
      </c>
      <c r="N927" s="87" t="s">
        <v>312</v>
      </c>
      <c r="O927" s="87" t="s">
        <v>312</v>
      </c>
      <c r="P927" s="87" t="s">
        <v>312</v>
      </c>
      <c r="Q927" s="87" t="s">
        <v>312</v>
      </c>
      <c r="R927" s="87" t="s">
        <v>312</v>
      </c>
      <c r="S927" s="87" t="s">
        <v>312</v>
      </c>
      <c r="T927" s="87" t="s">
        <v>312</v>
      </c>
      <c r="U927" s="87" t="s">
        <v>312</v>
      </c>
      <c r="V927" s="87" t="s">
        <v>312</v>
      </c>
      <c r="W927" s="87" t="s">
        <v>312</v>
      </c>
      <c r="X927" s="87" t="s">
        <v>312</v>
      </c>
      <c r="Y927" s="87" t="s">
        <v>312</v>
      </c>
      <c r="Z927" s="87" t="s">
        <v>312</v>
      </c>
      <c r="AA927" s="87" t="s">
        <v>312</v>
      </c>
      <c r="AB927" s="87" t="s">
        <v>312</v>
      </c>
      <c r="AC927" s="87" t="s">
        <v>312</v>
      </c>
      <c r="AD927" s="87" t="s">
        <v>312</v>
      </c>
      <c r="AE927" s="87" t="s">
        <v>312</v>
      </c>
      <c r="AF927" s="87" t="s">
        <v>312</v>
      </c>
      <c r="AG927" s="87" t="s">
        <v>312</v>
      </c>
      <c r="AH927" s="87" t="s">
        <v>312</v>
      </c>
      <c r="AI927" s="87" t="s">
        <v>312</v>
      </c>
      <c r="AJ927" s="87" t="s">
        <v>312</v>
      </c>
      <c r="AK927" s="87" t="s">
        <v>312</v>
      </c>
      <c r="AL927" s="87" t="s">
        <v>312</v>
      </c>
      <c r="AM927" s="87" t="s">
        <v>312</v>
      </c>
      <c r="AN927" s="87" t="s">
        <v>312</v>
      </c>
      <c r="AO927" s="87" t="s">
        <v>312</v>
      </c>
    </row>
    <row r="928" spans="1:41" x14ac:dyDescent="0.2">
      <c r="AG928" s="113"/>
    </row>
    <row r="929" spans="4:39" x14ac:dyDescent="0.2">
      <c r="D929" s="337" t="s">
        <v>313</v>
      </c>
      <c r="E929" s="338"/>
      <c r="AG929" s="113"/>
      <c r="AH929" s="2"/>
      <c r="AI929" s="2"/>
      <c r="AJ929" s="2"/>
      <c r="AK929" s="2"/>
      <c r="AL929" s="2"/>
      <c r="AM929" s="2"/>
    </row>
    <row r="930" spans="4:39" x14ac:dyDescent="0.2">
      <c r="D930" s="108">
        <v>-0.04</v>
      </c>
      <c r="E930" s="108">
        <v>0.01</v>
      </c>
      <c r="AG930" s="113"/>
      <c r="AH930" s="2"/>
      <c r="AI930" s="2"/>
      <c r="AJ930" s="2"/>
      <c r="AK930" s="2"/>
      <c r="AL930" s="2"/>
      <c r="AM930" s="2"/>
    </row>
    <row r="931" spans="4:39" x14ac:dyDescent="0.2">
      <c r="D931" s="108">
        <v>-0.03</v>
      </c>
      <c r="E931" s="108">
        <v>0.02</v>
      </c>
      <c r="AG931" s="113"/>
      <c r="AH931" s="2"/>
      <c r="AI931" s="2"/>
      <c r="AJ931" s="2"/>
      <c r="AK931" s="2"/>
      <c r="AL931" s="2"/>
      <c r="AM931" s="2"/>
    </row>
    <row r="932" spans="4:39" x14ac:dyDescent="0.2">
      <c r="D932" s="108">
        <v>-0.02</v>
      </c>
      <c r="E932" s="108">
        <v>0.03</v>
      </c>
      <c r="AG932" s="113"/>
      <c r="AH932" s="2"/>
      <c r="AI932" s="2"/>
      <c r="AJ932" s="2"/>
      <c r="AK932" s="2"/>
      <c r="AL932" s="2"/>
      <c r="AM932" s="2"/>
    </row>
    <row r="933" spans="4:39" x14ac:dyDescent="0.2">
      <c r="D933" s="108">
        <v>-0.01</v>
      </c>
      <c r="E933" s="108">
        <v>-0.01</v>
      </c>
      <c r="AG933" s="113"/>
      <c r="AH933" s="2"/>
      <c r="AI933" s="2"/>
      <c r="AJ933" s="2"/>
      <c r="AK933" s="2"/>
      <c r="AL933" s="2"/>
      <c r="AM933" s="2"/>
    </row>
    <row r="934" spans="4:39" x14ac:dyDescent="0.2">
      <c r="D934" s="108">
        <v>0</v>
      </c>
      <c r="E934" s="108">
        <v>0</v>
      </c>
      <c r="AG934" s="113"/>
      <c r="AH934" s="2"/>
      <c r="AI934" s="2"/>
      <c r="AJ934" s="2"/>
      <c r="AK934" s="2"/>
      <c r="AL934" s="2"/>
      <c r="AM934" s="2"/>
    </row>
    <row r="935" spans="4:39" x14ac:dyDescent="0.2">
      <c r="D935" s="108">
        <v>0.01</v>
      </c>
      <c r="E935" s="108">
        <v>1.0000000000005116E-2</v>
      </c>
      <c r="AG935" s="113"/>
      <c r="AH935" s="2"/>
      <c r="AI935" s="2"/>
      <c r="AJ935" s="2"/>
      <c r="AK935" s="2"/>
      <c r="AL935" s="2"/>
      <c r="AM935" s="2"/>
    </row>
    <row r="936" spans="4:39" x14ac:dyDescent="0.2">
      <c r="D936" s="108">
        <v>0.02</v>
      </c>
      <c r="E936" s="108">
        <v>2.0000000000003126E-2</v>
      </c>
      <c r="AG936" s="113"/>
      <c r="AH936" s="2"/>
      <c r="AI936" s="2"/>
      <c r="AJ936" s="2"/>
      <c r="AK936" s="2"/>
      <c r="AL936" s="2"/>
      <c r="AM936" s="2"/>
    </row>
    <row r="937" spans="4:39" x14ac:dyDescent="0.2">
      <c r="D937" s="108">
        <v>0.03</v>
      </c>
      <c r="E937" s="108">
        <v>3.0000000000001137E-2</v>
      </c>
      <c r="AG937" s="113"/>
      <c r="AH937" s="2"/>
      <c r="AI937" s="2"/>
      <c r="AJ937" s="2"/>
      <c r="AK937" s="2"/>
      <c r="AL937" s="2"/>
      <c r="AM937" s="2"/>
    </row>
    <row r="938" spans="4:39" x14ac:dyDescent="0.2">
      <c r="D938" s="108">
        <v>0.04</v>
      </c>
      <c r="E938" s="108">
        <v>-0.01</v>
      </c>
      <c r="AG938" s="113"/>
      <c r="AH938" s="2"/>
      <c r="AI938" s="2"/>
      <c r="AJ938" s="2"/>
      <c r="AK938" s="2"/>
      <c r="AL938" s="2"/>
      <c r="AM938" s="2"/>
    </row>
    <row r="939" spans="4:39" x14ac:dyDescent="0.2">
      <c r="D939" s="108">
        <v>0.05</v>
      </c>
      <c r="E939" s="108">
        <v>0</v>
      </c>
      <c r="AG939" s="113"/>
      <c r="AH939" s="2"/>
      <c r="AI939" s="2"/>
      <c r="AJ939" s="2"/>
      <c r="AK939" s="2"/>
      <c r="AL939" s="2"/>
      <c r="AM939" s="2"/>
    </row>
  </sheetData>
  <sortState xmlns:xlrd2="http://schemas.microsoft.com/office/spreadsheetml/2017/richdata2" ref="A67:AO67">
    <sortCondition ref="E67"/>
  </sortState>
  <mergeCells count="13">
    <mergeCell ref="AF14:AH14"/>
    <mergeCell ref="AA10:AH10"/>
    <mergeCell ref="X13:Y13"/>
    <mergeCell ref="X10:Y10"/>
    <mergeCell ref="O10:T10"/>
    <mergeCell ref="D929:E929"/>
    <mergeCell ref="C19:T19"/>
    <mergeCell ref="O18:P18"/>
    <mergeCell ref="O13:T13"/>
    <mergeCell ref="N15:T16"/>
    <mergeCell ref="O11:P11"/>
    <mergeCell ref="C926:T926"/>
    <mergeCell ref="C924:T924"/>
  </mergeCells>
  <phoneticPr fontId="0" type="noConversion"/>
  <printOptions horizontalCentered="1"/>
  <pageMargins left="0.35" right="0.35" top="0.35" bottom="0.5" header="0.5" footer="0.35"/>
  <pageSetup orientation="portrait" useFirstPageNumber="1" r:id="rId1"/>
  <headerFooter alignWithMargins="0">
    <oddFooter>&amp;C&amp;8Page &amp;P of 10</oddFooter>
  </headerFooter>
  <rowBreaks count="10" manualBreakCount="10">
    <brk id="12" max="16383" man="1"/>
    <brk id="112" max="16383" man="1"/>
    <brk id="200" max="16383" man="1"/>
    <brk id="292" max="16383" man="1"/>
    <brk id="390" max="16383" man="1"/>
    <brk id="481" max="16383" man="1"/>
    <brk id="579" max="16383" man="1"/>
    <brk id="670" max="16383" man="1"/>
    <brk id="755" max="16383" man="1"/>
    <brk id="85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J53"/>
  <sheetViews>
    <sheetView workbookViewId="0">
      <pane ySplit="8" topLeftCell="A9" activePane="bottomLeft" state="frozen"/>
      <selection pane="bottomLeft" activeCell="E23" sqref="E23"/>
    </sheetView>
  </sheetViews>
  <sheetFormatPr defaultRowHeight="12.75" x14ac:dyDescent="0.2"/>
  <cols>
    <col min="1" max="1" width="31.28515625" style="253" customWidth="1"/>
    <col min="2" max="2" width="92.28515625" style="166" customWidth="1"/>
  </cols>
  <sheetData>
    <row r="1" spans="1:10" x14ac:dyDescent="0.2">
      <c r="A1" s="253" t="s">
        <v>34</v>
      </c>
    </row>
    <row r="2" spans="1:10" x14ac:dyDescent="0.2">
      <c r="D2" s="148" t="s">
        <v>93</v>
      </c>
    </row>
    <row r="3" spans="1:10" x14ac:dyDescent="0.2">
      <c r="A3" s="143" t="s">
        <v>230</v>
      </c>
      <c r="B3" s="302" t="s">
        <v>231</v>
      </c>
    </row>
    <row r="4" spans="1:10" x14ac:dyDescent="0.2">
      <c r="J4" s="148" t="s">
        <v>93</v>
      </c>
    </row>
    <row r="5" spans="1:10" x14ac:dyDescent="0.2">
      <c r="A5" s="278" t="s">
        <v>228</v>
      </c>
      <c r="B5" s="302" t="s">
        <v>232</v>
      </c>
    </row>
    <row r="8" spans="1:10" x14ac:dyDescent="0.2">
      <c r="A8" s="279" t="s">
        <v>64</v>
      </c>
      <c r="B8" s="303" t="s">
        <v>229</v>
      </c>
    </row>
    <row r="9" spans="1:10" ht="14.25" x14ac:dyDescent="0.2">
      <c r="A9" s="260" t="s">
        <v>754</v>
      </c>
      <c r="B9" s="302" t="s">
        <v>755</v>
      </c>
    </row>
    <row r="10" spans="1:10" ht="14.25" x14ac:dyDescent="0.2">
      <c r="A10" s="232" t="s">
        <v>1015</v>
      </c>
      <c r="B10" s="302" t="s">
        <v>1184</v>
      </c>
    </row>
    <row r="11" spans="1:10" x14ac:dyDescent="0.2">
      <c r="A11" s="260" t="s">
        <v>895</v>
      </c>
      <c r="B11" s="302" t="s">
        <v>896</v>
      </c>
    </row>
    <row r="12" spans="1:10" x14ac:dyDescent="0.2">
      <c r="A12" s="260" t="s">
        <v>1408</v>
      </c>
      <c r="B12" s="302" t="s">
        <v>1439</v>
      </c>
    </row>
    <row r="13" spans="1:10" x14ac:dyDescent="0.2">
      <c r="A13" s="260" t="s">
        <v>1119</v>
      </c>
      <c r="B13" s="302" t="s">
        <v>1258</v>
      </c>
    </row>
    <row r="14" spans="1:10" x14ac:dyDescent="0.2">
      <c r="A14" s="260" t="s">
        <v>1319</v>
      </c>
      <c r="B14" s="302" t="s">
        <v>1351</v>
      </c>
    </row>
    <row r="15" spans="1:10" ht="14.25" x14ac:dyDescent="0.2">
      <c r="A15" s="260" t="s">
        <v>124</v>
      </c>
      <c r="B15" s="302" t="s">
        <v>505</v>
      </c>
    </row>
    <row r="16" spans="1:10" ht="14.25" x14ac:dyDescent="0.2">
      <c r="A16" s="260" t="s">
        <v>1255</v>
      </c>
      <c r="B16" s="302" t="s">
        <v>1282</v>
      </c>
    </row>
    <row r="17" spans="1:10" ht="14.25" x14ac:dyDescent="0.2">
      <c r="A17" s="260" t="s">
        <v>1256</v>
      </c>
      <c r="B17" s="302" t="s">
        <v>1283</v>
      </c>
    </row>
    <row r="18" spans="1:10" ht="14.25" x14ac:dyDescent="0.2">
      <c r="A18" s="260" t="s">
        <v>653</v>
      </c>
      <c r="B18" s="302" t="s">
        <v>660</v>
      </c>
    </row>
    <row r="19" spans="1:10" x14ac:dyDescent="0.2">
      <c r="A19" s="260" t="s">
        <v>1418</v>
      </c>
      <c r="B19" s="302" t="s">
        <v>1420</v>
      </c>
    </row>
    <row r="20" spans="1:10" x14ac:dyDescent="0.2">
      <c r="A20" s="260" t="s">
        <v>1373</v>
      </c>
      <c r="B20" s="302" t="s">
        <v>1381</v>
      </c>
    </row>
    <row r="21" spans="1:10" ht="14.25" x14ac:dyDescent="0.2">
      <c r="A21" s="354" t="s">
        <v>1590</v>
      </c>
      <c r="B21" s="355" t="s">
        <v>586</v>
      </c>
    </row>
    <row r="22" spans="1:10" x14ac:dyDescent="0.2">
      <c r="A22" s="260" t="s">
        <v>1517</v>
      </c>
      <c r="B22" s="302"/>
      <c r="C22" s="166"/>
      <c r="D22" s="166"/>
      <c r="E22" s="166"/>
      <c r="F22" s="166"/>
      <c r="G22" s="166"/>
      <c r="H22" s="166"/>
      <c r="I22" s="166"/>
      <c r="J22" s="166"/>
    </row>
    <row r="23" spans="1:10" x14ac:dyDescent="0.2">
      <c r="A23" s="260" t="s">
        <v>916</v>
      </c>
      <c r="B23" s="302" t="s">
        <v>917</v>
      </c>
    </row>
    <row r="24" spans="1:10" ht="14.25" x14ac:dyDescent="0.2">
      <c r="A24" s="260" t="s">
        <v>826</v>
      </c>
      <c r="B24" s="302" t="s">
        <v>847</v>
      </c>
    </row>
    <row r="25" spans="1:10" ht="14.25" x14ac:dyDescent="0.2">
      <c r="A25" s="260" t="s">
        <v>835</v>
      </c>
      <c r="B25" s="302" t="s">
        <v>846</v>
      </c>
    </row>
    <row r="26" spans="1:10" x14ac:dyDescent="0.2">
      <c r="A26" s="260" t="s">
        <v>1278</v>
      </c>
      <c r="B26" s="302" t="s">
        <v>1281</v>
      </c>
    </row>
    <row r="27" spans="1:10" x14ac:dyDescent="0.2">
      <c r="A27" s="260" t="s">
        <v>1549</v>
      </c>
      <c r="B27" s="302"/>
    </row>
    <row r="28" spans="1:10" x14ac:dyDescent="0.2">
      <c r="A28" s="260" t="s">
        <v>1471</v>
      </c>
      <c r="B28" s="302"/>
    </row>
    <row r="29" spans="1:10" ht="14.25" x14ac:dyDescent="0.2">
      <c r="A29" s="232" t="s">
        <v>1072</v>
      </c>
      <c r="B29" s="302" t="s">
        <v>1183</v>
      </c>
    </row>
    <row r="30" spans="1:10" ht="14.25" x14ac:dyDescent="0.2">
      <c r="A30" s="232" t="s">
        <v>1185</v>
      </c>
      <c r="B30" s="302" t="s">
        <v>1259</v>
      </c>
    </row>
    <row r="31" spans="1:10" x14ac:dyDescent="0.2">
      <c r="A31" s="260" t="s">
        <v>1343</v>
      </c>
      <c r="B31" s="302" t="s">
        <v>1352</v>
      </c>
    </row>
    <row r="32" spans="1:10" x14ac:dyDescent="0.2">
      <c r="A32" s="260" t="s">
        <v>1472</v>
      </c>
      <c r="B32" s="302"/>
    </row>
    <row r="33" spans="1:10" ht="14.25" x14ac:dyDescent="0.2">
      <c r="A33" s="260" t="s">
        <v>544</v>
      </c>
      <c r="B33" s="302" t="s">
        <v>545</v>
      </c>
    </row>
    <row r="34" spans="1:10" ht="14.25" x14ac:dyDescent="0.2">
      <c r="A34" s="261" t="s">
        <v>1307</v>
      </c>
      <c r="B34" s="302" t="s">
        <v>1287</v>
      </c>
    </row>
    <row r="35" spans="1:10" x14ac:dyDescent="0.2">
      <c r="A35" s="260" t="s">
        <v>1514</v>
      </c>
      <c r="B35" s="302" t="s">
        <v>1575</v>
      </c>
      <c r="C35" s="166"/>
      <c r="D35" s="166"/>
      <c r="E35" s="166"/>
      <c r="F35" s="166"/>
      <c r="G35" s="166"/>
      <c r="H35" s="166"/>
      <c r="I35" s="166"/>
      <c r="J35" s="166"/>
    </row>
    <row r="36" spans="1:10" s="166" customFormat="1" ht="14.25" x14ac:dyDescent="0.2">
      <c r="A36" s="260" t="s">
        <v>731</v>
      </c>
      <c r="B36" s="302" t="s">
        <v>732</v>
      </c>
      <c r="C36"/>
      <c r="D36"/>
      <c r="E36"/>
      <c r="F36"/>
      <c r="G36"/>
      <c r="H36"/>
      <c r="I36"/>
      <c r="J36"/>
    </row>
    <row r="37" spans="1:10" s="166" customFormat="1" x14ac:dyDescent="0.2">
      <c r="A37" s="260" t="s">
        <v>1463</v>
      </c>
      <c r="B37" s="301" t="s">
        <v>1576</v>
      </c>
      <c r="C37"/>
      <c r="D37"/>
      <c r="E37"/>
      <c r="F37"/>
      <c r="G37"/>
      <c r="H37"/>
      <c r="I37"/>
      <c r="J37"/>
    </row>
    <row r="38" spans="1:10" s="166" customFormat="1" ht="14.25" x14ac:dyDescent="0.2">
      <c r="A38" s="260" t="s">
        <v>1257</v>
      </c>
      <c r="B38" s="302" t="s">
        <v>1284</v>
      </c>
      <c r="C38"/>
      <c r="D38"/>
      <c r="E38"/>
      <c r="F38"/>
      <c r="G38"/>
      <c r="H38"/>
      <c r="I38"/>
      <c r="J38"/>
    </row>
    <row r="39" spans="1:10" x14ac:dyDescent="0.2">
      <c r="A39" s="260" t="s">
        <v>676</v>
      </c>
      <c r="B39" s="302" t="s">
        <v>506</v>
      </c>
    </row>
    <row r="40" spans="1:10" ht="14.25" x14ac:dyDescent="0.2">
      <c r="A40" s="260" t="s">
        <v>1186</v>
      </c>
      <c r="B40" s="302" t="s">
        <v>707</v>
      </c>
    </row>
    <row r="41" spans="1:10" x14ac:dyDescent="0.2">
      <c r="A41" s="260" t="s">
        <v>610</v>
      </c>
      <c r="B41" s="302" t="s">
        <v>618</v>
      </c>
    </row>
    <row r="42" spans="1:10" ht="14.25" x14ac:dyDescent="0.2">
      <c r="A42" s="260" t="s">
        <v>666</v>
      </c>
      <c r="B42" s="302" t="s">
        <v>677</v>
      </c>
    </row>
    <row r="43" spans="1:10" ht="14.25" x14ac:dyDescent="0.2">
      <c r="A43" s="260" t="s">
        <v>1010</v>
      </c>
      <c r="B43" s="302" t="s">
        <v>1009</v>
      </c>
    </row>
    <row r="44" spans="1:10" x14ac:dyDescent="0.2">
      <c r="A44" s="260" t="s">
        <v>1019</v>
      </c>
      <c r="B44" s="302" t="s">
        <v>1196</v>
      </c>
    </row>
    <row r="45" spans="1:10" x14ac:dyDescent="0.2">
      <c r="A45" s="260" t="s">
        <v>1078</v>
      </c>
      <c r="B45" s="302" t="s">
        <v>1260</v>
      </c>
    </row>
    <row r="46" spans="1:10" ht="14.25" x14ac:dyDescent="0.2">
      <c r="A46" s="261" t="s">
        <v>662</v>
      </c>
      <c r="B46" s="302" t="s">
        <v>1286</v>
      </c>
    </row>
    <row r="47" spans="1:10" x14ac:dyDescent="0.2">
      <c r="A47" s="261" t="s">
        <v>1234</v>
      </c>
      <c r="B47" s="302" t="s">
        <v>1285</v>
      </c>
    </row>
    <row r="48" spans="1:10" x14ac:dyDescent="0.2">
      <c r="A48" s="260" t="s">
        <v>1156</v>
      </c>
      <c r="B48" s="302" t="s">
        <v>1261</v>
      </c>
    </row>
    <row r="49" spans="1:10" x14ac:dyDescent="0.2">
      <c r="A49" s="260" t="s">
        <v>1518</v>
      </c>
      <c r="B49" s="302"/>
      <c r="C49" s="166"/>
      <c r="D49" s="166"/>
      <c r="E49" s="166"/>
      <c r="F49" s="166"/>
      <c r="G49" s="166"/>
      <c r="H49" s="166"/>
      <c r="I49" s="166"/>
      <c r="J49" s="166"/>
    </row>
    <row r="50" spans="1:10" ht="14.25" customHeight="1" x14ac:dyDescent="0.2">
      <c r="A50" s="260" t="s">
        <v>771</v>
      </c>
      <c r="B50" s="302" t="s">
        <v>827</v>
      </c>
    </row>
    <row r="51" spans="1:10" ht="14.25" customHeight="1" x14ac:dyDescent="0.2">
      <c r="A51" s="260" t="s">
        <v>547</v>
      </c>
      <c r="B51" s="302" t="s">
        <v>564</v>
      </c>
    </row>
    <row r="52" spans="1:10" ht="14.25" x14ac:dyDescent="0.2">
      <c r="A52" s="260" t="s">
        <v>837</v>
      </c>
      <c r="B52" s="302" t="s">
        <v>836</v>
      </c>
    </row>
    <row r="53" spans="1:10" ht="14.25" x14ac:dyDescent="0.2">
      <c r="A53" s="260" t="s">
        <v>885</v>
      </c>
      <c r="B53" s="302" t="s">
        <v>886</v>
      </c>
    </row>
  </sheetData>
  <sortState xmlns:xlrd2="http://schemas.microsoft.com/office/spreadsheetml/2017/richdata2" ref="A9:J53">
    <sortCondition ref="A9:A53"/>
  </sortState>
  <phoneticPr fontId="0" type="noConversion"/>
  <hyperlinks>
    <hyperlink ref="B3" r:id="rId1" xr:uid="{00000000-0004-0000-0300-000000000000}"/>
    <hyperlink ref="B5" r:id="rId2" xr:uid="{00000000-0004-0000-0300-000001000000}"/>
    <hyperlink ref="B21" r:id="rId3" xr:uid="{00000000-0004-0000-0300-000002000000}"/>
    <hyperlink ref="B51" r:id="rId4" xr:uid="{00000000-0004-0000-0300-000003000000}"/>
    <hyperlink ref="B15" r:id="rId5" xr:uid="{00000000-0004-0000-0300-000007000000}"/>
    <hyperlink ref="B39" r:id="rId6" xr:uid="{00000000-0004-0000-0300-00000D000000}"/>
    <hyperlink ref="B41" r:id="rId7" xr:uid="{00000000-0004-0000-0300-00000E000000}"/>
    <hyperlink ref="B33" r:id="rId8" xr:uid="{00000000-0004-0000-0300-00000F000000}"/>
    <hyperlink ref="B18" r:id="rId9" xr:uid="{00000000-0004-0000-0300-000012000000}"/>
    <hyperlink ref="B42" r:id="rId10" xr:uid="{00000000-0004-0000-0300-000014000000}"/>
    <hyperlink ref="B40" r:id="rId11" xr:uid="{00000000-0004-0000-0300-000015000000}"/>
    <hyperlink ref="B36" r:id="rId12" xr:uid="{00000000-0004-0000-0300-000018000000}"/>
    <hyperlink ref="B9" r:id="rId13" xr:uid="{00000000-0004-0000-0300-000019000000}"/>
    <hyperlink ref="B24" r:id="rId14" xr:uid="{00000000-0004-0000-0300-00001E000000}"/>
    <hyperlink ref="B50" r:id="rId15" xr:uid="{00000000-0004-0000-0300-00001F000000}"/>
    <hyperlink ref="B52" r:id="rId16" xr:uid="{00000000-0004-0000-0300-000020000000}"/>
    <hyperlink ref="B25" r:id="rId17" xr:uid="{00000000-0004-0000-0300-000021000000}"/>
    <hyperlink ref="B53" r:id="rId18" xr:uid="{00000000-0004-0000-0300-000028000000}"/>
    <hyperlink ref="B11" r:id="rId19" xr:uid="{00000000-0004-0000-0300-000029000000}"/>
    <hyperlink ref="B23" r:id="rId20" xr:uid="{00000000-0004-0000-0300-00002A000000}"/>
    <hyperlink ref="B43" r:id="rId21" xr:uid="{00000000-0004-0000-0300-00002C000000}"/>
    <hyperlink ref="B29" r:id="rId22" xr:uid="{00000000-0004-0000-0300-00002D000000}"/>
    <hyperlink ref="B10" r:id="rId23" xr:uid="{00000000-0004-0000-0300-00002E000000}"/>
    <hyperlink ref="B44" r:id="rId24" xr:uid="{BCD41CE3-FC9D-44E9-8800-461784360B00}"/>
    <hyperlink ref="B13" r:id="rId25" xr:uid="{7827FAAF-122B-43B3-8489-7DD6D0E0172A}"/>
    <hyperlink ref="B30" r:id="rId26" xr:uid="{6C76F6F2-5A55-4CD0-8E10-8B357441D1B7}"/>
    <hyperlink ref="B45" r:id="rId27" xr:uid="{1BCB39FD-0E11-4115-A1DB-4D5E5A74F9B4}"/>
    <hyperlink ref="B48" r:id="rId28" xr:uid="{4DFDE695-DDA9-4423-BF48-FD3A408FCEDB}"/>
    <hyperlink ref="B26" r:id="rId29" xr:uid="{05AFDF51-9F3A-4426-A70A-6B7636E8DF91}"/>
    <hyperlink ref="B16" r:id="rId30" xr:uid="{918F51EA-EE89-4255-BD04-CDE97DC0AA4B}"/>
    <hyperlink ref="B17" r:id="rId31" xr:uid="{FFAE377D-9347-46B5-8A03-B1928EB0767C}"/>
    <hyperlink ref="B38" r:id="rId32" xr:uid="{11E50E49-03EC-4FA8-8F09-A95CABC05BC1}"/>
    <hyperlink ref="B47" r:id="rId33" xr:uid="{017DB872-232E-438B-AB27-7E1EC896F44B}"/>
    <hyperlink ref="B46" r:id="rId34" xr:uid="{0F871F39-BD7B-4AC3-8B58-49E52ECD6F50}"/>
    <hyperlink ref="B34" r:id="rId35" xr:uid="{8E94EF3E-D8C1-499D-A849-68D9001EF10E}"/>
    <hyperlink ref="B14" r:id="rId36" xr:uid="{DC00F502-A076-4C57-8F35-F4058D330B07}"/>
    <hyperlink ref="B31" r:id="rId37" xr:uid="{345B8106-C65D-48B0-B137-E56D6D809BF4}"/>
    <hyperlink ref="B20" r:id="rId38" xr:uid="{CF8978ED-FFD1-41B8-94DA-56EF8DCC04FB}"/>
    <hyperlink ref="B19" r:id="rId39" xr:uid="{8240323F-573E-48B4-B77D-98A2A4A6415B}"/>
    <hyperlink ref="B12" r:id="rId40" xr:uid="{EE6D22F4-87B1-4BD4-A32A-76A8D29BB4D9}"/>
    <hyperlink ref="B35" r:id="rId41" xr:uid="{D9125CBF-7755-4AC6-A2B9-E670312CBAC9}"/>
    <hyperlink ref="B37" r:id="rId42" xr:uid="{3E723ADD-B778-46B2-A296-435249678A53}"/>
  </hyperlinks>
  <printOptions horizontalCentered="1"/>
  <pageMargins left="0.5" right="0.17" top="1" bottom="1" header="0.5" footer="0.5"/>
  <pageSetup orientation="portrait" r:id="rId4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725"/>
  <sheetViews>
    <sheetView zoomScaleNormal="100" workbookViewId="0">
      <pane ySplit="2" topLeftCell="A558" activePane="bottomLeft" state="frozen"/>
      <selection pane="bottomLeft" activeCell="C579" sqref="C579"/>
    </sheetView>
  </sheetViews>
  <sheetFormatPr defaultRowHeight="12.75" x14ac:dyDescent="0.2"/>
  <cols>
    <col min="1" max="1" width="11.42578125" style="212" customWidth="1"/>
    <col min="2" max="2" width="36.5703125" customWidth="1"/>
    <col min="3" max="3" width="79.28515625" customWidth="1"/>
  </cols>
  <sheetData>
    <row r="1" spans="1:3" x14ac:dyDescent="0.2">
      <c r="A1" s="208" t="s">
        <v>179</v>
      </c>
      <c r="B1" s="137"/>
      <c r="C1" s="350" t="s">
        <v>38</v>
      </c>
    </row>
    <row r="2" spans="1:3" x14ac:dyDescent="0.2">
      <c r="A2" s="209" t="s">
        <v>180</v>
      </c>
      <c r="B2" s="138" t="s">
        <v>301</v>
      </c>
      <c r="C2" s="351"/>
    </row>
    <row r="3" spans="1:3" ht="15.75" x14ac:dyDescent="0.25">
      <c r="A3" s="210" t="s">
        <v>181</v>
      </c>
    </row>
    <row r="4" spans="1:3" hidden="1" x14ac:dyDescent="0.2">
      <c r="A4" s="211">
        <v>38775</v>
      </c>
      <c r="B4" t="s">
        <v>371</v>
      </c>
      <c r="C4" t="s">
        <v>379</v>
      </c>
    </row>
    <row r="5" spans="1:3" hidden="1" x14ac:dyDescent="0.2">
      <c r="A5" s="212">
        <v>38777</v>
      </c>
      <c r="B5" s="149" t="s">
        <v>375</v>
      </c>
      <c r="C5" s="149"/>
    </row>
    <row r="6" spans="1:3" hidden="1" x14ac:dyDescent="0.2">
      <c r="A6" s="212">
        <v>38777</v>
      </c>
      <c r="B6" s="149" t="s">
        <v>376</v>
      </c>
      <c r="C6" s="149"/>
    </row>
    <row r="7" spans="1:3" hidden="1" x14ac:dyDescent="0.2">
      <c r="A7" s="212">
        <v>38777</v>
      </c>
      <c r="B7" s="149" t="s">
        <v>377</v>
      </c>
      <c r="C7" s="149"/>
    </row>
    <row r="8" spans="1:3" hidden="1" x14ac:dyDescent="0.2">
      <c r="A8" s="212">
        <v>38874</v>
      </c>
      <c r="B8" s="149" t="s">
        <v>378</v>
      </c>
    </row>
    <row r="9" spans="1:3" hidden="1" x14ac:dyDescent="0.2">
      <c r="A9" s="212">
        <v>38824</v>
      </c>
      <c r="B9" s="149" t="s">
        <v>380</v>
      </c>
      <c r="C9" s="149"/>
    </row>
    <row r="10" spans="1:3" hidden="1" x14ac:dyDescent="0.2">
      <c r="A10" s="212">
        <v>38834</v>
      </c>
      <c r="B10" s="149" t="s">
        <v>381</v>
      </c>
    </row>
    <row r="11" spans="1:3" hidden="1" x14ac:dyDescent="0.2">
      <c r="A11" s="212">
        <v>38834</v>
      </c>
      <c r="B11" s="149" t="s">
        <v>382</v>
      </c>
    </row>
    <row r="12" spans="1:3" hidden="1" x14ac:dyDescent="0.2">
      <c r="A12" s="212">
        <v>38834</v>
      </c>
      <c r="B12" s="149" t="s">
        <v>383</v>
      </c>
    </row>
    <row r="13" spans="1:3" hidden="1" x14ac:dyDescent="0.2">
      <c r="A13" s="212">
        <v>38852</v>
      </c>
      <c r="B13" s="149" t="s">
        <v>384</v>
      </c>
      <c r="C13" s="149"/>
    </row>
    <row r="14" spans="1:3" hidden="1" x14ac:dyDescent="0.2">
      <c r="A14" s="212">
        <v>38852</v>
      </c>
      <c r="B14" s="149" t="s">
        <v>385</v>
      </c>
      <c r="C14" s="149"/>
    </row>
    <row r="15" spans="1:3" hidden="1" x14ac:dyDescent="0.2">
      <c r="A15" s="211">
        <v>38861</v>
      </c>
      <c r="B15" t="s">
        <v>386</v>
      </c>
      <c r="C15" t="s">
        <v>387</v>
      </c>
    </row>
    <row r="16" spans="1:3" hidden="1" x14ac:dyDescent="0.2">
      <c r="A16" s="212">
        <v>38939</v>
      </c>
      <c r="B16" s="149" t="s">
        <v>388</v>
      </c>
      <c r="C16" s="149"/>
    </row>
    <row r="17" spans="1:3" hidden="1" x14ac:dyDescent="0.2">
      <c r="A17" s="212">
        <v>39448</v>
      </c>
      <c r="B17" s="149" t="s">
        <v>273</v>
      </c>
      <c r="C17" s="149" t="s">
        <v>275</v>
      </c>
    </row>
    <row r="18" spans="1:3" hidden="1" x14ac:dyDescent="0.2">
      <c r="A18" s="212">
        <v>39448</v>
      </c>
      <c r="B18" s="149" t="s">
        <v>274</v>
      </c>
      <c r="C18" s="149"/>
    </row>
    <row r="19" spans="1:3" hidden="1" x14ac:dyDescent="0.2">
      <c r="A19" s="212">
        <v>39783</v>
      </c>
      <c r="B19" s="149" t="s">
        <v>106</v>
      </c>
      <c r="C19" s="149"/>
    </row>
    <row r="20" spans="1:3" hidden="1" x14ac:dyDescent="0.2">
      <c r="A20" s="212">
        <v>39783</v>
      </c>
      <c r="B20" s="149" t="s">
        <v>317</v>
      </c>
      <c r="C20" s="149"/>
    </row>
    <row r="21" spans="1:3" hidden="1" x14ac:dyDescent="0.2">
      <c r="A21" s="212">
        <v>39783</v>
      </c>
      <c r="B21" s="149" t="s">
        <v>57</v>
      </c>
      <c r="C21" s="149" t="s">
        <v>150</v>
      </c>
    </row>
    <row r="22" spans="1:3" hidden="1" x14ac:dyDescent="0.2">
      <c r="A22" s="213">
        <v>39783</v>
      </c>
      <c r="B22" s="148" t="s">
        <v>165</v>
      </c>
      <c r="C22" s="148" t="s">
        <v>139</v>
      </c>
    </row>
    <row r="23" spans="1:3" hidden="1" x14ac:dyDescent="0.2">
      <c r="A23" s="212">
        <v>39783</v>
      </c>
      <c r="B23" s="149" t="s">
        <v>105</v>
      </c>
      <c r="C23" s="149"/>
    </row>
    <row r="24" spans="1:3" hidden="1" x14ac:dyDescent="0.2">
      <c r="A24" s="212">
        <v>39783</v>
      </c>
      <c r="B24" s="149" t="s">
        <v>315</v>
      </c>
      <c r="C24" s="149"/>
    </row>
    <row r="25" spans="1:3" hidden="1" x14ac:dyDescent="0.2">
      <c r="A25" s="212">
        <v>39904</v>
      </c>
      <c r="B25" s="149" t="s">
        <v>8</v>
      </c>
      <c r="C25" s="149" t="s">
        <v>72</v>
      </c>
    </row>
    <row r="26" spans="1:3" hidden="1" x14ac:dyDescent="0.2">
      <c r="A26" s="212">
        <v>39904</v>
      </c>
      <c r="B26" s="149" t="s">
        <v>7</v>
      </c>
      <c r="C26" s="149" t="s">
        <v>275</v>
      </c>
    </row>
    <row r="27" spans="1:3" hidden="1" x14ac:dyDescent="0.2">
      <c r="A27" s="212">
        <v>39904</v>
      </c>
      <c r="B27" s="149" t="s">
        <v>11</v>
      </c>
      <c r="C27" s="149" t="s">
        <v>143</v>
      </c>
    </row>
    <row r="28" spans="1:3" hidden="1" x14ac:dyDescent="0.2">
      <c r="A28" s="212">
        <v>39904</v>
      </c>
      <c r="B28" s="149" t="s">
        <v>10</v>
      </c>
      <c r="C28" s="149" t="s">
        <v>150</v>
      </c>
    </row>
    <row r="29" spans="1:3" hidden="1" x14ac:dyDescent="0.2">
      <c r="A29" s="212">
        <v>39904</v>
      </c>
      <c r="B29" s="149" t="s">
        <v>9</v>
      </c>
      <c r="C29" s="149" t="s">
        <v>403</v>
      </c>
    </row>
    <row r="30" spans="1:3" hidden="1" x14ac:dyDescent="0.2">
      <c r="A30" s="212">
        <v>39954</v>
      </c>
      <c r="B30" s="149" t="s">
        <v>242</v>
      </c>
      <c r="C30" s="149" t="s">
        <v>243</v>
      </c>
    </row>
    <row r="31" spans="1:3" hidden="1" x14ac:dyDescent="0.2">
      <c r="A31" s="212">
        <v>39996</v>
      </c>
      <c r="B31" s="149" t="s">
        <v>244</v>
      </c>
      <c r="C31" s="149" t="s">
        <v>245</v>
      </c>
    </row>
    <row r="32" spans="1:3" s="148" customFormat="1" hidden="1" x14ac:dyDescent="0.2">
      <c r="A32" s="213">
        <v>39996</v>
      </c>
      <c r="B32" s="148" t="s">
        <v>9</v>
      </c>
      <c r="C32" s="148" t="s">
        <v>246</v>
      </c>
    </row>
    <row r="33" spans="1:3" hidden="1" x14ac:dyDescent="0.2">
      <c r="A33" s="212">
        <v>40015</v>
      </c>
      <c r="B33" s="149" t="s">
        <v>374</v>
      </c>
      <c r="C33" s="149" t="s">
        <v>150</v>
      </c>
    </row>
    <row r="34" spans="1:3" hidden="1" x14ac:dyDescent="0.2">
      <c r="A34" s="212">
        <v>40039</v>
      </c>
      <c r="B34" s="149" t="s">
        <v>233</v>
      </c>
      <c r="C34" s="149" t="s">
        <v>32</v>
      </c>
    </row>
    <row r="35" spans="1:3" ht="14.25" hidden="1" x14ac:dyDescent="0.2">
      <c r="A35" s="212">
        <v>40071</v>
      </c>
      <c r="B35" s="149" t="s">
        <v>187</v>
      </c>
      <c r="C35" s="149" t="s">
        <v>77</v>
      </c>
    </row>
    <row r="36" spans="1:3" hidden="1" x14ac:dyDescent="0.2">
      <c r="A36" s="212">
        <v>40148</v>
      </c>
      <c r="B36" s="149" t="s">
        <v>186</v>
      </c>
      <c r="C36" s="149" t="s">
        <v>396</v>
      </c>
    </row>
    <row r="37" spans="1:3" s="171" customFormat="1" ht="38.25" hidden="1" x14ac:dyDescent="0.2">
      <c r="A37" s="214">
        <v>40182</v>
      </c>
      <c r="B37" s="170" t="s">
        <v>97</v>
      </c>
      <c r="C37" s="172" t="s">
        <v>510</v>
      </c>
    </row>
    <row r="38" spans="1:3" hidden="1" x14ac:dyDescent="0.2">
      <c r="A38" s="212">
        <v>40234</v>
      </c>
      <c r="B38" s="149" t="s">
        <v>5</v>
      </c>
      <c r="C38" s="149" t="s">
        <v>6</v>
      </c>
    </row>
    <row r="39" spans="1:3" ht="14.25" hidden="1" x14ac:dyDescent="0.2">
      <c r="A39" s="212">
        <v>40357</v>
      </c>
      <c r="B39" s="149" t="s">
        <v>253</v>
      </c>
      <c r="C39" s="149" t="s">
        <v>77</v>
      </c>
    </row>
    <row r="40" spans="1:3" hidden="1" x14ac:dyDescent="0.2">
      <c r="A40" s="212">
        <v>40357</v>
      </c>
      <c r="B40" s="149" t="s">
        <v>27</v>
      </c>
      <c r="C40" s="149" t="s">
        <v>254</v>
      </c>
    </row>
    <row r="41" spans="1:3" ht="14.25" hidden="1" x14ac:dyDescent="0.2">
      <c r="A41" s="212">
        <v>40476</v>
      </c>
      <c r="B41" s="149" t="s">
        <v>530</v>
      </c>
      <c r="C41" s="149" t="s">
        <v>77</v>
      </c>
    </row>
    <row r="42" spans="1:3" hidden="1" x14ac:dyDescent="0.2">
      <c r="A42" s="212">
        <v>40505</v>
      </c>
      <c r="B42" s="149" t="s">
        <v>260</v>
      </c>
      <c r="C42" s="149" t="s">
        <v>262</v>
      </c>
    </row>
    <row r="43" spans="1:3" hidden="1" x14ac:dyDescent="0.2">
      <c r="A43" s="212">
        <v>40505</v>
      </c>
      <c r="B43" s="149" t="s">
        <v>261</v>
      </c>
      <c r="C43" s="149" t="s">
        <v>262</v>
      </c>
    </row>
    <row r="44" spans="1:3" s="148" customFormat="1" hidden="1" x14ac:dyDescent="0.2">
      <c r="A44" s="212">
        <v>40560</v>
      </c>
      <c r="B44" s="149" t="s">
        <v>263</v>
      </c>
      <c r="C44" s="149" t="s">
        <v>184</v>
      </c>
    </row>
    <row r="45" spans="1:3" s="148" customFormat="1" hidden="1" x14ac:dyDescent="0.2">
      <c r="A45" s="213">
        <v>40560</v>
      </c>
      <c r="B45" s="148" t="s">
        <v>59</v>
      </c>
      <c r="C45" s="148" t="s">
        <v>60</v>
      </c>
    </row>
    <row r="46" spans="1:3" hidden="1" x14ac:dyDescent="0.2">
      <c r="A46" s="212">
        <v>40606</v>
      </c>
      <c r="B46" s="149" t="s">
        <v>197</v>
      </c>
      <c r="C46" s="149" t="s">
        <v>199</v>
      </c>
    </row>
    <row r="47" spans="1:3" s="149" customFormat="1" hidden="1" x14ac:dyDescent="0.2">
      <c r="A47" s="212">
        <v>40718</v>
      </c>
      <c r="B47" s="149" t="s">
        <v>413</v>
      </c>
      <c r="C47" s="149" t="s">
        <v>77</v>
      </c>
    </row>
    <row r="48" spans="1:3" s="149" customFormat="1" hidden="1" x14ac:dyDescent="0.2">
      <c r="A48" s="212">
        <v>40718</v>
      </c>
      <c r="B48" s="149" t="s">
        <v>183</v>
      </c>
      <c r="C48" s="149" t="s">
        <v>77</v>
      </c>
    </row>
    <row r="49" spans="1:3" hidden="1" x14ac:dyDescent="0.2">
      <c r="A49" s="213">
        <v>40718</v>
      </c>
      <c r="B49" s="148" t="s">
        <v>12</v>
      </c>
      <c r="C49" s="148" t="s">
        <v>47</v>
      </c>
    </row>
    <row r="50" spans="1:3" hidden="1" x14ac:dyDescent="0.2">
      <c r="A50" s="213">
        <v>40718</v>
      </c>
      <c r="B50" s="148" t="s">
        <v>233</v>
      </c>
      <c r="C50" s="148" t="s">
        <v>201</v>
      </c>
    </row>
    <row r="51" spans="1:3" ht="14.25" hidden="1" x14ac:dyDescent="0.2">
      <c r="A51" s="213">
        <v>40718</v>
      </c>
      <c r="B51" s="148" t="s">
        <v>58</v>
      </c>
      <c r="C51" s="148" t="s">
        <v>201</v>
      </c>
    </row>
    <row r="52" spans="1:3" hidden="1" x14ac:dyDescent="0.2">
      <c r="A52" s="213">
        <v>40718</v>
      </c>
      <c r="B52" s="148" t="s">
        <v>7</v>
      </c>
      <c r="C52" s="148" t="s">
        <v>201</v>
      </c>
    </row>
    <row r="53" spans="1:3" hidden="1" x14ac:dyDescent="0.2">
      <c r="A53" s="213">
        <v>40718</v>
      </c>
      <c r="B53" s="148" t="s">
        <v>10</v>
      </c>
      <c r="C53" s="148" t="s">
        <v>201</v>
      </c>
    </row>
    <row r="54" spans="1:3" s="170" customFormat="1" ht="38.25" hidden="1" x14ac:dyDescent="0.2">
      <c r="A54" s="214">
        <v>40731</v>
      </c>
      <c r="B54" s="170" t="s">
        <v>125</v>
      </c>
      <c r="C54" s="172" t="s">
        <v>508</v>
      </c>
    </row>
    <row r="55" spans="1:3" s="170" customFormat="1" ht="25.5" hidden="1" x14ac:dyDescent="0.2">
      <c r="A55" s="214">
        <v>40731</v>
      </c>
      <c r="B55" s="170" t="s">
        <v>382</v>
      </c>
      <c r="C55" s="172" t="s">
        <v>509</v>
      </c>
    </row>
    <row r="56" spans="1:3" s="149" customFormat="1" ht="14.25" hidden="1" x14ac:dyDescent="0.2">
      <c r="A56" s="212">
        <v>40763</v>
      </c>
      <c r="B56" s="149" t="s">
        <v>528</v>
      </c>
      <c r="C56" s="149" t="s">
        <v>395</v>
      </c>
    </row>
    <row r="57" spans="1:3" s="148" customFormat="1" hidden="1" x14ac:dyDescent="0.2">
      <c r="A57" s="212">
        <v>40918</v>
      </c>
      <c r="B57" s="149" t="s">
        <v>51</v>
      </c>
      <c r="C57" s="149" t="s">
        <v>52</v>
      </c>
    </row>
    <row r="58" spans="1:3" s="149" customFormat="1" ht="14.25" hidden="1" x14ac:dyDescent="0.2">
      <c r="A58" s="212">
        <v>40978</v>
      </c>
      <c r="B58" s="149" t="s">
        <v>529</v>
      </c>
      <c r="C58" s="149" t="s">
        <v>200</v>
      </c>
    </row>
    <row r="59" spans="1:3" s="148" customFormat="1" hidden="1" x14ac:dyDescent="0.2">
      <c r="A59" s="215">
        <v>41060</v>
      </c>
      <c r="B59" s="148" t="s">
        <v>33</v>
      </c>
      <c r="C59" s="148" t="s">
        <v>451</v>
      </c>
    </row>
    <row r="60" spans="1:3" s="170" customFormat="1" ht="25.5" hidden="1" x14ac:dyDescent="0.2">
      <c r="A60" s="214">
        <v>41060</v>
      </c>
      <c r="B60" s="170" t="s">
        <v>33</v>
      </c>
      <c r="C60" s="172" t="s">
        <v>513</v>
      </c>
    </row>
    <row r="61" spans="1:3" s="170" customFormat="1" ht="25.5" hidden="1" x14ac:dyDescent="0.2">
      <c r="A61" s="214">
        <v>41060</v>
      </c>
      <c r="B61" s="170" t="s">
        <v>33</v>
      </c>
      <c r="C61" s="172" t="s">
        <v>514</v>
      </c>
    </row>
    <row r="62" spans="1:3" s="170" customFormat="1" ht="38.25" hidden="1" x14ac:dyDescent="0.2">
      <c r="A62" s="214">
        <v>41060</v>
      </c>
      <c r="B62" s="170" t="s">
        <v>33</v>
      </c>
      <c r="C62" s="172" t="s">
        <v>511</v>
      </c>
    </row>
    <row r="63" spans="1:3" s="170" customFormat="1" ht="38.25" hidden="1" x14ac:dyDescent="0.2">
      <c r="A63" s="214">
        <v>41060</v>
      </c>
      <c r="B63" s="170" t="s">
        <v>33</v>
      </c>
      <c r="C63" s="172" t="s">
        <v>512</v>
      </c>
    </row>
    <row r="64" spans="1:3" s="170" customFormat="1" hidden="1" x14ac:dyDescent="0.2">
      <c r="A64" s="214">
        <v>41060</v>
      </c>
      <c r="B64" s="170" t="s">
        <v>33</v>
      </c>
      <c r="C64" s="170" t="s">
        <v>449</v>
      </c>
    </row>
    <row r="65" spans="1:3" s="170" customFormat="1" ht="51" hidden="1" x14ac:dyDescent="0.2">
      <c r="A65" s="214">
        <v>41060</v>
      </c>
      <c r="B65" s="170" t="s">
        <v>33</v>
      </c>
      <c r="C65" s="172" t="s">
        <v>516</v>
      </c>
    </row>
    <row r="66" spans="1:3" s="149" customFormat="1" hidden="1" x14ac:dyDescent="0.2">
      <c r="A66" s="216">
        <v>41127</v>
      </c>
      <c r="B66" s="149" t="s">
        <v>467</v>
      </c>
      <c r="C66" s="149" t="s">
        <v>200</v>
      </c>
    </row>
    <row r="67" spans="1:3" s="148" customFormat="1" ht="14.25" hidden="1" x14ac:dyDescent="0.2">
      <c r="A67" s="216">
        <v>41206</v>
      </c>
      <c r="B67" s="149" t="s">
        <v>473</v>
      </c>
      <c r="C67" s="149" t="s">
        <v>474</v>
      </c>
    </row>
    <row r="68" spans="1:3" s="149" customFormat="1" ht="14.25" hidden="1" x14ac:dyDescent="0.2">
      <c r="A68" s="216">
        <v>41232</v>
      </c>
      <c r="B68" s="149" t="s">
        <v>527</v>
      </c>
      <c r="C68" s="149" t="s">
        <v>77</v>
      </c>
    </row>
    <row r="69" spans="1:3" s="148" customFormat="1" ht="14.25" hidden="1" x14ac:dyDescent="0.2">
      <c r="A69" s="216">
        <v>41324</v>
      </c>
      <c r="B69" s="149" t="s">
        <v>497</v>
      </c>
      <c r="C69" s="149" t="s">
        <v>77</v>
      </c>
    </row>
    <row r="70" spans="1:3" s="170" customFormat="1" ht="25.5" hidden="1" x14ac:dyDescent="0.2">
      <c r="A70" s="217">
        <v>41324</v>
      </c>
      <c r="B70" s="170" t="s">
        <v>11</v>
      </c>
      <c r="C70" s="172" t="s">
        <v>515</v>
      </c>
    </row>
    <row r="71" spans="1:3" s="148" customFormat="1" ht="14.25" hidden="1" x14ac:dyDescent="0.2">
      <c r="A71" s="216">
        <v>41324</v>
      </c>
      <c r="B71" s="149" t="s">
        <v>498</v>
      </c>
      <c r="C71" s="149" t="s">
        <v>17</v>
      </c>
    </row>
    <row r="72" spans="1:3" s="148" customFormat="1" ht="14.25" hidden="1" x14ac:dyDescent="0.2">
      <c r="A72" s="216">
        <v>41324</v>
      </c>
      <c r="B72" s="149" t="s">
        <v>499</v>
      </c>
      <c r="C72" s="149" t="s">
        <v>492</v>
      </c>
    </row>
    <row r="73" spans="1:3" s="149" customFormat="1" hidden="1" x14ac:dyDescent="0.2">
      <c r="A73" s="216">
        <v>41358</v>
      </c>
      <c r="B73" s="149" t="s">
        <v>517</v>
      </c>
      <c r="C73" s="149" t="s">
        <v>518</v>
      </c>
    </row>
    <row r="74" spans="1:3" s="149" customFormat="1" ht="14.25" hidden="1" x14ac:dyDescent="0.2">
      <c r="A74" s="216">
        <v>41452</v>
      </c>
      <c r="B74" s="149" t="s">
        <v>566</v>
      </c>
      <c r="C74" s="149" t="s">
        <v>77</v>
      </c>
    </row>
    <row r="75" spans="1:3" s="149" customFormat="1" ht="14.25" hidden="1" x14ac:dyDescent="0.2">
      <c r="A75" s="216">
        <v>41452</v>
      </c>
      <c r="B75" s="149" t="s">
        <v>567</v>
      </c>
      <c r="C75" s="149" t="s">
        <v>543</v>
      </c>
    </row>
    <row r="76" spans="1:3" s="149" customFormat="1" hidden="1" x14ac:dyDescent="0.2">
      <c r="A76" s="216">
        <v>41466</v>
      </c>
      <c r="B76" s="149" t="s">
        <v>547</v>
      </c>
      <c r="C76" s="149" t="s">
        <v>565</v>
      </c>
    </row>
    <row r="77" spans="1:3" s="148" customFormat="1" hidden="1" x14ac:dyDescent="0.2">
      <c r="A77" s="215">
        <v>41730</v>
      </c>
      <c r="B77" s="148" t="s">
        <v>263</v>
      </c>
      <c r="C77" s="148" t="s">
        <v>568</v>
      </c>
    </row>
    <row r="78" spans="1:3" s="148" customFormat="1" ht="51" hidden="1" x14ac:dyDescent="0.2">
      <c r="A78" s="215">
        <v>41772</v>
      </c>
      <c r="B78" s="148" t="s">
        <v>363</v>
      </c>
      <c r="C78" s="183" t="s">
        <v>575</v>
      </c>
    </row>
    <row r="79" spans="1:3" s="149" customFormat="1" ht="14.25" hidden="1" x14ac:dyDescent="0.2">
      <c r="A79" s="216">
        <v>41884</v>
      </c>
      <c r="B79" s="149" t="s">
        <v>583</v>
      </c>
      <c r="C79" s="149" t="s">
        <v>577</v>
      </c>
    </row>
    <row r="80" spans="1:3" s="149" customFormat="1" ht="14.25" hidden="1" x14ac:dyDescent="0.2">
      <c r="A80" s="216">
        <v>41884</v>
      </c>
      <c r="B80" s="149" t="s">
        <v>584</v>
      </c>
      <c r="C80" s="149" t="s">
        <v>200</v>
      </c>
    </row>
    <row r="81" spans="1:3" s="149" customFormat="1" ht="14.25" hidden="1" x14ac:dyDescent="0.2">
      <c r="A81" s="215">
        <v>41886</v>
      </c>
      <c r="B81" s="148" t="s">
        <v>585</v>
      </c>
      <c r="C81" s="148" t="s">
        <v>474</v>
      </c>
    </row>
    <row r="82" spans="1:3" s="149" customFormat="1" hidden="1" x14ac:dyDescent="0.2">
      <c r="A82" s="216">
        <v>42061</v>
      </c>
      <c r="B82" s="149" t="s">
        <v>589</v>
      </c>
      <c r="C82" s="149" t="s">
        <v>594</v>
      </c>
    </row>
    <row r="83" spans="1:3" s="149" customFormat="1" hidden="1" x14ac:dyDescent="0.2">
      <c r="A83" s="216">
        <v>42061</v>
      </c>
      <c r="B83" s="149" t="s">
        <v>592</v>
      </c>
      <c r="C83" s="149" t="s">
        <v>593</v>
      </c>
    </row>
    <row r="84" spans="1:3" s="149" customFormat="1" ht="14.25" hidden="1" x14ac:dyDescent="0.2">
      <c r="A84" s="216">
        <v>42061</v>
      </c>
      <c r="B84" s="149" t="s">
        <v>602</v>
      </c>
      <c r="C84" s="149" t="s">
        <v>603</v>
      </c>
    </row>
    <row r="85" spans="1:3" s="148" customFormat="1" hidden="1" x14ac:dyDescent="0.2">
      <c r="A85" s="215">
        <v>42093</v>
      </c>
      <c r="B85" s="148" t="s">
        <v>605</v>
      </c>
      <c r="C85" s="148" t="s">
        <v>607</v>
      </c>
    </row>
    <row r="86" spans="1:3" s="148" customFormat="1" ht="14.25" hidden="1" x14ac:dyDescent="0.2">
      <c r="A86" s="215">
        <v>42093</v>
      </c>
      <c r="B86" s="148" t="s">
        <v>604</v>
      </c>
      <c r="C86" s="148" t="s">
        <v>492</v>
      </c>
    </row>
    <row r="87" spans="1:3" s="148" customFormat="1" ht="14.25" hidden="1" x14ac:dyDescent="0.2">
      <c r="A87" s="215">
        <v>42093</v>
      </c>
      <c r="B87" s="186" t="s">
        <v>619</v>
      </c>
      <c r="C87" s="148" t="s">
        <v>609</v>
      </c>
    </row>
    <row r="88" spans="1:3" s="148" customFormat="1" hidden="1" x14ac:dyDescent="0.2">
      <c r="A88" s="215">
        <v>42093</v>
      </c>
      <c r="B88" s="148" t="s">
        <v>606</v>
      </c>
      <c r="C88" s="148" t="s">
        <v>608</v>
      </c>
    </row>
    <row r="89" spans="1:3" s="148" customFormat="1" hidden="1" x14ac:dyDescent="0.2">
      <c r="A89" s="215">
        <v>42123</v>
      </c>
      <c r="B89" s="148" t="s">
        <v>610</v>
      </c>
      <c r="C89" s="148" t="s">
        <v>611</v>
      </c>
    </row>
    <row r="90" spans="1:3" s="148" customFormat="1" ht="14.25" hidden="1" x14ac:dyDescent="0.2">
      <c r="A90" s="215">
        <v>42129</v>
      </c>
      <c r="B90" s="148" t="s">
        <v>623</v>
      </c>
      <c r="C90" s="148" t="s">
        <v>621</v>
      </c>
    </row>
    <row r="91" spans="1:3" s="149" customFormat="1" ht="14.25" hidden="1" x14ac:dyDescent="0.2">
      <c r="A91" s="216">
        <v>42304</v>
      </c>
      <c r="B91" s="149" t="s">
        <v>631</v>
      </c>
      <c r="C91" s="149" t="s">
        <v>625</v>
      </c>
    </row>
    <row r="92" spans="1:3" s="149" customFormat="1" ht="14.25" hidden="1" x14ac:dyDescent="0.2">
      <c r="A92" s="216">
        <v>42304</v>
      </c>
      <c r="B92" s="149" t="s">
        <v>632</v>
      </c>
      <c r="C92" s="149" t="s">
        <v>624</v>
      </c>
    </row>
    <row r="93" spans="1:3" s="149" customFormat="1" hidden="1" x14ac:dyDescent="0.2">
      <c r="A93" s="216">
        <v>42304</v>
      </c>
      <c r="B93" s="149" t="s">
        <v>635</v>
      </c>
      <c r="C93" s="149" t="s">
        <v>636</v>
      </c>
    </row>
    <row r="94" spans="1:3" s="149" customFormat="1" ht="14.25" hidden="1" x14ac:dyDescent="0.2">
      <c r="A94" s="216">
        <v>42304</v>
      </c>
      <c r="B94" s="149" t="s">
        <v>634</v>
      </c>
      <c r="C94" s="149" t="s">
        <v>625</v>
      </c>
    </row>
    <row r="95" spans="1:3" s="149" customFormat="1" hidden="1" x14ac:dyDescent="0.2">
      <c r="A95" s="216">
        <v>42304</v>
      </c>
      <c r="B95" s="149" t="s">
        <v>628</v>
      </c>
      <c r="C95" s="149" t="s">
        <v>629</v>
      </c>
    </row>
    <row r="96" spans="1:3" s="148" customFormat="1" ht="14.25" hidden="1" x14ac:dyDescent="0.2">
      <c r="A96" s="215">
        <v>42374</v>
      </c>
      <c r="B96" s="148" t="s">
        <v>641</v>
      </c>
      <c r="C96" s="148" t="s">
        <v>624</v>
      </c>
    </row>
    <row r="97" spans="1:3" s="149" customFormat="1" ht="14.25" hidden="1" x14ac:dyDescent="0.2">
      <c r="A97" s="216">
        <v>42431</v>
      </c>
      <c r="B97" s="149" t="s">
        <v>651</v>
      </c>
      <c r="C97" s="149" t="s">
        <v>645</v>
      </c>
    </row>
    <row r="98" spans="1:3" s="149" customFormat="1" ht="14.25" hidden="1" x14ac:dyDescent="0.2">
      <c r="A98" s="216">
        <v>42431</v>
      </c>
      <c r="B98" s="149" t="s">
        <v>652</v>
      </c>
      <c r="C98" s="149" t="s">
        <v>650</v>
      </c>
    </row>
    <row r="99" spans="1:3" s="148" customFormat="1" ht="14.25" hidden="1" x14ac:dyDescent="0.2">
      <c r="A99" s="215">
        <v>42579</v>
      </c>
      <c r="B99" s="148" t="s">
        <v>662</v>
      </c>
      <c r="C99" s="148" t="s">
        <v>645</v>
      </c>
    </row>
    <row r="100" spans="1:3" s="149" customFormat="1" ht="14.25" hidden="1" x14ac:dyDescent="0.2">
      <c r="A100" s="216">
        <v>42626</v>
      </c>
      <c r="B100" s="149" t="s">
        <v>663</v>
      </c>
      <c r="C100" s="149" t="s">
        <v>645</v>
      </c>
    </row>
    <row r="101" spans="1:3" s="170" customFormat="1" ht="63.75" hidden="1" x14ac:dyDescent="0.2">
      <c r="A101" s="217">
        <v>42674</v>
      </c>
      <c r="B101" s="170" t="s">
        <v>672</v>
      </c>
      <c r="C101" s="172" t="s">
        <v>673</v>
      </c>
    </row>
    <row r="102" spans="1:3" s="192" customFormat="1" ht="14.25" hidden="1" x14ac:dyDescent="0.2">
      <c r="A102" s="216">
        <v>42695</v>
      </c>
      <c r="B102" s="149" t="s">
        <v>678</v>
      </c>
      <c r="C102" s="149" t="s">
        <v>645</v>
      </c>
    </row>
    <row r="103" spans="1:3" s="148" customFormat="1" hidden="1" x14ac:dyDescent="0.2">
      <c r="A103" s="215">
        <v>42807</v>
      </c>
      <c r="B103" s="148" t="s">
        <v>696</v>
      </c>
      <c r="C103" s="148" t="s">
        <v>697</v>
      </c>
    </row>
    <row r="104" spans="1:3" s="148" customFormat="1" ht="14.25" hidden="1" x14ac:dyDescent="0.2">
      <c r="A104" s="215">
        <v>42807</v>
      </c>
      <c r="B104" s="148" t="s">
        <v>710</v>
      </c>
      <c r="C104" s="148" t="s">
        <v>698</v>
      </c>
    </row>
    <row r="105" spans="1:3" s="192" customFormat="1" ht="14.25" hidden="1" x14ac:dyDescent="0.2">
      <c r="A105" s="216">
        <v>42990</v>
      </c>
      <c r="B105" s="149" t="s">
        <v>738</v>
      </c>
      <c r="C105" s="149" t="s">
        <v>717</v>
      </c>
    </row>
    <row r="106" spans="1:3" s="192" customFormat="1" hidden="1" x14ac:dyDescent="0.2">
      <c r="A106" s="216">
        <v>42990</v>
      </c>
      <c r="B106" s="149" t="s">
        <v>718</v>
      </c>
      <c r="C106" s="149" t="s">
        <v>32</v>
      </c>
    </row>
    <row r="107" spans="1:3" s="192" customFormat="1" ht="14.25" hidden="1" x14ac:dyDescent="0.2">
      <c r="A107" s="216">
        <v>42990</v>
      </c>
      <c r="B107" s="149" t="s">
        <v>739</v>
      </c>
      <c r="C107" s="149" t="s">
        <v>645</v>
      </c>
    </row>
    <row r="108" spans="1:3" s="192" customFormat="1" ht="14.25" hidden="1" x14ac:dyDescent="0.2">
      <c r="A108" s="216">
        <v>42990</v>
      </c>
      <c r="B108" s="149" t="s">
        <v>740</v>
      </c>
      <c r="C108" s="149" t="s">
        <v>645</v>
      </c>
    </row>
    <row r="109" spans="1:3" s="148" customFormat="1" ht="14.25" hidden="1" x14ac:dyDescent="0.2">
      <c r="A109" s="215">
        <v>43103</v>
      </c>
      <c r="B109" s="148" t="s">
        <v>754</v>
      </c>
      <c r="C109" s="148" t="s">
        <v>200</v>
      </c>
    </row>
    <row r="110" spans="1:3" s="148" customFormat="1" ht="14.25" hidden="1" x14ac:dyDescent="0.2">
      <c r="A110" s="215">
        <v>43103</v>
      </c>
      <c r="B110" s="148" t="s">
        <v>741</v>
      </c>
      <c r="C110" s="148" t="s">
        <v>717</v>
      </c>
    </row>
    <row r="111" spans="1:3" s="192" customFormat="1" hidden="1" x14ac:dyDescent="0.2">
      <c r="A111" s="216">
        <v>43159</v>
      </c>
      <c r="B111" s="149" t="s">
        <v>761</v>
      </c>
      <c r="C111" s="149" t="s">
        <v>762</v>
      </c>
    </row>
    <row r="112" spans="1:3" s="192" customFormat="1" ht="14.25" hidden="1" x14ac:dyDescent="0.2">
      <c r="A112" s="215">
        <v>43182</v>
      </c>
      <c r="B112" s="148" t="s">
        <v>546</v>
      </c>
      <c r="C112" s="148" t="s">
        <v>770</v>
      </c>
    </row>
    <row r="113" spans="1:3" s="192" customFormat="1" hidden="1" x14ac:dyDescent="0.2">
      <c r="A113" s="215">
        <v>43182</v>
      </c>
      <c r="B113" s="148" t="s">
        <v>610</v>
      </c>
      <c r="C113" s="148" t="s">
        <v>770</v>
      </c>
    </row>
    <row r="114" spans="1:3" s="192" customFormat="1" ht="14.25" hidden="1" x14ac:dyDescent="0.2">
      <c r="A114" s="215">
        <v>43182</v>
      </c>
      <c r="B114" s="148" t="s">
        <v>666</v>
      </c>
      <c r="C114" s="148" t="s">
        <v>770</v>
      </c>
    </row>
    <row r="115" spans="1:3" s="192" customFormat="1" ht="14.25" hidden="1" x14ac:dyDescent="0.2">
      <c r="A115" s="215">
        <v>43182</v>
      </c>
      <c r="B115" s="148" t="s">
        <v>771</v>
      </c>
      <c r="C115" s="148" t="s">
        <v>770</v>
      </c>
    </row>
    <row r="116" spans="1:3" s="192" customFormat="1" hidden="1" x14ac:dyDescent="0.2">
      <c r="A116" s="215">
        <v>43182</v>
      </c>
      <c r="B116" s="148" t="s">
        <v>547</v>
      </c>
      <c r="C116" s="148" t="s">
        <v>769</v>
      </c>
    </row>
    <row r="117" spans="1:3" s="192" customFormat="1" ht="14.25" hidden="1" x14ac:dyDescent="0.2">
      <c r="A117" s="216">
        <v>43332</v>
      </c>
      <c r="B117" s="149" t="s">
        <v>800</v>
      </c>
      <c r="C117" s="149" t="s">
        <v>866</v>
      </c>
    </row>
    <row r="118" spans="1:3" s="192" customFormat="1" ht="14.25" hidden="1" x14ac:dyDescent="0.2">
      <c r="A118" s="216">
        <v>43332</v>
      </c>
      <c r="B118" s="149" t="s">
        <v>801</v>
      </c>
      <c r="C118" s="149" t="s">
        <v>625</v>
      </c>
    </row>
    <row r="119" spans="1:3" s="195" customFormat="1" ht="27" hidden="1" x14ac:dyDescent="0.2">
      <c r="A119" s="218">
        <v>43332</v>
      </c>
      <c r="B119" s="190" t="s">
        <v>784</v>
      </c>
      <c r="C119" s="191" t="s">
        <v>802</v>
      </c>
    </row>
    <row r="120" spans="1:3" s="170" customFormat="1" hidden="1" x14ac:dyDescent="0.2">
      <c r="A120" s="225">
        <v>43370</v>
      </c>
      <c r="B120" s="190" t="s">
        <v>804</v>
      </c>
      <c r="C120" s="191" t="s">
        <v>327</v>
      </c>
    </row>
    <row r="121" spans="1:3" s="192" customFormat="1" ht="14.25" x14ac:dyDescent="0.2">
      <c r="A121" s="216">
        <v>43525</v>
      </c>
      <c r="B121" s="149" t="s">
        <v>829</v>
      </c>
      <c r="C121" s="149" t="s">
        <v>625</v>
      </c>
    </row>
    <row r="122" spans="1:3" s="190" customFormat="1" x14ac:dyDescent="0.2">
      <c r="A122" s="217">
        <v>43525</v>
      </c>
      <c r="B122" s="170" t="s">
        <v>10</v>
      </c>
      <c r="C122" s="191" t="s">
        <v>828</v>
      </c>
    </row>
    <row r="123" spans="1:3" s="192" customFormat="1" ht="14.25" x14ac:dyDescent="0.2">
      <c r="A123" s="216">
        <v>43644</v>
      </c>
      <c r="B123" s="149" t="s">
        <v>1101</v>
      </c>
      <c r="C123" s="149" t="s">
        <v>625</v>
      </c>
    </row>
    <row r="124" spans="1:3" s="192" customFormat="1" ht="14.25" x14ac:dyDescent="0.2">
      <c r="A124" s="216">
        <v>43670</v>
      </c>
      <c r="B124" s="149" t="s">
        <v>1102</v>
      </c>
      <c r="C124" s="149" t="s">
        <v>625</v>
      </c>
    </row>
    <row r="125" spans="1:3" s="149" customFormat="1" x14ac:dyDescent="0.2">
      <c r="A125" s="213">
        <v>43746</v>
      </c>
      <c r="B125" s="148" t="s">
        <v>12</v>
      </c>
      <c r="C125" s="148" t="s">
        <v>857</v>
      </c>
    </row>
    <row r="126" spans="1:3" s="192" customFormat="1" ht="14.25" x14ac:dyDescent="0.2">
      <c r="A126" s="216">
        <v>43896</v>
      </c>
      <c r="B126" s="149" t="s">
        <v>1103</v>
      </c>
      <c r="C126" s="149" t="s">
        <v>869</v>
      </c>
    </row>
    <row r="127" spans="1:3" s="192" customFormat="1" ht="14.25" x14ac:dyDescent="0.2">
      <c r="A127" s="216">
        <v>43944</v>
      </c>
      <c r="B127" s="149" t="s">
        <v>884</v>
      </c>
      <c r="C127" s="149" t="s">
        <v>645</v>
      </c>
    </row>
    <row r="128" spans="1:3" s="148" customFormat="1" x14ac:dyDescent="0.2">
      <c r="A128" s="216">
        <v>43958</v>
      </c>
      <c r="B128" s="149" t="s">
        <v>883</v>
      </c>
      <c r="C128" s="149" t="s">
        <v>199</v>
      </c>
    </row>
    <row r="129" spans="1:3" s="192" customFormat="1" ht="14.25" x14ac:dyDescent="0.2">
      <c r="A129" s="216">
        <v>43993</v>
      </c>
      <c r="B129" s="149" t="s">
        <v>897</v>
      </c>
      <c r="C129" s="149" t="s">
        <v>645</v>
      </c>
    </row>
    <row r="130" spans="1:3" s="148" customFormat="1" x14ac:dyDescent="0.2">
      <c r="A130" s="216">
        <v>44098</v>
      </c>
      <c r="B130" s="149" t="s">
        <v>895</v>
      </c>
      <c r="C130" s="149" t="s">
        <v>934</v>
      </c>
    </row>
    <row r="131" spans="1:3" s="148" customFormat="1" x14ac:dyDescent="0.2">
      <c r="A131" s="216">
        <v>44098</v>
      </c>
      <c r="B131" s="149" t="s">
        <v>916</v>
      </c>
      <c r="C131" s="149" t="s">
        <v>942</v>
      </c>
    </row>
    <row r="132" spans="1:3" s="148" customFormat="1" ht="14.25" x14ac:dyDescent="0.2">
      <c r="A132" s="216">
        <v>44145</v>
      </c>
      <c r="B132" s="149" t="s">
        <v>1104</v>
      </c>
      <c r="C132" s="149" t="s">
        <v>944</v>
      </c>
    </row>
    <row r="133" spans="1:3" s="192" customFormat="1" ht="14.25" x14ac:dyDescent="0.2">
      <c r="A133" s="216">
        <v>44222</v>
      </c>
      <c r="B133" s="148" t="s">
        <v>882</v>
      </c>
      <c r="C133" s="148" t="s">
        <v>958</v>
      </c>
    </row>
    <row r="134" spans="1:3" s="148" customFormat="1" ht="14.25" x14ac:dyDescent="0.2">
      <c r="A134" s="215">
        <v>44299</v>
      </c>
      <c r="B134" s="148" t="s">
        <v>472</v>
      </c>
      <c r="C134" s="148" t="s">
        <v>965</v>
      </c>
    </row>
    <row r="135" spans="1:3" s="228" customFormat="1" ht="38.25" x14ac:dyDescent="0.2">
      <c r="A135" s="217">
        <v>44392</v>
      </c>
      <c r="B135" s="170" t="s">
        <v>363</v>
      </c>
      <c r="C135" s="172" t="s">
        <v>973</v>
      </c>
    </row>
    <row r="136" spans="1:3" s="228" customFormat="1" ht="25.5" x14ac:dyDescent="0.2">
      <c r="A136" s="218">
        <v>44392</v>
      </c>
      <c r="B136" s="170" t="s">
        <v>666</v>
      </c>
      <c r="C136" s="172" t="s">
        <v>975</v>
      </c>
    </row>
    <row r="137" spans="1:3" s="170" customFormat="1" ht="14.25" x14ac:dyDescent="0.2">
      <c r="A137" s="217">
        <v>44421</v>
      </c>
      <c r="B137" s="170" t="s">
        <v>710</v>
      </c>
      <c r="C137" s="170" t="s">
        <v>984</v>
      </c>
    </row>
    <row r="138" spans="1:3" s="190" customFormat="1" ht="14.25" x14ac:dyDescent="0.2">
      <c r="A138" s="218">
        <v>44470</v>
      </c>
      <c r="B138" s="190" t="s">
        <v>1001</v>
      </c>
      <c r="C138" s="191" t="s">
        <v>645</v>
      </c>
    </row>
    <row r="139" spans="1:3" s="170" customFormat="1" ht="25.5" x14ac:dyDescent="0.2">
      <c r="A139" s="217">
        <v>44568</v>
      </c>
      <c r="B139" s="170" t="s">
        <v>666</v>
      </c>
      <c r="C139" s="172" t="s">
        <v>1006</v>
      </c>
    </row>
    <row r="140" spans="1:3" s="149" customFormat="1" ht="14.25" x14ac:dyDescent="0.2">
      <c r="A140" s="216">
        <v>44785</v>
      </c>
      <c r="B140" s="149" t="s">
        <v>1189</v>
      </c>
      <c r="C140" s="149" t="s">
        <v>1190</v>
      </c>
    </row>
    <row r="141" spans="1:3" s="149" customFormat="1" x14ac:dyDescent="0.2">
      <c r="A141" s="216">
        <v>44785</v>
      </c>
      <c r="B141" s="149" t="s">
        <v>1078</v>
      </c>
      <c r="C141" s="149" t="s">
        <v>942</v>
      </c>
    </row>
    <row r="142" spans="1:3" s="148" customFormat="1" ht="14.25" x14ac:dyDescent="0.2">
      <c r="A142" s="215">
        <v>44831</v>
      </c>
      <c r="B142" s="148" t="s">
        <v>1187</v>
      </c>
      <c r="C142" s="148" t="s">
        <v>645</v>
      </c>
    </row>
    <row r="143" spans="1:3" s="148" customFormat="1" x14ac:dyDescent="0.2">
      <c r="A143" s="215">
        <v>44831</v>
      </c>
      <c r="B143" s="148" t="s">
        <v>1119</v>
      </c>
      <c r="C143" s="148" t="s">
        <v>1121</v>
      </c>
    </row>
    <row r="144" spans="1:3" s="148" customFormat="1" ht="14.25" x14ac:dyDescent="0.2">
      <c r="A144" s="215">
        <v>44831</v>
      </c>
      <c r="B144" s="148" t="s">
        <v>1188</v>
      </c>
      <c r="C144" s="148" t="s">
        <v>1191</v>
      </c>
    </row>
    <row r="145" spans="1:3" s="148" customFormat="1" ht="14.25" x14ac:dyDescent="0.2">
      <c r="A145" s="215">
        <v>44831</v>
      </c>
      <c r="B145" s="148" t="s">
        <v>1193</v>
      </c>
      <c r="C145" s="148" t="s">
        <v>1181</v>
      </c>
    </row>
    <row r="146" spans="1:3" s="148" customFormat="1" x14ac:dyDescent="0.2">
      <c r="A146" s="215">
        <v>44831</v>
      </c>
      <c r="B146" s="148" t="s">
        <v>1019</v>
      </c>
      <c r="C146" s="148" t="s">
        <v>1192</v>
      </c>
    </row>
    <row r="147" spans="1:3" s="148" customFormat="1" x14ac:dyDescent="0.2">
      <c r="A147" s="215">
        <v>44831</v>
      </c>
      <c r="B147" s="148" t="s">
        <v>1156</v>
      </c>
      <c r="C147" s="148" t="s">
        <v>697</v>
      </c>
    </row>
    <row r="148" spans="1:3" s="149" customFormat="1" x14ac:dyDescent="0.2">
      <c r="A148" s="216">
        <v>44839</v>
      </c>
      <c r="B148" s="149" t="s">
        <v>1194</v>
      </c>
      <c r="C148" s="149" t="s">
        <v>1195</v>
      </c>
    </row>
    <row r="149" spans="1:3" s="249" customFormat="1" ht="14.25" x14ac:dyDescent="0.2">
      <c r="A149" s="248">
        <v>45029</v>
      </c>
      <c r="B149" s="249" t="s">
        <v>1255</v>
      </c>
      <c r="C149" s="250" t="s">
        <v>1212</v>
      </c>
    </row>
    <row r="150" spans="1:3" s="249" customFormat="1" ht="14.25" x14ac:dyDescent="0.2">
      <c r="A150" s="248">
        <v>45029</v>
      </c>
      <c r="B150" s="249" t="s">
        <v>1256</v>
      </c>
      <c r="C150" s="250" t="s">
        <v>1223</v>
      </c>
    </row>
    <row r="151" spans="1:3" s="249" customFormat="1" x14ac:dyDescent="0.2">
      <c r="A151" s="248">
        <v>45029</v>
      </c>
      <c r="B151" s="249" t="s">
        <v>916</v>
      </c>
      <c r="C151" s="250" t="s">
        <v>1271</v>
      </c>
    </row>
    <row r="152" spans="1:3" s="249" customFormat="1" ht="25.5" x14ac:dyDescent="0.2">
      <c r="A152" s="248">
        <v>45029</v>
      </c>
      <c r="B152" s="249" t="s">
        <v>1272</v>
      </c>
      <c r="C152" s="250" t="s">
        <v>1204</v>
      </c>
    </row>
    <row r="153" spans="1:3" s="249" customFormat="1" ht="14.25" x14ac:dyDescent="0.2">
      <c r="A153" s="248">
        <v>45029</v>
      </c>
      <c r="B153" s="249" t="s">
        <v>1257</v>
      </c>
      <c r="C153" s="250" t="s">
        <v>1212</v>
      </c>
    </row>
    <row r="154" spans="1:3" s="249" customFormat="1" x14ac:dyDescent="0.2">
      <c r="A154" s="248">
        <v>45029</v>
      </c>
      <c r="B154" s="249" t="s">
        <v>1234</v>
      </c>
      <c r="C154" s="250" t="s">
        <v>1235</v>
      </c>
    </row>
    <row r="155" spans="1:3" s="148" customFormat="1" x14ac:dyDescent="0.2">
      <c r="A155" s="216">
        <v>45120</v>
      </c>
      <c r="B155" s="149" t="s">
        <v>916</v>
      </c>
      <c r="C155" s="149" t="s">
        <v>1273</v>
      </c>
    </row>
    <row r="156" spans="1:3" s="253" customFormat="1" x14ac:dyDescent="0.2">
      <c r="A156" s="252">
        <v>45132</v>
      </c>
      <c r="B156" s="265" t="s">
        <v>1278</v>
      </c>
      <c r="C156" s="250" t="s">
        <v>1235</v>
      </c>
    </row>
    <row r="157" spans="1:3" s="253" customFormat="1" x14ac:dyDescent="0.2">
      <c r="A157" s="216">
        <v>45504</v>
      </c>
      <c r="B157" s="149" t="s">
        <v>1319</v>
      </c>
      <c r="C157" s="149" t="s">
        <v>1345</v>
      </c>
    </row>
    <row r="158" spans="1:3" s="253" customFormat="1" x14ac:dyDescent="0.2">
      <c r="A158" s="216">
        <v>45504</v>
      </c>
      <c r="B158" s="149" t="s">
        <v>1343</v>
      </c>
      <c r="C158" s="149" t="s">
        <v>1345</v>
      </c>
    </row>
    <row r="159" spans="1:3" s="253" customFormat="1" x14ac:dyDescent="0.2">
      <c r="A159" s="252">
        <v>45603</v>
      </c>
      <c r="B159" s="265" t="s">
        <v>1373</v>
      </c>
      <c r="C159" s="250" t="s">
        <v>1374</v>
      </c>
    </row>
    <row r="160" spans="1:3" s="170" customFormat="1" ht="25.5" x14ac:dyDescent="0.2">
      <c r="A160" s="217">
        <v>45603</v>
      </c>
      <c r="B160" s="170" t="s">
        <v>1187</v>
      </c>
      <c r="C160" s="250" t="s">
        <v>1375</v>
      </c>
    </row>
    <row r="161" spans="1:11" s="253" customFormat="1" x14ac:dyDescent="0.2">
      <c r="A161" s="216">
        <v>45757</v>
      </c>
      <c r="B161" s="149" t="s">
        <v>1408</v>
      </c>
      <c r="C161" s="149" t="s">
        <v>1345</v>
      </c>
    </row>
    <row r="162" spans="1:11" s="253" customFormat="1" x14ac:dyDescent="0.2">
      <c r="A162" s="252">
        <v>45918</v>
      </c>
      <c r="B162" s="265" t="s">
        <v>1418</v>
      </c>
      <c r="C162" s="250" t="s">
        <v>1419</v>
      </c>
    </row>
    <row r="163" spans="1:11" s="253" customFormat="1" ht="14.25" x14ac:dyDescent="0.2">
      <c r="A163" s="252">
        <v>45918</v>
      </c>
      <c r="B163" s="265" t="s">
        <v>1257</v>
      </c>
      <c r="C163" s="250" t="s">
        <v>1443</v>
      </c>
    </row>
    <row r="164" spans="1:11" s="253" customFormat="1" ht="14.1" customHeight="1" x14ac:dyDescent="0.2">
      <c r="A164" s="218">
        <v>46160</v>
      </c>
      <c r="B164" s="190" t="s">
        <v>1515</v>
      </c>
      <c r="C164" s="191" t="s">
        <v>1345</v>
      </c>
      <c r="D164" s="190"/>
      <c r="E164" s="190"/>
      <c r="F164" s="190"/>
      <c r="G164" s="190"/>
      <c r="H164" s="190"/>
      <c r="I164" s="190"/>
      <c r="J164" s="190"/>
      <c r="K164" s="190"/>
    </row>
    <row r="165" spans="1:11" s="253" customFormat="1" ht="14.1" customHeight="1" x14ac:dyDescent="0.2">
      <c r="A165" s="218">
        <v>46160</v>
      </c>
      <c r="B165" s="190" t="s">
        <v>1549</v>
      </c>
      <c r="C165" s="191" t="s">
        <v>1557</v>
      </c>
      <c r="D165" s="190"/>
      <c r="E165" s="190"/>
      <c r="F165" s="190"/>
      <c r="G165" s="190"/>
      <c r="H165" s="190"/>
      <c r="I165" s="190"/>
      <c r="J165" s="190"/>
      <c r="K165" s="190"/>
    </row>
    <row r="166" spans="1:11" s="253" customFormat="1" ht="14.25" customHeight="1" x14ac:dyDescent="0.2">
      <c r="A166" s="218">
        <v>46160</v>
      </c>
      <c r="B166" s="149" t="s">
        <v>1471</v>
      </c>
      <c r="C166" s="149" t="s">
        <v>1511</v>
      </c>
      <c r="D166" s="190"/>
    </row>
    <row r="167" spans="1:11" s="190" customFormat="1" ht="27.95" customHeight="1" x14ac:dyDescent="0.2">
      <c r="A167" s="218">
        <v>46160</v>
      </c>
      <c r="B167" s="190" t="s">
        <v>1472</v>
      </c>
      <c r="C167" s="149" t="s">
        <v>1512</v>
      </c>
      <c r="E167" s="253"/>
      <c r="F167" s="253"/>
      <c r="G167" s="253"/>
      <c r="H167" s="253"/>
      <c r="I167" s="253"/>
      <c r="J167" s="253"/>
      <c r="K167" s="253"/>
    </row>
    <row r="168" spans="1:11" s="190" customFormat="1" ht="14.25" customHeight="1" x14ac:dyDescent="0.2">
      <c r="A168" s="218">
        <v>46160</v>
      </c>
      <c r="B168" s="190" t="s">
        <v>1519</v>
      </c>
      <c r="C168" s="191" t="s">
        <v>1419</v>
      </c>
    </row>
    <row r="169" spans="1:11" s="253" customFormat="1" ht="14.25" x14ac:dyDescent="0.2">
      <c r="A169" s="218">
        <v>46160</v>
      </c>
      <c r="B169" s="190" t="s">
        <v>739</v>
      </c>
      <c r="C169" s="191" t="s">
        <v>1574</v>
      </c>
      <c r="D169" s="190"/>
      <c r="E169" s="190"/>
      <c r="F169" s="190"/>
      <c r="G169" s="190"/>
      <c r="H169" s="190"/>
      <c r="I169" s="190"/>
      <c r="J169" s="190"/>
      <c r="K169" s="190"/>
    </row>
    <row r="170" spans="1:11" s="253" customFormat="1" ht="25.5" x14ac:dyDescent="0.2">
      <c r="A170" s="218">
        <v>46160</v>
      </c>
      <c r="B170" s="190" t="s">
        <v>1463</v>
      </c>
      <c r="C170" s="266" t="s">
        <v>1513</v>
      </c>
      <c r="D170" s="190"/>
    </row>
    <row r="171" spans="1:11" s="190" customFormat="1" ht="14.25" customHeight="1" x14ac:dyDescent="0.2">
      <c r="A171" s="218">
        <v>46160</v>
      </c>
      <c r="B171" s="190" t="s">
        <v>1001</v>
      </c>
      <c r="C171" s="191" t="s">
        <v>1574</v>
      </c>
    </row>
    <row r="172" spans="1:11" s="190" customFormat="1" ht="14.25" customHeight="1" x14ac:dyDescent="0.2">
      <c r="A172" s="218">
        <v>46160</v>
      </c>
      <c r="B172" s="190" t="s">
        <v>1516</v>
      </c>
      <c r="C172" s="191" t="s">
        <v>1345</v>
      </c>
    </row>
    <row r="173" spans="1:11" s="148" customFormat="1" x14ac:dyDescent="0.2">
      <c r="A173" s="215"/>
      <c r="B173" s="148" t="s">
        <v>93</v>
      </c>
    </row>
    <row r="174" spans="1:11" s="148" customFormat="1" x14ac:dyDescent="0.2">
      <c r="A174" s="215" t="s">
        <v>93</v>
      </c>
      <c r="B174" s="148" t="s">
        <v>93</v>
      </c>
    </row>
    <row r="175" spans="1:11" s="148" customFormat="1" x14ac:dyDescent="0.2">
      <c r="A175" s="215"/>
      <c r="B175" s="148" t="s">
        <v>93</v>
      </c>
    </row>
    <row r="176" spans="1:11" ht="15.75" x14ac:dyDescent="0.25">
      <c r="A176" s="210" t="s">
        <v>404</v>
      </c>
    </row>
    <row r="177" spans="1:3" s="149" customFormat="1" hidden="1" x14ac:dyDescent="0.2">
      <c r="A177" s="216">
        <v>38730</v>
      </c>
      <c r="B177" s="149" t="s">
        <v>389</v>
      </c>
      <c r="C177" s="149" t="s">
        <v>535</v>
      </c>
    </row>
    <row r="178" spans="1:3" s="149" customFormat="1" hidden="1" x14ac:dyDescent="0.2">
      <c r="A178" s="216">
        <v>38730</v>
      </c>
      <c r="B178" s="149" t="s">
        <v>390</v>
      </c>
      <c r="C178" s="149" t="s">
        <v>535</v>
      </c>
    </row>
    <row r="179" spans="1:3" s="149" customFormat="1" hidden="1" x14ac:dyDescent="0.2">
      <c r="A179" s="216">
        <v>38730</v>
      </c>
      <c r="B179" s="149" t="s">
        <v>391</v>
      </c>
      <c r="C179" s="149" t="s">
        <v>535</v>
      </c>
    </row>
    <row r="180" spans="1:3" s="149" customFormat="1" hidden="1" x14ac:dyDescent="0.2">
      <c r="A180" s="216">
        <v>38730</v>
      </c>
      <c r="B180" s="149" t="s">
        <v>392</v>
      </c>
      <c r="C180" s="149" t="s">
        <v>535</v>
      </c>
    </row>
    <row r="181" spans="1:3" s="149" customFormat="1" hidden="1" x14ac:dyDescent="0.2">
      <c r="A181" s="216">
        <v>38730</v>
      </c>
      <c r="B181" s="149" t="s">
        <v>393</v>
      </c>
      <c r="C181" s="149" t="s">
        <v>535</v>
      </c>
    </row>
    <row r="182" spans="1:3" s="149" customFormat="1" hidden="1" x14ac:dyDescent="0.2">
      <c r="A182" s="216">
        <v>38730</v>
      </c>
      <c r="B182" s="149" t="s">
        <v>394</v>
      </c>
      <c r="C182" s="149" t="s">
        <v>637</v>
      </c>
    </row>
    <row r="183" spans="1:3" s="149" customFormat="1" hidden="1" x14ac:dyDescent="0.2">
      <c r="A183" s="216">
        <v>38730</v>
      </c>
      <c r="B183" s="149" t="s">
        <v>414</v>
      </c>
      <c r="C183" s="149" t="s">
        <v>638</v>
      </c>
    </row>
    <row r="184" spans="1:3" hidden="1" x14ac:dyDescent="0.2">
      <c r="A184" s="220">
        <v>38730</v>
      </c>
      <c r="B184" t="s">
        <v>127</v>
      </c>
      <c r="C184" t="s">
        <v>415</v>
      </c>
    </row>
    <row r="185" spans="1:3" hidden="1" x14ac:dyDescent="0.2">
      <c r="A185" s="220">
        <v>38730</v>
      </c>
      <c r="B185" t="s">
        <v>386</v>
      </c>
      <c r="C185" t="s">
        <v>416</v>
      </c>
    </row>
    <row r="186" spans="1:3" hidden="1" x14ac:dyDescent="0.2">
      <c r="A186" s="220">
        <v>38730</v>
      </c>
      <c r="B186" t="s">
        <v>417</v>
      </c>
      <c r="C186" t="s">
        <v>418</v>
      </c>
    </row>
    <row r="187" spans="1:3" hidden="1" x14ac:dyDescent="0.2">
      <c r="A187" s="220">
        <v>38730</v>
      </c>
      <c r="B187" t="s">
        <v>419</v>
      </c>
      <c r="C187" t="s">
        <v>418</v>
      </c>
    </row>
    <row r="188" spans="1:3" hidden="1" x14ac:dyDescent="0.2">
      <c r="A188" s="220">
        <v>38775</v>
      </c>
      <c r="B188" t="s">
        <v>371</v>
      </c>
      <c r="C188" t="s">
        <v>420</v>
      </c>
    </row>
    <row r="189" spans="1:3" hidden="1" x14ac:dyDescent="0.2">
      <c r="A189" s="220">
        <v>38793</v>
      </c>
      <c r="B189" t="s">
        <v>113</v>
      </c>
      <c r="C189" t="s">
        <v>421</v>
      </c>
    </row>
    <row r="190" spans="1:3" hidden="1" x14ac:dyDescent="0.2">
      <c r="A190" s="220">
        <v>38803</v>
      </c>
      <c r="B190" t="s">
        <v>111</v>
      </c>
      <c r="C190" t="s">
        <v>422</v>
      </c>
    </row>
    <row r="191" spans="1:3" hidden="1" x14ac:dyDescent="0.2">
      <c r="A191" s="220">
        <v>38806</v>
      </c>
      <c r="B191" t="s">
        <v>113</v>
      </c>
      <c r="C191" t="s">
        <v>423</v>
      </c>
    </row>
    <row r="192" spans="1:3" s="149" customFormat="1" hidden="1" x14ac:dyDescent="0.2">
      <c r="A192" s="216">
        <v>38834</v>
      </c>
      <c r="B192" s="149" t="s">
        <v>424</v>
      </c>
      <c r="C192" s="149" t="s">
        <v>535</v>
      </c>
    </row>
    <row r="193" spans="1:3" s="149" customFormat="1" hidden="1" x14ac:dyDescent="0.2">
      <c r="A193" s="216">
        <v>38993</v>
      </c>
      <c r="B193" s="149" t="s">
        <v>425</v>
      </c>
      <c r="C193" s="149" t="s">
        <v>535</v>
      </c>
    </row>
    <row r="194" spans="1:3" hidden="1" x14ac:dyDescent="0.2">
      <c r="A194" s="220">
        <v>38993</v>
      </c>
      <c r="B194" t="s">
        <v>417</v>
      </c>
      <c r="C194" t="s">
        <v>426</v>
      </c>
    </row>
    <row r="195" spans="1:3" s="149" customFormat="1" hidden="1" x14ac:dyDescent="0.2">
      <c r="A195" s="216">
        <v>38993</v>
      </c>
      <c r="B195" s="149" t="s">
        <v>427</v>
      </c>
      <c r="C195" s="149" t="s">
        <v>535</v>
      </c>
    </row>
    <row r="196" spans="1:3" s="149" customFormat="1" hidden="1" x14ac:dyDescent="0.2">
      <c r="A196" s="216">
        <v>38993</v>
      </c>
      <c r="B196" s="149" t="s">
        <v>428</v>
      </c>
      <c r="C196" s="149" t="s">
        <v>535</v>
      </c>
    </row>
    <row r="197" spans="1:3" s="149" customFormat="1" hidden="1" x14ac:dyDescent="0.2">
      <c r="A197" s="216">
        <v>38993</v>
      </c>
      <c r="B197" s="149" t="s">
        <v>429</v>
      </c>
    </row>
    <row r="198" spans="1:3" s="149" customFormat="1" hidden="1" x14ac:dyDescent="0.2">
      <c r="A198" s="216">
        <v>38993</v>
      </c>
      <c r="B198" s="149" t="s">
        <v>430</v>
      </c>
      <c r="C198" s="149" t="s">
        <v>535</v>
      </c>
    </row>
    <row r="199" spans="1:3" s="149" customFormat="1" hidden="1" x14ac:dyDescent="0.2">
      <c r="A199" s="216">
        <v>38993</v>
      </c>
      <c r="B199" s="149" t="s">
        <v>431</v>
      </c>
      <c r="C199" s="149" t="s">
        <v>535</v>
      </c>
    </row>
    <row r="200" spans="1:3" s="149" customFormat="1" hidden="1" x14ac:dyDescent="0.2">
      <c r="A200" s="216">
        <v>38993</v>
      </c>
      <c r="B200" s="149" t="s">
        <v>432</v>
      </c>
      <c r="C200" s="149" t="s">
        <v>535</v>
      </c>
    </row>
    <row r="201" spans="1:3" s="149" customFormat="1" hidden="1" x14ac:dyDescent="0.2">
      <c r="A201" s="216">
        <v>38993</v>
      </c>
      <c r="B201" s="149" t="s">
        <v>433</v>
      </c>
      <c r="C201" s="149" t="s">
        <v>535</v>
      </c>
    </row>
    <row r="202" spans="1:3" s="149" customFormat="1" hidden="1" x14ac:dyDescent="0.2">
      <c r="A202" s="216">
        <v>38993</v>
      </c>
      <c r="B202" s="149" t="s">
        <v>434</v>
      </c>
      <c r="C202" s="149" t="s">
        <v>535</v>
      </c>
    </row>
    <row r="203" spans="1:3" s="149" customFormat="1" hidden="1" x14ac:dyDescent="0.2">
      <c r="A203" s="216">
        <v>38993</v>
      </c>
      <c r="B203" s="149" t="s">
        <v>435</v>
      </c>
      <c r="C203" s="149" t="s">
        <v>535</v>
      </c>
    </row>
    <row r="204" spans="1:3" s="149" customFormat="1" hidden="1" x14ac:dyDescent="0.2">
      <c r="A204" s="216">
        <v>38993</v>
      </c>
      <c r="B204" s="149" t="s">
        <v>436</v>
      </c>
      <c r="C204" s="149" t="s">
        <v>535</v>
      </c>
    </row>
    <row r="205" spans="1:3" s="149" customFormat="1" hidden="1" x14ac:dyDescent="0.2">
      <c r="A205" s="216">
        <v>38993</v>
      </c>
      <c r="B205" s="149" t="s">
        <v>437</v>
      </c>
      <c r="C205" s="149" t="s">
        <v>535</v>
      </c>
    </row>
    <row r="206" spans="1:3" s="149" customFormat="1" hidden="1" x14ac:dyDescent="0.2">
      <c r="A206" s="216">
        <v>38993</v>
      </c>
      <c r="B206" s="149" t="s">
        <v>438</v>
      </c>
      <c r="C206" s="149" t="s">
        <v>535</v>
      </c>
    </row>
    <row r="207" spans="1:3" s="149" customFormat="1" hidden="1" x14ac:dyDescent="0.2">
      <c r="A207" s="216">
        <v>38993</v>
      </c>
      <c r="B207" s="149" t="s">
        <v>167</v>
      </c>
      <c r="C207" s="149" t="s">
        <v>535</v>
      </c>
    </row>
    <row r="208" spans="1:3" s="149" customFormat="1" hidden="1" x14ac:dyDescent="0.2">
      <c r="A208" s="216">
        <v>38993</v>
      </c>
      <c r="B208" s="149" t="s">
        <v>168</v>
      </c>
      <c r="C208" s="149" t="s">
        <v>535</v>
      </c>
    </row>
    <row r="209" spans="1:3" s="149" customFormat="1" hidden="1" x14ac:dyDescent="0.2">
      <c r="A209" s="216">
        <v>38993</v>
      </c>
      <c r="B209" s="149" t="s">
        <v>169</v>
      </c>
      <c r="C209" s="149" t="s">
        <v>535</v>
      </c>
    </row>
    <row r="210" spans="1:3" hidden="1" x14ac:dyDescent="0.2">
      <c r="A210" s="220">
        <v>38993</v>
      </c>
      <c r="B210" t="s">
        <v>419</v>
      </c>
      <c r="C210" t="s">
        <v>426</v>
      </c>
    </row>
    <row r="211" spans="1:3" hidden="1" x14ac:dyDescent="0.2">
      <c r="A211" s="220">
        <v>38993</v>
      </c>
      <c r="B211" t="s">
        <v>170</v>
      </c>
      <c r="C211" t="s">
        <v>171</v>
      </c>
    </row>
    <row r="212" spans="1:3" s="149" customFormat="1" hidden="1" x14ac:dyDescent="0.2">
      <c r="A212" s="216">
        <v>39448</v>
      </c>
      <c r="B212" s="149" t="s">
        <v>113</v>
      </c>
      <c r="C212" s="149" t="s">
        <v>535</v>
      </c>
    </row>
    <row r="213" spans="1:3" s="149" customFormat="1" hidden="1" x14ac:dyDescent="0.2">
      <c r="A213" s="216">
        <v>39448</v>
      </c>
      <c r="B213" s="149" t="s">
        <v>330</v>
      </c>
      <c r="C213" s="149" t="s">
        <v>535</v>
      </c>
    </row>
    <row r="214" spans="1:3" s="149" customFormat="1" hidden="1" x14ac:dyDescent="0.2">
      <c r="A214" s="216">
        <v>39448</v>
      </c>
      <c r="B214" s="149" t="s">
        <v>112</v>
      </c>
      <c r="C214" s="149" t="s">
        <v>535</v>
      </c>
    </row>
    <row r="215" spans="1:3" hidden="1" x14ac:dyDescent="0.2">
      <c r="A215" s="220">
        <v>39525</v>
      </c>
      <c r="B215" t="s">
        <v>342</v>
      </c>
      <c r="C215" t="s">
        <v>344</v>
      </c>
    </row>
    <row r="216" spans="1:3" s="149" customFormat="1" hidden="1" x14ac:dyDescent="0.2">
      <c r="A216" s="216">
        <v>39783</v>
      </c>
      <c r="B216" s="149" t="s">
        <v>369</v>
      </c>
      <c r="C216" s="149" t="s">
        <v>535</v>
      </c>
    </row>
    <row r="217" spans="1:3" hidden="1" x14ac:dyDescent="0.2">
      <c r="A217" s="220">
        <v>39783</v>
      </c>
      <c r="B217" t="s">
        <v>280</v>
      </c>
      <c r="C217" t="s">
        <v>281</v>
      </c>
    </row>
    <row r="218" spans="1:3" s="149" customFormat="1" hidden="1" x14ac:dyDescent="0.2">
      <c r="A218" s="216">
        <v>39783</v>
      </c>
      <c r="B218" s="149" t="s">
        <v>108</v>
      </c>
      <c r="C218" s="149" t="s">
        <v>535</v>
      </c>
    </row>
    <row r="219" spans="1:3" s="149" customFormat="1" hidden="1" x14ac:dyDescent="0.2">
      <c r="A219" s="216">
        <v>39783</v>
      </c>
      <c r="B219" s="149" t="s">
        <v>328</v>
      </c>
      <c r="C219" s="149" t="s">
        <v>535</v>
      </c>
    </row>
    <row r="220" spans="1:3" s="149" customFormat="1" hidden="1" x14ac:dyDescent="0.2">
      <c r="A220" s="216">
        <v>39783</v>
      </c>
      <c r="B220" s="149" t="s">
        <v>334</v>
      </c>
      <c r="C220" s="149" t="s">
        <v>535</v>
      </c>
    </row>
    <row r="221" spans="1:3" s="149" customFormat="1" hidden="1" x14ac:dyDescent="0.2">
      <c r="A221" s="216">
        <v>39783</v>
      </c>
      <c r="B221" s="149" t="s">
        <v>126</v>
      </c>
      <c r="C221" s="149" t="s">
        <v>535</v>
      </c>
    </row>
    <row r="222" spans="1:3" s="149" customFormat="1" hidden="1" x14ac:dyDescent="0.2">
      <c r="A222" s="216">
        <v>39783</v>
      </c>
      <c r="B222" s="149" t="s">
        <v>367</v>
      </c>
      <c r="C222" s="149" t="s">
        <v>535</v>
      </c>
    </row>
    <row r="223" spans="1:3" s="149" customFormat="1" hidden="1" x14ac:dyDescent="0.2">
      <c r="A223" s="216">
        <v>39783</v>
      </c>
      <c r="B223" s="149" t="s">
        <v>153</v>
      </c>
      <c r="C223" s="149" t="s">
        <v>535</v>
      </c>
    </row>
    <row r="224" spans="1:3" s="149" customFormat="1" hidden="1" x14ac:dyDescent="0.2">
      <c r="A224" s="216">
        <v>39801</v>
      </c>
      <c r="B224" s="149" t="s">
        <v>152</v>
      </c>
      <c r="C224" s="149" t="s">
        <v>535</v>
      </c>
    </row>
    <row r="225" spans="1:3" hidden="1" x14ac:dyDescent="0.2">
      <c r="A225" s="220">
        <v>39887</v>
      </c>
      <c r="B225" t="s">
        <v>46</v>
      </c>
      <c r="C225" t="s">
        <v>75</v>
      </c>
    </row>
    <row r="226" spans="1:3" hidden="1" x14ac:dyDescent="0.2">
      <c r="A226" s="220">
        <v>39887</v>
      </c>
      <c r="B226" t="s">
        <v>46</v>
      </c>
      <c r="C226" t="s">
        <v>76</v>
      </c>
    </row>
    <row r="227" spans="1:3" s="149" customFormat="1" hidden="1" x14ac:dyDescent="0.2">
      <c r="A227" s="216">
        <v>39933</v>
      </c>
      <c r="B227" s="149" t="s">
        <v>155</v>
      </c>
      <c r="C227" s="149" t="s">
        <v>535</v>
      </c>
    </row>
    <row r="228" spans="1:3" s="149" customFormat="1" hidden="1" x14ac:dyDescent="0.2">
      <c r="A228" s="216">
        <v>39933</v>
      </c>
      <c r="B228" s="149" t="s">
        <v>162</v>
      </c>
      <c r="C228" s="149" t="s">
        <v>535</v>
      </c>
    </row>
    <row r="229" spans="1:3" s="148" customFormat="1" hidden="1" x14ac:dyDescent="0.2">
      <c r="A229" s="213">
        <v>40182</v>
      </c>
      <c r="B229" s="148" t="s">
        <v>115</v>
      </c>
      <c r="C229" s="148" t="s">
        <v>348</v>
      </c>
    </row>
    <row r="230" spans="1:3" s="148" customFormat="1" hidden="1" x14ac:dyDescent="0.2">
      <c r="A230" s="213" t="s">
        <v>218</v>
      </c>
      <c r="B230" s="148" t="s">
        <v>218</v>
      </c>
      <c r="C230" s="148" t="s">
        <v>353</v>
      </c>
    </row>
    <row r="231" spans="1:3" s="148" customFormat="1" hidden="1" x14ac:dyDescent="0.2">
      <c r="A231" s="213" t="s">
        <v>218</v>
      </c>
      <c r="B231" s="148" t="s">
        <v>218</v>
      </c>
      <c r="C231" s="148" t="s">
        <v>216</v>
      </c>
    </row>
    <row r="232" spans="1:3" s="148" customFormat="1" hidden="1" x14ac:dyDescent="0.2">
      <c r="A232" s="213" t="s">
        <v>218</v>
      </c>
      <c r="B232" s="148" t="s">
        <v>218</v>
      </c>
      <c r="C232" s="148" t="s">
        <v>217</v>
      </c>
    </row>
    <row r="233" spans="1:3" hidden="1" x14ac:dyDescent="0.2">
      <c r="A233" s="212">
        <v>40182</v>
      </c>
      <c r="B233" s="35" t="s">
        <v>258</v>
      </c>
      <c r="C233" s="149" t="s">
        <v>535</v>
      </c>
    </row>
    <row r="234" spans="1:3" hidden="1" x14ac:dyDescent="0.2">
      <c r="A234" s="212">
        <v>40182</v>
      </c>
      <c r="B234" s="35" t="s">
        <v>56</v>
      </c>
      <c r="C234" s="149" t="s">
        <v>535</v>
      </c>
    </row>
    <row r="235" spans="1:3" hidden="1" x14ac:dyDescent="0.2">
      <c r="A235" s="212">
        <v>40182</v>
      </c>
      <c r="B235" s="35" t="s">
        <v>401</v>
      </c>
      <c r="C235" s="149" t="s">
        <v>535</v>
      </c>
    </row>
    <row r="236" spans="1:3" hidden="1" x14ac:dyDescent="0.2">
      <c r="A236" s="212">
        <v>40182</v>
      </c>
      <c r="B236" s="35" t="s">
        <v>160</v>
      </c>
      <c r="C236" s="149" t="s">
        <v>535</v>
      </c>
    </row>
    <row r="237" spans="1:3" hidden="1" x14ac:dyDescent="0.2">
      <c r="A237" s="212">
        <v>40182</v>
      </c>
      <c r="B237" s="35" t="s">
        <v>114</v>
      </c>
      <c r="C237" s="149" t="s">
        <v>535</v>
      </c>
    </row>
    <row r="238" spans="1:3" s="148" customFormat="1" hidden="1" x14ac:dyDescent="0.2">
      <c r="A238" s="213">
        <v>40182</v>
      </c>
      <c r="B238" s="148" t="s">
        <v>354</v>
      </c>
      <c r="C238" s="148" t="s">
        <v>355</v>
      </c>
    </row>
    <row r="239" spans="1:3" s="148" customFormat="1" hidden="1" x14ac:dyDescent="0.2">
      <c r="A239" s="213" t="s">
        <v>218</v>
      </c>
      <c r="B239" s="148" t="s">
        <v>218</v>
      </c>
      <c r="C239" s="148" t="s">
        <v>356</v>
      </c>
    </row>
    <row r="240" spans="1:3" s="148" customFormat="1" hidden="1" x14ac:dyDescent="0.2">
      <c r="A240" s="213" t="s">
        <v>218</v>
      </c>
      <c r="B240" s="148" t="s">
        <v>218</v>
      </c>
      <c r="C240" s="148" t="s">
        <v>357</v>
      </c>
    </row>
    <row r="241" spans="1:3" s="148" customFormat="1" hidden="1" x14ac:dyDescent="0.2">
      <c r="A241" s="213" t="s">
        <v>218</v>
      </c>
      <c r="B241" s="148" t="s">
        <v>218</v>
      </c>
      <c r="C241" s="148" t="s">
        <v>358</v>
      </c>
    </row>
    <row r="242" spans="1:3" s="148" customFormat="1" hidden="1" x14ac:dyDescent="0.2">
      <c r="A242" s="213" t="s">
        <v>218</v>
      </c>
      <c r="B242" s="148" t="s">
        <v>218</v>
      </c>
      <c r="C242" s="148" t="s">
        <v>128</v>
      </c>
    </row>
    <row r="243" spans="1:3" s="148" customFormat="1" hidden="1" x14ac:dyDescent="0.2">
      <c r="A243" s="213" t="s">
        <v>218</v>
      </c>
      <c r="B243" s="148" t="s">
        <v>218</v>
      </c>
      <c r="C243" s="148" t="s">
        <v>129</v>
      </c>
    </row>
    <row r="244" spans="1:3" s="148" customFormat="1" hidden="1" x14ac:dyDescent="0.2">
      <c r="A244" s="213" t="s">
        <v>218</v>
      </c>
      <c r="B244" s="148" t="s">
        <v>218</v>
      </c>
      <c r="C244" s="148" t="s">
        <v>130</v>
      </c>
    </row>
    <row r="245" spans="1:3" s="148" customFormat="1" hidden="1" x14ac:dyDescent="0.2">
      <c r="A245" s="213" t="s">
        <v>218</v>
      </c>
      <c r="B245" s="148" t="s">
        <v>218</v>
      </c>
      <c r="C245" s="148" t="s">
        <v>131</v>
      </c>
    </row>
    <row r="246" spans="1:3" s="148" customFormat="1" hidden="1" x14ac:dyDescent="0.2">
      <c r="A246" s="213" t="s">
        <v>218</v>
      </c>
      <c r="B246" s="148" t="s">
        <v>218</v>
      </c>
      <c r="C246" s="148" t="s">
        <v>364</v>
      </c>
    </row>
    <row r="247" spans="1:3" s="148" customFormat="1" hidden="1" x14ac:dyDescent="0.2">
      <c r="A247" s="213">
        <v>40182</v>
      </c>
      <c r="B247" s="148" t="s">
        <v>365</v>
      </c>
      <c r="C247" s="148" t="s">
        <v>122</v>
      </c>
    </row>
    <row r="248" spans="1:3" s="148" customFormat="1" hidden="1" x14ac:dyDescent="0.2">
      <c r="A248" s="213" t="s">
        <v>218</v>
      </c>
      <c r="B248" s="148" t="s">
        <v>218</v>
      </c>
      <c r="C248" s="148" t="s">
        <v>326</v>
      </c>
    </row>
    <row r="249" spans="1:3" s="148" customFormat="1" hidden="1" x14ac:dyDescent="0.2">
      <c r="A249" s="213" t="s">
        <v>218</v>
      </c>
      <c r="B249" s="148" t="s">
        <v>218</v>
      </c>
      <c r="C249" s="148" t="s">
        <v>123</v>
      </c>
    </row>
    <row r="250" spans="1:3" s="148" customFormat="1" hidden="1" x14ac:dyDescent="0.2">
      <c r="A250" s="213" t="s">
        <v>218</v>
      </c>
      <c r="B250" s="148" t="s">
        <v>218</v>
      </c>
      <c r="C250" s="148" t="s">
        <v>352</v>
      </c>
    </row>
    <row r="251" spans="1:3" s="148" customFormat="1" hidden="1" x14ac:dyDescent="0.2">
      <c r="A251" s="213" t="s">
        <v>218</v>
      </c>
      <c r="B251" s="148" t="s">
        <v>218</v>
      </c>
      <c r="C251" s="148" t="s">
        <v>325</v>
      </c>
    </row>
    <row r="252" spans="1:3" hidden="1" x14ac:dyDescent="0.2">
      <c r="A252" s="212">
        <v>40182</v>
      </c>
      <c r="B252" s="35" t="s">
        <v>370</v>
      </c>
      <c r="C252" s="149" t="s">
        <v>535</v>
      </c>
    </row>
    <row r="253" spans="1:3" s="148" customFormat="1" hidden="1" x14ac:dyDescent="0.2">
      <c r="A253" s="213">
        <v>40182</v>
      </c>
      <c r="B253" s="156" t="s">
        <v>407</v>
      </c>
      <c r="C253" s="148" t="s">
        <v>409</v>
      </c>
    </row>
    <row r="254" spans="1:3" s="148" customFormat="1" hidden="1" x14ac:dyDescent="0.2">
      <c r="A254" s="213" t="s">
        <v>218</v>
      </c>
      <c r="B254" s="156" t="s">
        <v>410</v>
      </c>
      <c r="C254" s="148" t="s">
        <v>411</v>
      </c>
    </row>
    <row r="255" spans="1:3" s="148" customFormat="1" hidden="1" x14ac:dyDescent="0.2">
      <c r="A255" s="213" t="s">
        <v>218</v>
      </c>
      <c r="B255" s="156" t="s">
        <v>410</v>
      </c>
      <c r="C255" s="148" t="s">
        <v>412</v>
      </c>
    </row>
    <row r="256" spans="1:3" hidden="1" x14ac:dyDescent="0.2">
      <c r="A256" s="212">
        <v>40182</v>
      </c>
      <c r="B256" s="35" t="s">
        <v>381</v>
      </c>
      <c r="C256" s="149" t="s">
        <v>535</v>
      </c>
    </row>
    <row r="257" spans="1:3" hidden="1" x14ac:dyDescent="0.2">
      <c r="A257" s="212">
        <v>40182</v>
      </c>
      <c r="B257" s="35" t="s">
        <v>378</v>
      </c>
      <c r="C257" s="149" t="s">
        <v>535</v>
      </c>
    </row>
    <row r="258" spans="1:3" s="148" customFormat="1" hidden="1" x14ac:dyDescent="0.2">
      <c r="A258" s="212">
        <v>40182</v>
      </c>
      <c r="B258" s="35" t="s">
        <v>159</v>
      </c>
      <c r="C258" s="149" t="s">
        <v>535</v>
      </c>
    </row>
    <row r="259" spans="1:3" s="148" customFormat="1" hidden="1" x14ac:dyDescent="0.2">
      <c r="A259" s="212">
        <v>40182</v>
      </c>
      <c r="B259" s="35" t="s">
        <v>161</v>
      </c>
      <c r="C259" s="149" t="s">
        <v>535</v>
      </c>
    </row>
    <row r="260" spans="1:3" s="148" customFormat="1" hidden="1" x14ac:dyDescent="0.2">
      <c r="A260" s="212">
        <v>40182</v>
      </c>
      <c r="B260" s="35" t="s">
        <v>163</v>
      </c>
      <c r="C260" s="149" t="s">
        <v>535</v>
      </c>
    </row>
    <row r="261" spans="1:3" s="149" customFormat="1" hidden="1" x14ac:dyDescent="0.2">
      <c r="A261" s="216">
        <v>40234</v>
      </c>
      <c r="B261" s="35" t="s">
        <v>110</v>
      </c>
      <c r="C261" s="149" t="s">
        <v>640</v>
      </c>
    </row>
    <row r="262" spans="1:3" s="148" customFormat="1" hidden="1" x14ac:dyDescent="0.2">
      <c r="A262" s="215">
        <v>40476</v>
      </c>
      <c r="B262" s="148" t="s">
        <v>189</v>
      </c>
      <c r="C262" s="148" t="s">
        <v>193</v>
      </c>
    </row>
    <row r="263" spans="1:3" s="148" customFormat="1" hidden="1" x14ac:dyDescent="0.2">
      <c r="A263" s="216">
        <v>40476</v>
      </c>
      <c r="B263" s="35" t="s">
        <v>332</v>
      </c>
      <c r="C263" s="149" t="s">
        <v>535</v>
      </c>
    </row>
    <row r="264" spans="1:3" s="148" customFormat="1" hidden="1" x14ac:dyDescent="0.2">
      <c r="A264" s="216">
        <v>40476</v>
      </c>
      <c r="B264" s="35" t="s">
        <v>377</v>
      </c>
      <c r="C264" s="149" t="s">
        <v>535</v>
      </c>
    </row>
    <row r="265" spans="1:3" s="148" customFormat="1" hidden="1" x14ac:dyDescent="0.2">
      <c r="A265" s="216">
        <v>40476</v>
      </c>
      <c r="B265" s="35" t="s">
        <v>188</v>
      </c>
      <c r="C265" s="149" t="s">
        <v>535</v>
      </c>
    </row>
    <row r="266" spans="1:3" s="149" customFormat="1" hidden="1" x14ac:dyDescent="0.2">
      <c r="A266" s="216">
        <v>40560</v>
      </c>
      <c r="B266" s="35" t="s">
        <v>196</v>
      </c>
      <c r="C266" s="149" t="s">
        <v>535</v>
      </c>
    </row>
    <row r="267" spans="1:3" s="148" customFormat="1" hidden="1" x14ac:dyDescent="0.2">
      <c r="A267" s="215">
        <v>40644</v>
      </c>
      <c r="B267" s="148" t="s">
        <v>189</v>
      </c>
      <c r="C267" s="148" t="s">
        <v>214</v>
      </c>
    </row>
    <row r="268" spans="1:3" s="148" customFormat="1" hidden="1" x14ac:dyDescent="0.2">
      <c r="A268" s="213" t="s">
        <v>192</v>
      </c>
      <c r="B268" s="148" t="s">
        <v>0</v>
      </c>
      <c r="C268" s="148" t="s">
        <v>198</v>
      </c>
    </row>
    <row r="269" spans="1:3" s="148" customFormat="1" hidden="1" x14ac:dyDescent="0.2">
      <c r="A269" s="215">
        <v>40644</v>
      </c>
      <c r="B269" s="148" t="s">
        <v>46</v>
      </c>
      <c r="C269" s="148" t="s">
        <v>2</v>
      </c>
    </row>
    <row r="270" spans="1:3" s="148" customFormat="1" hidden="1" x14ac:dyDescent="0.2">
      <c r="A270" s="213" t="s">
        <v>192</v>
      </c>
      <c r="B270" s="148" t="s">
        <v>215</v>
      </c>
      <c r="C270" s="148" t="s">
        <v>24</v>
      </c>
    </row>
    <row r="271" spans="1:3" s="148" customFormat="1" hidden="1" x14ac:dyDescent="0.2">
      <c r="A271" s="215">
        <v>40644</v>
      </c>
      <c r="B271" s="148" t="s">
        <v>373</v>
      </c>
      <c r="C271" s="148" t="s">
        <v>23</v>
      </c>
    </row>
    <row r="272" spans="1:3" s="148" customFormat="1" hidden="1" x14ac:dyDescent="0.2">
      <c r="A272" s="215">
        <v>40644</v>
      </c>
      <c r="B272" s="148" t="s">
        <v>386</v>
      </c>
      <c r="C272" s="148" t="s">
        <v>1</v>
      </c>
    </row>
    <row r="273" spans="1:3" s="148" customFormat="1" hidden="1" x14ac:dyDescent="0.2">
      <c r="A273" s="215">
        <v>40644</v>
      </c>
      <c r="B273" s="148" t="s">
        <v>380</v>
      </c>
      <c r="C273" s="148" t="s">
        <v>277</v>
      </c>
    </row>
    <row r="274" spans="1:3" s="148" customFormat="1" hidden="1" x14ac:dyDescent="0.2">
      <c r="A274" s="215">
        <v>40644</v>
      </c>
      <c r="B274" s="148" t="s">
        <v>385</v>
      </c>
      <c r="C274" s="148" t="s">
        <v>3</v>
      </c>
    </row>
    <row r="275" spans="1:3" s="148" customFormat="1" hidden="1" x14ac:dyDescent="0.2">
      <c r="A275" s="213" t="s">
        <v>192</v>
      </c>
      <c r="B275" s="148" t="s">
        <v>192</v>
      </c>
      <c r="C275" s="148" t="s">
        <v>4</v>
      </c>
    </row>
    <row r="276" spans="1:3" s="148" customFormat="1" hidden="1" x14ac:dyDescent="0.2">
      <c r="A276" s="213" t="s">
        <v>192</v>
      </c>
      <c r="B276" s="148" t="s">
        <v>192</v>
      </c>
      <c r="C276" s="148" t="s">
        <v>25</v>
      </c>
    </row>
    <row r="277" spans="1:3" s="148" customFormat="1" hidden="1" x14ac:dyDescent="0.2">
      <c r="A277" s="215">
        <v>40644</v>
      </c>
      <c r="B277" s="148" t="s">
        <v>28</v>
      </c>
      <c r="C277" s="148" t="s">
        <v>29</v>
      </c>
    </row>
    <row r="278" spans="1:3" s="148" customFormat="1" hidden="1" x14ac:dyDescent="0.2">
      <c r="A278" s="213" t="s">
        <v>192</v>
      </c>
      <c r="B278" s="148" t="s">
        <v>221</v>
      </c>
      <c r="C278" s="148" t="s">
        <v>220</v>
      </c>
    </row>
    <row r="279" spans="1:3" s="149" customFormat="1" hidden="1" x14ac:dyDescent="0.2">
      <c r="A279" s="221">
        <v>40687</v>
      </c>
      <c r="B279" s="163" t="s">
        <v>362</v>
      </c>
      <c r="C279" s="35" t="s">
        <v>535</v>
      </c>
    </row>
    <row r="280" spans="1:3" s="148" customFormat="1" hidden="1" x14ac:dyDescent="0.2">
      <c r="A280" s="222">
        <v>40694</v>
      </c>
      <c r="B280" s="148" t="s">
        <v>373</v>
      </c>
      <c r="C280" s="156" t="s">
        <v>140</v>
      </c>
    </row>
    <row r="281" spans="1:3" s="149" customFormat="1" hidden="1" x14ac:dyDescent="0.2">
      <c r="A281" s="212">
        <v>40718</v>
      </c>
      <c r="B281" s="149" t="s">
        <v>67</v>
      </c>
      <c r="C281" s="149" t="s">
        <v>535</v>
      </c>
    </row>
    <row r="282" spans="1:3" s="148" customFormat="1" hidden="1" x14ac:dyDescent="0.2">
      <c r="A282" s="215">
        <v>40718</v>
      </c>
      <c r="B282" s="148" t="s">
        <v>156</v>
      </c>
      <c r="C282" s="148" t="s">
        <v>69</v>
      </c>
    </row>
    <row r="283" spans="1:3" s="148" customFormat="1" hidden="1" x14ac:dyDescent="0.2">
      <c r="A283" s="213" t="s">
        <v>49</v>
      </c>
      <c r="B283" s="148" t="s">
        <v>68</v>
      </c>
      <c r="C283" s="148" t="s">
        <v>264</v>
      </c>
    </row>
    <row r="284" spans="1:3" s="148" customFormat="1" hidden="1" x14ac:dyDescent="0.2">
      <c r="A284" s="213">
        <v>40718</v>
      </c>
      <c r="B284" s="148" t="s">
        <v>12</v>
      </c>
      <c r="C284" s="156" t="s">
        <v>265</v>
      </c>
    </row>
    <row r="285" spans="1:3" hidden="1" x14ac:dyDescent="0.2">
      <c r="A285" s="213">
        <v>40718</v>
      </c>
      <c r="B285" s="157" t="s">
        <v>329</v>
      </c>
      <c r="C285" s="148" t="s">
        <v>22</v>
      </c>
    </row>
    <row r="286" spans="1:3" hidden="1" x14ac:dyDescent="0.2">
      <c r="A286" s="213" t="s">
        <v>218</v>
      </c>
      <c r="B286" s="157" t="s">
        <v>21</v>
      </c>
      <c r="C286" s="148" t="s">
        <v>26</v>
      </c>
    </row>
    <row r="287" spans="1:3" hidden="1" x14ac:dyDescent="0.2">
      <c r="A287" s="213" t="s">
        <v>218</v>
      </c>
      <c r="B287" s="157" t="s">
        <v>21</v>
      </c>
      <c r="C287" s="148" t="s">
        <v>20</v>
      </c>
    </row>
    <row r="288" spans="1:3" s="148" customFormat="1" hidden="1" x14ac:dyDescent="0.2">
      <c r="A288" s="222">
        <v>40731</v>
      </c>
      <c r="B288" s="162" t="s">
        <v>125</v>
      </c>
      <c r="C288" s="156" t="s">
        <v>41</v>
      </c>
    </row>
    <row r="289" spans="1:3" s="148" customFormat="1" ht="25.5" hidden="1" x14ac:dyDescent="0.2">
      <c r="A289" s="222">
        <v>41828</v>
      </c>
      <c r="B289" s="162" t="s">
        <v>587</v>
      </c>
      <c r="C289" s="184" t="s">
        <v>588</v>
      </c>
    </row>
    <row r="290" spans="1:3" s="148" customFormat="1" hidden="1" x14ac:dyDescent="0.2">
      <c r="A290" s="215">
        <v>40742</v>
      </c>
      <c r="B290" s="148" t="s">
        <v>158</v>
      </c>
      <c r="C290" s="148" t="s">
        <v>359</v>
      </c>
    </row>
    <row r="291" spans="1:3" s="148" customFormat="1" hidden="1" x14ac:dyDescent="0.2">
      <c r="A291" s="213" t="s">
        <v>218</v>
      </c>
      <c r="B291" s="157" t="s">
        <v>215</v>
      </c>
      <c r="C291" s="148" t="s">
        <v>360</v>
      </c>
    </row>
    <row r="292" spans="1:3" s="148" customFormat="1" hidden="1" x14ac:dyDescent="0.2">
      <c r="A292" s="213" t="s">
        <v>218</v>
      </c>
      <c r="B292" s="157" t="s">
        <v>215</v>
      </c>
      <c r="C292" s="148" t="s">
        <v>361</v>
      </c>
    </row>
    <row r="293" spans="1:3" s="148" customFormat="1" hidden="1" x14ac:dyDescent="0.2">
      <c r="A293" s="216">
        <v>40751</v>
      </c>
      <c r="B293" s="149" t="s">
        <v>386</v>
      </c>
      <c r="C293" s="149" t="s">
        <v>535</v>
      </c>
    </row>
    <row r="294" spans="1:3" s="148" customFormat="1" hidden="1" x14ac:dyDescent="0.2">
      <c r="A294" s="215">
        <v>40760</v>
      </c>
      <c r="B294" s="148" t="s">
        <v>28</v>
      </c>
      <c r="C294" s="148" t="s">
        <v>397</v>
      </c>
    </row>
    <row r="295" spans="1:3" s="148" customFormat="1" hidden="1" x14ac:dyDescent="0.2">
      <c r="A295" s="215">
        <v>40833</v>
      </c>
      <c r="B295" s="148" t="s">
        <v>336</v>
      </c>
      <c r="C295" s="148" t="s">
        <v>338</v>
      </c>
    </row>
    <row r="296" spans="1:3" s="148" customFormat="1" hidden="1" x14ac:dyDescent="0.2">
      <c r="A296" s="213" t="s">
        <v>192</v>
      </c>
      <c r="B296" s="148" t="s">
        <v>337</v>
      </c>
      <c r="C296" s="148" t="s">
        <v>339</v>
      </c>
    </row>
    <row r="297" spans="1:3" s="148" customFormat="1" hidden="1" x14ac:dyDescent="0.2">
      <c r="A297" s="215">
        <v>40918</v>
      </c>
      <c r="B297" s="148" t="s">
        <v>158</v>
      </c>
      <c r="C297" s="148" t="s">
        <v>239</v>
      </c>
    </row>
    <row r="298" spans="1:3" s="148" customFormat="1" hidden="1" x14ac:dyDescent="0.2">
      <c r="A298" s="215">
        <v>40918</v>
      </c>
      <c r="B298" s="148" t="s">
        <v>15</v>
      </c>
      <c r="C298" s="148" t="s">
        <v>16</v>
      </c>
    </row>
    <row r="299" spans="1:3" s="148" customFormat="1" hidden="1" x14ac:dyDescent="0.2">
      <c r="A299" s="215">
        <v>40918</v>
      </c>
      <c r="B299" s="148" t="s">
        <v>376</v>
      </c>
      <c r="C299" s="148" t="s">
        <v>440</v>
      </c>
    </row>
    <row r="300" spans="1:3" s="148" customFormat="1" hidden="1" x14ac:dyDescent="0.2">
      <c r="A300" s="215">
        <v>40918</v>
      </c>
      <c r="B300" s="148" t="s">
        <v>296</v>
      </c>
      <c r="C300" s="148" t="s">
        <v>182</v>
      </c>
    </row>
    <row r="301" spans="1:3" s="148" customFormat="1" hidden="1" x14ac:dyDescent="0.2">
      <c r="A301" s="215">
        <v>40918</v>
      </c>
      <c r="B301" s="148" t="s">
        <v>109</v>
      </c>
      <c r="C301" s="148" t="s">
        <v>138</v>
      </c>
    </row>
    <row r="302" spans="1:3" s="148" customFormat="1" hidden="1" x14ac:dyDescent="0.2">
      <c r="A302" s="215">
        <v>40918</v>
      </c>
      <c r="B302" s="148" t="s">
        <v>318</v>
      </c>
      <c r="C302" s="148" t="s">
        <v>319</v>
      </c>
    </row>
    <row r="303" spans="1:3" s="148" customFormat="1" hidden="1" x14ac:dyDescent="0.2">
      <c r="A303" s="215">
        <v>41060</v>
      </c>
      <c r="B303" s="148" t="s">
        <v>33</v>
      </c>
      <c r="C303" s="148" t="s">
        <v>441</v>
      </c>
    </row>
    <row r="304" spans="1:3" s="148" customFormat="1" hidden="1" x14ac:dyDescent="0.2">
      <c r="A304" s="215" t="s">
        <v>192</v>
      </c>
      <c r="B304" s="148" t="s">
        <v>33</v>
      </c>
      <c r="C304" s="148" t="s">
        <v>445</v>
      </c>
    </row>
    <row r="305" spans="1:3" s="148" customFormat="1" hidden="1" x14ac:dyDescent="0.2">
      <c r="A305" s="215" t="s">
        <v>192</v>
      </c>
      <c r="B305" s="148" t="s">
        <v>33</v>
      </c>
      <c r="C305" s="148" t="s">
        <v>446</v>
      </c>
    </row>
    <row r="306" spans="1:3" s="148" customFormat="1" hidden="1" x14ac:dyDescent="0.2">
      <c r="A306" s="215" t="s">
        <v>192</v>
      </c>
      <c r="B306" s="148" t="s">
        <v>444</v>
      </c>
      <c r="C306" s="148" t="s">
        <v>447</v>
      </c>
    </row>
    <row r="307" spans="1:3" s="148" customFormat="1" hidden="1" x14ac:dyDescent="0.2">
      <c r="A307" s="215" t="s">
        <v>192</v>
      </c>
      <c r="B307" s="148" t="s">
        <v>33</v>
      </c>
      <c r="C307" s="148" t="s">
        <v>448</v>
      </c>
    </row>
    <row r="308" spans="1:3" s="148" customFormat="1" hidden="1" x14ac:dyDescent="0.2">
      <c r="A308" s="215" t="s">
        <v>192</v>
      </c>
      <c r="B308" s="148" t="s">
        <v>444</v>
      </c>
      <c r="C308" s="148" t="s">
        <v>452</v>
      </c>
    </row>
    <row r="309" spans="1:3" s="148" customFormat="1" hidden="1" x14ac:dyDescent="0.2">
      <c r="A309" s="215">
        <v>41060</v>
      </c>
      <c r="B309" s="148" t="s">
        <v>105</v>
      </c>
      <c r="C309" s="148" t="s">
        <v>441</v>
      </c>
    </row>
    <row r="310" spans="1:3" s="148" customFormat="1" hidden="1" x14ac:dyDescent="0.2">
      <c r="A310" s="215">
        <v>41092</v>
      </c>
      <c r="B310" s="148" t="s">
        <v>109</v>
      </c>
      <c r="C310" s="148" t="s">
        <v>456</v>
      </c>
    </row>
    <row r="311" spans="1:3" s="148" customFormat="1" hidden="1" x14ac:dyDescent="0.2">
      <c r="A311" s="215" t="s">
        <v>49</v>
      </c>
      <c r="B311" s="148" t="s">
        <v>49</v>
      </c>
      <c r="C311" s="148" t="s">
        <v>457</v>
      </c>
    </row>
    <row r="312" spans="1:3" s="148" customFormat="1" hidden="1" x14ac:dyDescent="0.2">
      <c r="A312" s="215" t="s">
        <v>49</v>
      </c>
      <c r="B312" s="148" t="s">
        <v>49</v>
      </c>
      <c r="C312" s="148" t="s">
        <v>458</v>
      </c>
    </row>
    <row r="313" spans="1:3" s="148" customFormat="1" hidden="1" x14ac:dyDescent="0.2">
      <c r="A313" s="215" t="s">
        <v>49</v>
      </c>
      <c r="B313" s="148" t="s">
        <v>49</v>
      </c>
      <c r="C313" s="148" t="s">
        <v>459</v>
      </c>
    </row>
    <row r="314" spans="1:3" s="148" customFormat="1" hidden="1" x14ac:dyDescent="0.2">
      <c r="A314" s="215">
        <v>41092</v>
      </c>
      <c r="B314" s="148" t="s">
        <v>335</v>
      </c>
      <c r="C314" s="148" t="s">
        <v>460</v>
      </c>
    </row>
    <row r="315" spans="1:3" s="148" customFormat="1" hidden="1" x14ac:dyDescent="0.2">
      <c r="A315" s="215">
        <v>41092</v>
      </c>
      <c r="B315" s="148" t="s">
        <v>375</v>
      </c>
      <c r="C315" s="148" t="s">
        <v>463</v>
      </c>
    </row>
    <row r="316" spans="1:3" s="148" customFormat="1" hidden="1" x14ac:dyDescent="0.2">
      <c r="A316" s="215" t="s">
        <v>49</v>
      </c>
      <c r="B316" s="148" t="s">
        <v>462</v>
      </c>
      <c r="C316" s="148" t="s">
        <v>464</v>
      </c>
    </row>
    <row r="317" spans="1:3" s="148" customFormat="1" hidden="1" x14ac:dyDescent="0.2">
      <c r="A317" s="215">
        <v>41092</v>
      </c>
      <c r="B317" s="148" t="s">
        <v>376</v>
      </c>
      <c r="C317" s="148" t="s">
        <v>453</v>
      </c>
    </row>
    <row r="318" spans="1:3" s="148" customFormat="1" hidden="1" x14ac:dyDescent="0.2">
      <c r="A318" s="215">
        <v>41092</v>
      </c>
      <c r="B318" s="148" t="s">
        <v>57</v>
      </c>
      <c r="C318" s="148" t="s">
        <v>454</v>
      </c>
    </row>
    <row r="319" spans="1:3" s="148" customFormat="1" hidden="1" x14ac:dyDescent="0.2">
      <c r="A319" s="215">
        <v>41092</v>
      </c>
      <c r="B319" s="148" t="s">
        <v>402</v>
      </c>
      <c r="C319" s="148" t="s">
        <v>455</v>
      </c>
    </row>
    <row r="320" spans="1:3" s="148" customFormat="1" hidden="1" x14ac:dyDescent="0.2">
      <c r="A320" s="215">
        <v>41092</v>
      </c>
      <c r="B320" s="148" t="s">
        <v>156</v>
      </c>
      <c r="C320" s="148" t="s">
        <v>461</v>
      </c>
    </row>
    <row r="321" spans="1:3" s="148" customFormat="1" hidden="1" x14ac:dyDescent="0.2">
      <c r="A321" s="215">
        <v>41092</v>
      </c>
      <c r="B321" s="148" t="s">
        <v>156</v>
      </c>
      <c r="C321" s="148" t="s">
        <v>465</v>
      </c>
    </row>
    <row r="322" spans="1:3" s="148" customFormat="1" hidden="1" x14ac:dyDescent="0.2">
      <c r="A322" s="215" t="s">
        <v>49</v>
      </c>
      <c r="B322" s="148" t="s">
        <v>68</v>
      </c>
      <c r="C322" s="148" t="s">
        <v>466</v>
      </c>
    </row>
    <row r="323" spans="1:3" s="148" customFormat="1" hidden="1" x14ac:dyDescent="0.2">
      <c r="A323" s="216">
        <v>41171</v>
      </c>
      <c r="B323" s="149" t="s">
        <v>109</v>
      </c>
      <c r="C323" s="149" t="s">
        <v>535</v>
      </c>
    </row>
    <row r="324" spans="1:3" s="148" customFormat="1" hidden="1" x14ac:dyDescent="0.2">
      <c r="A324" s="215">
        <v>41171</v>
      </c>
      <c r="B324" s="148" t="s">
        <v>106</v>
      </c>
      <c r="C324" s="148" t="s">
        <v>470</v>
      </c>
    </row>
    <row r="325" spans="1:3" s="148" customFormat="1" hidden="1" x14ac:dyDescent="0.2">
      <c r="A325" s="216">
        <v>41171</v>
      </c>
      <c r="B325" s="149" t="s">
        <v>331</v>
      </c>
      <c r="C325" s="149" t="s">
        <v>535</v>
      </c>
    </row>
    <row r="326" spans="1:3" s="148" customFormat="1" hidden="1" x14ac:dyDescent="0.2">
      <c r="A326" s="215">
        <v>41171</v>
      </c>
      <c r="B326" s="148" t="s">
        <v>335</v>
      </c>
      <c r="C326" s="148" t="s">
        <v>468</v>
      </c>
    </row>
    <row r="327" spans="1:3" s="148" customFormat="1" hidden="1" x14ac:dyDescent="0.2">
      <c r="A327" s="215">
        <v>41171</v>
      </c>
      <c r="B327" s="148" t="s">
        <v>375</v>
      </c>
      <c r="C327" s="148" t="s">
        <v>471</v>
      </c>
    </row>
    <row r="328" spans="1:3" s="148" customFormat="1" hidden="1" x14ac:dyDescent="0.2">
      <c r="A328" s="216">
        <v>41171</v>
      </c>
      <c r="B328" s="149" t="s">
        <v>376</v>
      </c>
      <c r="C328" s="149" t="s">
        <v>535</v>
      </c>
    </row>
    <row r="329" spans="1:3" s="148" customFormat="1" hidden="1" x14ac:dyDescent="0.2">
      <c r="A329" s="216">
        <v>41171</v>
      </c>
      <c r="B329" s="149" t="s">
        <v>157</v>
      </c>
      <c r="C329" s="149" t="s">
        <v>535</v>
      </c>
    </row>
    <row r="330" spans="1:3" s="148" customFormat="1" hidden="1" x14ac:dyDescent="0.2">
      <c r="A330" s="216">
        <v>41171</v>
      </c>
      <c r="B330" s="149" t="s">
        <v>385</v>
      </c>
      <c r="C330" s="149" t="s">
        <v>535</v>
      </c>
    </row>
    <row r="331" spans="1:3" s="148" customFormat="1" hidden="1" x14ac:dyDescent="0.2">
      <c r="A331" s="215">
        <v>41171</v>
      </c>
      <c r="B331" s="148" t="s">
        <v>154</v>
      </c>
      <c r="C331" s="148" t="s">
        <v>469</v>
      </c>
    </row>
    <row r="332" spans="1:3" s="148" customFormat="1" hidden="1" x14ac:dyDescent="0.2">
      <c r="A332" s="215">
        <v>41247</v>
      </c>
      <c r="B332" s="148" t="s">
        <v>336</v>
      </c>
      <c r="C332" s="148" t="s">
        <v>535</v>
      </c>
    </row>
    <row r="333" spans="1:3" s="149" customFormat="1" hidden="1" x14ac:dyDescent="0.2">
      <c r="A333" s="216">
        <v>41247</v>
      </c>
      <c r="B333" s="149" t="s">
        <v>27</v>
      </c>
      <c r="C333" s="149" t="s">
        <v>639</v>
      </c>
    </row>
    <row r="334" spans="1:3" s="148" customFormat="1" hidden="1" x14ac:dyDescent="0.2">
      <c r="A334" s="216">
        <v>41248</v>
      </c>
      <c r="B334" s="149" t="s">
        <v>335</v>
      </c>
      <c r="C334" s="149" t="s">
        <v>535</v>
      </c>
    </row>
    <row r="335" spans="1:3" s="148" customFormat="1" hidden="1" x14ac:dyDescent="0.2">
      <c r="A335" s="216">
        <v>41248</v>
      </c>
      <c r="B335" s="149" t="s">
        <v>158</v>
      </c>
      <c r="C335" s="149" t="s">
        <v>535</v>
      </c>
    </row>
    <row r="336" spans="1:3" s="148" customFormat="1" hidden="1" x14ac:dyDescent="0.2">
      <c r="A336" s="215">
        <v>41248</v>
      </c>
      <c r="B336" s="148" t="s">
        <v>402</v>
      </c>
      <c r="C336" s="148" t="s">
        <v>478</v>
      </c>
    </row>
    <row r="337" spans="1:3" s="148" customFormat="1" hidden="1" x14ac:dyDescent="0.2">
      <c r="A337" s="215" t="s">
        <v>49</v>
      </c>
      <c r="B337" s="148" t="s">
        <v>68</v>
      </c>
      <c r="C337" s="148" t="s">
        <v>479</v>
      </c>
    </row>
    <row r="338" spans="1:3" s="148" customFormat="1" hidden="1" x14ac:dyDescent="0.2">
      <c r="A338" s="215">
        <v>41248</v>
      </c>
      <c r="B338" s="148" t="s">
        <v>402</v>
      </c>
      <c r="C338" s="148" t="s">
        <v>480</v>
      </c>
    </row>
    <row r="339" spans="1:3" s="148" customFormat="1" hidden="1" x14ac:dyDescent="0.2">
      <c r="A339" s="215" t="s">
        <v>49</v>
      </c>
      <c r="B339" s="148" t="s">
        <v>68</v>
      </c>
      <c r="C339" s="148" t="s">
        <v>481</v>
      </c>
    </row>
    <row r="340" spans="1:3" s="148" customFormat="1" hidden="1" x14ac:dyDescent="0.2">
      <c r="A340" s="215">
        <v>41613</v>
      </c>
      <c r="B340" s="148" t="s">
        <v>274</v>
      </c>
      <c r="C340" s="148" t="s">
        <v>476</v>
      </c>
    </row>
    <row r="341" spans="1:3" s="148" customFormat="1" hidden="1" x14ac:dyDescent="0.2">
      <c r="A341" s="215" t="s">
        <v>49</v>
      </c>
      <c r="B341" s="148" t="s">
        <v>68</v>
      </c>
      <c r="C341" s="148" t="s">
        <v>477</v>
      </c>
    </row>
    <row r="342" spans="1:3" s="148" customFormat="1" hidden="1" x14ac:dyDescent="0.2">
      <c r="A342" s="215">
        <v>41325</v>
      </c>
      <c r="B342" s="148" t="s">
        <v>106</v>
      </c>
      <c r="C342" s="148" t="s">
        <v>489</v>
      </c>
    </row>
    <row r="343" spans="1:3" s="148" customFormat="1" hidden="1" x14ac:dyDescent="0.2">
      <c r="A343" s="215" t="s">
        <v>218</v>
      </c>
      <c r="B343" s="148" t="s">
        <v>49</v>
      </c>
      <c r="C343" s="148" t="s">
        <v>487</v>
      </c>
    </row>
    <row r="344" spans="1:3" s="149" customFormat="1" hidden="1" x14ac:dyDescent="0.2">
      <c r="A344" s="216">
        <v>41325</v>
      </c>
      <c r="B344" s="149" t="s">
        <v>46</v>
      </c>
      <c r="C344" s="149" t="s">
        <v>535</v>
      </c>
    </row>
    <row r="345" spans="1:3" s="148" customFormat="1" hidden="1" x14ac:dyDescent="0.2">
      <c r="A345" s="215">
        <v>41325</v>
      </c>
      <c r="B345" s="148" t="s">
        <v>402</v>
      </c>
      <c r="C345" s="148" t="s">
        <v>501</v>
      </c>
    </row>
    <row r="346" spans="1:3" s="148" customFormat="1" hidden="1" x14ac:dyDescent="0.2">
      <c r="A346" s="215">
        <v>41325</v>
      </c>
      <c r="B346" s="148" t="s">
        <v>274</v>
      </c>
      <c r="C346" s="148" t="s">
        <v>493</v>
      </c>
    </row>
    <row r="347" spans="1:3" s="148" customFormat="1" hidden="1" x14ac:dyDescent="0.2">
      <c r="A347" s="215">
        <v>41325</v>
      </c>
      <c r="B347" s="148" t="s">
        <v>95</v>
      </c>
      <c r="C347" s="148" t="s">
        <v>490</v>
      </c>
    </row>
    <row r="348" spans="1:3" s="148" customFormat="1" hidden="1" x14ac:dyDescent="0.2">
      <c r="A348" s="215">
        <v>41325</v>
      </c>
      <c r="B348" s="148" t="s">
        <v>333</v>
      </c>
      <c r="C348" s="148" t="s">
        <v>502</v>
      </c>
    </row>
    <row r="349" spans="1:3" s="148" customFormat="1" hidden="1" x14ac:dyDescent="0.2">
      <c r="A349" s="215" t="s">
        <v>218</v>
      </c>
      <c r="B349" s="148" t="s">
        <v>504</v>
      </c>
      <c r="C349" s="148" t="s">
        <v>503</v>
      </c>
    </row>
    <row r="350" spans="1:3" s="148" customFormat="1" hidden="1" x14ac:dyDescent="0.2">
      <c r="A350" s="215">
        <v>41325</v>
      </c>
      <c r="B350" s="148" t="s">
        <v>96</v>
      </c>
      <c r="C350" s="148" t="s">
        <v>496</v>
      </c>
    </row>
    <row r="351" spans="1:3" s="148" customFormat="1" ht="14.25" hidden="1" x14ac:dyDescent="0.2">
      <c r="A351" s="215">
        <v>41325</v>
      </c>
      <c r="B351" s="148" t="s">
        <v>185</v>
      </c>
      <c r="C351" s="148" t="s">
        <v>495</v>
      </c>
    </row>
    <row r="352" spans="1:3" s="148" customFormat="1" hidden="1" x14ac:dyDescent="0.2">
      <c r="A352" s="215">
        <v>41325</v>
      </c>
      <c r="B352" s="148" t="s">
        <v>494</v>
      </c>
      <c r="C352" s="148" t="s">
        <v>500</v>
      </c>
    </row>
    <row r="353" spans="1:3" s="148" customFormat="1" hidden="1" x14ac:dyDescent="0.2">
      <c r="A353" s="215">
        <v>41325</v>
      </c>
      <c r="B353" s="148" t="s">
        <v>154</v>
      </c>
      <c r="C353" s="148" t="s">
        <v>488</v>
      </c>
    </row>
    <row r="354" spans="1:3" s="148" customFormat="1" hidden="1" x14ac:dyDescent="0.2">
      <c r="A354" s="215">
        <v>41325</v>
      </c>
      <c r="B354" s="148" t="s">
        <v>156</v>
      </c>
      <c r="C354" s="148" t="s">
        <v>501</v>
      </c>
    </row>
    <row r="355" spans="1:3" s="148" customFormat="1" hidden="1" x14ac:dyDescent="0.2">
      <c r="A355" s="215">
        <v>41355</v>
      </c>
      <c r="B355" s="148" t="s">
        <v>8</v>
      </c>
      <c r="C355" s="148" t="s">
        <v>507</v>
      </c>
    </row>
    <row r="356" spans="1:3" s="148" customFormat="1" hidden="1" x14ac:dyDescent="0.2">
      <c r="A356" s="215">
        <v>41410</v>
      </c>
      <c r="B356" s="148" t="s">
        <v>400</v>
      </c>
      <c r="C356" s="148" t="s">
        <v>519</v>
      </c>
    </row>
    <row r="357" spans="1:3" s="166" customFormat="1" hidden="1" x14ac:dyDescent="0.2">
      <c r="A357" s="215">
        <v>41410</v>
      </c>
      <c r="B357" s="148" t="s">
        <v>380</v>
      </c>
      <c r="C357" s="148" t="s">
        <v>525</v>
      </c>
    </row>
    <row r="358" spans="1:3" s="166" customFormat="1" hidden="1" x14ac:dyDescent="0.2">
      <c r="A358" s="215" t="s">
        <v>49</v>
      </c>
      <c r="B358" s="147" t="s">
        <v>49</v>
      </c>
      <c r="C358" s="148" t="s">
        <v>523</v>
      </c>
    </row>
    <row r="359" spans="1:3" s="166" customFormat="1" hidden="1" x14ac:dyDescent="0.2">
      <c r="A359" s="215" t="s">
        <v>49</v>
      </c>
      <c r="B359" s="147" t="s">
        <v>49</v>
      </c>
      <c r="C359" s="148" t="s">
        <v>524</v>
      </c>
    </row>
    <row r="360" spans="1:3" s="166" customFormat="1" hidden="1" x14ac:dyDescent="0.2">
      <c r="A360" s="215">
        <v>41410</v>
      </c>
      <c r="B360" s="148" t="s">
        <v>520</v>
      </c>
      <c r="C360" s="148" t="s">
        <v>521</v>
      </c>
    </row>
    <row r="361" spans="1:3" s="166" customFormat="1" hidden="1" x14ac:dyDescent="0.2">
      <c r="A361" s="215">
        <v>41410</v>
      </c>
      <c r="B361" s="148" t="s">
        <v>197</v>
      </c>
      <c r="C361" s="148" t="s">
        <v>521</v>
      </c>
    </row>
    <row r="362" spans="1:3" s="166" customFormat="1" hidden="1" x14ac:dyDescent="0.2">
      <c r="A362" s="215">
        <v>41410</v>
      </c>
      <c r="B362" s="148" t="s">
        <v>154</v>
      </c>
      <c r="C362" s="148" t="s">
        <v>526</v>
      </c>
    </row>
    <row r="363" spans="1:3" s="166" customFormat="1" hidden="1" x14ac:dyDescent="0.2">
      <c r="A363" s="215" t="s">
        <v>49</v>
      </c>
      <c r="B363" s="148" t="s">
        <v>49</v>
      </c>
      <c r="C363" s="148" t="s">
        <v>522</v>
      </c>
    </row>
    <row r="364" spans="1:3" s="148" customFormat="1" ht="14.25" hidden="1" x14ac:dyDescent="0.2">
      <c r="A364" s="215">
        <v>41452</v>
      </c>
      <c r="B364" s="148" t="s">
        <v>58</v>
      </c>
      <c r="C364" s="148" t="s">
        <v>536</v>
      </c>
    </row>
    <row r="365" spans="1:3" s="148" customFormat="1" hidden="1" x14ac:dyDescent="0.2">
      <c r="A365" s="215" t="s">
        <v>49</v>
      </c>
      <c r="B365" s="148" t="s">
        <v>49</v>
      </c>
      <c r="C365" s="148" t="s">
        <v>537</v>
      </c>
    </row>
    <row r="366" spans="1:3" s="148" customFormat="1" hidden="1" x14ac:dyDescent="0.2">
      <c r="A366" s="215">
        <v>41452</v>
      </c>
      <c r="B366" s="148" t="s">
        <v>57</v>
      </c>
      <c r="C366" s="148" t="s">
        <v>534</v>
      </c>
    </row>
    <row r="367" spans="1:3" s="149" customFormat="1" hidden="1" x14ac:dyDescent="0.2">
      <c r="A367" s="216">
        <v>41452</v>
      </c>
      <c r="B367" s="149" t="s">
        <v>494</v>
      </c>
      <c r="C367" s="149" t="s">
        <v>535</v>
      </c>
    </row>
    <row r="368" spans="1:3" ht="12.75" hidden="1" customHeight="1" x14ac:dyDescent="0.2">
      <c r="A368" s="215">
        <v>41452</v>
      </c>
      <c r="B368" s="157" t="s">
        <v>11</v>
      </c>
      <c r="C368" s="148" t="s">
        <v>538</v>
      </c>
    </row>
    <row r="369" spans="1:3" ht="12.75" hidden="1" customHeight="1" x14ac:dyDescent="0.2">
      <c r="A369" s="215" t="s">
        <v>49</v>
      </c>
      <c r="B369" s="148" t="s">
        <v>49</v>
      </c>
      <c r="C369" s="148" t="s">
        <v>539</v>
      </c>
    </row>
    <row r="370" spans="1:3" s="149" customFormat="1" hidden="1" x14ac:dyDescent="0.2">
      <c r="A370" s="216">
        <v>41452</v>
      </c>
      <c r="B370" s="149" t="s">
        <v>154</v>
      </c>
      <c r="C370" s="149" t="s">
        <v>535</v>
      </c>
    </row>
    <row r="371" spans="1:3" s="148" customFormat="1" hidden="1" x14ac:dyDescent="0.2">
      <c r="A371" s="216">
        <v>41562</v>
      </c>
      <c r="B371" s="149" t="s">
        <v>400</v>
      </c>
      <c r="C371" s="149" t="s">
        <v>535</v>
      </c>
    </row>
    <row r="372" spans="1:3" s="148" customFormat="1" hidden="1" x14ac:dyDescent="0.2">
      <c r="A372" s="216">
        <v>41562</v>
      </c>
      <c r="B372" s="149" t="s">
        <v>380</v>
      </c>
      <c r="C372" s="149" t="s">
        <v>535</v>
      </c>
    </row>
    <row r="373" spans="1:3" s="148" customFormat="1" hidden="1" x14ac:dyDescent="0.2">
      <c r="A373" s="216">
        <v>41562</v>
      </c>
      <c r="B373" s="149" t="s">
        <v>57</v>
      </c>
      <c r="C373" s="149" t="s">
        <v>535</v>
      </c>
    </row>
    <row r="374" spans="1:3" s="148" customFormat="1" hidden="1" x14ac:dyDescent="0.2">
      <c r="A374" s="216">
        <v>41562</v>
      </c>
      <c r="B374" s="149" t="s">
        <v>156</v>
      </c>
      <c r="C374" s="149" t="s">
        <v>535</v>
      </c>
    </row>
    <row r="375" spans="1:3" s="149" customFormat="1" hidden="1" x14ac:dyDescent="0.2">
      <c r="A375" s="216">
        <v>41575</v>
      </c>
      <c r="B375" s="149" t="s">
        <v>402</v>
      </c>
      <c r="C375" s="149" t="s">
        <v>535</v>
      </c>
    </row>
    <row r="376" spans="1:3" s="149" customFormat="1" ht="14.25" hidden="1" x14ac:dyDescent="0.2">
      <c r="A376" s="216">
        <v>41575</v>
      </c>
      <c r="B376" s="149" t="s">
        <v>530</v>
      </c>
      <c r="C376" s="149" t="s">
        <v>535</v>
      </c>
    </row>
    <row r="377" spans="1:3" s="148" customFormat="1" hidden="1" x14ac:dyDescent="0.2">
      <c r="A377" s="215">
        <v>41730</v>
      </c>
      <c r="B377" s="148" t="s">
        <v>96</v>
      </c>
      <c r="C377" s="148" t="s">
        <v>569</v>
      </c>
    </row>
    <row r="378" spans="1:3" s="148" customFormat="1" hidden="1" x14ac:dyDescent="0.2">
      <c r="A378" s="216">
        <v>41730</v>
      </c>
      <c r="B378" s="149" t="s">
        <v>145</v>
      </c>
      <c r="C378" s="149" t="s">
        <v>535</v>
      </c>
    </row>
    <row r="379" spans="1:3" s="166" customFormat="1" hidden="1" x14ac:dyDescent="0.2">
      <c r="A379" s="215">
        <v>41730</v>
      </c>
      <c r="B379" s="148" t="s">
        <v>8</v>
      </c>
      <c r="C379" s="148" t="s">
        <v>570</v>
      </c>
    </row>
    <row r="380" spans="1:3" s="190" customFormat="1" ht="38.25" hidden="1" x14ac:dyDescent="0.2">
      <c r="A380" s="218">
        <v>41772</v>
      </c>
      <c r="B380" s="190" t="s">
        <v>363</v>
      </c>
      <c r="C380" s="191" t="s">
        <v>574</v>
      </c>
    </row>
    <row r="381" spans="1:3" s="149" customFormat="1" ht="14.25" hidden="1" x14ac:dyDescent="0.2">
      <c r="A381" s="215">
        <v>41920</v>
      </c>
      <c r="B381" s="148" t="s">
        <v>581</v>
      </c>
      <c r="C381" s="148" t="s">
        <v>535</v>
      </c>
    </row>
    <row r="382" spans="1:3" s="149" customFormat="1" hidden="1" x14ac:dyDescent="0.2">
      <c r="A382" s="215">
        <v>41920</v>
      </c>
      <c r="B382" s="148" t="s">
        <v>579</v>
      </c>
      <c r="C382" s="148" t="s">
        <v>535</v>
      </c>
    </row>
    <row r="383" spans="1:3" s="149" customFormat="1" ht="14.25" hidden="1" x14ac:dyDescent="0.2">
      <c r="A383" s="215">
        <v>41920</v>
      </c>
      <c r="B383" s="148" t="s">
        <v>582</v>
      </c>
      <c r="C383" s="148" t="s">
        <v>535</v>
      </c>
    </row>
    <row r="384" spans="1:3" s="148" customFormat="1" hidden="1" x14ac:dyDescent="0.2">
      <c r="A384" s="215">
        <v>41920</v>
      </c>
      <c r="B384" s="148" t="s">
        <v>273</v>
      </c>
      <c r="C384" s="148" t="s">
        <v>580</v>
      </c>
    </row>
    <row r="385" spans="1:3" s="35" customFormat="1" ht="38.25" hidden="1" x14ac:dyDescent="0.2">
      <c r="A385" s="223">
        <v>42061</v>
      </c>
      <c r="B385" s="35" t="s">
        <v>106</v>
      </c>
      <c r="C385" s="185" t="s">
        <v>590</v>
      </c>
    </row>
    <row r="386" spans="1:3" s="35" customFormat="1" hidden="1" x14ac:dyDescent="0.2">
      <c r="A386" s="223">
        <v>42061</v>
      </c>
      <c r="B386" s="35" t="s">
        <v>96</v>
      </c>
      <c r="C386" s="35" t="s">
        <v>591</v>
      </c>
    </row>
    <row r="387" spans="1:3" s="35" customFormat="1" hidden="1" x14ac:dyDescent="0.2">
      <c r="A387" s="223">
        <v>42061</v>
      </c>
      <c r="B387" s="35" t="s">
        <v>97</v>
      </c>
      <c r="C387" s="35" t="s">
        <v>599</v>
      </c>
    </row>
    <row r="388" spans="1:3" s="35" customFormat="1" ht="63.75" hidden="1" x14ac:dyDescent="0.2">
      <c r="A388" s="223">
        <v>42061</v>
      </c>
      <c r="B388" s="35" t="s">
        <v>147</v>
      </c>
      <c r="C388" s="185" t="s">
        <v>600</v>
      </c>
    </row>
    <row r="389" spans="1:3" s="148" customFormat="1" hidden="1" x14ac:dyDescent="0.2">
      <c r="A389" s="215">
        <v>42095</v>
      </c>
      <c r="B389" s="148" t="s">
        <v>317</v>
      </c>
      <c r="C389" s="148" t="s">
        <v>535</v>
      </c>
    </row>
    <row r="390" spans="1:3" s="148" customFormat="1" hidden="1" x14ac:dyDescent="0.2">
      <c r="A390" s="215">
        <v>42095</v>
      </c>
      <c r="B390" s="148" t="s">
        <v>95</v>
      </c>
      <c r="C390" s="148" t="s">
        <v>535</v>
      </c>
    </row>
    <row r="391" spans="1:3" s="148" customFormat="1" hidden="1" x14ac:dyDescent="0.2">
      <c r="A391" s="215">
        <v>42095</v>
      </c>
      <c r="B391" s="148" t="s">
        <v>333</v>
      </c>
      <c r="C391" s="148" t="s">
        <v>535</v>
      </c>
    </row>
    <row r="392" spans="1:3" s="148" customFormat="1" hidden="1" x14ac:dyDescent="0.2">
      <c r="A392" s="215">
        <v>42095</v>
      </c>
      <c r="B392" s="148" t="s">
        <v>96</v>
      </c>
      <c r="C392" s="148" t="s">
        <v>535</v>
      </c>
    </row>
    <row r="393" spans="1:3" s="148" customFormat="1" hidden="1" x14ac:dyDescent="0.2">
      <c r="A393" s="215">
        <v>42095</v>
      </c>
      <c r="B393" s="148" t="s">
        <v>146</v>
      </c>
      <c r="C393" s="148" t="s">
        <v>535</v>
      </c>
    </row>
    <row r="394" spans="1:3" s="35" customFormat="1" ht="63.75" hidden="1" x14ac:dyDescent="0.2">
      <c r="A394" s="223">
        <v>42131</v>
      </c>
      <c r="B394" s="35" t="s">
        <v>97</v>
      </c>
      <c r="C394" s="185" t="s">
        <v>622</v>
      </c>
    </row>
    <row r="395" spans="1:3" s="156" customFormat="1" hidden="1" x14ac:dyDescent="0.2">
      <c r="A395" s="224">
        <v>42325</v>
      </c>
      <c r="B395" s="156" t="s">
        <v>274</v>
      </c>
      <c r="C395" s="184" t="s">
        <v>535</v>
      </c>
    </row>
    <row r="396" spans="1:3" s="156" customFormat="1" hidden="1" x14ac:dyDescent="0.2">
      <c r="A396" s="224">
        <v>42325</v>
      </c>
      <c r="B396" s="156" t="s">
        <v>260</v>
      </c>
      <c r="C396" s="184" t="s">
        <v>535</v>
      </c>
    </row>
    <row r="397" spans="1:3" s="156" customFormat="1" hidden="1" x14ac:dyDescent="0.2">
      <c r="A397" s="224">
        <v>42325</v>
      </c>
      <c r="B397" s="156" t="s">
        <v>261</v>
      </c>
      <c r="C397" s="184" t="s">
        <v>535</v>
      </c>
    </row>
    <row r="398" spans="1:3" s="148" customFormat="1" hidden="1" x14ac:dyDescent="0.2">
      <c r="A398" s="216">
        <v>42370</v>
      </c>
      <c r="B398" s="149" t="s">
        <v>642</v>
      </c>
      <c r="C398" s="149" t="s">
        <v>535</v>
      </c>
    </row>
    <row r="399" spans="1:3" s="148" customFormat="1" hidden="1" x14ac:dyDescent="0.2">
      <c r="A399" s="216">
        <v>42370</v>
      </c>
      <c r="B399" s="149" t="s">
        <v>643</v>
      </c>
      <c r="C399" s="149" t="s">
        <v>535</v>
      </c>
    </row>
    <row r="400" spans="1:3" s="148" customFormat="1" hidden="1" x14ac:dyDescent="0.2">
      <c r="A400" s="215">
        <v>42474</v>
      </c>
      <c r="B400" s="148" t="s">
        <v>106</v>
      </c>
      <c r="C400" s="183" t="s">
        <v>535</v>
      </c>
    </row>
    <row r="401" spans="1:3" s="148" customFormat="1" ht="14.25" hidden="1" x14ac:dyDescent="0.2">
      <c r="A401" s="215">
        <v>42474</v>
      </c>
      <c r="B401" s="148" t="s">
        <v>491</v>
      </c>
      <c r="C401" s="183" t="s">
        <v>655</v>
      </c>
    </row>
    <row r="402" spans="1:3" s="148" customFormat="1" hidden="1" x14ac:dyDescent="0.2">
      <c r="A402" s="215">
        <v>42474</v>
      </c>
      <c r="B402" s="148" t="s">
        <v>374</v>
      </c>
      <c r="C402" s="183" t="s">
        <v>535</v>
      </c>
    </row>
    <row r="403" spans="1:3" s="148" customFormat="1" hidden="1" x14ac:dyDescent="0.2">
      <c r="A403" s="215">
        <v>42474</v>
      </c>
      <c r="B403" s="148" t="s">
        <v>5</v>
      </c>
      <c r="C403" s="183" t="s">
        <v>535</v>
      </c>
    </row>
    <row r="404" spans="1:3" s="148" customFormat="1" hidden="1" x14ac:dyDescent="0.2">
      <c r="A404" s="215">
        <v>42474</v>
      </c>
      <c r="B404" s="148" t="s">
        <v>144</v>
      </c>
      <c r="C404" s="183" t="s">
        <v>535</v>
      </c>
    </row>
    <row r="405" spans="1:3" s="148" customFormat="1" ht="12.75" hidden="1" customHeight="1" x14ac:dyDescent="0.2">
      <c r="A405" s="215">
        <v>42474</v>
      </c>
      <c r="B405" s="148" t="s">
        <v>341</v>
      </c>
      <c r="C405" s="183" t="s">
        <v>656</v>
      </c>
    </row>
    <row r="406" spans="1:3" s="148" customFormat="1" ht="38.25" hidden="1" customHeight="1" x14ac:dyDescent="0.2">
      <c r="A406" s="217">
        <v>42474</v>
      </c>
      <c r="B406" s="170" t="s">
        <v>97</v>
      </c>
      <c r="C406" s="183" t="s">
        <v>657</v>
      </c>
    </row>
    <row r="407" spans="1:3" s="148" customFormat="1" ht="25.5" hidden="1" customHeight="1" x14ac:dyDescent="0.2">
      <c r="A407" s="217">
        <v>42474</v>
      </c>
      <c r="B407" s="170" t="s">
        <v>166</v>
      </c>
      <c r="C407" s="183" t="s">
        <v>658</v>
      </c>
    </row>
    <row r="408" spans="1:3" s="148" customFormat="1" ht="38.25" hidden="1" x14ac:dyDescent="0.2">
      <c r="A408" s="215">
        <v>42474</v>
      </c>
      <c r="B408" s="148" t="s">
        <v>273</v>
      </c>
      <c r="C408" s="183" t="s">
        <v>659</v>
      </c>
    </row>
    <row r="409" spans="1:3" s="170" customFormat="1" ht="14.25" hidden="1" x14ac:dyDescent="0.2">
      <c r="A409" s="218">
        <v>42663</v>
      </c>
      <c r="B409" s="190" t="s">
        <v>187</v>
      </c>
      <c r="C409" s="190" t="s">
        <v>670</v>
      </c>
    </row>
    <row r="410" spans="1:3" s="170" customFormat="1" ht="38.25" hidden="1" x14ac:dyDescent="0.2">
      <c r="A410" s="218">
        <v>42663</v>
      </c>
      <c r="B410" s="190" t="s">
        <v>147</v>
      </c>
      <c r="C410" s="191" t="s">
        <v>669</v>
      </c>
    </row>
    <row r="411" spans="1:3" s="170" customFormat="1" hidden="1" x14ac:dyDescent="0.2">
      <c r="A411" s="218">
        <v>42663</v>
      </c>
      <c r="B411" s="190" t="s">
        <v>197</v>
      </c>
      <c r="C411" s="190" t="s">
        <v>535</v>
      </c>
    </row>
    <row r="412" spans="1:3" s="170" customFormat="1" hidden="1" x14ac:dyDescent="0.2">
      <c r="A412" s="218">
        <v>42663</v>
      </c>
      <c r="B412" s="190" t="s">
        <v>8</v>
      </c>
      <c r="C412" s="191" t="s">
        <v>671</v>
      </c>
    </row>
    <row r="413" spans="1:3" s="170" customFormat="1" hidden="1" x14ac:dyDescent="0.2">
      <c r="A413" s="218">
        <v>42663</v>
      </c>
      <c r="B413" s="190" t="s">
        <v>9</v>
      </c>
      <c r="C413" s="191" t="s">
        <v>671</v>
      </c>
    </row>
    <row r="414" spans="1:3" s="170" customFormat="1" ht="63.75" hidden="1" customHeight="1" x14ac:dyDescent="0.2">
      <c r="A414" s="217">
        <v>42674</v>
      </c>
      <c r="B414" s="170" t="s">
        <v>97</v>
      </c>
      <c r="C414" s="172" t="s">
        <v>675</v>
      </c>
    </row>
    <row r="415" spans="1:3" s="170" customFormat="1" hidden="1" x14ac:dyDescent="0.2">
      <c r="A415" s="218">
        <v>42807</v>
      </c>
      <c r="B415" s="190" t="s">
        <v>233</v>
      </c>
      <c r="C415" s="191" t="s">
        <v>671</v>
      </c>
    </row>
    <row r="416" spans="1:3" s="170" customFormat="1" ht="14.25" hidden="1" x14ac:dyDescent="0.2">
      <c r="A416" s="218">
        <v>42807</v>
      </c>
      <c r="B416" s="190" t="s">
        <v>690</v>
      </c>
      <c r="C416" s="191" t="s">
        <v>689</v>
      </c>
    </row>
    <row r="417" spans="1:3" s="170" customFormat="1" hidden="1" x14ac:dyDescent="0.2">
      <c r="A417" s="217">
        <v>42927</v>
      </c>
      <c r="B417" s="170" t="s">
        <v>467</v>
      </c>
      <c r="C417" s="172" t="s">
        <v>714</v>
      </c>
    </row>
    <row r="418" spans="1:3" s="170" customFormat="1" ht="25.5" hidden="1" x14ac:dyDescent="0.2">
      <c r="A418" s="217">
        <v>42927</v>
      </c>
      <c r="B418" s="170" t="s">
        <v>375</v>
      </c>
      <c r="C418" s="172" t="s">
        <v>715</v>
      </c>
    </row>
    <row r="419" spans="1:3" s="148" customFormat="1" ht="14.25" hidden="1" x14ac:dyDescent="0.2">
      <c r="A419" s="215">
        <v>42927</v>
      </c>
      <c r="B419" s="148" t="s">
        <v>546</v>
      </c>
      <c r="C419" s="148" t="s">
        <v>655</v>
      </c>
    </row>
    <row r="420" spans="1:3" s="170" customFormat="1" hidden="1" x14ac:dyDescent="0.2">
      <c r="A420" s="217">
        <v>42927</v>
      </c>
      <c r="B420" s="170" t="s">
        <v>11</v>
      </c>
      <c r="C420" s="172" t="s">
        <v>716</v>
      </c>
    </row>
    <row r="421" spans="1:3" s="170" customFormat="1" hidden="1" x14ac:dyDescent="0.2">
      <c r="A421" s="217">
        <v>42927</v>
      </c>
      <c r="B421" s="170" t="s">
        <v>9</v>
      </c>
      <c r="C421" s="170" t="s">
        <v>535</v>
      </c>
    </row>
    <row r="422" spans="1:3" s="190" customFormat="1" ht="25.5" hidden="1" x14ac:dyDescent="0.2">
      <c r="A422" s="218">
        <v>42984</v>
      </c>
      <c r="B422" s="190" t="s">
        <v>631</v>
      </c>
      <c r="C422" s="191" t="s">
        <v>736</v>
      </c>
    </row>
    <row r="423" spans="1:3" s="195" customFormat="1" ht="14.25" hidden="1" x14ac:dyDescent="0.2">
      <c r="A423" s="218">
        <v>42984</v>
      </c>
      <c r="B423" s="190" t="s">
        <v>737</v>
      </c>
      <c r="C423" s="191" t="s">
        <v>535</v>
      </c>
    </row>
    <row r="424" spans="1:3" s="195" customFormat="1" ht="14.25" hidden="1" x14ac:dyDescent="0.2">
      <c r="A424" s="218">
        <v>42984</v>
      </c>
      <c r="B424" s="190" t="s">
        <v>529</v>
      </c>
      <c r="C424" s="191" t="s">
        <v>535</v>
      </c>
    </row>
    <row r="425" spans="1:3" s="195" customFormat="1" ht="38.25" hidden="1" x14ac:dyDescent="0.2">
      <c r="A425" s="218">
        <v>42984</v>
      </c>
      <c r="B425" s="190" t="s">
        <v>187</v>
      </c>
      <c r="C425" s="191" t="s">
        <v>735</v>
      </c>
    </row>
    <row r="426" spans="1:3" hidden="1" x14ac:dyDescent="0.2">
      <c r="A426" s="212">
        <v>43055</v>
      </c>
      <c r="B426" s="149" t="s">
        <v>8</v>
      </c>
      <c r="C426" s="149" t="s">
        <v>535</v>
      </c>
    </row>
    <row r="427" spans="1:3" s="170" customFormat="1" hidden="1" x14ac:dyDescent="0.2">
      <c r="A427" s="217">
        <v>43073</v>
      </c>
      <c r="B427" s="170" t="s">
        <v>375</v>
      </c>
      <c r="C427" s="170" t="s">
        <v>535</v>
      </c>
    </row>
    <row r="428" spans="1:3" s="170" customFormat="1" ht="14.25" hidden="1" x14ac:dyDescent="0.2">
      <c r="A428" s="217">
        <v>43073</v>
      </c>
      <c r="B428" s="170" t="s">
        <v>546</v>
      </c>
      <c r="C428" s="170" t="s">
        <v>756</v>
      </c>
    </row>
    <row r="429" spans="1:3" s="170" customFormat="1" ht="25.5" hidden="1" x14ac:dyDescent="0.2">
      <c r="A429" s="217">
        <v>43073</v>
      </c>
      <c r="B429" s="170" t="s">
        <v>10</v>
      </c>
      <c r="C429" s="172" t="s">
        <v>757</v>
      </c>
    </row>
    <row r="430" spans="1:3" s="149" customFormat="1" ht="14.25" hidden="1" x14ac:dyDescent="0.2">
      <c r="A430" s="216">
        <v>43182</v>
      </c>
      <c r="B430" s="149" t="s">
        <v>773</v>
      </c>
      <c r="C430" s="149" t="s">
        <v>772</v>
      </c>
    </row>
    <row r="431" spans="1:3" s="170" customFormat="1" ht="14.25" hidden="1" x14ac:dyDescent="0.2">
      <c r="A431" s="217">
        <v>43202</v>
      </c>
      <c r="B431" s="170" t="s">
        <v>585</v>
      </c>
      <c r="C431" s="172" t="s">
        <v>775</v>
      </c>
    </row>
    <row r="432" spans="1:3" s="170" customFormat="1" ht="14.25" hidden="1" x14ac:dyDescent="0.2">
      <c r="A432" s="217">
        <v>43202</v>
      </c>
      <c r="B432" s="170" t="s">
        <v>578</v>
      </c>
      <c r="C432" s="172" t="s">
        <v>777</v>
      </c>
    </row>
    <row r="433" spans="1:3" s="170" customFormat="1" hidden="1" x14ac:dyDescent="0.2">
      <c r="A433" s="217">
        <v>43202</v>
      </c>
      <c r="B433" s="170" t="s">
        <v>273</v>
      </c>
      <c r="C433" s="172" t="s">
        <v>776</v>
      </c>
    </row>
    <row r="434" spans="1:3" s="170" customFormat="1" hidden="1" x14ac:dyDescent="0.2">
      <c r="A434" s="218">
        <v>43257</v>
      </c>
      <c r="B434" s="190" t="s">
        <v>233</v>
      </c>
      <c r="C434" s="191" t="s">
        <v>778</v>
      </c>
    </row>
    <row r="435" spans="1:3" s="148" customFormat="1" ht="14.25" hidden="1" x14ac:dyDescent="0.2">
      <c r="A435" s="215">
        <v>43304</v>
      </c>
      <c r="B435" s="148" t="s">
        <v>641</v>
      </c>
      <c r="C435" s="172" t="s">
        <v>535</v>
      </c>
    </row>
    <row r="436" spans="1:3" s="170" customFormat="1" ht="14.25" hidden="1" x14ac:dyDescent="0.2">
      <c r="A436" s="218">
        <v>43376</v>
      </c>
      <c r="B436" s="190" t="s">
        <v>805</v>
      </c>
      <c r="C436" s="191" t="s">
        <v>655</v>
      </c>
    </row>
    <row r="437" spans="1:3" s="170" customFormat="1" hidden="1" x14ac:dyDescent="0.2">
      <c r="A437" s="218">
        <v>43376</v>
      </c>
      <c r="B437" s="190" t="s">
        <v>10</v>
      </c>
      <c r="C437" s="191" t="s">
        <v>807</v>
      </c>
    </row>
    <row r="438" spans="1:3" s="170" customFormat="1" ht="25.5" hidden="1" x14ac:dyDescent="0.2">
      <c r="A438" s="218">
        <v>43376</v>
      </c>
      <c r="B438" s="190" t="s">
        <v>806</v>
      </c>
      <c r="C438" s="191" t="s">
        <v>808</v>
      </c>
    </row>
    <row r="439" spans="1:3" s="170" customFormat="1" hidden="1" x14ac:dyDescent="0.2">
      <c r="A439" s="217">
        <v>43392</v>
      </c>
      <c r="B439" s="170" t="s">
        <v>233</v>
      </c>
      <c r="C439" s="172" t="s">
        <v>809</v>
      </c>
    </row>
    <row r="440" spans="1:3" s="170" customFormat="1" ht="14.25" hidden="1" x14ac:dyDescent="0.2">
      <c r="A440" s="218">
        <v>43451</v>
      </c>
      <c r="B440" s="190" t="s">
        <v>805</v>
      </c>
      <c r="C440" s="191" t="s">
        <v>535</v>
      </c>
    </row>
    <row r="441" spans="1:3" s="170" customFormat="1" ht="14.25" hidden="1" x14ac:dyDescent="0.2">
      <c r="A441" s="218">
        <v>43451</v>
      </c>
      <c r="B441" s="190" t="s">
        <v>497</v>
      </c>
      <c r="C441" s="191" t="s">
        <v>535</v>
      </c>
    </row>
    <row r="442" spans="1:3" s="170" customFormat="1" ht="25.5" hidden="1" x14ac:dyDescent="0.2">
      <c r="A442" s="218">
        <v>43451</v>
      </c>
      <c r="B442" s="190" t="s">
        <v>233</v>
      </c>
      <c r="C442" s="191" t="s">
        <v>818</v>
      </c>
    </row>
    <row r="443" spans="1:3" s="170" customFormat="1" ht="14.25" hidden="1" x14ac:dyDescent="0.2">
      <c r="A443" s="218">
        <v>43451</v>
      </c>
      <c r="B443" s="190" t="s">
        <v>632</v>
      </c>
      <c r="C443" s="191" t="s">
        <v>535</v>
      </c>
    </row>
    <row r="444" spans="1:3" s="170" customFormat="1" ht="38.25" hidden="1" x14ac:dyDescent="0.2">
      <c r="A444" s="218">
        <v>43451</v>
      </c>
      <c r="B444" s="190" t="s">
        <v>821</v>
      </c>
      <c r="C444" s="191" t="s">
        <v>822</v>
      </c>
    </row>
    <row r="445" spans="1:3" s="170" customFormat="1" ht="25.5" hidden="1" x14ac:dyDescent="0.2">
      <c r="A445" s="218">
        <v>43451</v>
      </c>
      <c r="B445" s="190" t="s">
        <v>583</v>
      </c>
      <c r="C445" s="191" t="s">
        <v>819</v>
      </c>
    </row>
    <row r="446" spans="1:3" s="170" customFormat="1" hidden="1" x14ac:dyDescent="0.2">
      <c r="A446" s="218">
        <v>43451</v>
      </c>
      <c r="B446" s="190" t="s">
        <v>33</v>
      </c>
      <c r="C446" s="191" t="s">
        <v>535</v>
      </c>
    </row>
    <row r="447" spans="1:3" s="170" customFormat="1" hidden="1" x14ac:dyDescent="0.2">
      <c r="A447" s="218">
        <v>43451</v>
      </c>
      <c r="B447" s="190" t="s">
        <v>125</v>
      </c>
      <c r="C447" s="191" t="s">
        <v>535</v>
      </c>
    </row>
    <row r="448" spans="1:3" s="170" customFormat="1" hidden="1" x14ac:dyDescent="0.2">
      <c r="A448" s="218">
        <v>43451</v>
      </c>
      <c r="B448" s="190" t="s">
        <v>147</v>
      </c>
      <c r="C448" s="191" t="s">
        <v>535</v>
      </c>
    </row>
    <row r="449" spans="1:3" s="170" customFormat="1" ht="14.25" hidden="1" x14ac:dyDescent="0.2">
      <c r="A449" s="218">
        <v>43451</v>
      </c>
      <c r="B449" s="190" t="s">
        <v>806</v>
      </c>
      <c r="C449" s="191" t="s">
        <v>535</v>
      </c>
    </row>
    <row r="450" spans="1:3" s="170" customFormat="1" ht="25.5" hidden="1" x14ac:dyDescent="0.2">
      <c r="A450" s="218">
        <v>43451</v>
      </c>
      <c r="B450" s="190" t="s">
        <v>27</v>
      </c>
      <c r="C450" s="191" t="s">
        <v>820</v>
      </c>
    </row>
    <row r="451" spans="1:3" s="170" customFormat="1" hidden="1" x14ac:dyDescent="0.2">
      <c r="A451" s="218">
        <v>43451</v>
      </c>
      <c r="B451" s="190" t="s">
        <v>589</v>
      </c>
      <c r="C451" s="191" t="s">
        <v>535</v>
      </c>
    </row>
    <row r="452" spans="1:3" s="170" customFormat="1" hidden="1" x14ac:dyDescent="0.2">
      <c r="A452" s="218">
        <v>43451</v>
      </c>
      <c r="B452" s="190" t="s">
        <v>592</v>
      </c>
      <c r="C452" s="191" t="s">
        <v>535</v>
      </c>
    </row>
    <row r="453" spans="1:3" s="170" customFormat="1" ht="25.5" x14ac:dyDescent="0.2">
      <c r="A453" s="217">
        <v>43525</v>
      </c>
      <c r="B453" s="170" t="s">
        <v>233</v>
      </c>
      <c r="C453" s="172" t="s">
        <v>823</v>
      </c>
    </row>
    <row r="454" spans="1:3" s="170" customFormat="1" x14ac:dyDescent="0.2">
      <c r="A454" s="217">
        <v>43525</v>
      </c>
      <c r="B454" s="170" t="s">
        <v>341</v>
      </c>
      <c r="C454" s="172" t="s">
        <v>535</v>
      </c>
    </row>
    <row r="455" spans="1:3" s="170" customFormat="1" x14ac:dyDescent="0.2">
      <c r="A455" s="217">
        <v>43525</v>
      </c>
      <c r="B455" s="170" t="s">
        <v>10</v>
      </c>
      <c r="C455" s="172" t="s">
        <v>824</v>
      </c>
    </row>
    <row r="456" spans="1:3" s="190" customFormat="1" x14ac:dyDescent="0.2">
      <c r="A456" s="218">
        <v>43557</v>
      </c>
      <c r="B456" s="190" t="s">
        <v>166</v>
      </c>
      <c r="C456" s="191" t="s">
        <v>831</v>
      </c>
    </row>
    <row r="457" spans="1:3" s="190" customFormat="1" x14ac:dyDescent="0.2">
      <c r="A457" s="218">
        <v>43557</v>
      </c>
      <c r="B457" s="190" t="s">
        <v>273</v>
      </c>
      <c r="C457" s="191" t="s">
        <v>830</v>
      </c>
    </row>
    <row r="458" spans="1:3" s="170" customFormat="1" ht="38.25" x14ac:dyDescent="0.2">
      <c r="A458" s="217">
        <v>43606</v>
      </c>
      <c r="B458" s="170" t="s">
        <v>696</v>
      </c>
      <c r="C458" s="172" t="s">
        <v>838</v>
      </c>
    </row>
    <row r="459" spans="1:3" s="170" customFormat="1" ht="14.25" x14ac:dyDescent="0.2">
      <c r="A459" s="217">
        <v>43606</v>
      </c>
      <c r="B459" s="170" t="s">
        <v>623</v>
      </c>
      <c r="C459" s="172" t="s">
        <v>839</v>
      </c>
    </row>
    <row r="460" spans="1:3" s="170" customFormat="1" ht="14.25" x14ac:dyDescent="0.2">
      <c r="A460" s="217">
        <v>43606</v>
      </c>
      <c r="B460" s="170" t="s">
        <v>576</v>
      </c>
      <c r="C460" s="172" t="s">
        <v>840</v>
      </c>
    </row>
    <row r="461" spans="1:3" s="148" customFormat="1" ht="14.25" x14ac:dyDescent="0.2">
      <c r="A461" s="217">
        <v>43606</v>
      </c>
      <c r="B461" s="148" t="s">
        <v>664</v>
      </c>
      <c r="C461" s="148" t="s">
        <v>535</v>
      </c>
    </row>
    <row r="462" spans="1:3" s="148" customFormat="1" x14ac:dyDescent="0.2">
      <c r="A462" s="217">
        <v>43606</v>
      </c>
      <c r="B462" s="148" t="s">
        <v>628</v>
      </c>
      <c r="C462" s="148" t="s">
        <v>841</v>
      </c>
    </row>
    <row r="463" spans="1:3" s="170" customFormat="1" ht="25.5" x14ac:dyDescent="0.2">
      <c r="A463" s="217">
        <v>43606</v>
      </c>
      <c r="B463" s="170" t="s">
        <v>547</v>
      </c>
      <c r="C463" s="172" t="s">
        <v>844</v>
      </c>
    </row>
    <row r="464" spans="1:3" s="149" customFormat="1" x14ac:dyDescent="0.2">
      <c r="A464" s="216">
        <v>43661</v>
      </c>
      <c r="B464" s="149" t="s">
        <v>605</v>
      </c>
      <c r="C464" s="149" t="s">
        <v>535</v>
      </c>
    </row>
    <row r="465" spans="1:3" s="149" customFormat="1" ht="14.25" x14ac:dyDescent="0.2">
      <c r="A465" s="216">
        <v>43661</v>
      </c>
      <c r="B465" s="203" t="s">
        <v>845</v>
      </c>
      <c r="C465" s="149" t="s">
        <v>535</v>
      </c>
    </row>
    <row r="466" spans="1:3" s="149" customFormat="1" x14ac:dyDescent="0.2">
      <c r="A466" s="216">
        <v>43661</v>
      </c>
      <c r="B466" s="149" t="s">
        <v>606</v>
      </c>
      <c r="C466" s="149" t="s">
        <v>535</v>
      </c>
    </row>
    <row r="467" spans="1:3" s="170" customFormat="1" ht="38.25" x14ac:dyDescent="0.2">
      <c r="A467" s="217">
        <v>43696</v>
      </c>
      <c r="B467" s="170" t="s">
        <v>166</v>
      </c>
      <c r="C467" s="172" t="s">
        <v>850</v>
      </c>
    </row>
    <row r="468" spans="1:3" s="170" customFormat="1" ht="38.25" x14ac:dyDescent="0.2">
      <c r="A468" s="217">
        <v>43696</v>
      </c>
      <c r="B468" s="170" t="s">
        <v>166</v>
      </c>
      <c r="C468" s="172" t="s">
        <v>851</v>
      </c>
    </row>
    <row r="469" spans="1:3" s="170" customFormat="1" x14ac:dyDescent="0.2">
      <c r="A469" s="217">
        <v>43696</v>
      </c>
      <c r="B469" s="170" t="s">
        <v>166</v>
      </c>
      <c r="C469" s="172" t="s">
        <v>852</v>
      </c>
    </row>
    <row r="470" spans="1:3" s="170" customFormat="1" ht="38.25" x14ac:dyDescent="0.2">
      <c r="A470" s="217">
        <v>43696</v>
      </c>
      <c r="B470" s="170" t="s">
        <v>166</v>
      </c>
      <c r="C470" s="172" t="s">
        <v>853</v>
      </c>
    </row>
    <row r="471" spans="1:3" s="170" customFormat="1" x14ac:dyDescent="0.2">
      <c r="A471" s="225">
        <v>43746</v>
      </c>
      <c r="B471" s="204" t="s">
        <v>233</v>
      </c>
      <c r="C471" s="191" t="s">
        <v>858</v>
      </c>
    </row>
    <row r="472" spans="1:3" s="170" customFormat="1" ht="14.25" x14ac:dyDescent="0.2">
      <c r="A472" s="225">
        <v>43746</v>
      </c>
      <c r="B472" s="204" t="s">
        <v>187</v>
      </c>
      <c r="C472" s="191" t="s">
        <v>535</v>
      </c>
    </row>
    <row r="473" spans="1:3" s="170" customFormat="1" ht="25.5" x14ac:dyDescent="0.2">
      <c r="A473" s="225">
        <v>43746</v>
      </c>
      <c r="B473" s="190" t="s">
        <v>821</v>
      </c>
      <c r="C473" s="191" t="s">
        <v>859</v>
      </c>
    </row>
    <row r="474" spans="1:3" s="170" customFormat="1" ht="25.5" x14ac:dyDescent="0.2">
      <c r="A474" s="225">
        <v>43746</v>
      </c>
      <c r="B474" s="190" t="s">
        <v>583</v>
      </c>
      <c r="C474" s="191" t="s">
        <v>860</v>
      </c>
    </row>
    <row r="475" spans="1:3" s="190" customFormat="1" ht="63.75" x14ac:dyDescent="0.2">
      <c r="A475" s="218">
        <v>43746</v>
      </c>
      <c r="B475" s="190" t="s">
        <v>690</v>
      </c>
      <c r="C475" s="191" t="s">
        <v>863</v>
      </c>
    </row>
    <row r="476" spans="1:3" s="149" customFormat="1" ht="14.25" x14ac:dyDescent="0.2">
      <c r="A476" s="216">
        <v>43746</v>
      </c>
      <c r="B476" s="149" t="s">
        <v>567</v>
      </c>
      <c r="C476" s="149" t="s">
        <v>861</v>
      </c>
    </row>
    <row r="477" spans="1:3" s="170" customFormat="1" ht="25.5" x14ac:dyDescent="0.2">
      <c r="A477" s="225">
        <v>43746</v>
      </c>
      <c r="B477" s="204" t="s">
        <v>27</v>
      </c>
      <c r="C477" s="191" t="s">
        <v>862</v>
      </c>
    </row>
    <row r="478" spans="1:3" s="170" customFormat="1" x14ac:dyDescent="0.2">
      <c r="A478" s="225">
        <v>43746</v>
      </c>
      <c r="B478" s="204" t="s">
        <v>855</v>
      </c>
      <c r="C478" s="191" t="s">
        <v>856</v>
      </c>
    </row>
    <row r="479" spans="1:3" s="170" customFormat="1" x14ac:dyDescent="0.2">
      <c r="A479" s="225">
        <v>43746</v>
      </c>
      <c r="B479" s="204" t="s">
        <v>273</v>
      </c>
      <c r="C479" s="191" t="s">
        <v>535</v>
      </c>
    </row>
    <row r="480" spans="1:3" s="148" customFormat="1" ht="14.25" x14ac:dyDescent="0.2">
      <c r="A480" s="215">
        <v>43846</v>
      </c>
      <c r="B480" s="148" t="s">
        <v>878</v>
      </c>
      <c r="C480" s="148" t="s">
        <v>535</v>
      </c>
    </row>
    <row r="481" spans="1:3" s="148" customFormat="1" x14ac:dyDescent="0.2">
      <c r="A481" s="215">
        <v>43846</v>
      </c>
      <c r="B481" s="148" t="s">
        <v>233</v>
      </c>
      <c r="C481" s="148" t="s">
        <v>875</v>
      </c>
    </row>
    <row r="482" spans="1:3" s="148" customFormat="1" ht="14.25" x14ac:dyDescent="0.2">
      <c r="A482" s="215">
        <v>43846</v>
      </c>
      <c r="B482" s="170" t="s">
        <v>578</v>
      </c>
      <c r="C482" s="148" t="s">
        <v>535</v>
      </c>
    </row>
    <row r="483" spans="1:3" s="170" customFormat="1" ht="38.25" x14ac:dyDescent="0.2">
      <c r="A483" s="217">
        <v>43846</v>
      </c>
      <c r="B483" s="170" t="s">
        <v>259</v>
      </c>
      <c r="C483" s="172" t="s">
        <v>876</v>
      </c>
    </row>
    <row r="484" spans="1:3" s="148" customFormat="1" x14ac:dyDescent="0.2">
      <c r="A484" s="215">
        <v>43846</v>
      </c>
      <c r="B484" s="170" t="s">
        <v>10</v>
      </c>
      <c r="C484" s="148" t="s">
        <v>535</v>
      </c>
    </row>
    <row r="485" spans="1:3" s="170" customFormat="1" x14ac:dyDescent="0.2">
      <c r="A485" s="217">
        <v>43846</v>
      </c>
      <c r="B485" s="170" t="s">
        <v>547</v>
      </c>
      <c r="C485" s="172" t="s">
        <v>877</v>
      </c>
    </row>
    <row r="486" spans="1:3" s="170" customFormat="1" x14ac:dyDescent="0.2">
      <c r="A486" s="225">
        <v>43900</v>
      </c>
      <c r="B486" s="205" t="s">
        <v>696</v>
      </c>
      <c r="C486" s="191" t="s">
        <v>535</v>
      </c>
    </row>
    <row r="487" spans="1:3" s="170" customFormat="1" ht="25.5" x14ac:dyDescent="0.2">
      <c r="A487" s="225">
        <v>43900</v>
      </c>
      <c r="B487" s="205" t="s">
        <v>767</v>
      </c>
      <c r="C487" s="191" t="s">
        <v>880</v>
      </c>
    </row>
    <row r="488" spans="1:3" s="148" customFormat="1" ht="14.25" x14ac:dyDescent="0.2">
      <c r="A488" s="215">
        <v>44025</v>
      </c>
      <c r="B488" s="148" t="s">
        <v>741</v>
      </c>
      <c r="C488" s="148" t="s">
        <v>535</v>
      </c>
    </row>
    <row r="489" spans="1:3" s="148" customFormat="1" ht="14.25" x14ac:dyDescent="0.2">
      <c r="A489" s="215">
        <v>44025</v>
      </c>
      <c r="B489" s="148" t="s">
        <v>544</v>
      </c>
      <c r="C489" s="148" t="s">
        <v>890</v>
      </c>
    </row>
    <row r="490" spans="1:3" s="148" customFormat="1" ht="14.25" x14ac:dyDescent="0.2">
      <c r="A490" s="215">
        <v>44025</v>
      </c>
      <c r="B490" s="148" t="s">
        <v>546</v>
      </c>
      <c r="C490" s="148" t="s">
        <v>891</v>
      </c>
    </row>
    <row r="491" spans="1:3" s="170" customFormat="1" ht="51" x14ac:dyDescent="0.2">
      <c r="A491" s="214">
        <v>44025</v>
      </c>
      <c r="B491" s="206" t="s">
        <v>27</v>
      </c>
      <c r="C491" s="172" t="s">
        <v>892</v>
      </c>
    </row>
    <row r="492" spans="1:3" s="170" customFormat="1" ht="25.5" x14ac:dyDescent="0.2">
      <c r="A492" s="214">
        <v>44025</v>
      </c>
      <c r="B492" s="207" t="s">
        <v>893</v>
      </c>
      <c r="C492" s="172" t="s">
        <v>894</v>
      </c>
    </row>
    <row r="493" spans="1:3" s="148" customFormat="1" ht="14.25" x14ac:dyDescent="0.2">
      <c r="A493" s="215">
        <v>44056</v>
      </c>
      <c r="B493" s="170" t="s">
        <v>923</v>
      </c>
      <c r="C493" s="148" t="s">
        <v>535</v>
      </c>
    </row>
    <row r="494" spans="1:3" s="170" customFormat="1" ht="12.75" customHeight="1" x14ac:dyDescent="0.2">
      <c r="A494" s="218">
        <v>44186</v>
      </c>
      <c r="B494" s="190" t="s">
        <v>233</v>
      </c>
      <c r="C494" s="191" t="s">
        <v>951</v>
      </c>
    </row>
    <row r="495" spans="1:3" s="149" customFormat="1" ht="14.25" x14ac:dyDescent="0.2">
      <c r="A495" s="216">
        <v>44186</v>
      </c>
      <c r="B495" s="149" t="s">
        <v>821</v>
      </c>
      <c r="C495" s="149" t="s">
        <v>535</v>
      </c>
    </row>
    <row r="496" spans="1:3" s="170" customFormat="1" ht="25.5" customHeight="1" x14ac:dyDescent="0.2">
      <c r="A496" s="218">
        <v>44186</v>
      </c>
      <c r="B496" s="190" t="s">
        <v>11</v>
      </c>
      <c r="C496" s="191" t="s">
        <v>952</v>
      </c>
    </row>
    <row r="497" spans="1:3" s="170" customFormat="1" ht="14.25" x14ac:dyDescent="0.2">
      <c r="A497" s="217">
        <v>44217</v>
      </c>
      <c r="B497" s="170" t="s">
        <v>472</v>
      </c>
      <c r="C497" s="170" t="s">
        <v>953</v>
      </c>
    </row>
    <row r="498" spans="1:3" s="170" customFormat="1" ht="14.25" x14ac:dyDescent="0.2">
      <c r="A498" s="217">
        <v>44217</v>
      </c>
      <c r="B498" s="170" t="s">
        <v>576</v>
      </c>
      <c r="C498" s="170" t="s">
        <v>655</v>
      </c>
    </row>
    <row r="499" spans="1:3" s="170" customFormat="1" ht="25.5" x14ac:dyDescent="0.2">
      <c r="A499" s="217">
        <v>44217</v>
      </c>
      <c r="B499" s="170" t="s">
        <v>955</v>
      </c>
      <c r="C499" s="172" t="s">
        <v>954</v>
      </c>
    </row>
    <row r="500" spans="1:3" s="170" customFormat="1" ht="14.25" x14ac:dyDescent="0.2">
      <c r="A500" s="217">
        <v>44217</v>
      </c>
      <c r="B500" s="170" t="s">
        <v>710</v>
      </c>
      <c r="C500" s="170" t="s">
        <v>956</v>
      </c>
    </row>
    <row r="501" spans="1:3" s="170" customFormat="1" x14ac:dyDescent="0.2">
      <c r="A501" s="217">
        <v>44217</v>
      </c>
      <c r="B501" s="170" t="s">
        <v>11</v>
      </c>
      <c r="C501" s="170" t="s">
        <v>655</v>
      </c>
    </row>
    <row r="502" spans="1:3" s="170" customFormat="1" ht="14.25" x14ac:dyDescent="0.2">
      <c r="A502" s="217">
        <v>44217</v>
      </c>
      <c r="B502" s="170" t="s">
        <v>666</v>
      </c>
      <c r="C502" s="170" t="s">
        <v>957</v>
      </c>
    </row>
    <row r="503" spans="1:3" s="190" customFormat="1" ht="76.5" x14ac:dyDescent="0.2">
      <c r="A503" s="218">
        <v>44264</v>
      </c>
      <c r="B503" s="190" t="s">
        <v>635</v>
      </c>
      <c r="C503" s="191" t="s">
        <v>959</v>
      </c>
    </row>
    <row r="504" spans="1:3" s="190" customFormat="1" ht="38.25" customHeight="1" x14ac:dyDescent="0.2">
      <c r="A504" s="218">
        <v>44270</v>
      </c>
      <c r="B504" s="190" t="s">
        <v>363</v>
      </c>
      <c r="C504" s="191" t="s">
        <v>962</v>
      </c>
    </row>
    <row r="505" spans="1:3" s="190" customFormat="1" x14ac:dyDescent="0.2">
      <c r="A505" s="218">
        <v>44270</v>
      </c>
      <c r="B505" s="190" t="s">
        <v>11</v>
      </c>
      <c r="C505" s="191" t="s">
        <v>960</v>
      </c>
    </row>
    <row r="506" spans="1:3" s="148" customFormat="1" x14ac:dyDescent="0.2">
      <c r="A506" s="215">
        <v>44299</v>
      </c>
      <c r="B506" s="148" t="s">
        <v>233</v>
      </c>
      <c r="C506" s="148" t="s">
        <v>963</v>
      </c>
    </row>
    <row r="507" spans="1:3" s="170" customFormat="1" ht="25.5" x14ac:dyDescent="0.2">
      <c r="A507" s="217">
        <v>44299</v>
      </c>
      <c r="B507" s="170" t="s">
        <v>546</v>
      </c>
      <c r="C507" s="172" t="s">
        <v>964</v>
      </c>
    </row>
    <row r="508" spans="1:3" s="170" customFormat="1" ht="14.25" x14ac:dyDescent="0.2">
      <c r="A508" s="217">
        <v>44299</v>
      </c>
      <c r="B508" s="170" t="s">
        <v>955</v>
      </c>
      <c r="C508" s="172" t="s">
        <v>535</v>
      </c>
    </row>
    <row r="509" spans="1:3" s="170" customFormat="1" ht="14.25" x14ac:dyDescent="0.2">
      <c r="A509" s="217">
        <v>44299</v>
      </c>
      <c r="B509" s="170" t="s">
        <v>713</v>
      </c>
      <c r="C509" s="172" t="s">
        <v>535</v>
      </c>
    </row>
    <row r="510" spans="1:3" s="190" customFormat="1" x14ac:dyDescent="0.2">
      <c r="A510" s="218">
        <v>44435</v>
      </c>
      <c r="B510" s="190" t="s">
        <v>635</v>
      </c>
      <c r="C510" s="191" t="s">
        <v>535</v>
      </c>
    </row>
    <row r="511" spans="1:3" s="190" customFormat="1" x14ac:dyDescent="0.2">
      <c r="A511" s="218">
        <v>44435</v>
      </c>
      <c r="B511" s="190" t="s">
        <v>11</v>
      </c>
      <c r="C511" s="191" t="s">
        <v>535</v>
      </c>
    </row>
    <row r="512" spans="1:3" s="190" customFormat="1" ht="14.25" customHeight="1" x14ac:dyDescent="0.2">
      <c r="A512" s="218">
        <v>44470</v>
      </c>
      <c r="B512" s="190" t="s">
        <v>883</v>
      </c>
      <c r="C512" s="191" t="s">
        <v>998</v>
      </c>
    </row>
    <row r="513" spans="1:9" s="148" customFormat="1" x14ac:dyDescent="0.2">
      <c r="A513" s="213">
        <v>44607</v>
      </c>
      <c r="B513" s="148" t="s">
        <v>233</v>
      </c>
      <c r="C513" s="148" t="s">
        <v>535</v>
      </c>
    </row>
    <row r="514" spans="1:9" s="148" customFormat="1" x14ac:dyDescent="0.2">
      <c r="A514" s="213">
        <v>44607</v>
      </c>
      <c r="B514" s="148" t="s">
        <v>244</v>
      </c>
      <c r="C514" s="148" t="s">
        <v>535</v>
      </c>
    </row>
    <row r="515" spans="1:9" s="170" customFormat="1" ht="25.5" x14ac:dyDescent="0.2">
      <c r="A515" s="214">
        <v>44607</v>
      </c>
      <c r="B515" s="170" t="s">
        <v>804</v>
      </c>
      <c r="C515" s="231" t="s">
        <v>1008</v>
      </c>
    </row>
    <row r="516" spans="1:9" s="190" customFormat="1" ht="14.25" customHeight="1" x14ac:dyDescent="0.2">
      <c r="A516" s="218">
        <v>44755</v>
      </c>
      <c r="B516" s="190" t="s">
        <v>1073</v>
      </c>
      <c r="C516" s="191" t="s">
        <v>1075</v>
      </c>
    </row>
    <row r="517" spans="1:9" s="190" customFormat="1" ht="14.25" customHeight="1" x14ac:dyDescent="0.2">
      <c r="A517" s="218">
        <v>44755</v>
      </c>
      <c r="B517" s="190" t="s">
        <v>1074</v>
      </c>
      <c r="C517" s="191" t="s">
        <v>1076</v>
      </c>
    </row>
    <row r="518" spans="1:9" s="190" customFormat="1" ht="27.95" customHeight="1" x14ac:dyDescent="0.2">
      <c r="A518" s="218">
        <v>44755</v>
      </c>
      <c r="B518" s="190" t="s">
        <v>804</v>
      </c>
      <c r="C518" s="191" t="s">
        <v>1077</v>
      </c>
    </row>
    <row r="519" spans="1:9" s="190" customFormat="1" ht="14.25" customHeight="1" x14ac:dyDescent="0.2">
      <c r="A519" s="218">
        <v>44755</v>
      </c>
      <c r="B519" s="190" t="s">
        <v>628</v>
      </c>
      <c r="C519" s="191" t="s">
        <v>535</v>
      </c>
    </row>
    <row r="520" spans="1:9" s="190" customFormat="1" ht="14.25" customHeight="1" x14ac:dyDescent="0.2">
      <c r="A520" s="218">
        <v>44755</v>
      </c>
      <c r="B520" s="190" t="s">
        <v>883</v>
      </c>
      <c r="C520" s="191" t="s">
        <v>535</v>
      </c>
    </row>
    <row r="521" spans="1:9" s="149" customFormat="1" ht="14.25" x14ac:dyDescent="0.2">
      <c r="A521" s="216">
        <v>44839</v>
      </c>
      <c r="B521" s="149" t="s">
        <v>651</v>
      </c>
      <c r="C521" s="149" t="s">
        <v>535</v>
      </c>
    </row>
    <row r="522" spans="1:9" s="249" customFormat="1" ht="25.5" x14ac:dyDescent="0.2">
      <c r="A522" s="248">
        <v>44910</v>
      </c>
      <c r="B522" s="249" t="s">
        <v>472</v>
      </c>
      <c r="C522" s="250" t="s">
        <v>1201</v>
      </c>
      <c r="E522" s="251"/>
      <c r="F522" s="251"/>
      <c r="G522" s="251"/>
    </row>
    <row r="523" spans="1:9" s="192" customFormat="1" x14ac:dyDescent="0.2">
      <c r="A523" s="252">
        <v>44910</v>
      </c>
      <c r="B523" s="253" t="s">
        <v>718</v>
      </c>
      <c r="C523" s="253" t="s">
        <v>1200</v>
      </c>
      <c r="E523" s="30"/>
      <c r="F523" s="30"/>
      <c r="G523" s="30"/>
    </row>
    <row r="524" spans="1:9" s="192" customFormat="1" ht="14.25" x14ac:dyDescent="0.2">
      <c r="A524" s="252">
        <v>44910</v>
      </c>
      <c r="B524" s="253" t="s">
        <v>865</v>
      </c>
      <c r="C524" s="253" t="s">
        <v>535</v>
      </c>
    </row>
    <row r="525" spans="1:9" s="253" customFormat="1" ht="14.25" x14ac:dyDescent="0.2">
      <c r="A525" s="252">
        <v>44910</v>
      </c>
      <c r="B525" s="253" t="s">
        <v>771</v>
      </c>
      <c r="C525" s="253" t="s">
        <v>1202</v>
      </c>
      <c r="E525" s="164"/>
      <c r="F525" s="164"/>
      <c r="G525" s="165"/>
      <c r="H525" s="165"/>
      <c r="I525" s="165"/>
    </row>
    <row r="526" spans="1:9" s="190" customFormat="1" ht="25.5" x14ac:dyDescent="0.2">
      <c r="A526" s="218">
        <v>45029</v>
      </c>
      <c r="B526" s="190" t="s">
        <v>1241</v>
      </c>
      <c r="C526" s="191" t="s">
        <v>1239</v>
      </c>
      <c r="E526" s="257"/>
      <c r="F526" s="257"/>
      <c r="G526" s="251"/>
      <c r="H526" s="251"/>
      <c r="I526" s="251"/>
    </row>
    <row r="527" spans="1:9" s="190" customFormat="1" ht="14.25" x14ac:dyDescent="0.2">
      <c r="A527" s="218">
        <v>45029</v>
      </c>
      <c r="B527" s="190" t="s">
        <v>800</v>
      </c>
      <c r="C527" s="191" t="s">
        <v>1238</v>
      </c>
      <c r="E527" s="257"/>
      <c r="F527" s="257"/>
      <c r="G527" s="251"/>
      <c r="H527" s="251"/>
      <c r="I527" s="251"/>
    </row>
    <row r="528" spans="1:9" s="190" customFormat="1" x14ac:dyDescent="0.2">
      <c r="A528" s="218">
        <v>45029</v>
      </c>
      <c r="B528" s="190" t="s">
        <v>804</v>
      </c>
      <c r="C528" s="190" t="s">
        <v>535</v>
      </c>
    </row>
    <row r="529" spans="1:9" s="190" customFormat="1" ht="14.25" x14ac:dyDescent="0.2">
      <c r="A529" s="218">
        <v>45029</v>
      </c>
      <c r="B529" s="190" t="s">
        <v>678</v>
      </c>
      <c r="C529" s="191" t="s">
        <v>1237</v>
      </c>
      <c r="E529" s="257"/>
      <c r="F529" s="257"/>
      <c r="G529" s="251"/>
      <c r="H529" s="251"/>
      <c r="I529" s="251"/>
    </row>
    <row r="530" spans="1:9" s="190" customFormat="1" x14ac:dyDescent="0.2">
      <c r="A530" s="218">
        <v>45029</v>
      </c>
      <c r="B530" s="190" t="s">
        <v>27</v>
      </c>
      <c r="C530" s="190" t="s">
        <v>535</v>
      </c>
    </row>
    <row r="531" spans="1:9" s="190" customFormat="1" ht="14.25" x14ac:dyDescent="0.2">
      <c r="A531" s="218">
        <v>45029</v>
      </c>
      <c r="B531" s="190" t="s">
        <v>1101</v>
      </c>
      <c r="C531" s="191" t="s">
        <v>809</v>
      </c>
      <c r="E531" s="257"/>
      <c r="F531" s="257"/>
      <c r="G531" s="251"/>
      <c r="H531" s="251"/>
      <c r="I531" s="251"/>
    </row>
    <row r="532" spans="1:9" s="249" customFormat="1" ht="38.25" x14ac:dyDescent="0.2">
      <c r="A532" s="248">
        <v>45145</v>
      </c>
      <c r="B532" s="249" t="s">
        <v>1298</v>
      </c>
      <c r="C532" s="250" t="s">
        <v>1299</v>
      </c>
      <c r="E532" s="251"/>
      <c r="F532" s="251"/>
      <c r="G532" s="251"/>
    </row>
    <row r="533" spans="1:9" s="249" customFormat="1" ht="14.25" customHeight="1" x14ac:dyDescent="0.2">
      <c r="A533" s="248">
        <v>45145</v>
      </c>
      <c r="B533" s="249" t="s">
        <v>576</v>
      </c>
      <c r="C533" s="250" t="s">
        <v>1200</v>
      </c>
    </row>
    <row r="534" spans="1:9" s="249" customFormat="1" ht="14.25" customHeight="1" x14ac:dyDescent="0.2">
      <c r="A534" s="248">
        <v>45145</v>
      </c>
      <c r="B534" s="249" t="s">
        <v>546</v>
      </c>
      <c r="C534" s="250" t="s">
        <v>535</v>
      </c>
    </row>
    <row r="535" spans="1:9" s="249" customFormat="1" x14ac:dyDescent="0.2">
      <c r="A535" s="248">
        <v>45145</v>
      </c>
      <c r="B535" s="249" t="s">
        <v>166</v>
      </c>
      <c r="C535" s="250" t="s">
        <v>535</v>
      </c>
    </row>
    <row r="536" spans="1:9" s="192" customFormat="1" ht="14.25" x14ac:dyDescent="0.2">
      <c r="A536" s="216">
        <v>45210</v>
      </c>
      <c r="B536" s="149" t="s">
        <v>738</v>
      </c>
      <c r="C536" s="149" t="s">
        <v>535</v>
      </c>
    </row>
    <row r="537" spans="1:9" s="192" customFormat="1" ht="14.25" x14ac:dyDescent="0.2">
      <c r="A537" s="216">
        <v>45210</v>
      </c>
      <c r="B537" s="149" t="s">
        <v>829</v>
      </c>
      <c r="C537" s="149" t="s">
        <v>1301</v>
      </c>
    </row>
    <row r="538" spans="1:9" s="192" customFormat="1" ht="14.25" x14ac:dyDescent="0.2">
      <c r="A538" s="216">
        <v>45210</v>
      </c>
      <c r="B538" s="149" t="s">
        <v>884</v>
      </c>
      <c r="C538" s="149" t="s">
        <v>1238</v>
      </c>
    </row>
    <row r="539" spans="1:9" s="192" customFormat="1" ht="14.25" x14ac:dyDescent="0.2">
      <c r="A539" s="216">
        <v>45210</v>
      </c>
      <c r="B539" s="149" t="s">
        <v>1302</v>
      </c>
      <c r="C539" s="149" t="s">
        <v>535</v>
      </c>
    </row>
    <row r="540" spans="1:9" s="190" customFormat="1" ht="14.25" x14ac:dyDescent="0.2">
      <c r="A540" s="218">
        <v>45210</v>
      </c>
      <c r="B540" s="190" t="s">
        <v>1304</v>
      </c>
      <c r="C540" s="191" t="s">
        <v>1303</v>
      </c>
    </row>
    <row r="541" spans="1:9" s="192" customFormat="1" x14ac:dyDescent="0.2">
      <c r="A541" s="216">
        <v>45210</v>
      </c>
      <c r="B541" s="149" t="s">
        <v>761</v>
      </c>
      <c r="C541" s="149" t="s">
        <v>535</v>
      </c>
    </row>
    <row r="542" spans="1:9" s="249" customFormat="1" ht="14.25" x14ac:dyDescent="0.2">
      <c r="A542" s="248">
        <v>45315</v>
      </c>
      <c r="B542" s="249" t="s">
        <v>472</v>
      </c>
      <c r="C542" s="250" t="s">
        <v>1306</v>
      </c>
      <c r="E542" s="251"/>
      <c r="F542" s="251"/>
      <c r="G542" s="251"/>
    </row>
    <row r="543" spans="1:9" s="249" customFormat="1" ht="14.25" x14ac:dyDescent="0.2">
      <c r="A543" s="248">
        <v>45315</v>
      </c>
      <c r="B543" s="249" t="s">
        <v>585</v>
      </c>
      <c r="C543" s="250" t="s">
        <v>1308</v>
      </c>
      <c r="E543" s="251"/>
      <c r="F543" s="251"/>
      <c r="G543" s="251"/>
    </row>
    <row r="544" spans="1:9" s="192" customFormat="1" ht="14.25" x14ac:dyDescent="0.2">
      <c r="A544" s="252">
        <v>45315</v>
      </c>
      <c r="B544" s="253" t="s">
        <v>826</v>
      </c>
      <c r="C544" s="253" t="s">
        <v>1310</v>
      </c>
    </row>
    <row r="545" spans="1:9" s="249" customFormat="1" ht="14.25" x14ac:dyDescent="0.2">
      <c r="A545" s="248">
        <v>45315</v>
      </c>
      <c r="B545" s="249" t="s">
        <v>1311</v>
      </c>
      <c r="C545" s="250" t="s">
        <v>535</v>
      </c>
    </row>
    <row r="546" spans="1:9" s="190" customFormat="1" x14ac:dyDescent="0.2">
      <c r="A546" s="218">
        <v>45525</v>
      </c>
      <c r="B546" s="190" t="s">
        <v>517</v>
      </c>
      <c r="C546" s="266" t="s">
        <v>1353</v>
      </c>
      <c r="D546" s="149"/>
      <c r="E546" s="149"/>
      <c r="F546" s="149"/>
      <c r="G546" s="149"/>
      <c r="H546" s="149"/>
      <c r="I546" s="149"/>
    </row>
    <row r="547" spans="1:9" s="149" customFormat="1" ht="14.25" x14ac:dyDescent="0.2">
      <c r="A547" s="218">
        <v>45525</v>
      </c>
      <c r="B547" s="190" t="s">
        <v>473</v>
      </c>
      <c r="C547" s="190" t="s">
        <v>535</v>
      </c>
      <c r="D547" s="190"/>
      <c r="E547" s="190"/>
      <c r="F547" s="190"/>
      <c r="G547" s="190"/>
      <c r="H547" s="190"/>
      <c r="I547" s="190"/>
    </row>
    <row r="548" spans="1:9" s="253" customFormat="1" ht="14.25" x14ac:dyDescent="0.2">
      <c r="A548" s="216">
        <v>45525</v>
      </c>
      <c r="B548" s="149" t="s">
        <v>1104</v>
      </c>
      <c r="C548" s="266" t="s">
        <v>1353</v>
      </c>
    </row>
    <row r="549" spans="1:9" s="267" customFormat="1" ht="14.25" x14ac:dyDescent="0.2">
      <c r="A549" s="216">
        <v>45525</v>
      </c>
      <c r="B549" s="149" t="s">
        <v>829</v>
      </c>
      <c r="C549" s="149" t="s">
        <v>1354</v>
      </c>
    </row>
    <row r="550" spans="1:9" s="192" customFormat="1" ht="14.25" x14ac:dyDescent="0.2">
      <c r="A550" s="216">
        <v>45525</v>
      </c>
      <c r="B550" s="149" t="s">
        <v>884</v>
      </c>
      <c r="C550" s="149" t="s">
        <v>535</v>
      </c>
    </row>
    <row r="551" spans="1:9" s="190" customFormat="1" x14ac:dyDescent="0.2">
      <c r="A551" s="218">
        <v>42674</v>
      </c>
      <c r="B551" s="190" t="s">
        <v>672</v>
      </c>
      <c r="C551" s="191" t="s">
        <v>535</v>
      </c>
    </row>
    <row r="552" spans="1:9" s="190" customFormat="1" ht="14.25" x14ac:dyDescent="0.2">
      <c r="A552" s="218">
        <v>45525</v>
      </c>
      <c r="B552" s="190" t="s">
        <v>759</v>
      </c>
      <c r="C552" s="266" t="s">
        <v>1355</v>
      </c>
    </row>
    <row r="553" spans="1:9" s="190" customFormat="1" ht="14.25" x14ac:dyDescent="0.2">
      <c r="A553" s="218">
        <v>45525</v>
      </c>
      <c r="B553" s="190" t="s">
        <v>1001</v>
      </c>
      <c r="C553" s="266" t="s">
        <v>1356</v>
      </c>
    </row>
    <row r="554" spans="1:9" s="249" customFormat="1" ht="25.5" x14ac:dyDescent="0.2">
      <c r="A554" s="248">
        <v>45632</v>
      </c>
      <c r="B554" s="249" t="s">
        <v>1255</v>
      </c>
      <c r="C554" s="250" t="s">
        <v>1382</v>
      </c>
    </row>
    <row r="555" spans="1:9" s="195" customFormat="1" ht="25.5" x14ac:dyDescent="0.2">
      <c r="A555" s="248">
        <v>45632</v>
      </c>
      <c r="B555" s="249" t="s">
        <v>835</v>
      </c>
      <c r="C555" s="250" t="s">
        <v>1377</v>
      </c>
    </row>
    <row r="556" spans="1:9" s="192" customFormat="1" ht="14.25" x14ac:dyDescent="0.2">
      <c r="A556" s="248">
        <v>45632</v>
      </c>
      <c r="B556" s="249" t="s">
        <v>782</v>
      </c>
      <c r="C556" s="265" t="s">
        <v>535</v>
      </c>
    </row>
    <row r="557" spans="1:9" s="192" customFormat="1" x14ac:dyDescent="0.2">
      <c r="A557" s="248">
        <v>45632</v>
      </c>
      <c r="B557" s="249" t="s">
        <v>1194</v>
      </c>
      <c r="C557" s="265" t="s">
        <v>535</v>
      </c>
    </row>
    <row r="558" spans="1:9" s="195" customFormat="1" ht="25.5" x14ac:dyDescent="0.2">
      <c r="A558" s="248">
        <v>45632</v>
      </c>
      <c r="B558" s="249" t="s">
        <v>771</v>
      </c>
      <c r="C558" s="250" t="s">
        <v>1378</v>
      </c>
    </row>
    <row r="559" spans="1:9" s="249" customFormat="1" ht="25.5" x14ac:dyDescent="0.2">
      <c r="A559" s="248">
        <v>45632</v>
      </c>
      <c r="B559" s="268" t="s">
        <v>767</v>
      </c>
      <c r="C559" s="250" t="s">
        <v>1379</v>
      </c>
    </row>
    <row r="560" spans="1:9" s="253" customFormat="1" ht="14.25" x14ac:dyDescent="0.2">
      <c r="A560" s="216">
        <v>45737</v>
      </c>
      <c r="B560" s="149" t="s">
        <v>1104</v>
      </c>
      <c r="C560" s="266" t="s">
        <v>535</v>
      </c>
    </row>
    <row r="561" spans="1:9" s="249" customFormat="1" x14ac:dyDescent="0.2">
      <c r="A561" s="248">
        <v>45806</v>
      </c>
      <c r="B561" s="249" t="s">
        <v>517</v>
      </c>
      <c r="C561" s="265" t="s">
        <v>535</v>
      </c>
      <c r="D561" s="253"/>
      <c r="E561" s="253"/>
      <c r="F561" s="253"/>
      <c r="G561" s="253"/>
      <c r="H561" s="253"/>
      <c r="I561" s="253"/>
    </row>
    <row r="562" spans="1:9" s="190" customFormat="1" ht="25.5" x14ac:dyDescent="0.2">
      <c r="A562" s="218">
        <v>45877</v>
      </c>
      <c r="B562" s="190" t="s">
        <v>1241</v>
      </c>
      <c r="C562" s="191" t="s">
        <v>1415</v>
      </c>
      <c r="E562" s="269"/>
      <c r="F562" s="269"/>
      <c r="G562" s="269"/>
    </row>
    <row r="563" spans="1:9" s="253" customFormat="1" ht="14.25" x14ac:dyDescent="0.2">
      <c r="A563" s="216">
        <v>45877</v>
      </c>
      <c r="B563" s="149" t="s">
        <v>800</v>
      </c>
      <c r="C563" s="266" t="s">
        <v>535</v>
      </c>
    </row>
    <row r="564" spans="1:9" s="190" customFormat="1" x14ac:dyDescent="0.2">
      <c r="A564" s="218">
        <v>45877</v>
      </c>
      <c r="B564" s="190" t="s">
        <v>916</v>
      </c>
      <c r="C564" s="191" t="s">
        <v>1416</v>
      </c>
      <c r="E564" s="269"/>
      <c r="F564" s="269"/>
      <c r="G564" s="269"/>
    </row>
    <row r="565" spans="1:9" s="253" customFormat="1" ht="14.25" x14ac:dyDescent="0.2">
      <c r="A565" s="216">
        <v>45877</v>
      </c>
      <c r="B565" s="149" t="s">
        <v>527</v>
      </c>
      <c r="C565" s="266" t="s">
        <v>535</v>
      </c>
    </row>
    <row r="566" spans="1:9" s="253" customFormat="1" x14ac:dyDescent="0.2">
      <c r="A566" s="216">
        <v>45877</v>
      </c>
      <c r="B566" s="149" t="s">
        <v>259</v>
      </c>
      <c r="C566" s="266" t="s">
        <v>535</v>
      </c>
    </row>
    <row r="567" spans="1:9" s="249" customFormat="1" ht="25.5" x14ac:dyDescent="0.2">
      <c r="A567" s="248">
        <v>45884</v>
      </c>
      <c r="B567" s="249" t="s">
        <v>1156</v>
      </c>
      <c r="C567" s="265" t="s">
        <v>1417</v>
      </c>
      <c r="D567" s="253"/>
      <c r="E567" s="253"/>
      <c r="F567" s="253"/>
      <c r="G567" s="253"/>
      <c r="H567" s="253"/>
      <c r="I567" s="253"/>
    </row>
    <row r="568" spans="1:9" s="149" customFormat="1" ht="25.5" x14ac:dyDescent="0.2">
      <c r="A568" s="216">
        <v>46000</v>
      </c>
      <c r="B568" s="149" t="s">
        <v>773</v>
      </c>
      <c r="C568" s="266" t="s">
        <v>1454</v>
      </c>
      <c r="D568" s="145"/>
      <c r="E568" s="30"/>
      <c r="F568" s="145"/>
      <c r="G568" s="30"/>
      <c r="H568" s="145"/>
    </row>
    <row r="569" spans="1:9" s="190" customFormat="1" ht="25.5" customHeight="1" x14ac:dyDescent="0.2">
      <c r="A569" s="216">
        <v>46000</v>
      </c>
      <c r="B569" s="190" t="s">
        <v>1410</v>
      </c>
      <c r="C569" s="191" t="s">
        <v>1455</v>
      </c>
      <c r="E569" s="30"/>
    </row>
    <row r="570" spans="1:9" s="253" customFormat="1" x14ac:dyDescent="0.2">
      <c r="A570" s="216">
        <v>46000</v>
      </c>
      <c r="B570" s="149" t="s">
        <v>895</v>
      </c>
      <c r="C570" s="149" t="s">
        <v>1456</v>
      </c>
      <c r="E570" s="30"/>
    </row>
    <row r="571" spans="1:9" s="149" customFormat="1" ht="14.1" customHeight="1" x14ac:dyDescent="0.2">
      <c r="A571" s="216">
        <v>46000</v>
      </c>
      <c r="B571" s="149" t="s">
        <v>602</v>
      </c>
      <c r="C571" s="149" t="s">
        <v>1457</v>
      </c>
      <c r="E571" s="30"/>
    </row>
    <row r="572" spans="1:9" s="149" customFormat="1" ht="14.25" x14ac:dyDescent="0.2">
      <c r="A572" s="216">
        <v>46000</v>
      </c>
      <c r="B572" s="149" t="s">
        <v>1241</v>
      </c>
      <c r="C572" s="149" t="s">
        <v>1458</v>
      </c>
      <c r="E572" s="30"/>
    </row>
    <row r="573" spans="1:9" s="267" customFormat="1" ht="24.95" customHeight="1" x14ac:dyDescent="0.2">
      <c r="A573" s="216">
        <v>46000</v>
      </c>
      <c r="B573" s="190" t="s">
        <v>829</v>
      </c>
      <c r="C573" s="191" t="s">
        <v>1459</v>
      </c>
      <c r="E573" s="30"/>
      <c r="F573" s="275"/>
      <c r="G573" s="258"/>
    </row>
    <row r="574" spans="1:9" s="190" customFormat="1" ht="14.25" x14ac:dyDescent="0.2">
      <c r="A574" s="216">
        <v>46000</v>
      </c>
      <c r="B574" s="190" t="s">
        <v>759</v>
      </c>
      <c r="C574" s="191" t="s">
        <v>1460</v>
      </c>
      <c r="D574" s="71"/>
      <c r="E574" s="30"/>
      <c r="F574" s="30"/>
      <c r="G574" s="30"/>
    </row>
    <row r="575" spans="1:9" s="276" customFormat="1" ht="14.25" x14ac:dyDescent="0.2">
      <c r="A575" s="216">
        <v>46000</v>
      </c>
      <c r="B575" s="190" t="s">
        <v>678</v>
      </c>
      <c r="C575" s="191" t="s">
        <v>1461</v>
      </c>
      <c r="D575" s="275"/>
      <c r="E575" s="30"/>
    </row>
    <row r="576" spans="1:9" s="253" customFormat="1" x14ac:dyDescent="0.2">
      <c r="A576" s="252">
        <v>46160</v>
      </c>
      <c r="B576" s="253" t="s">
        <v>895</v>
      </c>
      <c r="C576" s="253" t="s">
        <v>1551</v>
      </c>
      <c r="E576" s="30"/>
    </row>
    <row r="577" spans="1:8" s="253" customFormat="1" x14ac:dyDescent="0.2">
      <c r="A577" s="219">
        <v>46192</v>
      </c>
      <c r="B577" s="228" t="s">
        <v>1580</v>
      </c>
      <c r="C577" s="322" t="s">
        <v>535</v>
      </c>
      <c r="E577" s="30"/>
    </row>
    <row r="578" spans="1:8" s="253" customFormat="1" x14ac:dyDescent="0.2">
      <c r="A578" s="219">
        <v>46192</v>
      </c>
      <c r="B578" s="228" t="s">
        <v>1581</v>
      </c>
      <c r="C578" s="322" t="s">
        <v>1582</v>
      </c>
      <c r="E578" s="30"/>
    </row>
    <row r="579" spans="1:8" s="148" customFormat="1" x14ac:dyDescent="0.2">
      <c r="A579" s="219">
        <v>46192</v>
      </c>
      <c r="B579" s="166" t="s">
        <v>1583</v>
      </c>
      <c r="C579" s="166" t="s">
        <v>1379</v>
      </c>
      <c r="D579" s="164"/>
      <c r="E579" s="164"/>
      <c r="F579" s="165"/>
      <c r="G579" s="165"/>
      <c r="H579" s="30"/>
    </row>
    <row r="580" spans="1:8" s="148" customFormat="1" x14ac:dyDescent="0.2">
      <c r="A580" s="219"/>
      <c r="B580" s="166"/>
      <c r="C580" s="166"/>
      <c r="D580" s="71"/>
      <c r="E580" s="164"/>
      <c r="F580" s="164"/>
      <c r="G580" s="165"/>
      <c r="H580" s="30"/>
    </row>
    <row r="581" spans="1:8" s="148" customFormat="1" x14ac:dyDescent="0.2">
      <c r="A581" s="219" t="s">
        <v>93</v>
      </c>
      <c r="B581" s="166" t="s">
        <v>93</v>
      </c>
      <c r="C581" s="166"/>
      <c r="D581" s="3"/>
      <c r="E581" s="164"/>
      <c r="F581" s="164"/>
      <c r="G581" s="165"/>
      <c r="H581" s="3"/>
    </row>
    <row r="582" spans="1:8" s="148" customFormat="1" x14ac:dyDescent="0.2">
      <c r="A582" s="226" t="s">
        <v>172</v>
      </c>
      <c r="D582" s="71"/>
      <c r="E582" s="71"/>
      <c r="F582" s="30"/>
      <c r="G582" s="30"/>
      <c r="H582" s="30"/>
    </row>
    <row r="583" spans="1:8" s="148" customFormat="1" hidden="1" x14ac:dyDescent="0.2">
      <c r="A583" s="215">
        <v>38761</v>
      </c>
      <c r="B583" s="139" t="s">
        <v>173</v>
      </c>
      <c r="D583" s="71"/>
      <c r="E583" s="71"/>
      <c r="F583" s="30"/>
      <c r="G583" s="30"/>
      <c r="H583" s="30"/>
    </row>
    <row r="584" spans="1:8" hidden="1" x14ac:dyDescent="0.2">
      <c r="A584" s="220"/>
      <c r="B584" t="s">
        <v>174</v>
      </c>
      <c r="D584" s="3"/>
      <c r="E584" s="3"/>
      <c r="F584" s="3"/>
      <c r="G584" s="3"/>
      <c r="H584" s="3"/>
    </row>
    <row r="585" spans="1:8" hidden="1" x14ac:dyDescent="0.2">
      <c r="A585" s="220"/>
      <c r="B585" t="s">
        <v>371</v>
      </c>
      <c r="D585" s="71"/>
      <c r="E585" s="71"/>
      <c r="F585" s="30"/>
      <c r="G585" s="30"/>
      <c r="H585" s="30"/>
    </row>
    <row r="586" spans="1:8" hidden="1" x14ac:dyDescent="0.2">
      <c r="B586" t="s">
        <v>149</v>
      </c>
      <c r="D586" s="71"/>
      <c r="E586" s="71"/>
      <c r="F586" s="30"/>
      <c r="G586" s="30"/>
      <c r="H586" s="30"/>
    </row>
    <row r="587" spans="1:8" hidden="1" x14ac:dyDescent="0.2">
      <c r="B587" t="s">
        <v>368</v>
      </c>
    </row>
    <row r="588" spans="1:8" hidden="1" x14ac:dyDescent="0.2">
      <c r="B588" t="s">
        <v>367</v>
      </c>
    </row>
    <row r="589" spans="1:8" hidden="1" x14ac:dyDescent="0.2">
      <c r="B589" t="s">
        <v>175</v>
      </c>
    </row>
    <row r="590" spans="1:8" s="148" customFormat="1" hidden="1" x14ac:dyDescent="0.2">
      <c r="A590" s="213">
        <v>38993</v>
      </c>
      <c r="B590" s="148" t="s">
        <v>176</v>
      </c>
    </row>
    <row r="591" spans="1:8" s="149" customFormat="1" hidden="1" x14ac:dyDescent="0.2">
      <c r="A591" s="212">
        <v>39448</v>
      </c>
      <c r="B591" s="149" t="s">
        <v>234</v>
      </c>
    </row>
    <row r="592" spans="1:8" s="149" customFormat="1" hidden="1" x14ac:dyDescent="0.2">
      <c r="A592" s="213">
        <v>39717</v>
      </c>
      <c r="B592" s="148" t="s">
        <v>376</v>
      </c>
      <c r="C592" s="148" t="s">
        <v>269</v>
      </c>
    </row>
    <row r="593" spans="1:3" hidden="1" x14ac:dyDescent="0.2">
      <c r="A593" s="212">
        <v>39783</v>
      </c>
      <c r="B593" s="149" t="s">
        <v>166</v>
      </c>
      <c r="C593" s="149" t="s">
        <v>137</v>
      </c>
    </row>
    <row r="594" spans="1:3" hidden="1" x14ac:dyDescent="0.2">
      <c r="A594" s="212">
        <v>39783</v>
      </c>
      <c r="B594" s="149" t="s">
        <v>166</v>
      </c>
      <c r="C594" s="149" t="s">
        <v>345</v>
      </c>
    </row>
    <row r="595" spans="1:3" hidden="1" x14ac:dyDescent="0.2">
      <c r="A595" s="212">
        <v>39783</v>
      </c>
      <c r="B595" s="149" t="s">
        <v>154</v>
      </c>
      <c r="C595" s="149" t="s">
        <v>316</v>
      </c>
    </row>
    <row r="596" spans="1:3" hidden="1" x14ac:dyDescent="0.2">
      <c r="A596" s="212">
        <v>39987</v>
      </c>
      <c r="B596" s="149" t="s">
        <v>156</v>
      </c>
      <c r="C596" s="149" t="s">
        <v>190</v>
      </c>
    </row>
    <row r="597" spans="1:3" hidden="1" x14ac:dyDescent="0.2">
      <c r="A597" s="212" t="s">
        <v>218</v>
      </c>
      <c r="B597" s="154" t="s">
        <v>192</v>
      </c>
      <c r="C597" s="149" t="s">
        <v>191</v>
      </c>
    </row>
    <row r="598" spans="1:3" hidden="1" x14ac:dyDescent="0.2">
      <c r="A598" s="213">
        <v>40050</v>
      </c>
      <c r="B598" s="148" t="s">
        <v>296</v>
      </c>
      <c r="C598" s="148" t="s">
        <v>297</v>
      </c>
    </row>
    <row r="599" spans="1:3" hidden="1" x14ac:dyDescent="0.2">
      <c r="A599" s="213" t="s">
        <v>218</v>
      </c>
      <c r="B599" s="153" t="s">
        <v>300</v>
      </c>
      <c r="C599" s="148" t="s">
        <v>298</v>
      </c>
    </row>
    <row r="600" spans="1:3" hidden="1" x14ac:dyDescent="0.2">
      <c r="A600" s="213" t="s">
        <v>218</v>
      </c>
      <c r="B600" s="153" t="s">
        <v>300</v>
      </c>
      <c r="C600" s="148" t="s">
        <v>299</v>
      </c>
    </row>
    <row r="601" spans="1:3" hidden="1" x14ac:dyDescent="0.2">
      <c r="A601" s="212">
        <v>40182</v>
      </c>
      <c r="B601" s="149" t="s">
        <v>320</v>
      </c>
      <c r="C601" s="149" t="s">
        <v>322</v>
      </c>
    </row>
    <row r="602" spans="1:3" hidden="1" x14ac:dyDescent="0.2">
      <c r="A602" s="212" t="s">
        <v>218</v>
      </c>
      <c r="B602" s="155" t="s">
        <v>300</v>
      </c>
      <c r="C602" s="149" t="s">
        <v>323</v>
      </c>
    </row>
    <row r="603" spans="1:3" hidden="1" x14ac:dyDescent="0.2">
      <c r="A603" s="212" t="s">
        <v>218</v>
      </c>
      <c r="B603" s="155" t="s">
        <v>300</v>
      </c>
      <c r="C603" s="149" t="s">
        <v>324</v>
      </c>
    </row>
    <row r="604" spans="1:3" hidden="1" x14ac:dyDescent="0.2">
      <c r="A604" s="212">
        <v>40182</v>
      </c>
      <c r="B604" s="154" t="s">
        <v>148</v>
      </c>
      <c r="C604" s="149" t="s">
        <v>346</v>
      </c>
    </row>
    <row r="605" spans="1:3" hidden="1" x14ac:dyDescent="0.2">
      <c r="A605" s="212" t="s">
        <v>218</v>
      </c>
      <c r="B605" s="155" t="s">
        <v>300</v>
      </c>
      <c r="C605" s="149" t="s">
        <v>347</v>
      </c>
    </row>
    <row r="606" spans="1:3" hidden="1" x14ac:dyDescent="0.2">
      <c r="A606" s="212">
        <v>40182</v>
      </c>
      <c r="B606" s="149" t="s">
        <v>407</v>
      </c>
      <c r="C606" s="149" t="s">
        <v>98</v>
      </c>
    </row>
    <row r="607" spans="1:3" hidden="1" x14ac:dyDescent="0.2">
      <c r="A607" s="212" t="s">
        <v>218</v>
      </c>
      <c r="B607" s="155" t="s">
        <v>300</v>
      </c>
      <c r="C607" s="149" t="s">
        <v>116</v>
      </c>
    </row>
    <row r="608" spans="1:3" hidden="1" x14ac:dyDescent="0.2">
      <c r="A608" s="212" t="s">
        <v>218</v>
      </c>
      <c r="B608" s="155" t="s">
        <v>300</v>
      </c>
      <c r="C608" s="149" t="s">
        <v>117</v>
      </c>
    </row>
    <row r="609" spans="1:3" hidden="1" x14ac:dyDescent="0.2">
      <c r="A609" s="212" t="s">
        <v>218</v>
      </c>
      <c r="B609" s="155" t="s">
        <v>300</v>
      </c>
      <c r="C609" s="149" t="s">
        <v>118</v>
      </c>
    </row>
    <row r="610" spans="1:3" hidden="1" x14ac:dyDescent="0.2">
      <c r="A610" s="212">
        <v>40182</v>
      </c>
      <c r="B610" s="154" t="s">
        <v>170</v>
      </c>
      <c r="C610" s="149" t="s">
        <v>321</v>
      </c>
    </row>
    <row r="611" spans="1:3" hidden="1" x14ac:dyDescent="0.2">
      <c r="A611" s="212" t="s">
        <v>218</v>
      </c>
      <c r="B611" s="155" t="s">
        <v>300</v>
      </c>
      <c r="C611" s="149" t="s">
        <v>119</v>
      </c>
    </row>
    <row r="612" spans="1:3" hidden="1" x14ac:dyDescent="0.2">
      <c r="A612" s="212" t="s">
        <v>218</v>
      </c>
      <c r="B612" s="155" t="s">
        <v>300</v>
      </c>
      <c r="C612" s="149" t="s">
        <v>120</v>
      </c>
    </row>
    <row r="613" spans="1:3" hidden="1" x14ac:dyDescent="0.2">
      <c r="A613" s="212" t="s">
        <v>218</v>
      </c>
      <c r="B613" s="155" t="s">
        <v>300</v>
      </c>
      <c r="C613" s="149" t="s">
        <v>121</v>
      </c>
    </row>
    <row r="614" spans="1:3" hidden="1" x14ac:dyDescent="0.2">
      <c r="A614" s="213">
        <v>40242</v>
      </c>
      <c r="B614" s="148" t="s">
        <v>97</v>
      </c>
      <c r="C614" s="148" t="s">
        <v>53</v>
      </c>
    </row>
    <row r="615" spans="1:3" hidden="1" x14ac:dyDescent="0.2">
      <c r="A615" s="212">
        <v>40436</v>
      </c>
      <c r="B615" s="154" t="s">
        <v>274</v>
      </c>
      <c r="C615" s="149" t="s">
        <v>270</v>
      </c>
    </row>
    <row r="616" spans="1:3" hidden="1" x14ac:dyDescent="0.2">
      <c r="A616" s="212" t="s">
        <v>218</v>
      </c>
      <c r="B616" s="155" t="s">
        <v>300</v>
      </c>
      <c r="C616" s="149" t="s">
        <v>271</v>
      </c>
    </row>
    <row r="617" spans="1:3" hidden="1" x14ac:dyDescent="0.2">
      <c r="A617" s="212" t="s">
        <v>218</v>
      </c>
      <c r="B617" s="155" t="s">
        <v>300</v>
      </c>
      <c r="C617" s="149" t="s">
        <v>272</v>
      </c>
    </row>
    <row r="618" spans="1:3" hidden="1" x14ac:dyDescent="0.2">
      <c r="A618" s="212" t="s">
        <v>218</v>
      </c>
      <c r="B618" s="155" t="s">
        <v>300</v>
      </c>
      <c r="C618" s="149" t="s">
        <v>70</v>
      </c>
    </row>
    <row r="619" spans="1:3" hidden="1" x14ac:dyDescent="0.2">
      <c r="A619" s="212" t="s">
        <v>218</v>
      </c>
      <c r="B619" s="155" t="s">
        <v>300</v>
      </c>
      <c r="C619" s="149" t="s">
        <v>71</v>
      </c>
    </row>
    <row r="620" spans="1:3" hidden="1" x14ac:dyDescent="0.2">
      <c r="A620" s="213">
        <v>40497</v>
      </c>
      <c r="B620" s="157" t="s">
        <v>8</v>
      </c>
      <c r="C620" s="148" t="s">
        <v>235</v>
      </c>
    </row>
    <row r="621" spans="1:3" hidden="1" x14ac:dyDescent="0.2">
      <c r="A621" s="213">
        <v>40497</v>
      </c>
      <c r="B621" s="157" t="s">
        <v>27</v>
      </c>
      <c r="C621" s="148" t="s">
        <v>236</v>
      </c>
    </row>
    <row r="622" spans="1:3" hidden="1" x14ac:dyDescent="0.2">
      <c r="A622" s="213" t="s">
        <v>192</v>
      </c>
      <c r="B622" s="157" t="s">
        <v>215</v>
      </c>
      <c r="C622" t="s">
        <v>238</v>
      </c>
    </row>
    <row r="623" spans="1:3" hidden="1" x14ac:dyDescent="0.2">
      <c r="A623" s="213" t="s">
        <v>192</v>
      </c>
      <c r="B623" s="157" t="s">
        <v>215</v>
      </c>
      <c r="C623" t="s">
        <v>237</v>
      </c>
    </row>
    <row r="624" spans="1:3" hidden="1" x14ac:dyDescent="0.2">
      <c r="A624" s="212">
        <v>40718</v>
      </c>
      <c r="B624" s="154" t="s">
        <v>329</v>
      </c>
      <c r="C624" s="149" t="s">
        <v>18</v>
      </c>
    </row>
    <row r="625" spans="1:3" hidden="1" x14ac:dyDescent="0.2">
      <c r="A625" s="212" t="s">
        <v>218</v>
      </c>
      <c r="B625" s="154" t="s">
        <v>21</v>
      </c>
      <c r="C625" s="149" t="s">
        <v>19</v>
      </c>
    </row>
    <row r="626" spans="1:3" hidden="1" x14ac:dyDescent="0.2">
      <c r="A626" s="212" t="s">
        <v>218</v>
      </c>
      <c r="B626" s="154" t="s">
        <v>21</v>
      </c>
      <c r="C626" s="149" t="s">
        <v>20</v>
      </c>
    </row>
    <row r="627" spans="1:3" hidden="1" x14ac:dyDescent="0.2">
      <c r="A627" s="212">
        <v>40718</v>
      </c>
      <c r="B627" s="154" t="s">
        <v>166</v>
      </c>
      <c r="C627" s="149" t="s">
        <v>266</v>
      </c>
    </row>
    <row r="628" spans="1:3" hidden="1" x14ac:dyDescent="0.2">
      <c r="A628" s="212">
        <v>40718</v>
      </c>
      <c r="B628" s="154" t="s">
        <v>125</v>
      </c>
      <c r="C628" s="149" t="s">
        <v>48</v>
      </c>
    </row>
    <row r="629" spans="1:3" s="148" customFormat="1" ht="12.75" hidden="1" customHeight="1" x14ac:dyDescent="0.2">
      <c r="A629" s="213">
        <v>40731</v>
      </c>
      <c r="B629" s="157" t="s">
        <v>104</v>
      </c>
      <c r="C629" s="148" t="s">
        <v>101</v>
      </c>
    </row>
    <row r="630" spans="1:3" s="148" customFormat="1" ht="12.75" hidden="1" customHeight="1" x14ac:dyDescent="0.2">
      <c r="A630" s="213" t="s">
        <v>218</v>
      </c>
      <c r="B630" s="157" t="s">
        <v>192</v>
      </c>
      <c r="C630" s="148" t="s">
        <v>102</v>
      </c>
    </row>
    <row r="631" spans="1:3" s="148" customFormat="1" ht="12.75" hidden="1" customHeight="1" x14ac:dyDescent="0.2">
      <c r="A631" s="213" t="s">
        <v>218</v>
      </c>
      <c r="B631" s="157" t="s">
        <v>192</v>
      </c>
      <c r="C631" s="148" t="s">
        <v>103</v>
      </c>
    </row>
    <row r="632" spans="1:3" s="148" customFormat="1" ht="12.75" hidden="1" customHeight="1" x14ac:dyDescent="0.2">
      <c r="A632" s="213">
        <v>40731</v>
      </c>
      <c r="B632" s="157" t="s">
        <v>125</v>
      </c>
      <c r="C632" s="148" t="s">
        <v>61</v>
      </c>
    </row>
    <row r="633" spans="1:3" s="148" customFormat="1" ht="12.75" hidden="1" customHeight="1" x14ac:dyDescent="0.2">
      <c r="A633" s="213">
        <v>40731</v>
      </c>
      <c r="B633" s="157" t="s">
        <v>382</v>
      </c>
      <c r="C633" s="148" t="s">
        <v>50</v>
      </c>
    </row>
    <row r="634" spans="1:3" ht="12.75" hidden="1" customHeight="1" x14ac:dyDescent="0.2">
      <c r="A634" s="212">
        <v>41060</v>
      </c>
      <c r="B634" s="154" t="s">
        <v>442</v>
      </c>
      <c r="C634" s="149" t="s">
        <v>443</v>
      </c>
    </row>
    <row r="635" spans="1:3" ht="14.1" hidden="1" customHeight="1" x14ac:dyDescent="0.2">
      <c r="A635" s="213">
        <v>41232</v>
      </c>
      <c r="B635" s="148" t="s">
        <v>124</v>
      </c>
      <c r="C635" s="148" t="s">
        <v>484</v>
      </c>
    </row>
    <row r="636" spans="1:3" ht="12.75" hidden="1" customHeight="1" x14ac:dyDescent="0.2">
      <c r="A636" s="213" t="s">
        <v>192</v>
      </c>
      <c r="B636" s="157" t="s">
        <v>68</v>
      </c>
      <c r="C636" s="148" t="s">
        <v>485</v>
      </c>
    </row>
    <row r="637" spans="1:3" ht="12.75" hidden="1" customHeight="1" x14ac:dyDescent="0.2">
      <c r="A637" s="212">
        <v>41248</v>
      </c>
      <c r="B637" s="154" t="s">
        <v>8</v>
      </c>
      <c r="C637" s="149" t="s">
        <v>482</v>
      </c>
    </row>
    <row r="638" spans="1:3" ht="12.75" hidden="1" customHeight="1" x14ac:dyDescent="0.2">
      <c r="A638" s="212" t="s">
        <v>192</v>
      </c>
      <c r="B638" s="154" t="s">
        <v>410</v>
      </c>
      <c r="C638" s="149" t="s">
        <v>483</v>
      </c>
    </row>
    <row r="639" spans="1:3" ht="12.75" hidden="1" customHeight="1" x14ac:dyDescent="0.2">
      <c r="A639" s="215">
        <v>41452</v>
      </c>
      <c r="B639" s="157" t="s">
        <v>11</v>
      </c>
      <c r="C639" s="148" t="s">
        <v>540</v>
      </c>
    </row>
    <row r="640" spans="1:3" ht="12.75" hidden="1" customHeight="1" x14ac:dyDescent="0.2">
      <c r="A640" s="213" t="s">
        <v>218</v>
      </c>
      <c r="B640" s="148" t="s">
        <v>68</v>
      </c>
      <c r="C640" s="148" t="s">
        <v>541</v>
      </c>
    </row>
    <row r="641" spans="1:3" ht="12.75" hidden="1" customHeight="1" x14ac:dyDescent="0.2">
      <c r="A641" s="213" t="s">
        <v>218</v>
      </c>
      <c r="B641" s="148" t="s">
        <v>68</v>
      </c>
      <c r="C641" s="148" t="s">
        <v>542</v>
      </c>
    </row>
    <row r="642" spans="1:3" s="149" customFormat="1" hidden="1" x14ac:dyDescent="0.2">
      <c r="A642" s="216">
        <v>41772</v>
      </c>
      <c r="B642" s="149" t="s">
        <v>363</v>
      </c>
      <c r="C642" s="149" t="s">
        <v>573</v>
      </c>
    </row>
    <row r="643" spans="1:3" s="170" customFormat="1" ht="51" hidden="1" customHeight="1" x14ac:dyDescent="0.2">
      <c r="A643" s="217">
        <v>42674</v>
      </c>
      <c r="B643" s="170" t="s">
        <v>97</v>
      </c>
      <c r="C643" s="172" t="s">
        <v>674</v>
      </c>
    </row>
    <row r="644" spans="1:3" s="190" customFormat="1" ht="38.25" hidden="1" x14ac:dyDescent="0.2">
      <c r="A644" s="218">
        <v>43081</v>
      </c>
      <c r="B644" s="190" t="s">
        <v>696</v>
      </c>
      <c r="C644" s="191" t="s">
        <v>758</v>
      </c>
    </row>
    <row r="645" spans="1:3" s="190" customFormat="1" ht="38.25" hidden="1" x14ac:dyDescent="0.2">
      <c r="A645" s="218">
        <v>43081</v>
      </c>
      <c r="B645" s="190" t="s">
        <v>759</v>
      </c>
      <c r="C645" s="191" t="s">
        <v>760</v>
      </c>
    </row>
    <row r="646" spans="1:3" s="190" customFormat="1" ht="38.25" hidden="1" x14ac:dyDescent="0.2">
      <c r="A646" s="218">
        <v>43160</v>
      </c>
      <c r="B646" s="190" t="s">
        <v>696</v>
      </c>
      <c r="C646" s="191" t="s">
        <v>763</v>
      </c>
    </row>
    <row r="647" spans="1:3" s="195" customFormat="1" ht="38.25" hidden="1" x14ac:dyDescent="0.2">
      <c r="A647" s="217">
        <v>43390</v>
      </c>
      <c r="B647" s="170" t="s">
        <v>666</v>
      </c>
      <c r="C647" s="172" t="s">
        <v>810</v>
      </c>
    </row>
    <row r="648" spans="1:3" s="170" customFormat="1" ht="51" x14ac:dyDescent="0.2">
      <c r="A648" s="217">
        <v>43606</v>
      </c>
      <c r="B648" s="170" t="s">
        <v>547</v>
      </c>
      <c r="C648" s="172" t="s">
        <v>843</v>
      </c>
    </row>
    <row r="649" spans="1:3" s="170" customFormat="1" ht="66" customHeight="1" x14ac:dyDescent="0.2">
      <c r="A649" s="217">
        <v>43606</v>
      </c>
      <c r="B649" s="170" t="s">
        <v>547</v>
      </c>
      <c r="C649" s="172" t="s">
        <v>842</v>
      </c>
    </row>
    <row r="650" spans="1:3" s="170" customFormat="1" ht="25.5" x14ac:dyDescent="0.2">
      <c r="A650" s="225">
        <v>43746</v>
      </c>
      <c r="B650" s="204" t="s">
        <v>166</v>
      </c>
      <c r="C650" s="191" t="s">
        <v>854</v>
      </c>
    </row>
    <row r="651" spans="1:3" s="195" customFormat="1" ht="28.5" x14ac:dyDescent="0.2">
      <c r="A651" s="218">
        <v>43808</v>
      </c>
      <c r="B651" s="190" t="s">
        <v>784</v>
      </c>
      <c r="C651" s="191" t="s">
        <v>864</v>
      </c>
    </row>
    <row r="652" spans="1:3" s="148" customFormat="1" ht="51" x14ac:dyDescent="0.2">
      <c r="A652" s="217">
        <v>44082</v>
      </c>
      <c r="B652" s="170" t="s">
        <v>124</v>
      </c>
      <c r="C652" s="183" t="s">
        <v>926</v>
      </c>
    </row>
    <row r="653" spans="1:3" s="148" customFormat="1" ht="38.25" x14ac:dyDescent="0.2">
      <c r="A653" s="217">
        <v>44082</v>
      </c>
      <c r="B653" s="170" t="s">
        <v>653</v>
      </c>
      <c r="C653" s="183" t="s">
        <v>927</v>
      </c>
    </row>
    <row r="654" spans="1:3" s="192" customFormat="1" ht="38.25" x14ac:dyDescent="0.2">
      <c r="A654" s="217">
        <v>44082</v>
      </c>
      <c r="B654" s="170" t="s">
        <v>835</v>
      </c>
      <c r="C654" s="183" t="s">
        <v>928</v>
      </c>
    </row>
    <row r="655" spans="1:3" s="148" customFormat="1" ht="51" x14ac:dyDescent="0.2">
      <c r="A655" s="217">
        <v>44082</v>
      </c>
      <c r="B655" s="170" t="s">
        <v>644</v>
      </c>
      <c r="C655" s="183" t="s">
        <v>929</v>
      </c>
    </row>
    <row r="656" spans="1:3" s="192" customFormat="1" ht="38.25" x14ac:dyDescent="0.2">
      <c r="A656" s="217">
        <v>44082</v>
      </c>
      <c r="B656" s="170" t="s">
        <v>782</v>
      </c>
      <c r="C656" s="183" t="s">
        <v>927</v>
      </c>
    </row>
    <row r="657" spans="1:5" s="148" customFormat="1" ht="25.5" x14ac:dyDescent="0.2">
      <c r="A657" s="217">
        <v>44082</v>
      </c>
      <c r="B657" s="170" t="s">
        <v>544</v>
      </c>
      <c r="C657" s="183" t="s">
        <v>925</v>
      </c>
    </row>
    <row r="658" spans="1:5" s="148" customFormat="1" ht="38.25" x14ac:dyDescent="0.2">
      <c r="A658" s="217">
        <v>44082</v>
      </c>
      <c r="B658" s="170" t="s">
        <v>475</v>
      </c>
      <c r="C658" s="183" t="s">
        <v>930</v>
      </c>
    </row>
    <row r="659" spans="1:5" s="190" customFormat="1" ht="63.75" x14ac:dyDescent="0.2">
      <c r="A659" s="218">
        <v>44098</v>
      </c>
      <c r="B659" s="190" t="s">
        <v>738</v>
      </c>
      <c r="C659" s="191" t="s">
        <v>945</v>
      </c>
    </row>
    <row r="660" spans="1:5" s="166" customFormat="1" ht="51" x14ac:dyDescent="0.2">
      <c r="A660" s="217">
        <v>44421</v>
      </c>
      <c r="B660" s="170" t="s">
        <v>517</v>
      </c>
      <c r="C660" s="183" t="s">
        <v>977</v>
      </c>
    </row>
    <row r="661" spans="1:5" s="230" customFormat="1" ht="51" x14ac:dyDescent="0.2">
      <c r="A661" s="217">
        <v>44421</v>
      </c>
      <c r="B661" s="170" t="s">
        <v>781</v>
      </c>
      <c r="C661" s="183" t="s">
        <v>978</v>
      </c>
      <c r="E661" s="229"/>
    </row>
    <row r="662" spans="1:5" s="230" customFormat="1" ht="51" x14ac:dyDescent="0.2">
      <c r="A662" s="217">
        <v>44421</v>
      </c>
      <c r="B662" s="170" t="s">
        <v>943</v>
      </c>
      <c r="C662" s="183" t="s">
        <v>979</v>
      </c>
      <c r="E662" s="229"/>
    </row>
    <row r="663" spans="1:5" s="230" customFormat="1" ht="51" customHeight="1" x14ac:dyDescent="0.2">
      <c r="A663" s="217">
        <v>44421</v>
      </c>
      <c r="B663" s="170" t="s">
        <v>826</v>
      </c>
      <c r="C663" s="172" t="s">
        <v>985</v>
      </c>
      <c r="E663" s="229"/>
    </row>
    <row r="664" spans="1:5" s="230" customFormat="1" ht="51" x14ac:dyDescent="0.2">
      <c r="A664" s="217">
        <v>44421</v>
      </c>
      <c r="B664" s="170" t="s">
        <v>882</v>
      </c>
      <c r="C664" s="183" t="s">
        <v>978</v>
      </c>
    </row>
    <row r="665" spans="1:5" s="230" customFormat="1" ht="51" x14ac:dyDescent="0.2">
      <c r="A665" s="217">
        <v>44421</v>
      </c>
      <c r="B665" s="170" t="s">
        <v>865</v>
      </c>
      <c r="C665" s="183" t="s">
        <v>980</v>
      </c>
    </row>
    <row r="666" spans="1:5" s="230" customFormat="1" ht="51" x14ac:dyDescent="0.2">
      <c r="A666" s="217">
        <v>44421</v>
      </c>
      <c r="B666" s="170" t="s">
        <v>731</v>
      </c>
      <c r="C666" s="183" t="s">
        <v>981</v>
      </c>
    </row>
    <row r="667" spans="1:5" s="230" customFormat="1" ht="51" x14ac:dyDescent="0.2">
      <c r="A667" s="217">
        <v>44421</v>
      </c>
      <c r="B667" s="170" t="s">
        <v>865</v>
      </c>
      <c r="C667" s="183" t="s">
        <v>982</v>
      </c>
    </row>
    <row r="668" spans="1:5" s="230" customFormat="1" ht="51" x14ac:dyDescent="0.2">
      <c r="A668" s="217">
        <v>44421</v>
      </c>
      <c r="B668" s="170" t="s">
        <v>666</v>
      </c>
      <c r="C668" s="183" t="s">
        <v>983</v>
      </c>
    </row>
    <row r="669" spans="1:5" s="190" customFormat="1" ht="63.75" x14ac:dyDescent="0.2">
      <c r="A669" s="218">
        <v>44470</v>
      </c>
      <c r="B669" s="190" t="s">
        <v>738</v>
      </c>
      <c r="C669" s="191" t="s">
        <v>1000</v>
      </c>
    </row>
    <row r="670" spans="1:5" s="190" customFormat="1" ht="38.25" x14ac:dyDescent="0.2">
      <c r="A670" s="218">
        <v>44470</v>
      </c>
      <c r="B670" s="190" t="s">
        <v>634</v>
      </c>
      <c r="C670" s="191" t="s">
        <v>999</v>
      </c>
    </row>
    <row r="671" spans="1:5" s="170" customFormat="1" ht="56.1" customHeight="1" x14ac:dyDescent="0.2">
      <c r="A671" s="217">
        <v>44480</v>
      </c>
      <c r="B671" s="172" t="s">
        <v>1004</v>
      </c>
      <c r="C671" s="172" t="s">
        <v>1003</v>
      </c>
    </row>
    <row r="672" spans="1:5" s="190" customFormat="1" ht="51" x14ac:dyDescent="0.2">
      <c r="A672" s="218">
        <v>44854</v>
      </c>
      <c r="B672" s="190" t="s">
        <v>567</v>
      </c>
      <c r="C672" s="191" t="s">
        <v>1197</v>
      </c>
    </row>
    <row r="673" spans="1:11" s="190" customFormat="1" ht="98.1" customHeight="1" x14ac:dyDescent="0.2">
      <c r="A673" s="218">
        <v>44875</v>
      </c>
      <c r="B673" s="190" t="s">
        <v>759</v>
      </c>
      <c r="C673" s="191" t="s">
        <v>1199</v>
      </c>
    </row>
    <row r="674" spans="1:11" s="192" customFormat="1" ht="76.5" customHeight="1" x14ac:dyDescent="0.2">
      <c r="A674" s="248">
        <v>45271</v>
      </c>
      <c r="B674" s="249" t="s">
        <v>826</v>
      </c>
      <c r="C674" s="250" t="s">
        <v>1305</v>
      </c>
      <c r="E674" s="188"/>
    </row>
    <row r="675" spans="1:11" s="190" customFormat="1" ht="14.1" customHeight="1" x14ac:dyDescent="0.2">
      <c r="A675" s="218">
        <v>45562</v>
      </c>
      <c r="B675" s="190" t="s">
        <v>739</v>
      </c>
      <c r="C675" s="191" t="s">
        <v>1359</v>
      </c>
    </row>
    <row r="676" spans="1:11" s="190" customFormat="1" ht="27.95" customHeight="1" x14ac:dyDescent="0.2">
      <c r="A676" s="218">
        <v>45562</v>
      </c>
      <c r="B676" s="190" t="s">
        <v>773</v>
      </c>
      <c r="C676" s="191" t="s">
        <v>1360</v>
      </c>
    </row>
    <row r="677" spans="1:11" s="190" customFormat="1" ht="42" customHeight="1" x14ac:dyDescent="0.2">
      <c r="A677" s="218">
        <v>45562</v>
      </c>
      <c r="B677" s="190" t="s">
        <v>1078</v>
      </c>
      <c r="C677" s="191" t="s">
        <v>1363</v>
      </c>
    </row>
    <row r="678" spans="1:11" s="170" customFormat="1" ht="25.5" x14ac:dyDescent="0.2">
      <c r="A678" s="217">
        <v>45715</v>
      </c>
      <c r="B678" s="249" t="s">
        <v>710</v>
      </c>
      <c r="C678" s="250" t="s">
        <v>1401</v>
      </c>
    </row>
    <row r="679" spans="1:11" s="190" customFormat="1" ht="38.25" customHeight="1" x14ac:dyDescent="0.2">
      <c r="A679" s="218">
        <v>45765</v>
      </c>
      <c r="B679" s="190" t="s">
        <v>773</v>
      </c>
      <c r="C679" s="191" t="s">
        <v>1409</v>
      </c>
    </row>
    <row r="680" spans="1:11" s="190" customFormat="1" ht="25.5" customHeight="1" x14ac:dyDescent="0.2">
      <c r="A680" s="218">
        <v>45765</v>
      </c>
      <c r="B680" s="190" t="s">
        <v>1410</v>
      </c>
      <c r="C680" s="191" t="s">
        <v>1411</v>
      </c>
    </row>
    <row r="681" spans="1:11" s="190" customFormat="1" ht="51" customHeight="1" x14ac:dyDescent="0.2">
      <c r="A681" s="218">
        <v>45765</v>
      </c>
      <c r="B681" s="190" t="s">
        <v>1343</v>
      </c>
      <c r="C681" s="191" t="s">
        <v>1413</v>
      </c>
    </row>
    <row r="682" spans="1:11" s="249" customFormat="1" x14ac:dyDescent="0.2">
      <c r="A682" s="248">
        <v>46000</v>
      </c>
      <c r="B682" s="249" t="s">
        <v>1408</v>
      </c>
      <c r="C682" s="250" t="s">
        <v>1450</v>
      </c>
    </row>
    <row r="683" spans="1:11" s="249" customFormat="1" ht="25.5" x14ac:dyDescent="0.2">
      <c r="A683" s="248">
        <v>46000</v>
      </c>
      <c r="B683" s="249" t="s">
        <v>1451</v>
      </c>
      <c r="C683" s="250" t="s">
        <v>1452</v>
      </c>
    </row>
    <row r="684" spans="1:11" s="249" customFormat="1" ht="25.5" x14ac:dyDescent="0.2">
      <c r="A684" s="248">
        <v>46000</v>
      </c>
      <c r="B684" s="249" t="s">
        <v>1418</v>
      </c>
      <c r="C684" s="250" t="s">
        <v>1453</v>
      </c>
    </row>
    <row r="685" spans="1:11" s="190" customFormat="1" ht="76.5" customHeight="1" x14ac:dyDescent="0.2">
      <c r="A685" s="218">
        <v>46160</v>
      </c>
      <c r="B685" s="190" t="s">
        <v>1119</v>
      </c>
      <c r="C685" s="191" t="s">
        <v>1545</v>
      </c>
    </row>
    <row r="686" spans="1:11" s="190" customFormat="1" ht="14.25" customHeight="1" x14ac:dyDescent="0.2">
      <c r="A686" s="218">
        <v>46160</v>
      </c>
      <c r="B686" s="190" t="s">
        <v>759</v>
      </c>
      <c r="C686" s="191" t="s">
        <v>1547</v>
      </c>
    </row>
    <row r="687" spans="1:11" s="190" customFormat="1" ht="89.25" customHeight="1" x14ac:dyDescent="0.2">
      <c r="A687" s="218">
        <v>46160</v>
      </c>
      <c r="B687" s="190" t="s">
        <v>1156</v>
      </c>
      <c r="C687" s="191" t="s">
        <v>1510</v>
      </c>
    </row>
    <row r="688" spans="1:11" ht="12.75" customHeight="1" x14ac:dyDescent="0.2">
      <c r="D688" s="71"/>
      <c r="E688" s="71"/>
      <c r="F688" s="30"/>
      <c r="G688" s="30"/>
      <c r="H688" s="30"/>
      <c r="I688" s="30"/>
      <c r="J688" s="30"/>
      <c r="K688" s="30"/>
    </row>
    <row r="689" spans="3:7" ht="12.75" customHeight="1" x14ac:dyDescent="0.2">
      <c r="C689" s="253"/>
      <c r="D689" s="229"/>
      <c r="E689" s="229"/>
    </row>
    <row r="690" spans="3:7" ht="12.75" customHeight="1" x14ac:dyDescent="0.2">
      <c r="C690" s="71"/>
      <c r="D690" s="71"/>
      <c r="E690" s="30"/>
      <c r="F690" s="30"/>
      <c r="G690" s="30"/>
    </row>
    <row r="691" spans="3:7" ht="12.75" customHeight="1" x14ac:dyDescent="0.2">
      <c r="D691" s="229"/>
      <c r="E691" s="229"/>
    </row>
    <row r="692" spans="3:7" ht="12.75" customHeight="1" x14ac:dyDescent="0.2">
      <c r="D692" s="229"/>
    </row>
    <row r="693" spans="3:7" ht="12.75" customHeight="1" x14ac:dyDescent="0.2"/>
    <row r="694" spans="3:7" ht="12.75" customHeight="1" x14ac:dyDescent="0.2"/>
    <row r="695" spans="3:7" ht="12.75" customHeight="1" x14ac:dyDescent="0.2"/>
    <row r="696" spans="3:7" ht="12.75" customHeight="1" x14ac:dyDescent="0.2"/>
    <row r="697" spans="3:7" ht="12.75" customHeight="1" x14ac:dyDescent="0.2"/>
    <row r="698" spans="3:7" ht="12.75" customHeight="1" x14ac:dyDescent="0.2"/>
    <row r="699" spans="3:7" ht="12.75" customHeight="1" x14ac:dyDescent="0.2"/>
    <row r="700" spans="3:7" ht="12.75" customHeight="1" x14ac:dyDescent="0.2"/>
    <row r="701" spans="3:7" ht="12.75" customHeight="1" x14ac:dyDescent="0.2"/>
    <row r="702" spans="3:7" ht="12.75" customHeight="1" x14ac:dyDescent="0.2"/>
    <row r="703" spans="3:7" ht="12.75" customHeight="1" x14ac:dyDescent="0.2"/>
    <row r="704" spans="3:7"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sheetData>
  <sortState xmlns:xlrd2="http://schemas.microsoft.com/office/spreadsheetml/2017/richdata2" ref="A164:K172">
    <sortCondition ref="B164:B172"/>
  </sortState>
  <mergeCells count="1">
    <mergeCell ref="C1:C2"/>
  </mergeCells>
  <phoneticPr fontId="0" type="noConversion"/>
  <printOptions horizontalCentered="1"/>
  <pageMargins left="0.75" right="0.25" top="0.5" bottom="0.5" header="0" footer="0"/>
  <pageSetup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Websites!Print_Titles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2026-06-22T11:59:54Z</cp:lastPrinted>
  <dcterms:created xsi:type="dcterms:W3CDTF">1998-06-02T12:05:01Z</dcterms:created>
  <dcterms:modified xsi:type="dcterms:W3CDTF">2026-06-22T12:04:16Z</dcterms:modified>
</cp:coreProperties>
</file>