
<file path=[Content_Types].xml><?xml version="1.0" encoding="utf-8"?>
<Types xmlns="http://schemas.openxmlformats.org/package/2006/content-types">
  <Default Extension="bin" ContentType="application/vnd.openxmlformats-officedocument.spreadsheetml.printerSettings"/>
  <Default Extension="emf" ContentType="image/x-emf"/>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drawings/drawing2.xml" ContentType="application/vnd.openxmlformats-officedocument.drawing+xml"/>
  <Override PartName="/xl/drawings/drawing3.xml" ContentType="application/vnd.openxmlformats-officedocument.drawing+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30026" codeName="{28389E77-7640-9E18-AD5C-E98E2F4A8B83}"/>
  <workbookPr codeName="ThisWorkbook"/>
  <mc:AlternateContent xmlns:mc="http://schemas.openxmlformats.org/markup-compatibility/2006">
    <mc:Choice Requires="x15">
      <x15ac:absPath xmlns:x15ac="http://schemas.microsoft.com/office/spreadsheetml/2010/11/ac" url="I:\Product_Department1\Conestoga Pricelists\Price List Conversion\Updated Price Lists Ready for Web\Done\"/>
    </mc:Choice>
  </mc:AlternateContent>
  <xr:revisionPtr revIDLastSave="0" documentId="8_{A547C593-4F7F-4FDE-87E0-B42C372857B6}" xr6:coauthVersionLast="47" xr6:coauthVersionMax="47" xr10:uidLastSave="{00000000-0000-0000-0000-000000000000}"/>
  <bookViews>
    <workbookView xWindow="-28920" yWindow="-120" windowWidth="29040" windowHeight="16440" activeTab="2" xr2:uid="{00000000-000D-0000-FFFF-FFFF00000000}"/>
  </bookViews>
  <sheets>
    <sheet name="Instructions" sheetId="5" r:id="rId1"/>
    <sheet name="Index" sheetId="4" r:id="rId2"/>
    <sheet name="Price List" sheetId="1" r:id="rId3"/>
    <sheet name="Websites" sheetId="6" r:id="rId4"/>
    <sheet name="Changes" sheetId="3" r:id="rId5"/>
  </sheets>
  <definedNames>
    <definedName name="Cost">'Price List'!#REF!</definedName>
    <definedName name="Customer">'Price List'!$U$13:$V$308</definedName>
    <definedName name="Customer_Cost">'Price List'!$X$13:$AE$308</definedName>
    <definedName name="Customer_List">'Price List'!$C$13:$R$308</definedName>
    <definedName name="Group">Instructions!$B$38:$H$44</definedName>
    <definedName name="Header">'Price List'!$13:$21</definedName>
    <definedName name="Index">Index!$A$1:$K$53</definedName>
    <definedName name="Price_Calculation">'Price List'!#REF!</definedName>
    <definedName name="Price_Change">'Price List'!#REF!</definedName>
    <definedName name="Price_List">'Price List'!$C$13:$R$308</definedName>
    <definedName name="_xlnm.Print_Area" localSheetId="4">Changes!$A$1:$C$81</definedName>
    <definedName name="_xlnm.Print_Area" localSheetId="1">Index!$A$1:$K$53</definedName>
    <definedName name="_xlnm.Print_Area" localSheetId="2">'Price List'!$C$13:$R$308</definedName>
    <definedName name="_xlnm.Print_Titles" localSheetId="4">Changes!#REF!</definedName>
    <definedName name="_xlnm.Print_Titles" localSheetId="2">'Price List'!$C:$N,'Price List'!$13:$21</definedName>
    <definedName name="Purchasing_Cost">'Price List'!#REF!</definedName>
    <definedName name="Round">'Price List'!$D$313:$E$322</definedName>
    <definedName name="Suggested">Instructions!$H$55</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AK231" i="1" l="1"/>
  <c r="AJ231" i="1"/>
  <c r="AI231" i="1"/>
  <c r="U231" i="1"/>
  <c r="Z231" i="1" s="1"/>
  <c r="S231" i="1"/>
  <c r="AK225" i="1" l="1"/>
  <c r="AJ225" i="1"/>
  <c r="AI225" i="1"/>
  <c r="U225" i="1"/>
  <c r="Z225" i="1" s="1"/>
  <c r="S225" i="1"/>
  <c r="AK224" i="1"/>
  <c r="AJ224" i="1"/>
  <c r="AI224" i="1"/>
  <c r="U224" i="1"/>
  <c r="Z224" i="1" s="1"/>
  <c r="S224" i="1"/>
  <c r="AK223" i="1"/>
  <c r="AJ223" i="1"/>
  <c r="AI223" i="1"/>
  <c r="U223" i="1"/>
  <c r="Z223" i="1" s="1"/>
  <c r="S223" i="1"/>
  <c r="AK67" i="1"/>
  <c r="AJ67" i="1"/>
  <c r="AI67" i="1"/>
  <c r="U67" i="1"/>
  <c r="Z67" i="1" s="1"/>
  <c r="S67" i="1"/>
  <c r="AK183" i="1"/>
  <c r="AJ183" i="1"/>
  <c r="AI183" i="1"/>
  <c r="U183" i="1"/>
  <c r="Z183" i="1" s="1"/>
  <c r="S183" i="1"/>
  <c r="AK182" i="1"/>
  <c r="AJ182" i="1"/>
  <c r="AI182" i="1"/>
  <c r="U182" i="1"/>
  <c r="Z182" i="1" s="1"/>
  <c r="S182" i="1"/>
  <c r="AK168" i="1"/>
  <c r="AJ168" i="1"/>
  <c r="AI168" i="1"/>
  <c r="U168" i="1"/>
  <c r="Z168" i="1" s="1"/>
  <c r="S168" i="1"/>
  <c r="AK65" i="1"/>
  <c r="AJ65" i="1"/>
  <c r="AI65" i="1"/>
  <c r="U65" i="1"/>
  <c r="Z65" i="1" s="1"/>
  <c r="S65" i="1"/>
  <c r="AK117" i="1"/>
  <c r="AJ117" i="1"/>
  <c r="AI117" i="1"/>
  <c r="U117" i="1"/>
  <c r="Z117" i="1" s="1"/>
  <c r="S117" i="1"/>
  <c r="AK113" i="1"/>
  <c r="AJ113" i="1"/>
  <c r="AI113" i="1"/>
  <c r="U113" i="1"/>
  <c r="Z113" i="1" s="1"/>
  <c r="S113" i="1"/>
  <c r="S194" i="1" l="1"/>
  <c r="U194" i="1"/>
  <c r="Z194" i="1" s="1"/>
  <c r="AI194" i="1"/>
  <c r="AJ194" i="1"/>
  <c r="AK194" i="1"/>
  <c r="AK191" i="1"/>
  <c r="AJ191" i="1"/>
  <c r="AI191" i="1"/>
  <c r="U191" i="1"/>
  <c r="Z191" i="1" s="1"/>
  <c r="S191" i="1"/>
  <c r="AK192" i="1"/>
  <c r="AJ192" i="1"/>
  <c r="AI192" i="1"/>
  <c r="U192" i="1"/>
  <c r="Z192" i="1" s="1"/>
  <c r="S192" i="1"/>
  <c r="AK144" i="1"/>
  <c r="AJ144" i="1"/>
  <c r="AI144" i="1"/>
  <c r="U144" i="1"/>
  <c r="Z144" i="1" s="1"/>
  <c r="S144" i="1"/>
  <c r="AK143" i="1"/>
  <c r="AJ143" i="1"/>
  <c r="AI143" i="1"/>
  <c r="U143" i="1"/>
  <c r="Z143" i="1" s="1"/>
  <c r="S143" i="1"/>
  <c r="AK142" i="1"/>
  <c r="AJ142" i="1"/>
  <c r="AI142" i="1"/>
  <c r="U142" i="1"/>
  <c r="Z142" i="1" s="1"/>
  <c r="S142" i="1"/>
  <c r="AK132" i="1"/>
  <c r="AJ132" i="1"/>
  <c r="AI132" i="1"/>
  <c r="U132" i="1"/>
  <c r="Z132" i="1" s="1"/>
  <c r="S132" i="1"/>
  <c r="AK131" i="1"/>
  <c r="AJ131" i="1"/>
  <c r="AI131" i="1"/>
  <c r="U131" i="1"/>
  <c r="Z131" i="1" s="1"/>
  <c r="S131" i="1"/>
  <c r="AK125" i="1"/>
  <c r="AJ125" i="1"/>
  <c r="AI125" i="1"/>
  <c r="U125" i="1"/>
  <c r="Z125" i="1" s="1"/>
  <c r="S125" i="1"/>
  <c r="AK109" i="1"/>
  <c r="AJ109" i="1"/>
  <c r="AI109" i="1"/>
  <c r="U109" i="1"/>
  <c r="Z109" i="1" s="1"/>
  <c r="S109" i="1"/>
  <c r="AK27" i="1"/>
  <c r="AJ27" i="1"/>
  <c r="AI27" i="1"/>
  <c r="U27" i="1"/>
  <c r="Z27" i="1" s="1"/>
  <c r="S27" i="1"/>
  <c r="AK26" i="1"/>
  <c r="AJ26" i="1"/>
  <c r="AI26" i="1"/>
  <c r="U26" i="1"/>
  <c r="Z26" i="1" s="1"/>
  <c r="S26" i="1"/>
  <c r="AK215" i="1"/>
  <c r="AJ215" i="1"/>
  <c r="AI215" i="1"/>
  <c r="U215" i="1"/>
  <c r="Z215" i="1" s="1"/>
  <c r="S215" i="1"/>
  <c r="AK266" i="1"/>
  <c r="AJ266" i="1"/>
  <c r="AI266" i="1"/>
  <c r="U266" i="1"/>
  <c r="Z266" i="1" s="1"/>
  <c r="S266" i="1"/>
  <c r="AK311" i="1"/>
  <c r="AJ311" i="1"/>
  <c r="AI311" i="1"/>
  <c r="U311" i="1"/>
  <c r="Z311" i="1" s="1"/>
  <c r="S311" i="1"/>
  <c r="AK270" i="1"/>
  <c r="AJ270" i="1"/>
  <c r="AI270" i="1"/>
  <c r="U270" i="1"/>
  <c r="Z270" i="1" s="1"/>
  <c r="S270" i="1"/>
  <c r="AK264" i="1"/>
  <c r="AJ264" i="1"/>
  <c r="AI264" i="1"/>
  <c r="U264" i="1"/>
  <c r="Z264" i="1" s="1"/>
  <c r="S264" i="1"/>
  <c r="AK205" i="1"/>
  <c r="AJ205" i="1"/>
  <c r="AI205" i="1"/>
  <c r="U205" i="1"/>
  <c r="Z205" i="1" s="1"/>
  <c r="S205" i="1"/>
  <c r="AK263" i="1"/>
  <c r="AJ263" i="1"/>
  <c r="AI263" i="1"/>
  <c r="U263" i="1"/>
  <c r="Z263" i="1" s="1"/>
  <c r="S263" i="1"/>
  <c r="AK262" i="1"/>
  <c r="AJ262" i="1"/>
  <c r="AI262" i="1"/>
  <c r="U262" i="1"/>
  <c r="Z262" i="1" s="1"/>
  <c r="S262" i="1"/>
  <c r="AK254" i="1"/>
  <c r="AJ254" i="1"/>
  <c r="AI254" i="1"/>
  <c r="U254" i="1"/>
  <c r="Z254" i="1" s="1"/>
  <c r="S254" i="1"/>
  <c r="AK212" i="1"/>
  <c r="AJ212" i="1"/>
  <c r="AI212" i="1"/>
  <c r="U212" i="1"/>
  <c r="Z212" i="1" s="1"/>
  <c r="S212" i="1"/>
  <c r="AK213" i="1"/>
  <c r="AJ213" i="1"/>
  <c r="AI213" i="1"/>
  <c r="U213" i="1"/>
  <c r="Z213" i="1" s="1"/>
  <c r="S213" i="1"/>
  <c r="AK202" i="1"/>
  <c r="AJ202" i="1"/>
  <c r="AI202" i="1"/>
  <c r="U202" i="1"/>
  <c r="Z202" i="1" s="1"/>
  <c r="S202" i="1"/>
  <c r="AK203" i="1"/>
  <c r="AJ203" i="1"/>
  <c r="AI203" i="1"/>
  <c r="U203" i="1"/>
  <c r="Z203" i="1" s="1"/>
  <c r="S203" i="1"/>
  <c r="AK158" i="1"/>
  <c r="AJ158" i="1"/>
  <c r="AI158" i="1"/>
  <c r="U158" i="1"/>
  <c r="Z158" i="1" s="1"/>
  <c r="S158" i="1"/>
  <c r="AK174" i="1"/>
  <c r="AJ174" i="1"/>
  <c r="AI174" i="1"/>
  <c r="U174" i="1"/>
  <c r="Z174" i="1" s="1"/>
  <c r="S174" i="1"/>
  <c r="AK156" i="1"/>
  <c r="AJ156" i="1"/>
  <c r="AI156" i="1"/>
  <c r="U156" i="1"/>
  <c r="Z156" i="1" s="1"/>
  <c r="S156" i="1"/>
  <c r="AK155" i="1"/>
  <c r="AJ155" i="1"/>
  <c r="AI155" i="1"/>
  <c r="U155" i="1"/>
  <c r="Z155" i="1" s="1"/>
  <c r="S155" i="1"/>
  <c r="AK154" i="1"/>
  <c r="AJ154" i="1"/>
  <c r="AI154" i="1"/>
  <c r="U154" i="1"/>
  <c r="Z154" i="1" s="1"/>
  <c r="S154" i="1"/>
  <c r="AK101" i="1"/>
  <c r="AJ101" i="1"/>
  <c r="AI101" i="1"/>
  <c r="U101" i="1"/>
  <c r="Z101" i="1" s="1"/>
  <c r="S101" i="1"/>
  <c r="AK100" i="1"/>
  <c r="AJ100" i="1"/>
  <c r="AI100" i="1"/>
  <c r="U100" i="1"/>
  <c r="Z100" i="1" s="1"/>
  <c r="S100" i="1"/>
  <c r="AK83" i="1"/>
  <c r="AJ83" i="1"/>
  <c r="AI83" i="1"/>
  <c r="U83" i="1"/>
  <c r="Z83" i="1" s="1"/>
  <c r="S83" i="1"/>
  <c r="AK81" i="1"/>
  <c r="AJ81" i="1"/>
  <c r="AI81" i="1"/>
  <c r="U81" i="1"/>
  <c r="Z81" i="1" s="1"/>
  <c r="S81" i="1"/>
  <c r="AK80" i="1"/>
  <c r="AJ80" i="1"/>
  <c r="AI80" i="1"/>
  <c r="U80" i="1"/>
  <c r="Z80" i="1" s="1"/>
  <c r="S80" i="1"/>
  <c r="AK79" i="1"/>
  <c r="AJ79" i="1"/>
  <c r="AI79" i="1"/>
  <c r="U79" i="1"/>
  <c r="Z79" i="1" s="1"/>
  <c r="S79" i="1"/>
  <c r="AK78" i="1"/>
  <c r="AJ78" i="1"/>
  <c r="AI78" i="1"/>
  <c r="U78" i="1"/>
  <c r="Z78" i="1" s="1"/>
  <c r="S78" i="1"/>
  <c r="AK77" i="1"/>
  <c r="AJ77" i="1"/>
  <c r="AI77" i="1"/>
  <c r="U77" i="1"/>
  <c r="Z77" i="1" s="1"/>
  <c r="S77" i="1"/>
  <c r="AK74" i="1"/>
  <c r="AJ74" i="1"/>
  <c r="AI74" i="1"/>
  <c r="U74" i="1"/>
  <c r="Z74" i="1" s="1"/>
  <c r="S74" i="1"/>
  <c r="AK76" i="1"/>
  <c r="AJ76" i="1"/>
  <c r="AI76" i="1"/>
  <c r="U76" i="1"/>
  <c r="Z76" i="1" s="1"/>
  <c r="S76" i="1"/>
  <c r="AK73" i="1"/>
  <c r="AJ73" i="1"/>
  <c r="AI73" i="1"/>
  <c r="U73" i="1"/>
  <c r="Z73" i="1" s="1"/>
  <c r="S73" i="1"/>
  <c r="AK245" i="1"/>
  <c r="AJ245" i="1"/>
  <c r="AI245" i="1"/>
  <c r="U245" i="1"/>
  <c r="Z245" i="1" s="1"/>
  <c r="S245" i="1"/>
  <c r="AK243" i="1"/>
  <c r="AJ243" i="1"/>
  <c r="AI243" i="1"/>
  <c r="U243" i="1"/>
  <c r="Z243" i="1" s="1"/>
  <c r="S243" i="1"/>
  <c r="AK242" i="1"/>
  <c r="AJ242" i="1"/>
  <c r="AI242" i="1"/>
  <c r="U242" i="1"/>
  <c r="Z242" i="1" s="1"/>
  <c r="S242" i="1"/>
  <c r="AK240" i="1"/>
  <c r="AJ240" i="1"/>
  <c r="AI240" i="1"/>
  <c r="U240" i="1"/>
  <c r="Z240" i="1" s="1"/>
  <c r="S240" i="1"/>
  <c r="AK94" i="1"/>
  <c r="AJ94" i="1"/>
  <c r="AI94" i="1"/>
  <c r="U94" i="1"/>
  <c r="Z94" i="1" s="1"/>
  <c r="S94" i="1"/>
  <c r="AK56" i="1"/>
  <c r="AJ56" i="1"/>
  <c r="AI56" i="1"/>
  <c r="U56" i="1"/>
  <c r="Z56" i="1" s="1"/>
  <c r="S56" i="1"/>
  <c r="AK45" i="1"/>
  <c r="AJ45" i="1"/>
  <c r="AI45" i="1"/>
  <c r="U45" i="1"/>
  <c r="Z45" i="1" s="1"/>
  <c r="S45" i="1"/>
  <c r="AK43" i="1"/>
  <c r="AJ43" i="1"/>
  <c r="AI43" i="1"/>
  <c r="U43" i="1"/>
  <c r="Z43" i="1" s="1"/>
  <c r="S43" i="1"/>
  <c r="AK37" i="1"/>
  <c r="AJ37" i="1"/>
  <c r="AI37" i="1"/>
  <c r="U37" i="1"/>
  <c r="Z37" i="1" s="1"/>
  <c r="S37" i="1"/>
  <c r="AK35" i="1"/>
  <c r="AJ35" i="1"/>
  <c r="AI35" i="1"/>
  <c r="U35" i="1"/>
  <c r="Z35" i="1" s="1"/>
  <c r="S35" i="1"/>
  <c r="AK54" i="1"/>
  <c r="AJ54" i="1"/>
  <c r="AI54" i="1"/>
  <c r="U54" i="1"/>
  <c r="Z54" i="1" s="1"/>
  <c r="S54" i="1"/>
  <c r="AK53" i="1"/>
  <c r="AJ53" i="1"/>
  <c r="AI53" i="1"/>
  <c r="U53" i="1"/>
  <c r="Z53" i="1" s="1"/>
  <c r="S53" i="1"/>
  <c r="AK92" i="1"/>
  <c r="AJ92" i="1"/>
  <c r="AI92" i="1"/>
  <c r="U92" i="1"/>
  <c r="Z92" i="1" s="1"/>
  <c r="S92" i="1"/>
  <c r="AK238" i="1"/>
  <c r="AJ238" i="1"/>
  <c r="AI238" i="1"/>
  <c r="U238" i="1"/>
  <c r="Z238" i="1" s="1"/>
  <c r="S238" i="1"/>
  <c r="AK282" i="1"/>
  <c r="AJ282" i="1"/>
  <c r="AI282" i="1"/>
  <c r="U282" i="1"/>
  <c r="Z282" i="1" s="1"/>
  <c r="S282" i="1"/>
  <c r="AK280" i="1"/>
  <c r="AJ280" i="1"/>
  <c r="AI280" i="1"/>
  <c r="U280" i="1"/>
  <c r="Z280" i="1" s="1"/>
  <c r="S280" i="1"/>
  <c r="AK279" i="1"/>
  <c r="AJ279" i="1"/>
  <c r="AI279" i="1"/>
  <c r="U279" i="1"/>
  <c r="Z279" i="1" s="1"/>
  <c r="S279" i="1"/>
  <c r="F3" i="4"/>
  <c r="A6" i="4"/>
  <c r="B22" i="5"/>
  <c r="S1" i="1"/>
  <c r="U1" i="1"/>
  <c r="Z1" i="1" s="1"/>
  <c r="AI1" i="1"/>
  <c r="AJ1" i="1"/>
  <c r="AK1" i="1"/>
  <c r="S2" i="1"/>
  <c r="U2" i="1"/>
  <c r="Z2" i="1" s="1"/>
  <c r="AI2" i="1"/>
  <c r="AJ2" i="1"/>
  <c r="AK2" i="1"/>
  <c r="S3" i="1"/>
  <c r="U3" i="1"/>
  <c r="Z3" i="1" s="1"/>
  <c r="AI3" i="1"/>
  <c r="AJ3" i="1"/>
  <c r="AK3" i="1"/>
  <c r="S4" i="1"/>
  <c r="U4" i="1"/>
  <c r="Z4" i="1" s="1"/>
  <c r="AI4" i="1"/>
  <c r="AJ4" i="1"/>
  <c r="AK4" i="1"/>
  <c r="S5" i="1"/>
  <c r="U5" i="1"/>
  <c r="Z5" i="1" s="1"/>
  <c r="AI5" i="1"/>
  <c r="AJ5" i="1"/>
  <c r="AK5" i="1"/>
  <c r="S6" i="1"/>
  <c r="U6" i="1"/>
  <c r="Z6" i="1" s="1"/>
  <c r="AI6" i="1"/>
  <c r="AJ6" i="1"/>
  <c r="AK6" i="1"/>
  <c r="S7" i="1"/>
  <c r="U7" i="1"/>
  <c r="Z7" i="1" s="1"/>
  <c r="AI7" i="1"/>
  <c r="AJ7" i="1"/>
  <c r="AK7" i="1"/>
  <c r="Q11" i="1"/>
  <c r="Q18" i="1" s="1"/>
  <c r="M13" i="1"/>
  <c r="R14" i="1"/>
  <c r="AC14" i="1"/>
  <c r="C16" i="1"/>
  <c r="AE16" i="1"/>
  <c r="S18" i="1"/>
  <c r="Z18" i="1"/>
  <c r="AA18" i="1"/>
  <c r="AB18" i="1"/>
  <c r="AC18" i="1"/>
  <c r="AD18" i="1"/>
  <c r="AE18" i="1"/>
  <c r="AH18" i="1"/>
  <c r="AI18" i="1"/>
  <c r="AJ18" i="1"/>
  <c r="AK18" i="1"/>
  <c r="V3" i="1" l="1"/>
  <c r="AA3" i="1" s="1"/>
  <c r="AH3" i="1" s="1"/>
  <c r="AE3" i="1" s="1"/>
  <c r="AB3" i="1" s="1"/>
  <c r="V231" i="1" l="1"/>
  <c r="AA231" i="1" s="1"/>
  <c r="AH231" i="1" s="1"/>
  <c r="AE231" i="1" s="1"/>
  <c r="AB231" i="1" s="1"/>
  <c r="Q231" i="1"/>
  <c r="Q65" i="1"/>
  <c r="Q67" i="1"/>
  <c r="Q225" i="1"/>
  <c r="Q183" i="1"/>
  <c r="V117" i="1"/>
  <c r="AA117" i="1" s="1"/>
  <c r="AH117" i="1" s="1"/>
  <c r="AE117" i="1" s="1"/>
  <c r="AB117" i="1" s="1"/>
  <c r="V113" i="1"/>
  <c r="AA113" i="1" s="1"/>
  <c r="AH113" i="1" s="1"/>
  <c r="AE113" i="1" s="1"/>
  <c r="AB113" i="1" s="1"/>
  <c r="Q113" i="1"/>
  <c r="V1" i="1"/>
  <c r="AA1" i="1" s="1"/>
  <c r="AH1" i="1" s="1"/>
  <c r="AE1" i="1" s="1"/>
  <c r="AB1" i="1" s="1"/>
  <c r="Q3" i="1"/>
  <c r="Q266" i="1"/>
  <c r="Q2" i="1"/>
  <c r="V2" i="1"/>
  <c r="AA2" i="1" s="1"/>
  <c r="AH2" i="1" s="1"/>
  <c r="AE2" i="1" s="1"/>
  <c r="AB2" i="1" s="1"/>
  <c r="V67" i="1" l="1"/>
  <c r="AA67" i="1" s="1"/>
  <c r="AH67" i="1" s="1"/>
  <c r="AE67" i="1" s="1"/>
  <c r="AB67" i="1" s="1"/>
  <c r="V225" i="1"/>
  <c r="AA225" i="1" s="1"/>
  <c r="AH225" i="1" s="1"/>
  <c r="AE225" i="1" s="1"/>
  <c r="AB225" i="1" s="1"/>
  <c r="Q224" i="1"/>
  <c r="V224" i="1"/>
  <c r="AA224" i="1" s="1"/>
  <c r="AH224" i="1" s="1"/>
  <c r="AE224" i="1" s="1"/>
  <c r="AB224" i="1" s="1"/>
  <c r="V65" i="1"/>
  <c r="AA65" i="1" s="1"/>
  <c r="AH65" i="1" s="1"/>
  <c r="AE65" i="1" s="1"/>
  <c r="AB65" i="1" s="1"/>
  <c r="Q182" i="1"/>
  <c r="V182" i="1"/>
  <c r="AA182" i="1" s="1"/>
  <c r="AH182" i="1" s="1"/>
  <c r="AE182" i="1" s="1"/>
  <c r="AB182" i="1" s="1"/>
  <c r="V183" i="1"/>
  <c r="AA183" i="1" s="1"/>
  <c r="AH183" i="1" s="1"/>
  <c r="AE183" i="1" s="1"/>
  <c r="AB183" i="1" s="1"/>
  <c r="Q168" i="1"/>
  <c r="V168" i="1"/>
  <c r="AA168" i="1" s="1"/>
  <c r="AH168" i="1" s="1"/>
  <c r="AE168" i="1" s="1"/>
  <c r="AB168" i="1" s="1"/>
  <c r="Q223" i="1"/>
  <c r="V223" i="1"/>
  <c r="AA223" i="1" s="1"/>
  <c r="AH223" i="1" s="1"/>
  <c r="AE223" i="1" s="1"/>
  <c r="AB223" i="1" s="1"/>
  <c r="V270" i="1"/>
  <c r="AA270" i="1" s="1"/>
  <c r="AH270" i="1" s="1"/>
  <c r="AE270" i="1" s="1"/>
  <c r="AB270" i="1" s="1"/>
  <c r="Q117" i="1"/>
  <c r="Q131" i="1"/>
  <c r="V143" i="1"/>
  <c r="AA143" i="1" s="1"/>
  <c r="AH143" i="1" s="1"/>
  <c r="AE143" i="1" s="1"/>
  <c r="AB143" i="1" s="1"/>
  <c r="Q191" i="1"/>
  <c r="Q26" i="1"/>
  <c r="Q27" i="1"/>
  <c r="V125" i="1"/>
  <c r="AA125" i="1" s="1"/>
  <c r="AH125" i="1" s="1"/>
  <c r="AE125" i="1" s="1"/>
  <c r="AB125" i="1" s="1"/>
  <c r="V142" i="1"/>
  <c r="AA142" i="1" s="1"/>
  <c r="AH142" i="1" s="1"/>
  <c r="AE142" i="1" s="1"/>
  <c r="AB142" i="1" s="1"/>
  <c r="V194" i="1"/>
  <c r="AA194" i="1" s="1"/>
  <c r="AH194" i="1" s="1"/>
  <c r="AE194" i="1" s="1"/>
  <c r="AB194" i="1" s="1"/>
  <c r="V109" i="1"/>
  <c r="AA109" i="1" s="1"/>
  <c r="AH109" i="1" s="1"/>
  <c r="AE109" i="1" s="1"/>
  <c r="AB109" i="1" s="1"/>
  <c r="V132" i="1"/>
  <c r="AA132" i="1" s="1"/>
  <c r="AH132" i="1" s="1"/>
  <c r="AE132" i="1" s="1"/>
  <c r="AB132" i="1" s="1"/>
  <c r="Q144" i="1"/>
  <c r="Q192" i="1"/>
  <c r="Q1" i="1"/>
  <c r="V101" i="1"/>
  <c r="AA101" i="1" s="1"/>
  <c r="AH101" i="1" s="1"/>
  <c r="AE101" i="1" s="1"/>
  <c r="AB101" i="1" s="1"/>
  <c r="Q215" i="1"/>
  <c r="V266" i="1"/>
  <c r="AA266" i="1" s="1"/>
  <c r="AH266" i="1" s="1"/>
  <c r="AE266" i="1" s="1"/>
  <c r="AB266" i="1" s="1"/>
  <c r="V35" i="1"/>
  <c r="AA35" i="1" s="1"/>
  <c r="AH35" i="1" s="1"/>
  <c r="AE35" i="1" s="1"/>
  <c r="AB35" i="1" s="1"/>
  <c r="Q35" i="1"/>
  <c r="Q7" i="1"/>
  <c r="V7" i="1"/>
  <c r="AA7" i="1" s="1"/>
  <c r="AH7" i="1" s="1"/>
  <c r="AE7" i="1" s="1"/>
  <c r="AB7" i="1" s="1"/>
  <c r="V262" i="1"/>
  <c r="AA262" i="1" s="1"/>
  <c r="AH262" i="1" s="1"/>
  <c r="AE262" i="1" s="1"/>
  <c r="AB262" i="1" s="1"/>
  <c r="Q262" i="1"/>
  <c r="Q4" i="1"/>
  <c r="V4" i="1"/>
  <c r="AA4" i="1" s="1"/>
  <c r="AH4" i="1" s="1"/>
  <c r="AE4" i="1" s="1"/>
  <c r="AB4" i="1" s="1"/>
  <c r="Q5" i="1"/>
  <c r="V5" i="1"/>
  <c r="AA5" i="1" s="1"/>
  <c r="AH5" i="1" s="1"/>
  <c r="AE5" i="1" s="1"/>
  <c r="AB5" i="1" s="1"/>
  <c r="Q74" i="1"/>
  <c r="V74" i="1"/>
  <c r="AA74" i="1" s="1"/>
  <c r="AH74" i="1" s="1"/>
  <c r="AE74" i="1" s="1"/>
  <c r="AB74" i="1" s="1"/>
  <c r="V79" i="1"/>
  <c r="AA79" i="1" s="1"/>
  <c r="AH79" i="1" s="1"/>
  <c r="AE79" i="1" s="1"/>
  <c r="AB79" i="1" s="1"/>
  <c r="Q79" i="1"/>
  <c r="Q205" i="1"/>
  <c r="V205" i="1"/>
  <c r="AA205" i="1" s="1"/>
  <c r="AH205" i="1" s="1"/>
  <c r="AE205" i="1" s="1"/>
  <c r="AB205" i="1" s="1"/>
  <c r="V6" i="1"/>
  <c r="AA6" i="1" s="1"/>
  <c r="AH6" i="1" s="1"/>
  <c r="AE6" i="1" s="1"/>
  <c r="AB6" i="1" s="1"/>
  <c r="Q6" i="1"/>
  <c r="Q282" i="1"/>
  <c r="V282" i="1"/>
  <c r="AA282" i="1" s="1"/>
  <c r="AH282" i="1" s="1"/>
  <c r="AE282" i="1" s="1"/>
  <c r="AB282" i="1" s="1"/>
  <c r="Q77" i="1"/>
  <c r="V77" i="1"/>
  <c r="AA77" i="1" s="1"/>
  <c r="AH77" i="1" s="1"/>
  <c r="AE77" i="1" s="1"/>
  <c r="AB77" i="1" s="1"/>
  <c r="V311" i="1"/>
  <c r="AA311" i="1" s="1"/>
  <c r="AH311" i="1" s="1"/>
  <c r="AE311" i="1" s="1"/>
  <c r="AB311" i="1" s="1"/>
  <c r="Q311" i="1"/>
  <c r="Q270" i="1" l="1"/>
  <c r="Q194" i="1"/>
  <c r="V26" i="1"/>
  <c r="AA26" i="1" s="1"/>
  <c r="AH26" i="1" s="1"/>
  <c r="AE26" i="1" s="1"/>
  <c r="AB26" i="1" s="1"/>
  <c r="V192" i="1"/>
  <c r="AA192" i="1" s="1"/>
  <c r="AH192" i="1" s="1"/>
  <c r="AE192" i="1" s="1"/>
  <c r="AB192" i="1" s="1"/>
  <c r="Q142" i="1"/>
  <c r="Q132" i="1"/>
  <c r="Q143" i="1"/>
  <c r="V27" i="1"/>
  <c r="AA27" i="1" s="1"/>
  <c r="AH27" i="1" s="1"/>
  <c r="AE27" i="1" s="1"/>
  <c r="AB27" i="1" s="1"/>
  <c r="Q109" i="1"/>
  <c r="V131" i="1"/>
  <c r="AA131" i="1" s="1"/>
  <c r="AH131" i="1" s="1"/>
  <c r="AE131" i="1" s="1"/>
  <c r="AB131" i="1" s="1"/>
  <c r="V144" i="1"/>
  <c r="AA144" i="1" s="1"/>
  <c r="AH144" i="1" s="1"/>
  <c r="AE144" i="1" s="1"/>
  <c r="AB144" i="1" s="1"/>
  <c r="Q125" i="1"/>
  <c r="V191" i="1"/>
  <c r="AA191" i="1" s="1"/>
  <c r="AH191" i="1" s="1"/>
  <c r="AE191" i="1" s="1"/>
  <c r="AB191" i="1" s="1"/>
  <c r="V78" i="1"/>
  <c r="AA78" i="1" s="1"/>
  <c r="AH78" i="1" s="1"/>
  <c r="AE78" i="1" s="1"/>
  <c r="AB78" i="1" s="1"/>
  <c r="V215" i="1"/>
  <c r="AA215" i="1" s="1"/>
  <c r="AH215" i="1" s="1"/>
  <c r="AE215" i="1" s="1"/>
  <c r="AB215" i="1" s="1"/>
  <c r="Q101" i="1"/>
  <c r="V264" i="1"/>
  <c r="AA264" i="1" s="1"/>
  <c r="AH264" i="1" s="1"/>
  <c r="AE264" i="1" s="1"/>
  <c r="AB264" i="1" s="1"/>
  <c r="Q254" i="1"/>
  <c r="V254" i="1"/>
  <c r="AA254" i="1" s="1"/>
  <c r="AH254" i="1" s="1"/>
  <c r="AE254" i="1" s="1"/>
  <c r="AB254" i="1" s="1"/>
  <c r="Q92" i="1"/>
  <c r="V92" i="1"/>
  <c r="AA92" i="1" s="1"/>
  <c r="AH92" i="1" s="1"/>
  <c r="AE92" i="1" s="1"/>
  <c r="AB92" i="1" s="1"/>
  <c r="Q83" i="1"/>
  <c r="V83" i="1"/>
  <c r="AA83" i="1" s="1"/>
  <c r="AH83" i="1" s="1"/>
  <c r="AE83" i="1" s="1"/>
  <c r="AB83" i="1" s="1"/>
  <c r="Q100" i="1"/>
  <c r="V100" i="1"/>
  <c r="AA100" i="1" s="1"/>
  <c r="AH100" i="1" s="1"/>
  <c r="AE100" i="1" s="1"/>
  <c r="AB100" i="1" s="1"/>
  <c r="Q243" i="1"/>
  <c r="V243" i="1"/>
  <c r="AA243" i="1" s="1"/>
  <c r="AH243" i="1" s="1"/>
  <c r="AE243" i="1" s="1"/>
  <c r="AB243" i="1" s="1"/>
  <c r="Q43" i="1"/>
  <c r="V43" i="1"/>
  <c r="AA43" i="1" s="1"/>
  <c r="AH43" i="1" s="1"/>
  <c r="AE43" i="1" s="1"/>
  <c r="AB43" i="1" s="1"/>
  <c r="V76" i="1"/>
  <c r="AA76" i="1" s="1"/>
  <c r="AH76" i="1" s="1"/>
  <c r="AE76" i="1" s="1"/>
  <c r="AB76" i="1" s="1"/>
  <c r="Q76" i="1"/>
  <c r="Q94" i="1"/>
  <c r="V94" i="1"/>
  <c r="AA94" i="1" s="1"/>
  <c r="AH94" i="1" s="1"/>
  <c r="AE94" i="1" s="1"/>
  <c r="AB94" i="1" s="1"/>
  <c r="V280" i="1"/>
  <c r="AA280" i="1" s="1"/>
  <c r="AH280" i="1" s="1"/>
  <c r="AE280" i="1" s="1"/>
  <c r="AB280" i="1" s="1"/>
  <c r="Q280" i="1"/>
  <c r="Q202" i="1"/>
  <c r="V202" i="1"/>
  <c r="AA202" i="1" s="1"/>
  <c r="AH202" i="1" s="1"/>
  <c r="AE202" i="1" s="1"/>
  <c r="AB202" i="1" s="1"/>
  <c r="V212" i="1"/>
  <c r="AA212" i="1" s="1"/>
  <c r="AH212" i="1" s="1"/>
  <c r="AE212" i="1" s="1"/>
  <c r="AB212" i="1" s="1"/>
  <c r="Q212" i="1"/>
  <c r="Q37" i="1"/>
  <c r="V37" i="1"/>
  <c r="AA37" i="1" s="1"/>
  <c r="AH37" i="1" s="1"/>
  <c r="AE37" i="1" s="1"/>
  <c r="AB37" i="1" s="1"/>
  <c r="Q73" i="1"/>
  <c r="V73" i="1"/>
  <c r="AA73" i="1" s="1"/>
  <c r="AH73" i="1" s="1"/>
  <c r="AE73" i="1" s="1"/>
  <c r="AB73" i="1" s="1"/>
  <c r="V203" i="1"/>
  <c r="AA203" i="1" s="1"/>
  <c r="AH203" i="1" s="1"/>
  <c r="AE203" i="1" s="1"/>
  <c r="AB203" i="1" s="1"/>
  <c r="Q203" i="1"/>
  <c r="Q213" i="1"/>
  <c r="V213" i="1"/>
  <c r="AA213" i="1" s="1"/>
  <c r="AH213" i="1" s="1"/>
  <c r="AE213" i="1" s="1"/>
  <c r="AB213" i="1" s="1"/>
  <c r="Q155" i="1"/>
  <c r="V155" i="1"/>
  <c r="AA155" i="1" s="1"/>
  <c r="AH155" i="1" s="1"/>
  <c r="AE155" i="1" s="1"/>
  <c r="AB155" i="1" s="1"/>
  <c r="V245" i="1"/>
  <c r="AA245" i="1" s="1"/>
  <c r="AH245" i="1" s="1"/>
  <c r="AE245" i="1" s="1"/>
  <c r="AB245" i="1" s="1"/>
  <c r="Q245" i="1"/>
  <c r="Q56" i="1"/>
  <c r="V56" i="1"/>
  <c r="AA56" i="1" s="1"/>
  <c r="AH56" i="1" s="1"/>
  <c r="AE56" i="1" s="1"/>
  <c r="AB56" i="1" s="1"/>
  <c r="Q154" i="1"/>
  <c r="V154" i="1"/>
  <c r="AA154" i="1" s="1"/>
  <c r="AH154" i="1" s="1"/>
  <c r="AE154" i="1" s="1"/>
  <c r="AB154" i="1" s="1"/>
  <c r="V242" i="1"/>
  <c r="AA242" i="1" s="1"/>
  <c r="AH242" i="1" s="1"/>
  <c r="AE242" i="1" s="1"/>
  <c r="AB242" i="1" s="1"/>
  <c r="Q242" i="1"/>
  <c r="Q81" i="1"/>
  <c r="V81" i="1"/>
  <c r="AA81" i="1" s="1"/>
  <c r="AH81" i="1" s="1"/>
  <c r="AE81" i="1" s="1"/>
  <c r="AB81" i="1" s="1"/>
  <c r="Q279" i="1"/>
  <c r="V279" i="1"/>
  <c r="AA279" i="1" s="1"/>
  <c r="AH279" i="1" s="1"/>
  <c r="AE279" i="1" s="1"/>
  <c r="AB279" i="1" s="1"/>
  <c r="Q53" i="1"/>
  <c r="V53" i="1"/>
  <c r="AA53" i="1" s="1"/>
  <c r="AH53" i="1" s="1"/>
  <c r="AE53" i="1" s="1"/>
  <c r="AB53" i="1" s="1"/>
  <c r="V240" i="1"/>
  <c r="AA240" i="1" s="1"/>
  <c r="AH240" i="1" s="1"/>
  <c r="AE240" i="1" s="1"/>
  <c r="AB240" i="1" s="1"/>
  <c r="Q240" i="1"/>
  <c r="Q238" i="1"/>
  <c r="V238" i="1"/>
  <c r="AA238" i="1" s="1"/>
  <c r="AH238" i="1" s="1"/>
  <c r="AE238" i="1" s="1"/>
  <c r="AB238" i="1" s="1"/>
  <c r="Q158" i="1"/>
  <c r="V158" i="1"/>
  <c r="AA158" i="1" s="1"/>
  <c r="AH158" i="1" s="1"/>
  <c r="AE158" i="1" s="1"/>
  <c r="AB158" i="1" s="1"/>
  <c r="Q156" i="1"/>
  <c r="V156" i="1"/>
  <c r="AA156" i="1" s="1"/>
  <c r="AH156" i="1" s="1"/>
  <c r="AE156" i="1" s="1"/>
  <c r="AB156" i="1" s="1"/>
  <c r="V263" i="1"/>
  <c r="AA263" i="1" s="1"/>
  <c r="AH263" i="1" s="1"/>
  <c r="AE263" i="1" s="1"/>
  <c r="AB263" i="1" s="1"/>
  <c r="Q263" i="1"/>
  <c r="Q174" i="1"/>
  <c r="V174" i="1"/>
  <c r="AA174" i="1" s="1"/>
  <c r="AH174" i="1" s="1"/>
  <c r="AE174" i="1" s="1"/>
  <c r="AB174" i="1" s="1"/>
  <c r="Q80" i="1"/>
  <c r="V80" i="1"/>
  <c r="AA80" i="1" s="1"/>
  <c r="AH80" i="1" s="1"/>
  <c r="AE80" i="1" s="1"/>
  <c r="AB80" i="1" s="1"/>
  <c r="Q54" i="1"/>
  <c r="V54" i="1"/>
  <c r="AA54" i="1" s="1"/>
  <c r="AH54" i="1" s="1"/>
  <c r="AE54" i="1" s="1"/>
  <c r="AB54" i="1" s="1"/>
  <c r="Q45" i="1"/>
  <c r="V45" i="1"/>
  <c r="AA45" i="1" s="1"/>
  <c r="AH45" i="1" s="1"/>
  <c r="AE45" i="1" s="1"/>
  <c r="AB45" i="1" s="1"/>
  <c r="Q78" i="1" l="1"/>
  <c r="Q264" i="1"/>
</calcChain>
</file>

<file path=xl/sharedStrings.xml><?xml version="1.0" encoding="utf-8"?>
<sst xmlns="http://schemas.openxmlformats.org/spreadsheetml/2006/main" count="1323" uniqueCount="403">
  <si>
    <t>Date</t>
  </si>
  <si>
    <t>Announced</t>
  </si>
  <si>
    <t>New Products</t>
  </si>
  <si>
    <t>Discontinued Products</t>
  </si>
  <si>
    <t>Price</t>
  </si>
  <si>
    <t>If you have any questions on how to best use this spreadsheet, please feel free to contact</t>
  </si>
  <si>
    <t>Jim Vogel at (800) 422-6860, ext. 4201 or via e-mail at jimvogel@cctd.com</t>
  </si>
  <si>
    <t>If you want to use Conestoga Tile's list price, leave them blank.</t>
  </si>
  <si>
    <t>Decos</t>
  </si>
  <si>
    <t>Page</t>
  </si>
  <si>
    <t>Colors:</t>
  </si>
  <si>
    <t>Sizes &amp; Shapes</t>
  </si>
  <si>
    <t>Cost</t>
  </si>
  <si>
    <t>List Price</t>
  </si>
  <si>
    <t>Stock</t>
  </si>
  <si>
    <t>Net</t>
  </si>
  <si>
    <t>Code</t>
  </si>
  <si>
    <t>U/M</t>
  </si>
  <si>
    <t>Note</t>
  </si>
  <si>
    <t>Disc.</t>
  </si>
  <si>
    <t>Disc</t>
  </si>
  <si>
    <t>Act. Cost</t>
  </si>
  <si>
    <t>Retail Price Calculations</t>
  </si>
  <si>
    <t>Price List</t>
  </si>
  <si>
    <t>Size</t>
  </si>
  <si>
    <t>SF/CTN</t>
  </si>
  <si>
    <t>Shape</t>
  </si>
  <si>
    <t>Description</t>
  </si>
  <si>
    <t>CCTD Effective Date</t>
  </si>
  <si>
    <t>The spreadsheet has many special features to assist you.  Apply your discount to generate your net costs for your purchasing department.  Apply your standard gross margin percentage or custom prices to generate your own custom price list for your showroom.  Print out individual price list for each series that can be attached to the back of your sample boards for easy reference.</t>
  </si>
  <si>
    <t>GP%</t>
  </si>
  <si>
    <t>Click on "Index" to set the print area for the price list index</t>
  </si>
  <si>
    <t>Then you can send it to print</t>
  </si>
  <si>
    <t>Click on "Suggested Price List" to set the print area for Conestoga Tile's suggested price list.</t>
  </si>
  <si>
    <t>Enter your discount codes if you want a personal net cost sheet.</t>
  </si>
  <si>
    <t>Product</t>
  </si>
  <si>
    <t>Disc. %</t>
  </si>
  <si>
    <t>Click on "Your Cost" to set the print area for your personal cost report.</t>
  </si>
  <si>
    <t>To help establish your price list, enter the gross profit percent for each type of product.</t>
  </si>
  <si>
    <t>If you want to manually adjust your price list, hit "F5" and go to "Customer_Cost" to manually adjust pricing.</t>
  </si>
  <si>
    <t>Click on "Your Price Calculation" to set the print area for your personal cost calculation report.</t>
  </si>
  <si>
    <t>Click on "Your Price List" to set the print area for your personal price list.</t>
  </si>
  <si>
    <t>Enter your Company Name</t>
  </si>
  <si>
    <t>If you always want your price to end with a certain cents, enter that cent value.</t>
  </si>
  <si>
    <t>Cust. Cost</t>
  </si>
  <si>
    <t>Customer Cost Calculation</t>
  </si>
  <si>
    <t>Trim</t>
  </si>
  <si>
    <t>EA</t>
  </si>
  <si>
    <t>SF</t>
  </si>
  <si>
    <t>Field</t>
  </si>
  <si>
    <t>Series</t>
  </si>
  <si>
    <t>Product Type</t>
  </si>
  <si>
    <t>Full Carton</t>
  </si>
  <si>
    <t>a</t>
  </si>
  <si>
    <t>Group</t>
  </si>
  <si>
    <t>GP Margin % for</t>
  </si>
  <si>
    <t>Field Tile</t>
  </si>
  <si>
    <t>Manufacturer</t>
  </si>
  <si>
    <t>Format</t>
  </si>
  <si>
    <t>ABC</t>
  </si>
  <si>
    <t>X</t>
  </si>
  <si>
    <t>Chg</t>
  </si>
  <si>
    <t>Adj.</t>
  </si>
  <si>
    <t>ALL ITEMS MARKED WITH PACKAGING QUANTITY ARE SOLD IN MULTIPLES OF THAT QUANTITY ONLY</t>
  </si>
  <si>
    <t xml:space="preserve">Discount: </t>
  </si>
  <si>
    <t xml:space="preserve">Round Nickel: </t>
  </si>
  <si>
    <t>If you always want your price to round to the nearest nickel, enter "YES".</t>
  </si>
  <si>
    <t xml:space="preserve">Ending Cents: </t>
  </si>
  <si>
    <t>GP Margin</t>
  </si>
  <si>
    <t>Round Nickel</t>
  </si>
  <si>
    <t>add/subtract</t>
  </si>
  <si>
    <t>Ending Cents</t>
  </si>
  <si>
    <t>No</t>
  </si>
  <si>
    <t>Product Code</t>
  </si>
  <si>
    <t>Calc Price</t>
  </si>
  <si>
    <t>.05 Round</t>
  </si>
  <si>
    <t>Cents</t>
  </si>
  <si>
    <t>Round to</t>
  </si>
  <si>
    <t>If you enter "NO", it will NOT round to the nearest nickel.</t>
  </si>
  <si>
    <t>If you leave it "blank" will NOT round to this cent value.</t>
  </si>
  <si>
    <t>Easy Access Website links</t>
  </si>
  <si>
    <r>
      <t>ConestogaTile's</t>
    </r>
    <r>
      <rPr>
        <sz val="10"/>
        <rFont val="Arial"/>
        <family val="2"/>
      </rPr>
      <t xml:space="preserve"> Website</t>
    </r>
  </si>
  <si>
    <t>Manufacturer's Home Page</t>
  </si>
  <si>
    <t>Direct Website Link</t>
  </si>
  <si>
    <t>File as</t>
  </si>
  <si>
    <t>B</t>
  </si>
  <si>
    <t>Bullnose</t>
  </si>
  <si>
    <t>Yes</t>
  </si>
  <si>
    <t>You can enter a value in the column labeled "Adj." to change your price manually.</t>
  </si>
  <si>
    <t xml:space="preserve"> </t>
  </si>
  <si>
    <t>The spreadsheet has many special features to assist you.  Apply your discount to generate your net costs for your purchasing</t>
  </si>
  <si>
    <t>department.  Apply your standard gross margin percentage or custom prices to generate your own custom price list for your showroom.</t>
  </si>
  <si>
    <t>Print out individual price list for each series that can be attached to the back of your sample boards for easy reference.</t>
  </si>
  <si>
    <t>NON-Stock ITEMS - MINIMUM 6-8 WEEK DELIVERY</t>
  </si>
  <si>
    <t>Item # Lookup:</t>
  </si>
  <si>
    <t xml:space="preserve">   </t>
  </si>
  <si>
    <t>3" x 12"</t>
  </si>
  <si>
    <t>Vintage</t>
  </si>
  <si>
    <t>https://www.apegrupo.com/en/products/</t>
  </si>
  <si>
    <t>https://www.apegrupo.com/en/products/vintage/</t>
  </si>
  <si>
    <t>Ape</t>
  </si>
  <si>
    <t>A</t>
  </si>
  <si>
    <t>VINTAGE - Glazed Ceramic Wall</t>
  </si>
  <si>
    <t>3" x 6"</t>
  </si>
  <si>
    <t>5.38 SF/CTN</t>
  </si>
  <si>
    <t>APVI</t>
  </si>
  <si>
    <t>0.6" x 12"</t>
  </si>
  <si>
    <t>https://www.apegrupo.com/en/products/switch/</t>
  </si>
  <si>
    <t>Switch</t>
  </si>
  <si>
    <t>https://www.apegrupo.com/en/products/altea/</t>
  </si>
  <si>
    <t>Altea</t>
  </si>
  <si>
    <t>Calpe</t>
  </si>
  <si>
    <t>CALPE - Glazed Ceramic Wall</t>
  </si>
  <si>
    <t>ALTEA - Glazed Ceramic Wall</t>
  </si>
  <si>
    <t>Matte:</t>
  </si>
  <si>
    <t>APAL</t>
  </si>
  <si>
    <t>APCA</t>
  </si>
  <si>
    <t>APDY</t>
  </si>
  <si>
    <t>DYNAMIC - Glazed Ceramic Wall</t>
  </si>
  <si>
    <t>Celeste          Coral          Mostaza          Neutro          Pearl          Skylight</t>
  </si>
  <si>
    <t>GRUNGE - Glazed Ceramic Wall</t>
  </si>
  <si>
    <t>APGR</t>
  </si>
  <si>
    <t>https://www.apegrupo.com/en/products/dynamic/</t>
  </si>
  <si>
    <t>Dynamic</t>
  </si>
  <si>
    <t>Grunge</t>
  </si>
  <si>
    <t>https://www.apegrupo.com/en/products/grunge/</t>
  </si>
  <si>
    <t>2" x 10"</t>
  </si>
  <si>
    <t>4.84 SF/CTN</t>
  </si>
  <si>
    <t>Field - Hexagon</t>
  </si>
  <si>
    <t>APSW</t>
  </si>
  <si>
    <t>Field - Picket</t>
  </si>
  <si>
    <t xml:space="preserve">6" x 7" </t>
  </si>
  <si>
    <t>2.5" x 5"</t>
  </si>
  <si>
    <t>This price list is available electronically on an Excel spreadsheet at www.conestogatile.com/pricelists.</t>
  </si>
  <si>
    <t>2.37 SF/CTN</t>
  </si>
  <si>
    <t>4.88 SF/CTN</t>
  </si>
  <si>
    <t>Glazed Ceramic Wall</t>
  </si>
  <si>
    <t>1</t>
  </si>
  <si>
    <t>https://www.apegrupo.com/en/products/calpe/</t>
  </si>
  <si>
    <t>https://www.conestogatile.com/</t>
  </si>
  <si>
    <t>Gloss:</t>
  </si>
  <si>
    <t>Field - Scales (Escamas)</t>
  </si>
  <si>
    <t>Pencil Bullnose (Edge Stick)</t>
  </si>
  <si>
    <t>Note:</t>
  </si>
  <si>
    <t>a) Glazed Porcelain and may be used on floor applications.</t>
  </si>
  <si>
    <t>Aqua          Blue          Grey          Iron          Oxid</t>
  </si>
  <si>
    <t>FADO - Glazed Ceramic Wall</t>
  </si>
  <si>
    <t>Fado</t>
  </si>
  <si>
    <t>Memories</t>
  </si>
  <si>
    <t>Hamptons</t>
  </si>
  <si>
    <t>Murus</t>
  </si>
  <si>
    <t>5" x 5"</t>
  </si>
  <si>
    <t>2.5" x 15.6"</t>
  </si>
  <si>
    <t>0.6" x 5"</t>
  </si>
  <si>
    <t>Carmo</t>
  </si>
  <si>
    <t>Mariza</t>
  </si>
  <si>
    <t>Moura</t>
  </si>
  <si>
    <t>Pontes</t>
  </si>
  <si>
    <t>Tavares</t>
  </si>
  <si>
    <t>10.76 SF/CTN</t>
  </si>
  <si>
    <t>Deco Field</t>
  </si>
  <si>
    <t>APFA</t>
  </si>
  <si>
    <t>HAMPTONS - Glazed Ceramic Wall</t>
  </si>
  <si>
    <t>APHA</t>
  </si>
  <si>
    <t>Glossy:</t>
  </si>
  <si>
    <t>2" x 7"</t>
  </si>
  <si>
    <t>Gin</t>
  </si>
  <si>
    <t>Field - Rectangle</t>
  </si>
  <si>
    <t>2" x 6"</t>
  </si>
  <si>
    <t>Havens</t>
  </si>
  <si>
    <t>5.81 SF/CTN</t>
  </si>
  <si>
    <t>MEMORIES - Glazed Ceramic Wall</t>
  </si>
  <si>
    <t>Field - Diamond</t>
  </si>
  <si>
    <t>Smiles</t>
  </si>
  <si>
    <t>Looks</t>
  </si>
  <si>
    <t>3.55 SF/CTN</t>
  </si>
  <si>
    <t>APMU</t>
  </si>
  <si>
    <t>APME</t>
  </si>
  <si>
    <t>3" x 11"</t>
  </si>
  <si>
    <t>Field - Arabasque</t>
  </si>
  <si>
    <t>Field - Scales</t>
  </si>
  <si>
    <t>https://www.apegrupo.com/en/products/memories/</t>
  </si>
  <si>
    <t>https://www.apegrupo.com/en/products/fado/</t>
  </si>
  <si>
    <t>https://www.apegrupo.com/en/products/hamptons/</t>
  </si>
  <si>
    <t>https://www.apegrupo.com/en/products/murus/</t>
  </si>
  <si>
    <t>Acqua          Beige          Grey          Sky          White</t>
  </si>
  <si>
    <t>Amalia</t>
  </si>
  <si>
    <t>4" x 6"</t>
  </si>
  <si>
    <t>Griseo          Nix          Nocta          Oceanum          Terra          Viridi</t>
  </si>
  <si>
    <t>a) Crackle Finish, seal prior to grouting.</t>
  </si>
  <si>
    <t>Seville</t>
  </si>
  <si>
    <t>Verona</t>
  </si>
  <si>
    <t>Calacatta Slow</t>
  </si>
  <si>
    <t>Onyx Slow</t>
  </si>
  <si>
    <t>Toscana</t>
  </si>
  <si>
    <t>Savannah</t>
  </si>
  <si>
    <t>5.5" x 6.3"</t>
  </si>
  <si>
    <t>Field - Hex</t>
  </si>
  <si>
    <t>SAVANNAH - Glazed Ceramic Wall</t>
  </si>
  <si>
    <t>2.5" x 8"</t>
  </si>
  <si>
    <t>4" x 4"</t>
  </si>
  <si>
    <t>6.46 SF/CTN</t>
  </si>
  <si>
    <t>SEVILLE - Glazed Ceramic Wall</t>
  </si>
  <si>
    <t>Berilo          Grey          White</t>
  </si>
  <si>
    <t>Ash          Cotton          Ghost Green          Herb          Lake Blue</t>
  </si>
  <si>
    <t>.6" x 10"</t>
  </si>
  <si>
    <t>4.52 SF/CTN</t>
  </si>
  <si>
    <t>https://www.apegrupo.com/en/products/verona/</t>
  </si>
  <si>
    <t>https://www.apegrupo.com/en/products/toscana/</t>
  </si>
  <si>
    <t>https://www.apegrupo.com/en/products/seville/</t>
  </si>
  <si>
    <t>https://www.apegrupo.com/en/products/savannah/</t>
  </si>
  <si>
    <t>APSA</t>
  </si>
  <si>
    <t>APSE</t>
  </si>
  <si>
    <t>APTO</t>
  </si>
  <si>
    <t>APVE</t>
  </si>
  <si>
    <t>Grey          White</t>
  </si>
  <si>
    <t>Glazed Ceramic Wall &amp; Glazed Porcelain Floor</t>
  </si>
  <si>
    <t>Glazed Porcelain Wall</t>
  </si>
  <si>
    <t>MURUS - Glazed Porcelain Wall</t>
  </si>
  <si>
    <t>Field - Octagon</t>
  </si>
  <si>
    <t>1.5" x 1.5"</t>
  </si>
  <si>
    <t>Black</t>
  </si>
  <si>
    <t>8" x 8"</t>
  </si>
  <si>
    <t>26 PCS/CTN</t>
  </si>
  <si>
    <t>2023 Tabletop Display</t>
  </si>
  <si>
    <t>0.5" x 8"</t>
  </si>
  <si>
    <t>6" x 6" Field Tile format only in all colors.</t>
  </si>
  <si>
    <t>TOSCANA - Glazed Porcelain</t>
  </si>
  <si>
    <t>Changes</t>
  </si>
  <si>
    <t>It has been learned that the tile in this series is a Glazed Porcelain.  The only place Ape does not recommend its installation is in very high traffic areas like malls etc..</t>
  </si>
  <si>
    <t>Glazed Porcelain</t>
  </si>
  <si>
    <t>a) Packaging is changing from 5.38 SF/CTN to 10.76 SF/CTN as inventory with old packaging is depleted.</t>
  </si>
  <si>
    <t>a) Packaging is changing from 10.55 SF/CTN to 6.35 SF/CTN as inventory with old packaging is depleted.</t>
  </si>
  <si>
    <t>The 3" x 12" Field Tile packaging is changing from 5.38 SF/CTN to 10.76 SF/CTN as inventory with old packaging is depleted.</t>
  </si>
  <si>
    <t>The 3" x 11" Field Tile packaging is changing from 10.55 SF/CTN to 6.35 SF/CTN as inventory with old packaging is depleted.</t>
  </si>
  <si>
    <t>b</t>
  </si>
  <si>
    <t>Notes:</t>
  </si>
  <si>
    <t>b) 30 pieces per carton.</t>
  </si>
  <si>
    <t>a) Packaging is changing from 10.76 SF/CTN to 11.08 SF/CTN as inventory with old packaging is depleted.</t>
  </si>
  <si>
    <t>ACQUARELLA - Glazed Ceramic Wall</t>
  </si>
  <si>
    <t>APAC</t>
  </si>
  <si>
    <t>Blue          Graphite          Grey          Light Green          White</t>
  </si>
  <si>
    <t>Acquarella</t>
  </si>
  <si>
    <t>https://www.apegrupo.com/en/products/acquarella/</t>
  </si>
  <si>
    <t>HEFESTO - Glazed Ceramic Wall</t>
  </si>
  <si>
    <t>5.06 SF/CTN</t>
  </si>
  <si>
    <t>APHE</t>
  </si>
  <si>
    <t>LAUTIA - Glazed Ceramic Wall</t>
  </si>
  <si>
    <t>APLA</t>
  </si>
  <si>
    <t>Hefesto</t>
  </si>
  <si>
    <t>Lautia</t>
  </si>
  <si>
    <t>Magnetism</t>
  </si>
  <si>
    <t>Manacor</t>
  </si>
  <si>
    <t>https://www.apegrupo.com/en/products/lautia/</t>
  </si>
  <si>
    <t>https://www.apegrupo.com/en/products/hefesto/</t>
  </si>
  <si>
    <t>https://www.apegrupo.com/en/products/magnetism/</t>
  </si>
  <si>
    <t>https://www.apegrupo.com/en/products/manacor/</t>
  </si>
  <si>
    <t>Pim Pam Pum</t>
  </si>
  <si>
    <t>https://www.apegrupo.com/en/products/pim-pam-pum/</t>
  </si>
  <si>
    <t>MAGNETISM - Glazed Ceramic Wall &amp; Glazed Porcelain Floor</t>
  </si>
  <si>
    <t>APMG</t>
  </si>
  <si>
    <t>MANACOR - Glazed Ceramic Wall</t>
  </si>
  <si>
    <t>APMA</t>
  </si>
  <si>
    <t>PIM PAM PUM - Glazed Ceramic Wall</t>
  </si>
  <si>
    <t>Acqua          Anthracite          Blue          White</t>
  </si>
  <si>
    <t>Blue          Corten          Graphite          Green          White</t>
  </si>
  <si>
    <t>2.5" x 10"</t>
  </si>
  <si>
    <t>Field - Deco Drach (Circle)</t>
  </si>
  <si>
    <t>Field - Deco Petra (Raised Pyramid)</t>
  </si>
  <si>
    <t>4.41 SF/CTN</t>
  </si>
  <si>
    <t>4.20 SF/CTN</t>
  </si>
  <si>
    <t>4" x 12"</t>
  </si>
  <si>
    <t>Field - Pum</t>
  </si>
  <si>
    <t>APPP</t>
  </si>
  <si>
    <t>4" x 8" Elongated Hex (Hextra) Field Tile format in colors Grey and Lake only.</t>
  </si>
  <si>
    <t>8" x 8" Octagon Field Tile format in color Grey only.</t>
  </si>
  <si>
    <t>Color:</t>
  </si>
  <si>
    <t>Field - Deco Incision</t>
  </si>
  <si>
    <t>Field - Deco Incision - Pim</t>
  </si>
  <si>
    <t>Field - Deco Incision - Pam</t>
  </si>
  <si>
    <t>a) 4"x12" Deco Incision Field Tile has 18 pieces per carton.</t>
  </si>
  <si>
    <t>a) 8"x8" Deco Incision Field Tile has 25 pieces per carton.</t>
  </si>
  <si>
    <t>Magnetism Series can be used as an accent with the Hefesto Series.</t>
  </si>
  <si>
    <t>a) 5" x 5" Deco Field Tile has 28 pieces per carton.</t>
  </si>
  <si>
    <t>Blue          Cream          Grey          Moss          Night          White</t>
  </si>
  <si>
    <t>a) Packaging is changing from 3.77 SF/CTN to 3.87 SF/CTN as inventory with old packaging is depleted.</t>
  </si>
  <si>
    <t>VERONA - Glazed Ceramic Wall &amp; Glazed Porcelain Floor</t>
  </si>
  <si>
    <t xml:space="preserve">5" x 6" Hex Field Tile format only in all colors due to production issues.  </t>
  </si>
  <si>
    <t>Colors Black and Grey only in all formats.  4" x 8" Elongated Hex (Hextra) Field Tile format in color Natural only.</t>
  </si>
  <si>
    <t>Color Grey only in all formats.</t>
  </si>
  <si>
    <t>4" Hexagon Field only in all colors.</t>
  </si>
  <si>
    <t>Ivory          Sky          Taupe          White</t>
  </si>
  <si>
    <t>SWITCH - Glazed Ceramic Wall &amp; Glazed Porcelain Floor</t>
  </si>
  <si>
    <t>3.87 SF/CTN</t>
  </si>
  <si>
    <t>a,c</t>
  </si>
  <si>
    <t>b) Available in color White only.</t>
  </si>
  <si>
    <t>c) Need 2.25 dots per SF of 8" x 8" octagon field tile.</t>
  </si>
  <si>
    <t>a,b</t>
  </si>
  <si>
    <t>4" x 5" Kirk Triangle Field in all colors.  Colors Acqua and Smoke only in all formats.</t>
  </si>
  <si>
    <t>Anthracite</t>
  </si>
  <si>
    <t>Bronze</t>
  </si>
  <si>
    <t>Gold</t>
  </si>
  <si>
    <t>Ape informed us that this product should not be used in wet areas.</t>
  </si>
  <si>
    <t>a) Packaging is changing from 5.38 SF/CTN to 6.46 SF/CTN as inventory with old packaging is depleted.</t>
  </si>
  <si>
    <t>Siena</t>
  </si>
  <si>
    <t>https://www.apegrupo.com/en/products/siena/</t>
  </si>
  <si>
    <t>Aqua          Beige          Denim          Taupe</t>
  </si>
  <si>
    <t>6" x 6"</t>
  </si>
  <si>
    <t>APSI</t>
  </si>
  <si>
    <t>Field - Siena Deco</t>
  </si>
  <si>
    <t>Field - Serena Deco</t>
  </si>
  <si>
    <t>Field - Senda Deco</t>
  </si>
  <si>
    <t>Ecstasy</t>
  </si>
  <si>
    <t>https://www.apegrupo.com/en/products/ecstasy/</t>
  </si>
  <si>
    <t>APEC</t>
  </si>
  <si>
    <t>ECSTASY - Glazed Ceramic Wall</t>
  </si>
  <si>
    <t>Moonstone</t>
  </si>
  <si>
    <t>https://www.apegrupo.com/en/products/moonstone/</t>
  </si>
  <si>
    <t>MOONSTONE - Glazed Ceramic Wall</t>
  </si>
  <si>
    <t>APMO</t>
  </si>
  <si>
    <t>Grey          Sage          Sand          Teal          White</t>
  </si>
  <si>
    <t>Nour</t>
  </si>
  <si>
    <t>https://www.apegrupo.com/en/products/nour/</t>
  </si>
  <si>
    <t>NOUR - Glazed Ceramic Wall</t>
  </si>
  <si>
    <t>APNO</t>
  </si>
  <si>
    <t>Field - Groove Deco</t>
  </si>
  <si>
    <t>6.13 SF/CTN</t>
  </si>
  <si>
    <t>2" x 12"</t>
  </si>
  <si>
    <t>1.5" x 12"</t>
  </si>
  <si>
    <t xml:space="preserve">Field </t>
  </si>
  <si>
    <t>Aqua          Bone          Pearl          Sky          White</t>
  </si>
  <si>
    <t>APSO</t>
  </si>
  <si>
    <t>Sorbetto</t>
  </si>
  <si>
    <t>https://www.apegrupo.com/en/products/sorbetto/</t>
  </si>
  <si>
    <t>SORBETTO - Glazed Porcelain Wall &amp; Floor</t>
  </si>
  <si>
    <t>SIENA - Glazed Porcelain Wall &amp; Floor</t>
  </si>
  <si>
    <t>Glazed Porcelain Wall &amp; Floor</t>
  </si>
  <si>
    <t>Crackled Glaze - requires sealing before grouting</t>
  </si>
  <si>
    <t>6.30 SF/CTN</t>
  </si>
  <si>
    <t>4.95 SF/CTN</t>
  </si>
  <si>
    <t>Not recommended for wet areas.  Hefesto Series can be used as an accent with the Magnetism Series.</t>
  </si>
  <si>
    <t>Bone</t>
  </si>
  <si>
    <t>Dusty Blue</t>
  </si>
  <si>
    <t>Eden</t>
  </si>
  <si>
    <t>Jade</t>
  </si>
  <si>
    <t xml:space="preserve">     Marine</t>
  </si>
  <si>
    <t xml:space="preserve">     Turquoise</t>
  </si>
  <si>
    <t xml:space="preserve">    White</t>
  </si>
  <si>
    <t>2" x 8"</t>
  </si>
  <si>
    <t>Aqua          Bone          Pastel Green          White</t>
  </si>
  <si>
    <t>Green</t>
  </si>
  <si>
    <t>Grey</t>
  </si>
  <si>
    <t xml:space="preserve">             Honey</t>
  </si>
  <si>
    <t xml:space="preserve">             Indigo</t>
  </si>
  <si>
    <t xml:space="preserve">              Snow</t>
  </si>
  <si>
    <t xml:space="preserve">              Turquoise</t>
  </si>
  <si>
    <t>Blue</t>
  </si>
  <si>
    <t>Dark Blue</t>
  </si>
  <si>
    <t>Graphite</t>
  </si>
  <si>
    <t>Victorian Green</t>
  </si>
  <si>
    <t>Acqua</t>
  </si>
  <si>
    <t xml:space="preserve">           Navy</t>
  </si>
  <si>
    <t xml:space="preserve">           Night</t>
  </si>
  <si>
    <t xml:space="preserve">        White</t>
  </si>
  <si>
    <t>Mist</t>
  </si>
  <si>
    <t>Night</t>
  </si>
  <si>
    <t>3" x 12" Field Tile format only.</t>
  </si>
  <si>
    <t>The 4" x 4" Field Tile packaging is changing from 5.38 SF/CTN to 6.46 SF/CTN as inventory with old packaging is depleted.</t>
  </si>
  <si>
    <t>4" x 8" Elongated Hex (Hextra) Field Tile format only in all colors.</t>
  </si>
  <si>
    <r>
      <t xml:space="preserve">Dot (Taco Firenze)       </t>
    </r>
    <r>
      <rPr>
        <sz val="7"/>
        <rFont val="Arial Narrow"/>
        <family val="2"/>
      </rPr>
      <t>(to be used with 8" x 8" Octagon)</t>
    </r>
    <r>
      <rPr>
        <sz val="8"/>
        <rFont val="Arial Narrow"/>
        <family val="2"/>
      </rPr>
      <t xml:space="preserve">       </t>
    </r>
  </si>
  <si>
    <t>11.08 SF/CTN</t>
  </si>
  <si>
    <t>6.35 SF/CTN</t>
  </si>
  <si>
    <t>a) This item is being phased out of our stock. Check with Customer Service for inventory on hand.  Pricing Limited to on-hand Stock Availability</t>
  </si>
  <si>
    <t xml:space="preserve">           White</t>
  </si>
  <si>
    <t>Color Smoke only in all formats.</t>
  </si>
  <si>
    <t>Entire Series.</t>
  </si>
  <si>
    <t>(Discontinued by CCTD)</t>
  </si>
  <si>
    <t xml:space="preserve">  </t>
  </si>
  <si>
    <t>b) Limited Stock availability.</t>
  </si>
  <si>
    <t>b) Not stocked in color Mist and this color has Limited Stock availability.</t>
  </si>
  <si>
    <t>c) Limited Stock availability.</t>
  </si>
  <si>
    <t>Color Mist in all formats only.</t>
  </si>
  <si>
    <t>(Discontinued by APE)</t>
  </si>
  <si>
    <t>5" x 5" Deco Drach (Circle) Field in colors Green, Night and White only.</t>
  </si>
  <si>
    <r>
      <t>a,</t>
    </r>
    <r>
      <rPr>
        <sz val="8"/>
        <color rgb="FF0000FF"/>
        <rFont val="Arial Narrow"/>
        <family val="2"/>
      </rPr>
      <t>b</t>
    </r>
  </si>
  <si>
    <r>
      <t>a,b,</t>
    </r>
    <r>
      <rPr>
        <sz val="8"/>
        <color rgb="FF0000FF"/>
        <rFont val="Arial Narrow"/>
        <family val="2"/>
      </rPr>
      <t>d</t>
    </r>
  </si>
  <si>
    <t>d) Not available in colors Victorian Green and White.</t>
  </si>
  <si>
    <t>0.6" x 12" Pencil Bullnose (Edge Stick) in colors Victorian Green and White only.</t>
  </si>
  <si>
    <t xml:space="preserve">          White</t>
  </si>
  <si>
    <t>Color Grey in all formats.  0.6" x 12" Pencil Bullnose (Edge Stick) in colors Blue Glossy and Graphite Matte only.</t>
  </si>
  <si>
    <t>Color Graphite in all formats only.</t>
  </si>
  <si>
    <t>c) Not stocked in color Sky.</t>
  </si>
  <si>
    <r>
      <t>b,</t>
    </r>
    <r>
      <rPr>
        <sz val="8"/>
        <color rgb="FF0000FF"/>
        <rFont val="Arial Narrow"/>
        <family val="2"/>
      </rPr>
      <t>c</t>
    </r>
  </si>
  <si>
    <t xml:space="preserve">b) No longer produced in colors Green, Night and White. Check with Customer Service for inventory on hand. </t>
  </si>
  <si>
    <t xml:space="preserve">a) No longer produced in color Graphite. Check with Customer Service for inventory on hand. </t>
  </si>
  <si>
    <t xml:space="preserve">b) No longer produced in color Blue. Check with Customer Service for inventory on hand. </t>
  </si>
  <si>
    <r>
      <t xml:space="preserve">          </t>
    </r>
    <r>
      <rPr>
        <i/>
        <sz val="8"/>
        <color rgb="FFFF0000"/>
        <rFont val="Arial Narrow"/>
        <family val="2"/>
      </rPr>
      <t xml:space="preserve">(Grey - </t>
    </r>
    <r>
      <rPr>
        <b/>
        <sz val="8"/>
        <color rgb="FFFF0000"/>
        <rFont val="Arial Narrow"/>
        <family val="2"/>
      </rPr>
      <t>Discontinued on 5/19/26</t>
    </r>
    <r>
      <rPr>
        <i/>
        <sz val="8"/>
        <color rgb="FFFF0000"/>
        <rFont val="Arial Narrow"/>
        <family val="2"/>
      </rPr>
      <t>)</t>
    </r>
  </si>
  <si>
    <r>
      <t xml:space="preserve">Cherry          Night          Snow          Victorian Green        </t>
    </r>
    <r>
      <rPr>
        <i/>
        <sz val="8"/>
        <color rgb="FFFF0000"/>
        <rFont val="Arial Narrow"/>
        <family val="2"/>
      </rPr>
      <t xml:space="preserve">(Mist - </t>
    </r>
    <r>
      <rPr>
        <b/>
        <sz val="8"/>
        <color rgb="FFFF0000"/>
        <rFont val="Arial Narrow"/>
        <family val="2"/>
      </rPr>
      <t>Discontinued on 5/19/26</t>
    </r>
    <r>
      <rPr>
        <i/>
        <sz val="8"/>
        <color rgb="FFFF0000"/>
        <rFont val="Arial Narrow"/>
        <family val="2"/>
      </rPr>
      <t>)</t>
    </r>
  </si>
  <si>
    <r>
      <t xml:space="preserve">White         </t>
    </r>
    <r>
      <rPr>
        <i/>
        <sz val="8"/>
        <color rgb="FFFF0000"/>
        <rFont val="Arial Narrow"/>
        <family val="2"/>
      </rPr>
      <t xml:space="preserve"> (Graphite - </t>
    </r>
    <r>
      <rPr>
        <b/>
        <sz val="8"/>
        <color rgb="FFFF0000"/>
        <rFont val="Arial Narrow"/>
        <family val="2"/>
      </rPr>
      <t>Discontinued on 5/19/26</t>
    </r>
    <r>
      <rPr>
        <i/>
        <sz val="8"/>
        <color rgb="FFFF0000"/>
        <rFont val="Arial Narrow"/>
        <family val="2"/>
      </rPr>
      <t xml:space="preserve">, Ivory, Lake &amp; Natural - </t>
    </r>
    <r>
      <rPr>
        <b/>
        <sz val="8"/>
        <color rgb="FFFF0000"/>
        <rFont val="Arial Narrow"/>
        <family val="2"/>
      </rPr>
      <t>Discontinued on 6/11/26</t>
    </r>
    <r>
      <rPr>
        <i/>
        <sz val="8"/>
        <color rgb="FFFF0000"/>
        <rFont val="Arial Narrow"/>
        <family val="2"/>
      </rPr>
      <t>)</t>
    </r>
  </si>
  <si>
    <t>Colors Ivory, Lake &amp; Natural only in all formats.</t>
  </si>
  <si>
    <t>new</t>
  </si>
  <si>
    <t/>
  </si>
  <si>
    <t>5/1/26 (Updated)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</si>
</sst>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4" formatCode="_(&quot;$&quot;* #,##0.00_);_(&quot;$&quot;* \(#,##0.00\);_(&quot;$&quot;* &quot;-&quot;??_);_(@_)"/>
    <numFmt numFmtId="43" formatCode="_(* #,##0.00_);_(* \(#,##0.00\);_(* &quot;-&quot;??_);_(@_)"/>
    <numFmt numFmtId="165" formatCode="0.0%"/>
  </numFmts>
  <fonts count="34" x14ac:knownFonts="1">
    <font>
      <sz val="10"/>
      <name val="Arial"/>
    </font>
    <font>
      <sz val="10"/>
      <name val="Arial"/>
      <family val="2"/>
    </font>
    <font>
      <sz val="10"/>
      <name val="Arial"/>
      <family val="2"/>
    </font>
    <font>
      <b/>
      <sz val="10"/>
      <name val="Arial"/>
      <family val="2"/>
    </font>
    <font>
      <sz val="8"/>
      <name val="Arial"/>
      <family val="2"/>
    </font>
    <font>
      <i/>
      <sz val="8"/>
      <name val="Arial"/>
      <family val="2"/>
    </font>
    <font>
      <b/>
      <sz val="8"/>
      <name val="Arial"/>
      <family val="2"/>
    </font>
    <font>
      <sz val="8"/>
      <name val="Arial Narrow"/>
      <family val="2"/>
    </font>
    <font>
      <b/>
      <sz val="12"/>
      <name val="Arial"/>
      <family val="2"/>
    </font>
    <font>
      <b/>
      <sz val="8"/>
      <name val="Arial Narrow"/>
      <family val="2"/>
    </font>
    <font>
      <u/>
      <sz val="10"/>
      <color indexed="12"/>
      <name val="Arial"/>
      <family val="2"/>
    </font>
    <font>
      <b/>
      <u/>
      <sz val="8"/>
      <name val="Arial"/>
      <family val="2"/>
    </font>
    <font>
      <sz val="6"/>
      <name val="Arial Narrow"/>
      <family val="2"/>
    </font>
    <font>
      <sz val="6"/>
      <name val="Arial"/>
      <family val="2"/>
    </font>
    <font>
      <b/>
      <i/>
      <sz val="12"/>
      <name val="Arial"/>
      <family val="2"/>
    </font>
    <font>
      <i/>
      <sz val="8"/>
      <name val="Arial Narrow"/>
      <family val="2"/>
    </font>
    <font>
      <sz val="18"/>
      <name val="Arial"/>
      <family val="2"/>
    </font>
    <font>
      <sz val="10"/>
      <name val="Copperplate Gothic Bold"/>
      <family val="2"/>
    </font>
    <font>
      <sz val="10"/>
      <name val="Arial"/>
      <family val="2"/>
    </font>
    <font>
      <b/>
      <sz val="10"/>
      <color rgb="FF0000FF"/>
      <name val="Arial"/>
      <family val="2"/>
    </font>
    <font>
      <sz val="7"/>
      <name val="Arial Narrow"/>
      <family val="2"/>
    </font>
    <font>
      <sz val="10"/>
      <color rgb="FF000000"/>
      <name val="Arial"/>
      <family val="2"/>
    </font>
    <font>
      <sz val="10"/>
      <color theme="1"/>
      <name val="Arial"/>
      <family val="2"/>
    </font>
    <font>
      <b/>
      <i/>
      <u/>
      <sz val="8"/>
      <name val="Arial"/>
      <family val="2"/>
    </font>
    <font>
      <b/>
      <i/>
      <sz val="8"/>
      <name val="Arial Narrow"/>
      <family val="2"/>
    </font>
    <font>
      <b/>
      <i/>
      <sz val="8"/>
      <name val="Arial"/>
      <family val="2"/>
    </font>
    <font>
      <b/>
      <i/>
      <sz val="10"/>
      <name val="Arial"/>
      <family val="2"/>
    </font>
    <font>
      <i/>
      <sz val="7"/>
      <name val="Arial Narrow"/>
      <family val="2"/>
    </font>
    <font>
      <i/>
      <sz val="10"/>
      <name val="Arial"/>
      <family val="2"/>
    </font>
    <font>
      <i/>
      <sz val="8"/>
      <color rgb="FFFF0000"/>
      <name val="Arial Narrow"/>
      <family val="2"/>
    </font>
    <font>
      <b/>
      <sz val="8"/>
      <color rgb="FFFF0000"/>
      <name val="Arial Narrow"/>
      <family val="2"/>
    </font>
    <font>
      <sz val="7"/>
      <color rgb="FF0000FF"/>
      <name val="Arial Narrow"/>
      <family val="2"/>
    </font>
    <font>
      <sz val="8"/>
      <color rgb="FF0000FF"/>
      <name val="Arial Narrow"/>
      <family val="2"/>
    </font>
    <font>
      <i/>
      <sz val="7"/>
      <color rgb="FF0000FF"/>
      <name val="Arial Narrow"/>
      <family val="2"/>
    </font>
  </fonts>
  <fills count="14">
    <fill>
      <patternFill patternType="none"/>
    </fill>
    <fill>
      <patternFill patternType="gray125"/>
    </fill>
    <fill>
      <patternFill patternType="solid">
        <fgColor indexed="42"/>
        <bgColor indexed="64"/>
      </patternFill>
    </fill>
    <fill>
      <patternFill patternType="solid">
        <fgColor indexed="10"/>
        <bgColor indexed="64"/>
      </patternFill>
    </fill>
    <fill>
      <patternFill patternType="solid">
        <fgColor indexed="43"/>
        <bgColor indexed="64"/>
      </patternFill>
    </fill>
    <fill>
      <patternFill patternType="gray125">
        <fgColor indexed="8"/>
      </patternFill>
    </fill>
    <fill>
      <patternFill patternType="solid">
        <fgColor indexed="44"/>
        <bgColor indexed="64"/>
      </patternFill>
    </fill>
    <fill>
      <patternFill patternType="solid">
        <fgColor indexed="47"/>
        <bgColor indexed="64"/>
      </patternFill>
    </fill>
    <fill>
      <patternFill patternType="solid">
        <fgColor indexed="45"/>
        <bgColor indexed="64"/>
      </patternFill>
    </fill>
    <fill>
      <patternFill patternType="solid">
        <fgColor indexed="8"/>
        <bgColor indexed="64"/>
      </patternFill>
    </fill>
    <fill>
      <patternFill patternType="solid">
        <fgColor indexed="22"/>
        <bgColor indexed="64"/>
      </patternFill>
    </fill>
    <fill>
      <patternFill patternType="solid">
        <fgColor indexed="41"/>
        <bgColor indexed="64"/>
      </patternFill>
    </fill>
    <fill>
      <patternFill patternType="solid">
        <fgColor indexed="46"/>
        <bgColor indexed="64"/>
      </patternFill>
    </fill>
    <fill>
      <patternFill patternType="solid">
        <fgColor indexed="13"/>
        <bgColor indexed="64"/>
      </patternFill>
    </fill>
  </fills>
  <borders count="9">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style="thin">
        <color indexed="64"/>
      </right>
      <top style="thin">
        <color indexed="64"/>
      </top>
      <bottom style="thin">
        <color indexed="64"/>
      </bottom>
      <diagonal/>
    </border>
    <border>
      <left/>
      <right/>
      <top/>
      <bottom style="thin">
        <color indexed="64"/>
      </bottom>
      <diagonal/>
    </border>
    <border>
      <left/>
      <right/>
      <top style="thin">
        <color indexed="64"/>
      </top>
      <bottom/>
      <diagonal/>
    </border>
  </borders>
  <cellStyleXfs count="10">
    <xf numFmtId="0" fontId="0" fillId="0" borderId="0"/>
    <xf numFmtId="43" fontId="1" fillId="0" borderId="0" applyFont="0" applyFill="0" applyBorder="0" applyAlignment="0" applyProtection="0"/>
    <xf numFmtId="43" fontId="18" fillId="0" borderId="0" applyFont="0" applyFill="0" applyBorder="0" applyAlignment="0" applyProtection="0"/>
    <xf numFmtId="0" fontId="10" fillId="0" borderId="0" applyNumberFormat="0" applyFill="0" applyBorder="0" applyAlignment="0" applyProtection="0">
      <alignment vertical="top"/>
      <protection locked="0"/>
    </xf>
    <xf numFmtId="0" fontId="18" fillId="0" borderId="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4" fontId="1" fillId="0" borderId="0" applyFont="0" applyFill="0" applyBorder="0" applyAlignment="0" applyProtection="0"/>
  </cellStyleXfs>
  <cellXfs count="244">
    <xf numFmtId="0" fontId="0" fillId="0" borderId="0" xfId="0"/>
    <xf numFmtId="0" fontId="4" fillId="0" borderId="0" xfId="0" applyFont="1" applyAlignment="1">
      <alignment horizontal="center"/>
    </xf>
    <xf numFmtId="0" fontId="4" fillId="0" borderId="0" xfId="0" applyFont="1"/>
    <xf numFmtId="0" fontId="4" fillId="0" borderId="0" xfId="0" applyFont="1" applyAlignment="1">
      <alignment vertical="center"/>
    </xf>
    <xf numFmtId="43" fontId="4" fillId="0" borderId="0" xfId="1" applyFont="1" applyAlignment="1">
      <alignment vertical="center"/>
    </xf>
    <xf numFmtId="43" fontId="4" fillId="0" borderId="0" xfId="1" applyFont="1" applyAlignment="1">
      <alignment horizontal="center" vertical="center"/>
    </xf>
    <xf numFmtId="0" fontId="4" fillId="0" borderId="0" xfId="0" applyFont="1" applyAlignment="1">
      <alignment horizontal="center" vertical="center"/>
    </xf>
    <xf numFmtId="9" fontId="4" fillId="0" borderId="0" xfId="5" applyFont="1" applyAlignment="1">
      <alignment vertical="center"/>
    </xf>
    <xf numFmtId="43" fontId="4" fillId="0" borderId="0" xfId="1" applyFont="1"/>
    <xf numFmtId="43" fontId="4" fillId="0" borderId="0" xfId="1" applyFont="1" applyAlignment="1">
      <alignment horizontal="center"/>
    </xf>
    <xf numFmtId="0" fontId="4" fillId="0" borderId="0" xfId="0" applyFont="1" applyAlignment="1">
      <alignment horizontal="right"/>
    </xf>
    <xf numFmtId="0" fontId="6" fillId="0" borderId="0" xfId="0" applyFont="1" applyAlignment="1">
      <alignment vertical="center"/>
    </xf>
    <xf numFmtId="165" fontId="4" fillId="0" borderId="0" xfId="5" applyNumberFormat="1" applyFont="1" applyAlignment="1">
      <alignment vertical="center"/>
    </xf>
    <xf numFmtId="43" fontId="4" fillId="2" borderId="0" xfId="1" applyFont="1" applyFill="1" applyAlignment="1">
      <alignment vertical="center"/>
    </xf>
    <xf numFmtId="4" fontId="4" fillId="0" borderId="1" xfId="0" applyNumberFormat="1" applyFont="1" applyBorder="1" applyAlignment="1">
      <alignment horizontal="center" vertical="center"/>
    </xf>
    <xf numFmtId="4" fontId="4" fillId="0" borderId="0" xfId="0" applyNumberFormat="1" applyFont="1" applyAlignment="1">
      <alignment vertical="center"/>
    </xf>
    <xf numFmtId="4" fontId="4" fillId="0" borderId="0" xfId="0" applyNumberFormat="1" applyFont="1"/>
    <xf numFmtId="4" fontId="4" fillId="0" borderId="0" xfId="1" applyNumberFormat="1" applyFont="1" applyAlignment="1">
      <alignment vertical="center"/>
    </xf>
    <xf numFmtId="4" fontId="4" fillId="0" borderId="0" xfId="1" applyNumberFormat="1" applyFont="1"/>
    <xf numFmtId="43" fontId="4" fillId="0" borderId="0" xfId="1" applyFont="1" applyBorder="1" applyAlignment="1">
      <alignment horizontal="center" vertical="center"/>
    </xf>
    <xf numFmtId="4" fontId="6" fillId="0" borderId="0" xfId="0" applyNumberFormat="1" applyFont="1" applyAlignment="1">
      <alignment horizontal="right" vertical="center"/>
    </xf>
    <xf numFmtId="4" fontId="4" fillId="0" borderId="0" xfId="0" applyNumberFormat="1" applyFont="1" applyAlignment="1">
      <alignment horizontal="center" vertical="center"/>
    </xf>
    <xf numFmtId="4" fontId="4" fillId="0" borderId="0" xfId="0" applyNumberFormat="1" applyFont="1" applyAlignment="1">
      <alignment horizontal="center"/>
    </xf>
    <xf numFmtId="0" fontId="7" fillId="0" borderId="2" xfId="0" applyFont="1" applyBorder="1" applyAlignment="1">
      <alignment vertical="center"/>
    </xf>
    <xf numFmtId="0" fontId="7" fillId="0" borderId="3" xfId="0" applyFont="1" applyBorder="1" applyAlignment="1">
      <alignment vertical="center"/>
    </xf>
    <xf numFmtId="0" fontId="7" fillId="0" borderId="3" xfId="0" applyFont="1" applyBorder="1" applyAlignment="1">
      <alignment horizontal="center" vertical="center"/>
    </xf>
    <xf numFmtId="0" fontId="7" fillId="0" borderId="1" xfId="0" applyFont="1" applyBorder="1" applyAlignment="1">
      <alignment horizontal="center" vertical="center"/>
    </xf>
    <xf numFmtId="4" fontId="7" fillId="0" borderId="1" xfId="0" applyNumberFormat="1" applyFont="1" applyBorder="1" applyAlignment="1">
      <alignment horizontal="center" vertical="center"/>
    </xf>
    <xf numFmtId="43" fontId="7" fillId="0" borderId="1" xfId="1" applyFont="1" applyBorder="1" applyAlignment="1">
      <alignment horizontal="center" vertical="center"/>
    </xf>
    <xf numFmtId="0" fontId="7" fillId="0" borderId="0" xfId="0" applyFont="1" applyAlignment="1">
      <alignment horizontal="center" vertical="center"/>
    </xf>
    <xf numFmtId="0" fontId="7" fillId="0" borderId="0" xfId="0" applyFont="1" applyAlignment="1">
      <alignment vertical="center"/>
    </xf>
    <xf numFmtId="0" fontId="4" fillId="3" borderId="0" xfId="0" applyFont="1" applyFill="1" applyAlignment="1">
      <alignment vertical="center"/>
    </xf>
    <xf numFmtId="0" fontId="4" fillId="2" borderId="0" xfId="0" applyFont="1" applyFill="1" applyAlignment="1">
      <alignment vertical="center"/>
    </xf>
    <xf numFmtId="0" fontId="4" fillId="2" borderId="0" xfId="0" applyFont="1" applyFill="1" applyAlignment="1">
      <alignment horizontal="center" vertical="center"/>
    </xf>
    <xf numFmtId="4" fontId="4" fillId="2" borderId="0" xfId="0" applyNumberFormat="1" applyFont="1" applyFill="1" applyAlignment="1">
      <alignment horizontal="center" vertical="center"/>
    </xf>
    <xf numFmtId="0" fontId="3" fillId="0" borderId="0" xfId="0" applyFont="1" applyAlignment="1">
      <alignment vertical="center"/>
    </xf>
    <xf numFmtId="43" fontId="3" fillId="0" borderId="0" xfId="1" applyFont="1" applyAlignment="1">
      <alignment horizontal="center" vertical="center"/>
    </xf>
    <xf numFmtId="43" fontId="4" fillId="0" borderId="0" xfId="1" applyFont="1" applyFill="1" applyAlignment="1">
      <alignment horizontal="center" vertical="center"/>
    </xf>
    <xf numFmtId="4" fontId="4" fillId="4" borderId="0" xfId="1" applyNumberFormat="1" applyFont="1" applyFill="1" applyAlignment="1">
      <alignment vertical="center"/>
    </xf>
    <xf numFmtId="4" fontId="4" fillId="0" borderId="0" xfId="1" applyNumberFormat="1" applyFont="1" applyFill="1" applyAlignment="1">
      <alignment vertical="center"/>
    </xf>
    <xf numFmtId="0" fontId="5" fillId="0" borderId="0" xfId="0" applyFont="1" applyAlignment="1">
      <alignment horizontal="right" vertical="center"/>
    </xf>
    <xf numFmtId="43" fontId="7" fillId="0" borderId="1" xfId="1" applyFont="1" applyFill="1" applyBorder="1" applyAlignment="1">
      <alignment horizontal="center" vertical="center"/>
    </xf>
    <xf numFmtId="4" fontId="4" fillId="0" borderId="0" xfId="1" applyNumberFormat="1" applyFont="1" applyFill="1"/>
    <xf numFmtId="43" fontId="4" fillId="2" borderId="0" xfId="1" applyFont="1" applyFill="1" applyAlignment="1">
      <alignment horizontal="center" vertical="center"/>
    </xf>
    <xf numFmtId="4" fontId="4" fillId="2" borderId="0" xfId="1" applyNumberFormat="1" applyFont="1" applyFill="1" applyAlignment="1">
      <alignment vertical="center"/>
    </xf>
    <xf numFmtId="9" fontId="4" fillId="2" borderId="0" xfId="5" applyFont="1" applyFill="1" applyAlignment="1">
      <alignment vertical="center"/>
    </xf>
    <xf numFmtId="4" fontId="4" fillId="2" borderId="0" xfId="0" applyNumberFormat="1" applyFont="1" applyFill="1" applyAlignment="1">
      <alignment vertical="center"/>
    </xf>
    <xf numFmtId="0" fontId="4" fillId="0" borderId="1" xfId="0" applyFont="1" applyBorder="1" applyAlignment="1">
      <alignment horizontal="center" vertical="center"/>
    </xf>
    <xf numFmtId="0" fontId="9" fillId="5" borderId="4" xfId="0" applyFont="1" applyFill="1" applyBorder="1" applyAlignment="1">
      <alignment horizontal="center" vertical="center"/>
    </xf>
    <xf numFmtId="0" fontId="9" fillId="5" borderId="5" xfId="0" applyFont="1" applyFill="1" applyBorder="1" applyAlignment="1">
      <alignment horizontal="center" vertical="center"/>
    </xf>
    <xf numFmtId="0" fontId="6" fillId="5" borderId="2" xfId="0" applyFont="1" applyFill="1" applyBorder="1" applyAlignment="1">
      <alignment vertical="center"/>
    </xf>
    <xf numFmtId="0" fontId="6" fillId="5" borderId="6" xfId="0" applyFont="1" applyFill="1" applyBorder="1" applyAlignment="1">
      <alignment vertical="center"/>
    </xf>
    <xf numFmtId="43" fontId="2" fillId="6" borderId="0" xfId="1" applyFont="1" applyFill="1" applyAlignment="1">
      <alignment vertical="center"/>
    </xf>
    <xf numFmtId="4" fontId="4" fillId="7" borderId="0" xfId="1" applyNumberFormat="1" applyFont="1" applyFill="1" applyAlignment="1">
      <alignment vertical="center"/>
    </xf>
    <xf numFmtId="9" fontId="4" fillId="0" borderId="1" xfId="5" applyFont="1" applyFill="1" applyBorder="1" applyAlignment="1">
      <alignment horizontal="center" vertical="center"/>
    </xf>
    <xf numFmtId="9" fontId="4" fillId="0" borderId="0" xfId="5" applyFont="1" applyFill="1" applyAlignment="1">
      <alignment vertical="center"/>
    </xf>
    <xf numFmtId="9" fontId="4" fillId="0" borderId="0" xfId="5" applyFont="1" applyFill="1" applyAlignment="1">
      <alignment horizontal="center" vertical="center"/>
    </xf>
    <xf numFmtId="9" fontId="4" fillId="0" borderId="0" xfId="5" applyFont="1" applyFill="1" applyAlignment="1">
      <alignment horizontal="center"/>
    </xf>
    <xf numFmtId="4" fontId="6" fillId="0" borderId="0" xfId="1" applyNumberFormat="1" applyFont="1" applyFill="1" applyAlignment="1">
      <alignment vertical="center"/>
    </xf>
    <xf numFmtId="9" fontId="6" fillId="0" borderId="0" xfId="5" applyFont="1" applyFill="1" applyAlignment="1">
      <alignment vertical="center"/>
    </xf>
    <xf numFmtId="165" fontId="4" fillId="0" borderId="0" xfId="5" applyNumberFormat="1" applyFont="1" applyFill="1" applyAlignment="1">
      <alignment vertical="center"/>
    </xf>
    <xf numFmtId="9" fontId="4" fillId="0" borderId="0" xfId="5" applyFont="1" applyFill="1"/>
    <xf numFmtId="4" fontId="4" fillId="2" borderId="0" xfId="1" applyNumberFormat="1" applyFont="1" applyFill="1" applyAlignment="1" applyProtection="1">
      <alignment vertical="center"/>
      <protection locked="0"/>
    </xf>
    <xf numFmtId="9" fontId="4" fillId="0" borderId="1" xfId="5" applyFont="1" applyBorder="1" applyAlignment="1" applyProtection="1">
      <alignment horizontal="center" vertical="center"/>
      <protection locked="0"/>
    </xf>
    <xf numFmtId="43" fontId="7" fillId="0" borderId="1" xfId="1" applyFont="1" applyBorder="1" applyAlignment="1" applyProtection="1">
      <alignment horizontal="center" vertical="center"/>
      <protection locked="0"/>
    </xf>
    <xf numFmtId="4" fontId="4" fillId="0" borderId="0" xfId="1" applyNumberFormat="1" applyFont="1" applyAlignment="1" applyProtection="1">
      <alignment vertical="center"/>
      <protection locked="0"/>
    </xf>
    <xf numFmtId="4" fontId="6" fillId="0" borderId="0" xfId="1" applyNumberFormat="1" applyFont="1" applyAlignment="1" applyProtection="1">
      <alignment vertical="center"/>
      <protection locked="0"/>
    </xf>
    <xf numFmtId="4" fontId="4" fillId="0" borderId="0" xfId="1" applyNumberFormat="1" applyFont="1" applyProtection="1">
      <protection locked="0"/>
    </xf>
    <xf numFmtId="43" fontId="7" fillId="8" borderId="1" xfId="1" applyFont="1" applyFill="1" applyBorder="1" applyAlignment="1" applyProtection="1">
      <alignment horizontal="center" vertical="center"/>
      <protection locked="0"/>
    </xf>
    <xf numFmtId="4" fontId="4" fillId="0" borderId="0" xfId="0" applyNumberFormat="1" applyFont="1" applyAlignment="1">
      <alignment horizontal="right" vertical="center"/>
    </xf>
    <xf numFmtId="0" fontId="6" fillId="0" borderId="0" xfId="5" applyNumberFormat="1" applyFont="1" applyAlignment="1">
      <alignment horizontal="right" vertical="center"/>
    </xf>
    <xf numFmtId="0" fontId="6" fillId="0" borderId="0" xfId="0" applyFont="1" applyAlignment="1">
      <alignment horizontal="right" vertical="center"/>
    </xf>
    <xf numFmtId="0" fontId="8" fillId="0" borderId="0" xfId="0" applyFont="1" applyAlignment="1">
      <alignment horizontal="right" vertical="center"/>
    </xf>
    <xf numFmtId="0" fontId="7" fillId="0" borderId="0" xfId="0" applyFont="1" applyAlignment="1">
      <alignment horizontal="right" vertical="center"/>
    </xf>
    <xf numFmtId="4" fontId="4" fillId="0" borderId="0" xfId="1" applyNumberFormat="1" applyFont="1" applyFill="1" applyAlignment="1" applyProtection="1">
      <alignment vertical="center"/>
      <protection locked="0"/>
    </xf>
    <xf numFmtId="9" fontId="7" fillId="0" borderId="1" xfId="5" applyFont="1" applyFill="1" applyBorder="1" applyAlignment="1">
      <alignment horizontal="center" vertical="center"/>
    </xf>
    <xf numFmtId="0" fontId="7" fillId="0" borderId="2" xfId="0" applyFont="1" applyBorder="1" applyAlignment="1">
      <alignment horizontal="left" vertical="center"/>
    </xf>
    <xf numFmtId="0" fontId="7" fillId="0" borderId="3" xfId="0" applyFont="1" applyBorder="1" applyAlignment="1">
      <alignment horizontal="left" vertical="center"/>
    </xf>
    <xf numFmtId="0" fontId="4" fillId="0" borderId="0" xfId="0" applyFont="1" applyAlignment="1">
      <alignment horizontal="right" vertical="center"/>
    </xf>
    <xf numFmtId="0" fontId="0" fillId="0" borderId="0" xfId="0" applyAlignment="1">
      <alignment vertical="center"/>
    </xf>
    <xf numFmtId="0" fontId="4" fillId="9" borderId="0" xfId="0" applyFont="1" applyFill="1" applyAlignment="1">
      <alignment vertical="center"/>
    </xf>
    <xf numFmtId="0" fontId="4" fillId="0" borderId="7" xfId="0" applyFont="1" applyBorder="1" applyAlignment="1">
      <alignment vertical="center"/>
    </xf>
    <xf numFmtId="0" fontId="4" fillId="0" borderId="1" xfId="0" applyFont="1" applyBorder="1" applyAlignment="1" applyProtection="1">
      <alignment horizontal="center" vertical="center"/>
      <protection locked="0"/>
    </xf>
    <xf numFmtId="0" fontId="14" fillId="0" borderId="0" xfId="0" applyFont="1" applyAlignment="1">
      <alignment horizontal="right" vertical="center"/>
    </xf>
    <xf numFmtId="0" fontId="0" fillId="3" borderId="0" xfId="0" applyFill="1"/>
    <xf numFmtId="0" fontId="9" fillId="0" borderId="0" xfId="0" applyFont="1" applyAlignment="1">
      <alignment horizontal="center" vertical="center"/>
    </xf>
    <xf numFmtId="43" fontId="4" fillId="0" borderId="0" xfId="1" applyFont="1" applyFill="1"/>
    <xf numFmtId="9" fontId="4" fillId="2" borderId="0" xfId="5" applyFont="1" applyFill="1" applyAlignment="1">
      <alignment horizontal="center" vertical="center"/>
    </xf>
    <xf numFmtId="49" fontId="4" fillId="0" borderId="0" xfId="0" applyNumberFormat="1" applyFont="1" applyAlignment="1">
      <alignment horizontal="right" vertical="center"/>
    </xf>
    <xf numFmtId="1" fontId="4" fillId="0" borderId="0" xfId="0" applyNumberFormat="1" applyFont="1" applyAlignment="1">
      <alignment horizontal="center" vertical="center"/>
    </xf>
    <xf numFmtId="1" fontId="7" fillId="0" borderId="1" xfId="1" applyNumberFormat="1" applyFont="1" applyBorder="1" applyAlignment="1">
      <alignment horizontal="center" vertical="center"/>
    </xf>
    <xf numFmtId="1" fontId="6" fillId="0" borderId="0" xfId="0" applyNumberFormat="1" applyFont="1" applyAlignment="1">
      <alignment horizontal="center" vertical="center"/>
    </xf>
    <xf numFmtId="14" fontId="3" fillId="10" borderId="4" xfId="0" applyNumberFormat="1" applyFont="1" applyFill="1" applyBorder="1" applyAlignment="1">
      <alignment horizontal="center"/>
    </xf>
    <xf numFmtId="14" fontId="3" fillId="10" borderId="5" xfId="0" applyNumberFormat="1" applyFont="1" applyFill="1" applyBorder="1" applyAlignment="1">
      <alignment horizontal="center"/>
    </xf>
    <xf numFmtId="14" fontId="3" fillId="0" borderId="0" xfId="0" applyNumberFormat="1" applyFont="1" applyAlignment="1">
      <alignment horizontal="left"/>
    </xf>
    <xf numFmtId="14" fontId="0" fillId="0" borderId="0" xfId="0" quotePrefix="1" applyNumberFormat="1" applyAlignment="1">
      <alignment horizontal="left"/>
    </xf>
    <xf numFmtId="0" fontId="0" fillId="0" borderId="0" xfId="0" quotePrefix="1"/>
    <xf numFmtId="0" fontId="4" fillId="3" borderId="0" xfId="0" applyFont="1" applyFill="1"/>
    <xf numFmtId="0" fontId="6" fillId="10" borderId="6" xfId="0" applyFont="1" applyFill="1" applyBorder="1" applyAlignment="1">
      <alignment vertical="center"/>
    </xf>
    <xf numFmtId="0" fontId="4" fillId="2" borderId="1" xfId="0" applyFont="1" applyFill="1" applyBorder="1" applyAlignment="1">
      <alignment horizontal="center" vertical="center"/>
    </xf>
    <xf numFmtId="0" fontId="0" fillId="0" borderId="1" xfId="0" applyBorder="1" applyAlignment="1">
      <alignment horizontal="center"/>
    </xf>
    <xf numFmtId="0" fontId="6" fillId="10" borderId="2" xfId="0" applyFont="1" applyFill="1" applyBorder="1" applyAlignment="1">
      <alignment vertical="center"/>
    </xf>
    <xf numFmtId="0" fontId="0" fillId="0" borderId="0" xfId="0" applyAlignment="1">
      <alignment horizontal="left"/>
    </xf>
    <xf numFmtId="49" fontId="4" fillId="0" borderId="0" xfId="0" applyNumberFormat="1" applyFont="1" applyAlignment="1">
      <alignment horizontal="left" vertical="center"/>
    </xf>
    <xf numFmtId="0" fontId="16" fillId="0" borderId="0" xfId="0" applyFont="1" applyAlignment="1">
      <alignment horizontal="left"/>
    </xf>
    <xf numFmtId="9" fontId="4" fillId="0" borderId="0" xfId="5" applyFont="1" applyBorder="1" applyAlignment="1" applyProtection="1">
      <alignment horizontal="center" vertical="center"/>
      <protection locked="0"/>
    </xf>
    <xf numFmtId="4" fontId="4" fillId="11" borderId="0" xfId="1" applyNumberFormat="1" applyFont="1" applyFill="1" applyAlignment="1">
      <alignment vertical="center"/>
    </xf>
    <xf numFmtId="4" fontId="4" fillId="6" borderId="0" xfId="1" applyNumberFormat="1" applyFont="1" applyFill="1" applyAlignment="1">
      <alignment vertical="center"/>
    </xf>
    <xf numFmtId="4" fontId="4" fillId="12" borderId="0" xfId="1" applyNumberFormat="1" applyFont="1" applyFill="1" applyAlignment="1">
      <alignment vertical="center"/>
    </xf>
    <xf numFmtId="4" fontId="4" fillId="10" borderId="0" xfId="1" applyNumberFormat="1" applyFont="1" applyFill="1" applyAlignment="1">
      <alignment vertical="center"/>
    </xf>
    <xf numFmtId="4" fontId="4" fillId="7" borderId="0" xfId="1" applyNumberFormat="1" applyFont="1" applyFill="1" applyAlignment="1">
      <alignment horizontal="left" vertical="center"/>
    </xf>
    <xf numFmtId="4" fontId="4" fillId="4" borderId="0" xfId="1" applyNumberFormat="1" applyFont="1" applyFill="1" applyAlignment="1">
      <alignment horizontal="left" vertical="center"/>
    </xf>
    <xf numFmtId="4" fontId="4" fillId="2" borderId="0" xfId="1" applyNumberFormat="1" applyFont="1" applyFill="1" applyAlignment="1">
      <alignment horizontal="left" vertical="center"/>
    </xf>
    <xf numFmtId="4" fontId="4" fillId="11" borderId="0" xfId="1" applyNumberFormat="1" applyFont="1" applyFill="1" applyAlignment="1">
      <alignment horizontal="left" vertical="center"/>
    </xf>
    <xf numFmtId="4" fontId="4" fillId="6" borderId="0" xfId="1" applyNumberFormat="1" applyFont="1" applyFill="1" applyAlignment="1">
      <alignment horizontal="left" vertical="center"/>
    </xf>
    <xf numFmtId="4" fontId="4" fillId="12" borderId="0" xfId="1" applyNumberFormat="1" applyFont="1" applyFill="1" applyAlignment="1">
      <alignment horizontal="left" vertical="center"/>
    </xf>
    <xf numFmtId="4" fontId="4" fillId="10" borderId="0" xfId="1" applyNumberFormat="1" applyFont="1" applyFill="1" applyAlignment="1">
      <alignment horizontal="left" vertical="center"/>
    </xf>
    <xf numFmtId="4" fontId="4" fillId="0" borderId="0" xfId="1" applyNumberFormat="1" applyFont="1" applyFill="1" applyAlignment="1">
      <alignment horizontal="left" vertical="center"/>
    </xf>
    <xf numFmtId="4" fontId="4" fillId="0" borderId="1" xfId="0" applyNumberFormat="1" applyFont="1" applyBorder="1" applyAlignment="1">
      <alignment horizontal="right"/>
    </xf>
    <xf numFmtId="4" fontId="4" fillId="10" borderId="0" xfId="1" applyNumberFormat="1" applyFont="1" applyFill="1" applyAlignment="1" applyProtection="1">
      <alignment vertical="center"/>
      <protection locked="0"/>
    </xf>
    <xf numFmtId="9" fontId="4" fillId="0" borderId="5" xfId="5" applyFont="1" applyBorder="1" applyAlignment="1" applyProtection="1">
      <alignment horizontal="center" vertical="center"/>
      <protection locked="0"/>
    </xf>
    <xf numFmtId="2" fontId="0" fillId="0" borderId="1" xfId="0" applyNumberFormat="1" applyBorder="1" applyAlignment="1">
      <alignment horizontal="center"/>
    </xf>
    <xf numFmtId="1" fontId="4" fillId="0" borderId="0" xfId="1" applyNumberFormat="1" applyFont="1" applyAlignment="1">
      <alignment horizontal="center" vertical="center"/>
    </xf>
    <xf numFmtId="1" fontId="4" fillId="0" borderId="0" xfId="1" applyNumberFormat="1" applyFont="1" applyFill="1" applyAlignment="1">
      <alignment horizontal="center" vertical="center"/>
    </xf>
    <xf numFmtId="1" fontId="4" fillId="2" borderId="0" xfId="1" applyNumberFormat="1" applyFont="1" applyFill="1" applyAlignment="1">
      <alignment horizontal="center" vertical="center"/>
    </xf>
    <xf numFmtId="1" fontId="4" fillId="0" borderId="0" xfId="1" applyNumberFormat="1" applyFont="1" applyAlignment="1">
      <alignment horizontal="center"/>
    </xf>
    <xf numFmtId="3" fontId="4" fillId="4" borderId="0" xfId="1" applyNumberFormat="1" applyFont="1" applyFill="1" applyAlignment="1">
      <alignment horizontal="center" vertical="center"/>
    </xf>
    <xf numFmtId="3" fontId="4" fillId="7" borderId="0" xfId="1" applyNumberFormat="1" applyFont="1" applyFill="1" applyAlignment="1">
      <alignment horizontal="center" vertical="center"/>
    </xf>
    <xf numFmtId="3" fontId="4" fillId="2" borderId="0" xfId="1" applyNumberFormat="1" applyFont="1" applyFill="1" applyAlignment="1">
      <alignment horizontal="center" vertical="center"/>
    </xf>
    <xf numFmtId="3" fontId="4" fillId="11" borderId="0" xfId="1" applyNumberFormat="1" applyFont="1" applyFill="1" applyAlignment="1">
      <alignment horizontal="center" vertical="center"/>
    </xf>
    <xf numFmtId="3" fontId="4" fillId="6" borderId="0" xfId="1" applyNumberFormat="1" applyFont="1" applyFill="1" applyAlignment="1">
      <alignment horizontal="center" vertical="center"/>
    </xf>
    <xf numFmtId="3" fontId="4" fillId="12" borderId="0" xfId="1" applyNumberFormat="1" applyFont="1" applyFill="1" applyAlignment="1">
      <alignment horizontal="center" vertical="center"/>
    </xf>
    <xf numFmtId="3" fontId="4" fillId="10" borderId="0" xfId="1" applyNumberFormat="1" applyFont="1" applyFill="1" applyAlignment="1">
      <alignment horizontal="center" vertical="center"/>
    </xf>
    <xf numFmtId="43" fontId="7" fillId="0" borderId="1" xfId="1" quotePrefix="1" applyFont="1" applyBorder="1" applyAlignment="1">
      <alignment horizontal="center" vertical="center"/>
    </xf>
    <xf numFmtId="0" fontId="17" fillId="13" borderId="2" xfId="0" applyFont="1" applyFill="1" applyBorder="1"/>
    <xf numFmtId="0" fontId="10" fillId="0" borderId="1" xfId="3" applyBorder="1" applyAlignment="1" applyProtection="1"/>
    <xf numFmtId="0" fontId="0" fillId="13" borderId="2" xfId="0" applyFill="1" applyBorder="1"/>
    <xf numFmtId="0" fontId="0" fillId="13" borderId="1" xfId="0" applyFill="1" applyBorder="1"/>
    <xf numFmtId="0" fontId="4" fillId="0" borderId="0" xfId="0" applyFont="1" applyAlignment="1">
      <alignment horizontal="left" vertical="center" wrapText="1"/>
    </xf>
    <xf numFmtId="43" fontId="4" fillId="0" borderId="0" xfId="1" applyFont="1" applyFill="1" applyAlignment="1">
      <alignment horizontal="left" vertical="center" wrapText="1"/>
    </xf>
    <xf numFmtId="43" fontId="2" fillId="6" borderId="0" xfId="1" applyFont="1" applyFill="1" applyAlignment="1">
      <alignment horizontal="left" vertical="center" wrapText="1"/>
    </xf>
    <xf numFmtId="4" fontId="4" fillId="0" borderId="0" xfId="1" applyNumberFormat="1" applyFont="1" applyFill="1" applyAlignment="1">
      <alignment horizontal="left" vertical="center" wrapText="1"/>
    </xf>
    <xf numFmtId="165" fontId="4" fillId="0" borderId="0" xfId="5" applyNumberFormat="1" applyFont="1" applyFill="1" applyAlignment="1">
      <alignment horizontal="left" vertical="center" wrapText="1"/>
    </xf>
    <xf numFmtId="9" fontId="4" fillId="0" borderId="0" xfId="5" applyFont="1" applyFill="1" applyAlignment="1">
      <alignment horizontal="left" vertical="center" wrapText="1"/>
    </xf>
    <xf numFmtId="4" fontId="4" fillId="0" borderId="0" xfId="1" applyNumberFormat="1" applyFont="1" applyFill="1" applyAlignment="1" applyProtection="1">
      <alignment horizontal="left" vertical="center" wrapText="1"/>
      <protection locked="0"/>
    </xf>
    <xf numFmtId="0" fontId="4" fillId="3" borderId="0" xfId="0" applyFont="1" applyFill="1" applyAlignment="1">
      <alignment horizontal="left" vertical="center" wrapText="1"/>
    </xf>
    <xf numFmtId="0" fontId="4" fillId="3" borderId="0" xfId="0" applyFont="1" applyFill="1" applyAlignment="1">
      <alignment horizontal="center" vertical="center"/>
    </xf>
    <xf numFmtId="0" fontId="0" fillId="0" borderId="2" xfId="0" applyBorder="1"/>
    <xf numFmtId="0" fontId="0" fillId="13" borderId="4" xfId="0" applyFill="1" applyBorder="1"/>
    <xf numFmtId="0" fontId="0" fillId="0" borderId="1" xfId="0" applyBorder="1"/>
    <xf numFmtId="0" fontId="3" fillId="0" borderId="0" xfId="0" applyFont="1"/>
    <xf numFmtId="14" fontId="2" fillId="0" borderId="0" xfId="0" quotePrefix="1" applyNumberFormat="1" applyFont="1" applyAlignment="1">
      <alignment horizontal="left"/>
    </xf>
    <xf numFmtId="0" fontId="2" fillId="0" borderId="0" xfId="0" applyFont="1"/>
    <xf numFmtId="14" fontId="3" fillId="0" borderId="0" xfId="0" quotePrefix="1" applyNumberFormat="1" applyFont="1" applyAlignment="1">
      <alignment horizontal="left"/>
    </xf>
    <xf numFmtId="14" fontId="3" fillId="0" borderId="0" xfId="0" quotePrefix="1" applyNumberFormat="1" applyFont="1" applyAlignment="1">
      <alignment horizontal="right" vertical="center"/>
    </xf>
    <xf numFmtId="0" fontId="13" fillId="0" borderId="0" xfId="0" applyFont="1" applyAlignment="1">
      <alignment vertical="center"/>
    </xf>
    <xf numFmtId="43" fontId="13" fillId="0" borderId="0" xfId="1" applyFont="1" applyAlignment="1">
      <alignment horizontal="center" vertical="center"/>
    </xf>
    <xf numFmtId="4" fontId="13" fillId="0" borderId="0" xfId="1" applyNumberFormat="1" applyFont="1" applyAlignment="1">
      <alignment vertical="center"/>
    </xf>
    <xf numFmtId="4" fontId="13" fillId="0" borderId="0" xfId="0" applyNumberFormat="1" applyFont="1" applyAlignment="1">
      <alignment vertical="center"/>
    </xf>
    <xf numFmtId="4" fontId="13" fillId="0" borderId="0" xfId="0" applyNumberFormat="1" applyFont="1" applyAlignment="1">
      <alignment horizontal="right" vertical="center"/>
    </xf>
    <xf numFmtId="4" fontId="13" fillId="0" borderId="0" xfId="1" applyNumberFormat="1" applyFont="1" applyFill="1" applyAlignment="1">
      <alignment vertical="center"/>
    </xf>
    <xf numFmtId="9" fontId="13" fillId="0" borderId="0" xfId="5" applyFont="1" applyFill="1" applyAlignment="1">
      <alignment vertical="center"/>
    </xf>
    <xf numFmtId="4" fontId="13" fillId="0" borderId="0" xfId="1" applyNumberFormat="1" applyFont="1" applyAlignment="1" applyProtection="1">
      <alignment vertical="center"/>
      <protection locked="0"/>
    </xf>
    <xf numFmtId="1" fontId="13" fillId="0" borderId="0" xfId="1" applyNumberFormat="1" applyFont="1" applyAlignment="1">
      <alignment horizontal="center" vertical="center"/>
    </xf>
    <xf numFmtId="0" fontId="19" fillId="0" borderId="0" xfId="0" applyFont="1"/>
    <xf numFmtId="14" fontId="3" fillId="0" borderId="0" xfId="0" applyNumberFormat="1" applyFont="1" applyAlignment="1">
      <alignment horizontal="left" vertical="top"/>
    </xf>
    <xf numFmtId="0" fontId="3" fillId="0" borderId="0" xfId="0" applyFont="1" applyAlignment="1">
      <alignment vertical="top"/>
    </xf>
    <xf numFmtId="0" fontId="3" fillId="0" borderId="0" xfId="0" applyFont="1" applyAlignment="1">
      <alignment vertical="top" wrapText="1"/>
    </xf>
    <xf numFmtId="4" fontId="6" fillId="0" borderId="2" xfId="2" applyNumberFormat="1" applyFont="1" applyFill="1" applyBorder="1" applyAlignment="1">
      <alignment vertical="center"/>
    </xf>
    <xf numFmtId="0" fontId="3" fillId="0" borderId="0" xfId="0" applyFont="1" applyAlignment="1">
      <alignment wrapText="1"/>
    </xf>
    <xf numFmtId="3" fontId="4" fillId="0" borderId="0" xfId="1" applyNumberFormat="1" applyFont="1" applyFill="1" applyAlignment="1">
      <alignment horizontal="center" vertical="center"/>
    </xf>
    <xf numFmtId="0" fontId="1" fillId="0" borderId="2" xfId="0" applyFont="1" applyBorder="1"/>
    <xf numFmtId="0" fontId="1" fillId="0" borderId="0" xfId="0" applyFont="1" applyAlignment="1">
      <alignment horizontal="left"/>
    </xf>
    <xf numFmtId="0" fontId="1" fillId="0" borderId="0" xfId="0" applyFont="1"/>
    <xf numFmtId="49" fontId="4" fillId="0" borderId="0" xfId="0" applyNumberFormat="1" applyFont="1" applyAlignment="1">
      <alignment horizontal="center" vertical="center"/>
    </xf>
    <xf numFmtId="0" fontId="1" fillId="0" borderId="0" xfId="0" applyFont="1" applyAlignment="1">
      <alignment vertical="center"/>
    </xf>
    <xf numFmtId="0" fontId="1" fillId="0" borderId="0" xfId="0" applyFont="1" applyAlignment="1">
      <alignment horizontal="right" vertical="center"/>
    </xf>
    <xf numFmtId="0" fontId="8" fillId="0" borderId="0" xfId="0" applyFont="1" applyAlignment="1">
      <alignment horizontal="center" vertical="center"/>
    </xf>
    <xf numFmtId="0" fontId="6" fillId="0" borderId="7" xfId="0" applyFont="1" applyBorder="1" applyAlignment="1">
      <alignment horizontal="center" vertical="center"/>
    </xf>
    <xf numFmtId="0" fontId="6" fillId="0" borderId="0" xfId="0" applyFont="1" applyAlignment="1">
      <alignment horizontal="center" vertical="center"/>
    </xf>
    <xf numFmtId="14" fontId="1" fillId="0" borderId="0" xfId="0" applyNumberFormat="1" applyFont="1" applyAlignment="1">
      <alignment horizontal="left"/>
    </xf>
    <xf numFmtId="14" fontId="1" fillId="0" borderId="0" xfId="0" applyNumberFormat="1" applyFont="1" applyAlignment="1">
      <alignment horizontal="left" vertical="top"/>
    </xf>
    <xf numFmtId="0" fontId="1" fillId="0" borderId="0" xfId="0" applyFont="1" applyAlignment="1">
      <alignment vertical="top"/>
    </xf>
    <xf numFmtId="0" fontId="1" fillId="0" borderId="0" xfId="0" applyFont="1" applyAlignment="1">
      <alignment wrapText="1"/>
    </xf>
    <xf numFmtId="0" fontId="1" fillId="0" borderId="0" xfId="0" applyFont="1" applyAlignment="1">
      <alignment vertical="top" wrapText="1"/>
    </xf>
    <xf numFmtId="0" fontId="3" fillId="0" borderId="7" xfId="0" applyFont="1" applyBorder="1" applyAlignment="1">
      <alignment horizontal="left" vertical="center"/>
    </xf>
    <xf numFmtId="14" fontId="22" fillId="0" borderId="0" xfId="0" applyNumberFormat="1" applyFont="1" applyAlignment="1">
      <alignment horizontal="left"/>
    </xf>
    <xf numFmtId="0" fontId="22" fillId="0" borderId="0" xfId="0" applyFont="1"/>
    <xf numFmtId="0" fontId="1" fillId="0" borderId="7" xfId="0" applyFont="1" applyBorder="1" applyAlignment="1">
      <alignment horizontal="left" vertical="center"/>
    </xf>
    <xf numFmtId="0" fontId="1" fillId="0" borderId="1" xfId="0" applyFont="1" applyBorder="1"/>
    <xf numFmtId="4" fontId="25" fillId="0" borderId="2" xfId="2" applyNumberFormat="1" applyFont="1" applyFill="1" applyBorder="1" applyAlignment="1">
      <alignment vertical="center"/>
    </xf>
    <xf numFmtId="4" fontId="5" fillId="0" borderId="0" xfId="1" applyNumberFormat="1" applyFont="1" applyFill="1" applyAlignment="1">
      <alignment vertical="center"/>
    </xf>
    <xf numFmtId="43" fontId="5" fillId="0" borderId="0" xfId="1" applyFont="1" applyFill="1" applyAlignment="1">
      <alignment horizontal="center" vertical="center"/>
    </xf>
    <xf numFmtId="0" fontId="11" fillId="0" borderId="0" xfId="0" applyFont="1" applyAlignment="1">
      <alignment vertical="center"/>
    </xf>
    <xf numFmtId="49" fontId="4" fillId="0" borderId="0" xfId="4" applyNumberFormat="1" applyFont="1" applyAlignment="1">
      <alignment horizontal="right" vertical="center"/>
    </xf>
    <xf numFmtId="0" fontId="6" fillId="0" borderId="6" xfId="4" applyFont="1" applyBorder="1" applyAlignment="1">
      <alignment vertical="center"/>
    </xf>
    <xf numFmtId="0" fontId="15" fillId="0" borderId="0" xfId="0" applyFont="1" applyAlignment="1">
      <alignment vertical="center"/>
    </xf>
    <xf numFmtId="0" fontId="20" fillId="0" borderId="0" xfId="0" applyFont="1" applyAlignment="1">
      <alignment horizontal="left" vertical="center"/>
    </xf>
    <xf numFmtId="4" fontId="7" fillId="0" borderId="0" xfId="0" applyNumberFormat="1" applyFont="1" applyAlignment="1">
      <alignment vertical="center"/>
    </xf>
    <xf numFmtId="0" fontId="23" fillId="0" borderId="0" xfId="0" applyFont="1" applyAlignment="1">
      <alignment vertical="center"/>
    </xf>
    <xf numFmtId="0" fontId="5" fillId="0" borderId="0" xfId="0" applyFont="1" applyAlignment="1">
      <alignment vertical="center"/>
    </xf>
    <xf numFmtId="0" fontId="15" fillId="0" borderId="0" xfId="0" applyFont="1" applyAlignment="1">
      <alignment horizontal="right" vertical="center"/>
    </xf>
    <xf numFmtId="0" fontId="24" fillId="0" borderId="0" xfId="0" applyFont="1" applyAlignment="1">
      <alignment horizontal="center" vertical="center"/>
    </xf>
    <xf numFmtId="49" fontId="5" fillId="0" borderId="0" xfId="4" applyNumberFormat="1" applyFont="1" applyAlignment="1">
      <alignment horizontal="right" vertical="center"/>
    </xf>
    <xf numFmtId="0" fontId="25" fillId="0" borderId="6" xfId="4" applyFont="1" applyBorder="1" applyAlignment="1">
      <alignment vertical="center"/>
    </xf>
    <xf numFmtId="0" fontId="5" fillId="0" borderId="0" xfId="0" applyFont="1" applyAlignment="1">
      <alignment horizontal="center" vertical="center"/>
    </xf>
    <xf numFmtId="0" fontId="26" fillId="0" borderId="0" xfId="0" applyFont="1" applyAlignment="1">
      <alignment vertical="center"/>
    </xf>
    <xf numFmtId="0" fontId="15" fillId="0" borderId="0" xfId="0" applyFont="1" applyAlignment="1">
      <alignment horizontal="center" vertical="center"/>
    </xf>
    <xf numFmtId="0" fontId="20" fillId="0" borderId="0" xfId="0" applyFont="1" applyAlignment="1">
      <alignment vertical="center"/>
    </xf>
    <xf numFmtId="0" fontId="27" fillId="0" borderId="0" xfId="0" applyFont="1" applyAlignment="1">
      <alignment horizontal="left" vertical="center"/>
    </xf>
    <xf numFmtId="14" fontId="1" fillId="0" borderId="0" xfId="0" quotePrefix="1" applyNumberFormat="1" applyFont="1" applyAlignment="1">
      <alignment horizontal="left"/>
    </xf>
    <xf numFmtId="0" fontId="28" fillId="0" borderId="0" xfId="0" applyFont="1"/>
    <xf numFmtId="0" fontId="28" fillId="0" borderId="0" xfId="0" applyFont="1" applyAlignment="1">
      <alignment horizontal="right" vertical="center"/>
    </xf>
    <xf numFmtId="0" fontId="28" fillId="0" borderId="0" xfId="0" applyFont="1" applyAlignment="1">
      <alignment vertical="center"/>
    </xf>
    <xf numFmtId="0" fontId="31" fillId="0" borderId="0" xfId="0" applyFont="1" applyAlignment="1">
      <alignment horizontal="left" vertical="center"/>
    </xf>
    <xf numFmtId="0" fontId="33" fillId="0" borderId="0" xfId="0" applyFont="1" applyAlignment="1">
      <alignment horizontal="left" vertical="center"/>
    </xf>
    <xf numFmtId="0" fontId="32" fillId="0" borderId="0" xfId="0" applyFont="1" applyAlignment="1">
      <alignment horizontal="center" vertical="center"/>
    </xf>
    <xf numFmtId="0" fontId="31" fillId="0" borderId="0" xfId="0" applyFont="1" applyAlignment="1">
      <alignment vertical="center"/>
    </xf>
    <xf numFmtId="2" fontId="7" fillId="0" borderId="0" xfId="0" applyNumberFormat="1" applyFont="1" applyAlignment="1">
      <alignment horizontal="center" vertical="center" wrapText="1"/>
    </xf>
    <xf numFmtId="0" fontId="6" fillId="0" borderId="2" xfId="0" applyFont="1" applyBorder="1" applyAlignment="1">
      <alignment horizontal="center" vertical="center"/>
    </xf>
    <xf numFmtId="0" fontId="6" fillId="0" borderId="3" xfId="0" applyFont="1" applyBorder="1" applyAlignment="1">
      <alignment horizontal="center" vertical="center"/>
    </xf>
    <xf numFmtId="0" fontId="6" fillId="0" borderId="6" xfId="0" applyFont="1" applyBorder="1" applyAlignment="1">
      <alignment horizontal="center" vertical="center"/>
    </xf>
    <xf numFmtId="0" fontId="12" fillId="0" borderId="0" xfId="0" applyFont="1" applyAlignment="1">
      <alignment horizontal="center" vertical="center"/>
    </xf>
    <xf numFmtId="0" fontId="7" fillId="0" borderId="2" xfId="0" applyFont="1" applyBorder="1" applyAlignment="1">
      <alignment horizontal="center" vertical="center"/>
    </xf>
    <xf numFmtId="0" fontId="7" fillId="0" borderId="6" xfId="0" applyFont="1" applyBorder="1" applyAlignment="1">
      <alignment horizontal="center" vertical="center"/>
    </xf>
    <xf numFmtId="2" fontId="7" fillId="0" borderId="0" xfId="0" applyNumberFormat="1" applyFont="1" applyAlignment="1">
      <alignment horizontal="left" vertical="center" wrapText="1"/>
    </xf>
    <xf numFmtId="4" fontId="6" fillId="0" borderId="1" xfId="1" applyNumberFormat="1" applyFont="1" applyFill="1" applyBorder="1" applyAlignment="1">
      <alignment horizontal="center" vertical="center"/>
    </xf>
    <xf numFmtId="0" fontId="8" fillId="0" borderId="0" xfId="5" applyNumberFormat="1" applyFont="1" applyAlignment="1">
      <alignment horizontal="right" vertical="center"/>
    </xf>
    <xf numFmtId="9" fontId="6" fillId="0" borderId="8" xfId="5" applyFont="1" applyFill="1" applyBorder="1" applyAlignment="1">
      <alignment horizontal="center" vertical="center"/>
    </xf>
    <xf numFmtId="14" fontId="6" fillId="0" borderId="0" xfId="0" applyNumberFormat="1" applyFont="1" applyAlignment="1">
      <alignment horizontal="right" vertical="center"/>
    </xf>
    <xf numFmtId="0" fontId="14" fillId="0" borderId="0" xfId="0" applyFont="1" applyAlignment="1">
      <alignment horizontal="right" vertical="center"/>
    </xf>
    <xf numFmtId="0" fontId="8" fillId="0" borderId="0" xfId="0" applyFont="1" applyAlignment="1">
      <alignment horizontal="right" vertical="center"/>
    </xf>
    <xf numFmtId="0" fontId="4" fillId="0" borderId="3" xfId="0" applyFont="1" applyBorder="1" applyAlignment="1" applyProtection="1">
      <alignment horizontal="center" vertical="center"/>
      <protection locked="0"/>
    </xf>
    <xf numFmtId="0" fontId="4" fillId="0" borderId="6" xfId="0" applyFont="1" applyBorder="1" applyAlignment="1" applyProtection="1">
      <alignment horizontal="center" vertical="center"/>
      <protection locked="0"/>
    </xf>
    <xf numFmtId="0" fontId="4" fillId="2" borderId="2" xfId="0" applyFont="1" applyFill="1" applyBorder="1" applyAlignment="1">
      <alignment horizontal="center" vertical="center"/>
    </xf>
    <xf numFmtId="0" fontId="4" fillId="2" borderId="6" xfId="0" applyFont="1" applyFill="1" applyBorder="1" applyAlignment="1">
      <alignment horizontal="center" vertical="center"/>
    </xf>
    <xf numFmtId="0" fontId="8" fillId="0" borderId="0" xfId="0" applyFont="1" applyAlignment="1">
      <alignment horizontal="center" vertical="center"/>
    </xf>
    <xf numFmtId="0" fontId="4" fillId="0" borderId="0" xfId="0" applyFont="1" applyAlignment="1">
      <alignment horizontal="center" vertical="center" wrapText="1"/>
    </xf>
    <xf numFmtId="0" fontId="4" fillId="0" borderId="0" xfId="0" applyFont="1" applyAlignment="1">
      <alignment horizontal="left" vertical="center" wrapText="1"/>
    </xf>
    <xf numFmtId="0" fontId="6" fillId="0" borderId="7" xfId="0" applyFont="1" applyBorder="1" applyAlignment="1">
      <alignment horizontal="center" vertical="center"/>
    </xf>
    <xf numFmtId="0" fontId="0" fillId="0" borderId="7" xfId="0" applyBorder="1" applyAlignment="1">
      <alignment vertical="center"/>
    </xf>
    <xf numFmtId="0" fontId="4" fillId="0" borderId="0" xfId="0" applyFont="1" applyAlignment="1">
      <alignment vertical="center"/>
    </xf>
    <xf numFmtId="14" fontId="3" fillId="10" borderId="4" xfId="0" applyNumberFormat="1" applyFont="1" applyFill="1" applyBorder="1" applyAlignment="1">
      <alignment horizontal="center"/>
    </xf>
    <xf numFmtId="0" fontId="0" fillId="0" borderId="5" xfId="0" applyBorder="1"/>
  </cellXfs>
  <cellStyles count="10">
    <cellStyle name="Comma" xfId="1" builtinId="3"/>
    <cellStyle name="Comma 2" xfId="2" xr:uid="{00000000-0005-0000-0000-000001000000}"/>
    <cellStyle name="Comma 2 2" xfId="7" xr:uid="{F0C51959-DAC8-43D1-A426-9555AF269D51}"/>
    <cellStyle name="Currency 2" xfId="9" xr:uid="{3564BBB5-24AB-4C4E-BB0C-FD11AF91CDE9}"/>
    <cellStyle name="Hyperlink" xfId="3" builtinId="8"/>
    <cellStyle name="Normal" xfId="0" builtinId="0"/>
    <cellStyle name="Normal 2" xfId="4" xr:uid="{00000000-0005-0000-0000-000004000000}"/>
    <cellStyle name="Normal 2 2" xfId="8" xr:uid="{9F6AF2BF-FE62-4925-9133-FE22211338F4}"/>
    <cellStyle name="Normal 3" xfId="6" xr:uid="{9BE996E8-A630-4E30-8A1F-16F34B6FEEAE}"/>
    <cellStyle name="Percent" xfId="5" builtinId="5"/>
  </cellStyles>
  <dxfs count="0"/>
  <tableStyles count="0" defaultTableStyle="TableStyleMedium2" defaultPivotStyle="PivotStyleLight16"/>
  <colors>
    <mruColors>
      <color rgb="FF0000FF"/>
      <color rgb="FFCCFFCC"/>
      <color rgb="FFC0C0C0"/>
      <color rgb="FFB2B2B2"/>
      <color rgb="FFFF99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10" Type="http://schemas.microsoft.com/office/2006/relationships/vbaProject" Target="vbaProject.bin"/><Relationship Id="rId4" Type="http://schemas.openxmlformats.org/officeDocument/2006/relationships/worksheet" Target="worksheets/sheet4.xml"/><Relationship Id="rId9" Type="http://schemas.openxmlformats.org/officeDocument/2006/relationships/calcChain" Target="calcChain.xml"/></Relationships>
</file>

<file path=xl/ctrlProps/ctrlProp1.xml><?xml version="1.0" encoding="utf-8"?>
<formControlPr xmlns="http://schemas.microsoft.com/office/spreadsheetml/2009/9/main" objectType="Button" lockText="1"/>
</file>

<file path=xl/ctrlProps/ctrlProp2.xml><?xml version="1.0" encoding="utf-8"?>
<formControlPr xmlns="http://schemas.microsoft.com/office/spreadsheetml/2009/9/main" objectType="Button" lockText="1"/>
</file>

<file path=xl/ctrlProps/ctrlProp3.xml><?xml version="1.0" encoding="utf-8"?>
<formControlPr xmlns="http://schemas.microsoft.com/office/spreadsheetml/2009/9/main" objectType="Button" lockText="1"/>
</file>

<file path=xl/ctrlProps/ctrlProp4.xml><?xml version="1.0" encoding="utf-8"?>
<formControlPr xmlns="http://schemas.microsoft.com/office/spreadsheetml/2009/9/main" objectType="Button" lockText="1"/>
</file>

<file path=xl/ctrlProps/ctrlProp5.xml><?xml version="1.0" encoding="utf-8"?>
<formControlPr xmlns="http://schemas.microsoft.com/office/spreadsheetml/2009/9/main" objectType="Button" lockText="1"/>
</file>

<file path=xl/drawings/_rels/drawing2.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emf"/></Relationships>
</file>

<file path=xl/drawings/_rels/drawing3.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0</xdr:col>
          <xdr:colOff>76200</xdr:colOff>
          <xdr:row>9</xdr:row>
          <xdr:rowOff>28575</xdr:rowOff>
        </xdr:from>
        <xdr:to>
          <xdr:col>0</xdr:col>
          <xdr:colOff>1066800</xdr:colOff>
          <xdr:row>11</xdr:row>
          <xdr:rowOff>133350</xdr:rowOff>
        </xdr:to>
        <xdr:sp macro="" textlink="">
          <xdr:nvSpPr>
            <xdr:cNvPr id="4102" name="Button 6" hidden="1">
              <a:extLst>
                <a:ext uri="{63B3BB69-23CF-44E3-9099-C40C66FF867C}">
                  <a14:compatExt spid="_x0000_s4102"/>
                </a:ext>
                <a:ext uri="{FF2B5EF4-FFF2-40B4-BE49-F238E27FC236}">
                  <a16:creationId xmlns:a16="http://schemas.microsoft.com/office/drawing/2014/main" id="{00000000-0008-0000-0000-00000610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000" b="0" i="0" u="none" strike="noStrike" baseline="0">
                  <a:solidFill>
                    <a:srgbClr val="000000"/>
                  </a:solidFill>
                  <a:latin typeface="Arial"/>
                  <a:cs typeface="Arial"/>
                </a:rPr>
                <a:t>Index</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0</xdr:col>
          <xdr:colOff>76200</xdr:colOff>
          <xdr:row>13</xdr:row>
          <xdr:rowOff>28575</xdr:rowOff>
        </xdr:from>
        <xdr:to>
          <xdr:col>0</xdr:col>
          <xdr:colOff>1066800</xdr:colOff>
          <xdr:row>15</xdr:row>
          <xdr:rowOff>133350</xdr:rowOff>
        </xdr:to>
        <xdr:sp macro="" textlink="">
          <xdr:nvSpPr>
            <xdr:cNvPr id="4103" name="Button 7" hidden="1">
              <a:extLst>
                <a:ext uri="{63B3BB69-23CF-44E3-9099-C40C66FF867C}">
                  <a14:compatExt spid="_x0000_s4103"/>
                </a:ext>
                <a:ext uri="{FF2B5EF4-FFF2-40B4-BE49-F238E27FC236}">
                  <a16:creationId xmlns:a16="http://schemas.microsoft.com/office/drawing/2014/main" id="{00000000-0008-0000-0000-00000710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000" b="0" i="0" u="none" strike="noStrike" baseline="0">
                  <a:solidFill>
                    <a:srgbClr val="000000"/>
                  </a:solidFill>
                  <a:latin typeface="Arial"/>
                  <a:cs typeface="Arial"/>
                </a:rPr>
                <a:t>Suggested</a:t>
              </a:r>
            </a:p>
            <a:p>
              <a:pPr algn="ctr" rtl="0">
                <a:defRPr sz="1000"/>
              </a:pPr>
              <a:r>
                <a:rPr lang="en-US" sz="1000" b="0" i="0" u="none" strike="noStrike" baseline="0">
                  <a:solidFill>
                    <a:srgbClr val="000000"/>
                  </a:solidFill>
                  <a:latin typeface="Arial"/>
                  <a:cs typeface="Arial"/>
                </a:rPr>
                <a:t>Price List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0</xdr:col>
          <xdr:colOff>76200</xdr:colOff>
          <xdr:row>23</xdr:row>
          <xdr:rowOff>28575</xdr:rowOff>
        </xdr:from>
        <xdr:to>
          <xdr:col>0</xdr:col>
          <xdr:colOff>1066800</xdr:colOff>
          <xdr:row>25</xdr:row>
          <xdr:rowOff>133350</xdr:rowOff>
        </xdr:to>
        <xdr:sp macro="" textlink="">
          <xdr:nvSpPr>
            <xdr:cNvPr id="4104" name="Button 8" hidden="1">
              <a:extLst>
                <a:ext uri="{63B3BB69-23CF-44E3-9099-C40C66FF867C}">
                  <a14:compatExt spid="_x0000_s4104"/>
                </a:ext>
                <a:ext uri="{FF2B5EF4-FFF2-40B4-BE49-F238E27FC236}">
                  <a16:creationId xmlns:a16="http://schemas.microsoft.com/office/drawing/2014/main" id="{00000000-0008-0000-0000-00000810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000" b="0" i="0" u="none" strike="noStrike" baseline="0">
                  <a:solidFill>
                    <a:srgbClr val="000000"/>
                  </a:solidFill>
                  <a:latin typeface="Arial"/>
                  <a:cs typeface="Arial"/>
                </a:rPr>
                <a:t>Your Cost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0</xdr:col>
          <xdr:colOff>76200</xdr:colOff>
          <xdr:row>48</xdr:row>
          <xdr:rowOff>28575</xdr:rowOff>
        </xdr:from>
        <xdr:to>
          <xdr:col>0</xdr:col>
          <xdr:colOff>1066800</xdr:colOff>
          <xdr:row>50</xdr:row>
          <xdr:rowOff>133350</xdr:rowOff>
        </xdr:to>
        <xdr:sp macro="" textlink="">
          <xdr:nvSpPr>
            <xdr:cNvPr id="4105" name="Button 9" hidden="1">
              <a:extLst>
                <a:ext uri="{63B3BB69-23CF-44E3-9099-C40C66FF867C}">
                  <a14:compatExt spid="_x0000_s4105"/>
                </a:ext>
                <a:ext uri="{FF2B5EF4-FFF2-40B4-BE49-F238E27FC236}">
                  <a16:creationId xmlns:a16="http://schemas.microsoft.com/office/drawing/2014/main" id="{00000000-0008-0000-0000-00000910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000" b="0" i="0" u="none" strike="noStrike" baseline="0">
                  <a:solidFill>
                    <a:srgbClr val="000000"/>
                  </a:solidFill>
                  <a:latin typeface="Arial"/>
                  <a:cs typeface="Arial"/>
                </a:rPr>
                <a:t>Your Price</a:t>
              </a:r>
            </a:p>
            <a:p>
              <a:pPr algn="ctr" rtl="0">
                <a:defRPr sz="1000"/>
              </a:pPr>
              <a:r>
                <a:rPr lang="en-US" sz="1000" b="0" i="0" u="none" strike="noStrike" baseline="0">
                  <a:solidFill>
                    <a:srgbClr val="000000"/>
                  </a:solidFill>
                  <a:latin typeface="Arial"/>
                  <a:cs typeface="Arial"/>
                </a:rPr>
                <a:t>Calculation</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0</xdr:col>
          <xdr:colOff>76200</xdr:colOff>
          <xdr:row>52</xdr:row>
          <xdr:rowOff>28575</xdr:rowOff>
        </xdr:from>
        <xdr:to>
          <xdr:col>0</xdr:col>
          <xdr:colOff>1066800</xdr:colOff>
          <xdr:row>54</xdr:row>
          <xdr:rowOff>133350</xdr:rowOff>
        </xdr:to>
        <xdr:sp macro="" textlink="">
          <xdr:nvSpPr>
            <xdr:cNvPr id="4106" name="Button 10" hidden="1">
              <a:extLst>
                <a:ext uri="{63B3BB69-23CF-44E3-9099-C40C66FF867C}">
                  <a14:compatExt spid="_x0000_s4106"/>
                </a:ext>
                <a:ext uri="{FF2B5EF4-FFF2-40B4-BE49-F238E27FC236}">
                  <a16:creationId xmlns:a16="http://schemas.microsoft.com/office/drawing/2014/main" id="{00000000-0008-0000-0000-00000A10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000" b="0" i="0" u="none" strike="noStrike" baseline="0">
                  <a:solidFill>
                    <a:srgbClr val="000000"/>
                  </a:solidFill>
                  <a:latin typeface="Arial"/>
                  <a:cs typeface="Arial"/>
                </a:rPr>
                <a:t>Your</a:t>
              </a:r>
            </a:p>
            <a:p>
              <a:pPr algn="ctr" rtl="0">
                <a:defRPr sz="1000"/>
              </a:pPr>
              <a:r>
                <a:rPr lang="en-US" sz="1000" b="0" i="0" u="none" strike="noStrike" baseline="0">
                  <a:solidFill>
                    <a:srgbClr val="000000"/>
                  </a:solidFill>
                  <a:latin typeface="Arial"/>
                  <a:cs typeface="Arial"/>
                </a:rPr>
                <a:t>Price List</a:t>
              </a:r>
            </a:p>
          </xdr:txBody>
        </xdr:sp>
        <xdr:clientData fPrintsWithSheet="0"/>
      </xdr:twoCellAnchor>
    </mc:Choice>
    <mc:Fallback/>
  </mc:AlternateContent>
</xdr:wsDr>
</file>

<file path=xl/drawings/drawing2.xml><?xml version="1.0" encoding="utf-8"?>
<xdr:wsDr xmlns:xdr="http://schemas.openxmlformats.org/drawingml/2006/spreadsheetDrawing" xmlns:a="http://schemas.openxmlformats.org/drawingml/2006/main">
  <xdr:twoCellAnchor>
    <xdr:from>
      <xdr:col>0</xdr:col>
      <xdr:colOff>7620</xdr:colOff>
      <xdr:row>2</xdr:row>
      <xdr:rowOff>7620</xdr:rowOff>
    </xdr:from>
    <xdr:to>
      <xdr:col>2</xdr:col>
      <xdr:colOff>1211580</xdr:colOff>
      <xdr:row>3</xdr:row>
      <xdr:rowOff>7620</xdr:rowOff>
    </xdr:to>
    <xdr:pic>
      <xdr:nvPicPr>
        <xdr:cNvPr id="3664" name="Picture 335">
          <a:extLst>
            <a:ext uri="{FF2B5EF4-FFF2-40B4-BE49-F238E27FC236}">
              <a16:creationId xmlns:a16="http://schemas.microsoft.com/office/drawing/2014/main" id="{00000000-0008-0000-0100-0000500E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7620" y="342900"/>
          <a:ext cx="1607820" cy="198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4</xdr:col>
      <xdr:colOff>1209675</xdr:colOff>
      <xdr:row>2</xdr:row>
      <xdr:rowOff>28575</xdr:rowOff>
    </xdr:from>
    <xdr:to>
      <xdr:col>6</xdr:col>
      <xdr:colOff>257175</xdr:colOff>
      <xdr:row>4</xdr:row>
      <xdr:rowOff>104775</xdr:rowOff>
    </xdr:to>
    <xdr:pic>
      <xdr:nvPicPr>
        <xdr:cNvPr id="6" name="Picture 5">
          <a:extLst>
            <a:ext uri="{FF2B5EF4-FFF2-40B4-BE49-F238E27FC236}">
              <a16:creationId xmlns:a16="http://schemas.microsoft.com/office/drawing/2014/main" id="{00000000-0008-0000-0100-000006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771775" y="352425"/>
          <a:ext cx="742950" cy="47625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3.xml><?xml version="1.0" encoding="utf-8"?>
<xdr:wsDr xmlns:xdr="http://schemas.openxmlformats.org/drawingml/2006/spreadsheetDrawing" xmlns:a="http://schemas.openxmlformats.org/drawingml/2006/main">
  <xdr:twoCellAnchor>
    <xdr:from>
      <xdr:col>2</xdr:col>
      <xdr:colOff>7620</xdr:colOff>
      <xdr:row>12</xdr:row>
      <xdr:rowOff>7620</xdr:rowOff>
    </xdr:from>
    <xdr:to>
      <xdr:col>7</xdr:col>
      <xdr:colOff>22860</xdr:colOff>
      <xdr:row>13</xdr:row>
      <xdr:rowOff>7620</xdr:rowOff>
    </xdr:to>
    <xdr:pic>
      <xdr:nvPicPr>
        <xdr:cNvPr id="6231" name="Picture 335">
          <a:extLst>
            <a:ext uri="{FF2B5EF4-FFF2-40B4-BE49-F238E27FC236}">
              <a16:creationId xmlns:a16="http://schemas.microsoft.com/office/drawing/2014/main" id="{00000000-0008-0000-0200-00005718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830580" y="1516380"/>
          <a:ext cx="1607820" cy="198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274320</xdr:colOff>
      <xdr:row>12</xdr:row>
      <xdr:rowOff>121920</xdr:rowOff>
    </xdr:from>
    <xdr:to>
      <xdr:col>11</xdr:col>
      <xdr:colOff>34290</xdr:colOff>
      <xdr:row>15</xdr:row>
      <xdr:rowOff>80010</xdr:rowOff>
    </xdr:to>
    <xdr:pic>
      <xdr:nvPicPr>
        <xdr:cNvPr id="4" name="Picture 3">
          <a:extLst>
            <a:ext uri="{FF2B5EF4-FFF2-40B4-BE49-F238E27FC236}">
              <a16:creationId xmlns:a16="http://schemas.microsoft.com/office/drawing/2014/main" id="{00000000-0008-0000-0200-000004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964180" y="1623060"/>
          <a:ext cx="742950" cy="47625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ctrlProp" Target="../ctrlProps/ctrlProp5.xml"/><Relationship Id="rId3" Type="http://schemas.openxmlformats.org/officeDocument/2006/relationships/vmlDrawing" Target="../drawings/vmlDrawing1.vml"/><Relationship Id="rId7" Type="http://schemas.openxmlformats.org/officeDocument/2006/relationships/ctrlProp" Target="../ctrlProps/ctrlProp4.xml"/><Relationship Id="rId2" Type="http://schemas.openxmlformats.org/officeDocument/2006/relationships/drawing" Target="../drawings/drawing1.xml"/><Relationship Id="rId1" Type="http://schemas.openxmlformats.org/officeDocument/2006/relationships/printerSettings" Target="../printerSettings/printerSettings1.bin"/><Relationship Id="rId6" Type="http://schemas.openxmlformats.org/officeDocument/2006/relationships/ctrlProp" Target="../ctrlProps/ctrlProp3.xml"/><Relationship Id="rId5" Type="http://schemas.openxmlformats.org/officeDocument/2006/relationships/ctrlProp" Target="../ctrlProps/ctrlProp2.xml"/><Relationship Id="rId4" Type="http://schemas.openxmlformats.org/officeDocument/2006/relationships/ctrlProp" Target="../ctrlProps/ctrlProp1.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8" Type="http://schemas.openxmlformats.org/officeDocument/2006/relationships/hyperlink" Target="https://www.apegrupo.com/en/products/memories/" TargetMode="External"/><Relationship Id="rId13" Type="http://schemas.openxmlformats.org/officeDocument/2006/relationships/hyperlink" Target="https://www.apegrupo.com/en/products/acquarella/" TargetMode="External"/><Relationship Id="rId18" Type="http://schemas.openxmlformats.org/officeDocument/2006/relationships/hyperlink" Target="https://www.apegrupo.com/en/products/pim-pam-pum/" TargetMode="External"/><Relationship Id="rId3" Type="http://schemas.openxmlformats.org/officeDocument/2006/relationships/hyperlink" Target="https://www.apegrupo.com/en/products/grunge/" TargetMode="External"/><Relationship Id="rId21" Type="http://schemas.openxmlformats.org/officeDocument/2006/relationships/hyperlink" Target="https://www.apegrupo.com/en/products/moonstone/" TargetMode="External"/><Relationship Id="rId7" Type="http://schemas.openxmlformats.org/officeDocument/2006/relationships/hyperlink" Target="https://www.conestogatile.com/" TargetMode="External"/><Relationship Id="rId12" Type="http://schemas.openxmlformats.org/officeDocument/2006/relationships/hyperlink" Target="https://www.apegrupo.com/en/products/altea/" TargetMode="External"/><Relationship Id="rId17" Type="http://schemas.openxmlformats.org/officeDocument/2006/relationships/hyperlink" Target="https://www.apegrupo.com/en/products/manacor/" TargetMode="External"/><Relationship Id="rId2" Type="http://schemas.openxmlformats.org/officeDocument/2006/relationships/hyperlink" Target="https://www.apegrupo.com/en/products/dynamic/" TargetMode="External"/><Relationship Id="rId16" Type="http://schemas.openxmlformats.org/officeDocument/2006/relationships/hyperlink" Target="https://www.apegrupo.com/en/products/magnetism/" TargetMode="External"/><Relationship Id="rId20" Type="http://schemas.openxmlformats.org/officeDocument/2006/relationships/hyperlink" Target="https://www.apegrupo.com/en/products/ecstasy/" TargetMode="External"/><Relationship Id="rId1" Type="http://schemas.openxmlformats.org/officeDocument/2006/relationships/hyperlink" Target="https://www.apegrupo.com/en/products/calpe/" TargetMode="External"/><Relationship Id="rId6" Type="http://schemas.openxmlformats.org/officeDocument/2006/relationships/hyperlink" Target="https://www.apegrupo.com/en/products/" TargetMode="External"/><Relationship Id="rId11" Type="http://schemas.openxmlformats.org/officeDocument/2006/relationships/hyperlink" Target="https://www.apegrupo.com/en/products/murus/" TargetMode="External"/><Relationship Id="rId24" Type="http://schemas.openxmlformats.org/officeDocument/2006/relationships/printerSettings" Target="../printerSettings/printerSettings4.bin"/><Relationship Id="rId5" Type="http://schemas.openxmlformats.org/officeDocument/2006/relationships/hyperlink" Target="https://www.apegrupo.com/en/products/vintage/" TargetMode="External"/><Relationship Id="rId15" Type="http://schemas.openxmlformats.org/officeDocument/2006/relationships/hyperlink" Target="https://www.apegrupo.com/en/products/hefesto/" TargetMode="External"/><Relationship Id="rId23" Type="http://schemas.openxmlformats.org/officeDocument/2006/relationships/hyperlink" Target="https://www.apegrupo.com/en/products/sorbetto/" TargetMode="External"/><Relationship Id="rId10" Type="http://schemas.openxmlformats.org/officeDocument/2006/relationships/hyperlink" Target="https://www.apegrupo.com/en/products/hamptons/" TargetMode="External"/><Relationship Id="rId19" Type="http://schemas.openxmlformats.org/officeDocument/2006/relationships/hyperlink" Target="https://www.apegrupo.com/en/products/siena/" TargetMode="External"/><Relationship Id="rId4" Type="http://schemas.openxmlformats.org/officeDocument/2006/relationships/hyperlink" Target="https://www.apegrupo.com/en/products/switch/" TargetMode="External"/><Relationship Id="rId9" Type="http://schemas.openxmlformats.org/officeDocument/2006/relationships/hyperlink" Target="https://www.apegrupo.com/en/products/fado/" TargetMode="External"/><Relationship Id="rId14" Type="http://schemas.openxmlformats.org/officeDocument/2006/relationships/hyperlink" Target="https://www.apegrupo.com/en/products/lautia/" TargetMode="External"/><Relationship Id="rId22" Type="http://schemas.openxmlformats.org/officeDocument/2006/relationships/hyperlink" Target="https://www.apegrupo.com/en/products/nour/" TargetMode="External"/></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2"/>
  <dimension ref="A1:M60"/>
  <sheetViews>
    <sheetView topLeftCell="A14" workbookViewId="0">
      <selection activeCell="H55" sqref="H55"/>
    </sheetView>
  </sheetViews>
  <sheetFormatPr defaultRowHeight="12.75" x14ac:dyDescent="0.2"/>
  <cols>
    <col min="1" max="1" width="18.85546875" customWidth="1"/>
    <col min="2" max="8" width="9.42578125" customWidth="1"/>
  </cols>
  <sheetData>
    <row r="1" spans="1:13" ht="23.25" x14ac:dyDescent="0.35">
      <c r="A1" s="7" t="s">
        <v>57</v>
      </c>
      <c r="B1" s="104" t="s">
        <v>100</v>
      </c>
      <c r="D1" s="164"/>
    </row>
    <row r="2" spans="1:13" x14ac:dyDescent="0.2">
      <c r="A2" s="7" t="s">
        <v>84</v>
      </c>
      <c r="B2" s="172" t="s">
        <v>101</v>
      </c>
    </row>
    <row r="3" spans="1:13" x14ac:dyDescent="0.2">
      <c r="A3" s="7" t="s">
        <v>73</v>
      </c>
      <c r="B3" s="102" t="s">
        <v>85</v>
      </c>
      <c r="D3" s="103"/>
    </row>
    <row r="4" spans="1:13" x14ac:dyDescent="0.2">
      <c r="A4" s="7" t="s">
        <v>28</v>
      </c>
      <c r="B4" s="103" t="s">
        <v>402</v>
      </c>
      <c r="C4" s="103"/>
      <c r="D4" s="103"/>
    </row>
    <row r="6" spans="1:13" x14ac:dyDescent="0.2">
      <c r="A6" s="84"/>
      <c r="B6" s="84"/>
      <c r="C6" s="84"/>
      <c r="D6" s="84"/>
      <c r="E6" s="84"/>
      <c r="F6" s="84"/>
      <c r="G6" s="84"/>
      <c r="H6" s="84"/>
    </row>
    <row r="8" spans="1:13" x14ac:dyDescent="0.2">
      <c r="A8" s="50" t="s">
        <v>42</v>
      </c>
      <c r="B8" s="51"/>
      <c r="C8" s="232"/>
      <c r="D8" s="232"/>
      <c r="E8" s="232"/>
      <c r="F8" s="232"/>
      <c r="G8" s="232"/>
      <c r="H8" s="233"/>
    </row>
    <row r="9" spans="1:13" x14ac:dyDescent="0.2">
      <c r="A9" s="3"/>
      <c r="B9" s="3"/>
      <c r="C9" s="3"/>
      <c r="D9" s="3"/>
      <c r="E9" s="3"/>
      <c r="F9" s="3"/>
      <c r="G9" s="3"/>
      <c r="H9" s="3"/>
      <c r="I9" s="3"/>
      <c r="J9" s="3"/>
      <c r="K9" s="3"/>
      <c r="L9" s="3"/>
      <c r="M9" s="3"/>
    </row>
    <row r="10" spans="1:13" x14ac:dyDescent="0.2">
      <c r="A10" s="3"/>
      <c r="B10" s="3" t="s">
        <v>31</v>
      </c>
      <c r="C10" s="3"/>
      <c r="D10" s="3"/>
      <c r="F10" s="3"/>
      <c r="G10" s="3"/>
      <c r="H10" s="3"/>
      <c r="I10" s="3"/>
      <c r="J10" s="3"/>
      <c r="K10" s="3"/>
      <c r="L10" s="3"/>
      <c r="M10" s="3"/>
    </row>
    <row r="11" spans="1:13" x14ac:dyDescent="0.2">
      <c r="A11" s="3"/>
      <c r="B11" s="3" t="s">
        <v>32</v>
      </c>
      <c r="C11" s="3"/>
      <c r="D11" s="3"/>
      <c r="F11" s="3"/>
      <c r="G11" s="3"/>
      <c r="H11" s="3"/>
      <c r="I11" s="3"/>
      <c r="J11" s="3"/>
      <c r="K11" s="3"/>
      <c r="L11" s="3"/>
      <c r="M11" s="3"/>
    </row>
    <row r="12" spans="1:13" x14ac:dyDescent="0.2">
      <c r="A12" s="3"/>
      <c r="B12" s="3"/>
      <c r="C12" s="3"/>
      <c r="D12" s="3"/>
      <c r="F12" s="3"/>
      <c r="G12" s="3"/>
      <c r="H12" s="3"/>
      <c r="I12" s="3"/>
      <c r="J12" s="3"/>
      <c r="K12" s="3"/>
      <c r="L12" s="3"/>
      <c r="M12" s="3"/>
    </row>
    <row r="13" spans="1:13" x14ac:dyDescent="0.2">
      <c r="A13" s="3"/>
      <c r="B13" s="3"/>
      <c r="C13" s="3"/>
      <c r="D13" s="3"/>
      <c r="F13" s="3"/>
      <c r="G13" s="3"/>
      <c r="H13" s="3"/>
      <c r="I13" s="3"/>
      <c r="J13" s="3"/>
      <c r="K13" s="3"/>
      <c r="L13" s="3"/>
      <c r="M13" s="3"/>
    </row>
    <row r="14" spans="1:13" x14ac:dyDescent="0.2">
      <c r="A14" s="3"/>
      <c r="B14" s="3" t="s">
        <v>33</v>
      </c>
      <c r="C14" s="3"/>
      <c r="D14" s="3"/>
      <c r="F14" s="3"/>
      <c r="G14" s="3"/>
      <c r="H14" s="3"/>
      <c r="I14" s="3"/>
      <c r="J14" s="3"/>
      <c r="K14" s="3"/>
      <c r="L14" s="3"/>
      <c r="M14" s="3"/>
    </row>
    <row r="15" spans="1:13" x14ac:dyDescent="0.2">
      <c r="A15" s="3"/>
      <c r="B15" s="3" t="s">
        <v>32</v>
      </c>
      <c r="C15" s="3"/>
      <c r="D15" s="3"/>
      <c r="F15" s="3"/>
      <c r="G15" s="3"/>
      <c r="H15" s="3"/>
      <c r="I15" s="3"/>
      <c r="J15" s="3"/>
      <c r="K15" s="3"/>
      <c r="L15" s="3"/>
      <c r="M15" s="3"/>
    </row>
    <row r="16" spans="1:13" x14ac:dyDescent="0.2">
      <c r="A16" s="3"/>
      <c r="B16" s="3"/>
      <c r="C16" s="3"/>
      <c r="D16" s="3"/>
      <c r="E16" s="3"/>
      <c r="F16" s="3"/>
      <c r="G16" s="3"/>
      <c r="H16" s="3"/>
      <c r="I16" s="3"/>
      <c r="J16" s="3"/>
      <c r="K16" s="3"/>
      <c r="L16" s="3"/>
      <c r="M16" s="3"/>
    </row>
    <row r="17" spans="1:13" x14ac:dyDescent="0.2">
      <c r="A17" s="3"/>
      <c r="B17" s="3"/>
      <c r="C17" s="3"/>
      <c r="D17" s="3"/>
      <c r="E17" s="3"/>
      <c r="F17" s="3"/>
      <c r="G17" s="3"/>
      <c r="H17" s="3"/>
      <c r="I17" s="3"/>
      <c r="J17" s="3"/>
      <c r="K17" s="3"/>
      <c r="L17" s="3"/>
      <c r="M17" s="3"/>
    </row>
    <row r="18" spans="1:13" x14ac:dyDescent="0.2">
      <c r="B18" s="3" t="s">
        <v>34</v>
      </c>
      <c r="C18" s="3"/>
      <c r="D18" s="3"/>
      <c r="E18" s="3"/>
      <c r="F18" s="3"/>
      <c r="G18" s="3"/>
      <c r="H18" s="3"/>
      <c r="I18" s="3"/>
      <c r="J18" s="3"/>
      <c r="K18" s="3"/>
      <c r="L18" s="3"/>
      <c r="M18" s="3"/>
    </row>
    <row r="19" spans="1:13" ht="6" customHeight="1" x14ac:dyDescent="0.2">
      <c r="B19" s="3"/>
      <c r="C19" s="3"/>
      <c r="D19" s="3"/>
      <c r="E19" s="3"/>
      <c r="F19" s="3"/>
      <c r="G19" s="3"/>
      <c r="H19" s="3"/>
      <c r="I19" s="3"/>
      <c r="J19" s="3"/>
      <c r="K19" s="3"/>
      <c r="L19" s="3"/>
      <c r="M19" s="3"/>
    </row>
    <row r="20" spans="1:13" x14ac:dyDescent="0.2">
      <c r="B20" s="48" t="s">
        <v>35</v>
      </c>
      <c r="C20" s="48"/>
      <c r="D20" s="3"/>
      <c r="E20" s="3"/>
      <c r="F20" s="3"/>
      <c r="G20" s="3"/>
      <c r="H20" s="3"/>
      <c r="I20" s="3"/>
      <c r="J20" s="3"/>
      <c r="K20" s="3"/>
      <c r="L20" s="3"/>
      <c r="M20" s="3"/>
    </row>
    <row r="21" spans="1:13" x14ac:dyDescent="0.2">
      <c r="B21" s="49" t="s">
        <v>16</v>
      </c>
      <c r="C21" s="49" t="s">
        <v>36</v>
      </c>
      <c r="D21" s="3"/>
      <c r="E21" s="3"/>
      <c r="F21" s="3"/>
      <c r="G21" s="3"/>
      <c r="H21" s="3"/>
      <c r="I21" s="3"/>
      <c r="J21" s="3"/>
      <c r="K21" s="3"/>
      <c r="L21" s="3"/>
      <c r="M21" s="3"/>
    </row>
    <row r="22" spans="1:13" x14ac:dyDescent="0.2">
      <c r="B22" s="47" t="str">
        <f>+B3</f>
        <v>B</v>
      </c>
      <c r="C22" s="63"/>
      <c r="D22" s="3"/>
      <c r="E22" s="3"/>
      <c r="F22" s="3"/>
      <c r="G22" s="3"/>
      <c r="H22" s="3"/>
      <c r="I22" s="3"/>
      <c r="J22" s="3"/>
      <c r="K22" s="3"/>
      <c r="L22" s="3"/>
      <c r="M22" s="3"/>
    </row>
    <row r="23" spans="1:13" x14ac:dyDescent="0.2">
      <c r="B23" s="6"/>
      <c r="C23" s="105"/>
      <c r="D23" s="3"/>
      <c r="E23" s="3"/>
      <c r="F23" s="3"/>
      <c r="G23" s="3"/>
      <c r="H23" s="3"/>
      <c r="I23" s="3"/>
      <c r="J23" s="3"/>
      <c r="K23" s="3"/>
      <c r="L23" s="3"/>
      <c r="M23" s="3"/>
    </row>
    <row r="24" spans="1:13" x14ac:dyDescent="0.2">
      <c r="A24" s="3"/>
      <c r="B24" s="3" t="s">
        <v>37</v>
      </c>
      <c r="C24" s="3"/>
      <c r="D24" s="3"/>
      <c r="F24" s="3"/>
      <c r="G24" s="3"/>
      <c r="H24" s="3"/>
      <c r="I24" s="3"/>
      <c r="J24" s="3"/>
      <c r="K24" s="3"/>
      <c r="L24" s="3"/>
      <c r="M24" s="3"/>
    </row>
    <row r="25" spans="1:13" x14ac:dyDescent="0.2">
      <c r="A25" s="3"/>
      <c r="B25" s="3" t="s">
        <v>32</v>
      </c>
      <c r="C25" s="3"/>
      <c r="D25" s="3"/>
      <c r="F25" s="3"/>
      <c r="G25" s="3"/>
      <c r="H25" s="3"/>
      <c r="I25" s="3"/>
      <c r="J25" s="3"/>
      <c r="K25" s="3"/>
      <c r="L25" s="3"/>
      <c r="M25" s="3"/>
    </row>
    <row r="26" spans="1:13" x14ac:dyDescent="0.2">
      <c r="A26" s="3"/>
      <c r="B26" s="3"/>
      <c r="C26" s="3"/>
      <c r="D26" s="3"/>
      <c r="E26" s="3"/>
      <c r="F26" s="3"/>
      <c r="G26" s="3"/>
      <c r="H26" s="3"/>
      <c r="I26" s="3"/>
      <c r="J26" s="3"/>
      <c r="K26" s="3"/>
      <c r="L26" s="3"/>
      <c r="M26" s="3"/>
    </row>
    <row r="27" spans="1:13" x14ac:dyDescent="0.2">
      <c r="A27" s="3"/>
      <c r="B27" s="3"/>
      <c r="C27" s="3"/>
      <c r="D27" s="3"/>
      <c r="E27" s="3"/>
      <c r="F27" s="3"/>
      <c r="G27" s="3"/>
      <c r="H27" s="3"/>
      <c r="I27" s="3"/>
      <c r="J27" s="3"/>
      <c r="K27" s="3"/>
      <c r="L27" s="3"/>
      <c r="M27" s="3"/>
    </row>
    <row r="28" spans="1:13" x14ac:dyDescent="0.2">
      <c r="A28" s="78" t="s">
        <v>64</v>
      </c>
      <c r="B28" s="3" t="s">
        <v>38</v>
      </c>
      <c r="C28" s="3"/>
      <c r="D28" s="3"/>
      <c r="E28" s="3"/>
      <c r="F28" s="3"/>
      <c r="G28" s="3"/>
      <c r="H28" s="3"/>
      <c r="I28" s="3"/>
      <c r="J28" s="3"/>
      <c r="K28" s="3"/>
      <c r="L28" s="3"/>
      <c r="M28" s="3"/>
    </row>
    <row r="29" spans="1:13" x14ac:dyDescent="0.2">
      <c r="A29" s="78"/>
      <c r="B29" s="3" t="s">
        <v>7</v>
      </c>
      <c r="C29" s="3"/>
      <c r="D29" s="3"/>
      <c r="E29" s="3"/>
      <c r="F29" s="3"/>
      <c r="G29" s="3"/>
      <c r="H29" s="3"/>
      <c r="I29" s="3"/>
      <c r="J29" s="3"/>
      <c r="K29" s="3"/>
      <c r="L29" s="3"/>
      <c r="M29" s="3"/>
    </row>
    <row r="30" spans="1:13" x14ac:dyDescent="0.2">
      <c r="A30" s="78"/>
      <c r="B30" s="3"/>
      <c r="C30" s="3"/>
      <c r="D30" s="3"/>
      <c r="E30" s="3"/>
      <c r="F30" s="3"/>
      <c r="G30" s="3"/>
      <c r="H30" s="3"/>
      <c r="I30" s="3"/>
      <c r="J30" s="3"/>
      <c r="K30" s="3"/>
      <c r="L30" s="3"/>
      <c r="M30" s="3"/>
    </row>
    <row r="31" spans="1:13" x14ac:dyDescent="0.2">
      <c r="A31" s="78" t="s">
        <v>65</v>
      </c>
      <c r="B31" s="3" t="s">
        <v>66</v>
      </c>
      <c r="C31" s="3"/>
      <c r="D31" s="3"/>
      <c r="E31" s="3"/>
      <c r="F31" s="3"/>
      <c r="G31" s="3"/>
      <c r="H31" s="3"/>
      <c r="I31" s="3"/>
      <c r="J31" s="3"/>
      <c r="K31" s="3"/>
      <c r="L31" s="3"/>
      <c r="M31" s="3"/>
    </row>
    <row r="32" spans="1:13" x14ac:dyDescent="0.2">
      <c r="A32" s="78"/>
      <c r="B32" s="3" t="s">
        <v>78</v>
      </c>
      <c r="C32" s="3"/>
      <c r="D32" s="3"/>
      <c r="E32" s="3"/>
      <c r="F32" s="3"/>
      <c r="G32" s="3"/>
      <c r="H32" s="3"/>
      <c r="I32" s="3"/>
      <c r="J32" s="3"/>
      <c r="K32" s="3"/>
      <c r="L32" s="3"/>
      <c r="M32" s="3"/>
    </row>
    <row r="33" spans="1:13" x14ac:dyDescent="0.2">
      <c r="B33" s="3"/>
      <c r="C33" s="3"/>
      <c r="D33" s="3"/>
      <c r="E33" s="3"/>
      <c r="F33" s="3"/>
      <c r="G33" s="3"/>
      <c r="H33" s="3"/>
      <c r="I33" s="3"/>
      <c r="J33" s="3"/>
      <c r="K33" s="3"/>
      <c r="L33" s="3"/>
      <c r="M33" s="3"/>
    </row>
    <row r="34" spans="1:13" x14ac:dyDescent="0.2">
      <c r="A34" s="78" t="s">
        <v>67</v>
      </c>
      <c r="B34" s="3" t="s">
        <v>43</v>
      </c>
      <c r="C34" s="3"/>
      <c r="D34" s="3"/>
      <c r="E34" s="3"/>
      <c r="F34" s="3"/>
      <c r="G34" s="3"/>
      <c r="H34" s="3"/>
      <c r="I34" s="3"/>
      <c r="J34" s="3"/>
      <c r="K34" s="3"/>
      <c r="L34" s="3"/>
      <c r="M34" s="3"/>
    </row>
    <row r="35" spans="1:13" x14ac:dyDescent="0.2">
      <c r="A35" s="78"/>
      <c r="B35" s="3" t="s">
        <v>79</v>
      </c>
      <c r="C35" s="3"/>
      <c r="D35" s="3"/>
      <c r="E35" s="3"/>
      <c r="F35" s="3"/>
      <c r="G35" s="3"/>
      <c r="H35" s="3"/>
      <c r="I35" s="3"/>
      <c r="J35" s="3"/>
      <c r="K35" s="3"/>
      <c r="L35" s="3"/>
      <c r="M35" s="3"/>
    </row>
    <row r="36" spans="1:13" x14ac:dyDescent="0.2">
      <c r="B36" s="3"/>
      <c r="C36" s="3"/>
      <c r="D36" s="3"/>
      <c r="E36" s="3"/>
      <c r="F36" s="3"/>
      <c r="G36" s="3"/>
      <c r="H36" s="3"/>
      <c r="I36" s="3"/>
      <c r="J36" s="3"/>
      <c r="K36" s="3"/>
      <c r="L36" s="3"/>
      <c r="M36" s="3"/>
    </row>
    <row r="37" spans="1:13" x14ac:dyDescent="0.2">
      <c r="A37" s="3"/>
      <c r="B37" s="99" t="s">
        <v>54</v>
      </c>
      <c r="C37" s="99" t="s">
        <v>68</v>
      </c>
      <c r="D37" s="234" t="s">
        <v>55</v>
      </c>
      <c r="E37" s="235"/>
      <c r="F37" s="99" t="s">
        <v>69</v>
      </c>
      <c r="G37" s="99" t="s">
        <v>70</v>
      </c>
      <c r="H37" s="99" t="s">
        <v>71</v>
      </c>
      <c r="I37" s="3"/>
      <c r="J37" s="3"/>
      <c r="K37" s="3"/>
      <c r="L37" s="3"/>
      <c r="M37" s="3"/>
    </row>
    <row r="38" spans="1:13" x14ac:dyDescent="0.2">
      <c r="B38" s="100">
        <v>1</v>
      </c>
      <c r="C38" s="120"/>
      <c r="D38" s="101" t="s">
        <v>56</v>
      </c>
      <c r="E38" s="98"/>
      <c r="F38" s="121" t="s">
        <v>72</v>
      </c>
      <c r="G38" s="121">
        <v>0</v>
      </c>
      <c r="H38" s="121"/>
      <c r="I38" s="3"/>
      <c r="J38" s="3"/>
      <c r="K38" s="3"/>
      <c r="L38" s="3"/>
      <c r="M38" s="3"/>
    </row>
    <row r="39" spans="1:13" x14ac:dyDescent="0.2">
      <c r="B39" s="100">
        <v>2</v>
      </c>
      <c r="C39" s="120"/>
      <c r="D39" s="101" t="s">
        <v>46</v>
      </c>
      <c r="E39" s="98"/>
      <c r="F39" s="121" t="s">
        <v>72</v>
      </c>
      <c r="G39" s="121">
        <v>0</v>
      </c>
      <c r="H39" s="121"/>
      <c r="I39" s="3"/>
      <c r="J39" s="3"/>
      <c r="K39" s="3"/>
      <c r="L39" s="3"/>
      <c r="M39" s="3"/>
    </row>
    <row r="40" spans="1:13" x14ac:dyDescent="0.2">
      <c r="B40" s="100">
        <v>3</v>
      </c>
      <c r="C40" s="120"/>
      <c r="D40" s="101" t="s">
        <v>8</v>
      </c>
      <c r="E40" s="98"/>
      <c r="F40" s="121" t="s">
        <v>72</v>
      </c>
      <c r="G40" s="121">
        <v>0</v>
      </c>
      <c r="H40" s="121"/>
      <c r="I40" s="3"/>
      <c r="J40" s="3"/>
      <c r="K40" s="3"/>
      <c r="L40" s="3"/>
      <c r="M40" s="3"/>
    </row>
    <row r="41" spans="1:13" x14ac:dyDescent="0.2">
      <c r="B41" s="100">
        <v>4</v>
      </c>
      <c r="C41" s="120"/>
      <c r="D41" s="101">
        <v>0</v>
      </c>
      <c r="E41" s="98"/>
      <c r="F41" s="121" t="s">
        <v>72</v>
      </c>
      <c r="G41" s="121">
        <v>0</v>
      </c>
      <c r="H41" s="121"/>
      <c r="I41" s="3"/>
      <c r="J41" s="3"/>
      <c r="K41" s="3"/>
      <c r="L41" s="3"/>
      <c r="M41" s="3"/>
    </row>
    <row r="42" spans="1:13" x14ac:dyDescent="0.2">
      <c r="B42" s="100">
        <v>5</v>
      </c>
      <c r="C42" s="120"/>
      <c r="D42" s="101">
        <v>0</v>
      </c>
      <c r="E42" s="98"/>
      <c r="F42" s="121" t="s">
        <v>72</v>
      </c>
      <c r="G42" s="121">
        <v>0</v>
      </c>
      <c r="H42" s="121"/>
      <c r="I42" s="3"/>
      <c r="J42" s="3"/>
      <c r="K42" s="3"/>
      <c r="L42" s="3"/>
      <c r="M42" s="3"/>
    </row>
    <row r="43" spans="1:13" x14ac:dyDescent="0.2">
      <c r="B43" s="100">
        <v>6</v>
      </c>
      <c r="C43" s="120"/>
      <c r="D43" s="101">
        <v>0</v>
      </c>
      <c r="E43" s="98"/>
      <c r="F43" s="121" t="s">
        <v>72</v>
      </c>
      <c r="G43" s="121">
        <v>0</v>
      </c>
      <c r="H43" s="121"/>
      <c r="I43" s="3"/>
      <c r="J43" s="3"/>
      <c r="K43" s="3"/>
      <c r="L43" s="3"/>
      <c r="M43" s="3"/>
    </row>
    <row r="44" spans="1:13" x14ac:dyDescent="0.2">
      <c r="B44" s="100">
        <v>7</v>
      </c>
      <c r="C44" s="120"/>
      <c r="D44" s="101">
        <v>0</v>
      </c>
      <c r="E44" s="98"/>
      <c r="F44" s="121" t="s">
        <v>72</v>
      </c>
      <c r="G44" s="121">
        <v>0</v>
      </c>
      <c r="H44" s="121"/>
      <c r="I44" s="3"/>
      <c r="J44" s="3"/>
      <c r="K44" s="3"/>
      <c r="L44" s="3"/>
      <c r="M44" s="3"/>
    </row>
    <row r="45" spans="1:13" x14ac:dyDescent="0.2">
      <c r="A45" s="3"/>
      <c r="B45" s="3"/>
      <c r="C45" s="3"/>
      <c r="D45" s="3"/>
      <c r="E45" s="3"/>
      <c r="F45" s="3"/>
      <c r="G45" s="3"/>
      <c r="H45" s="3"/>
      <c r="I45" s="3"/>
      <c r="J45" s="3"/>
      <c r="K45" s="3"/>
      <c r="L45" s="3"/>
      <c r="M45" s="3"/>
    </row>
    <row r="46" spans="1:13" x14ac:dyDescent="0.2">
      <c r="A46" s="3" t="s">
        <v>39</v>
      </c>
      <c r="B46" s="3"/>
      <c r="C46" s="3"/>
      <c r="D46" s="3"/>
      <c r="E46" s="3"/>
      <c r="F46" s="3"/>
      <c r="G46" s="3"/>
      <c r="H46" s="3"/>
      <c r="I46" s="3"/>
      <c r="J46" s="3"/>
      <c r="K46" s="3"/>
      <c r="L46" s="3"/>
      <c r="M46" s="3"/>
    </row>
    <row r="47" spans="1:13" x14ac:dyDescent="0.2">
      <c r="A47" s="3" t="s">
        <v>88</v>
      </c>
      <c r="B47" s="3"/>
      <c r="C47" s="3"/>
      <c r="D47" s="3"/>
      <c r="E47" s="3"/>
      <c r="F47" s="3"/>
      <c r="G47" s="3"/>
      <c r="H47" s="3"/>
      <c r="I47" s="3"/>
      <c r="J47" s="3"/>
      <c r="K47" s="3"/>
      <c r="L47" s="3"/>
      <c r="M47" s="3"/>
    </row>
    <row r="48" spans="1:13" x14ac:dyDescent="0.2">
      <c r="A48" s="3"/>
      <c r="B48" s="3"/>
      <c r="C48" s="3"/>
      <c r="D48" s="3"/>
      <c r="E48" s="3"/>
      <c r="F48" s="3"/>
      <c r="G48" s="3"/>
      <c r="H48" s="3"/>
      <c r="I48" s="3"/>
      <c r="J48" s="3"/>
      <c r="K48" s="3"/>
      <c r="L48" s="3"/>
      <c r="M48" s="3"/>
    </row>
    <row r="49" spans="1:13" x14ac:dyDescent="0.2">
      <c r="A49" s="3"/>
      <c r="B49" s="3" t="s">
        <v>40</v>
      </c>
      <c r="C49" s="3"/>
      <c r="D49" s="3"/>
      <c r="F49" s="3"/>
      <c r="G49" s="3"/>
      <c r="H49" s="3"/>
      <c r="I49" s="3"/>
      <c r="J49" s="3"/>
      <c r="K49" s="3"/>
      <c r="L49" s="3"/>
      <c r="M49" s="3"/>
    </row>
    <row r="50" spans="1:13" x14ac:dyDescent="0.2">
      <c r="A50" s="3"/>
      <c r="B50" s="3" t="s">
        <v>32</v>
      </c>
      <c r="C50" s="3"/>
      <c r="D50" s="3"/>
      <c r="F50" s="3"/>
      <c r="G50" s="3"/>
      <c r="H50" s="3"/>
      <c r="I50" s="3"/>
      <c r="J50" s="3"/>
      <c r="K50" s="3"/>
      <c r="L50" s="3"/>
      <c r="M50" s="3"/>
    </row>
    <row r="51" spans="1:13" x14ac:dyDescent="0.2">
      <c r="A51" s="3"/>
      <c r="B51" s="3"/>
      <c r="C51" s="3"/>
      <c r="D51" s="3"/>
      <c r="E51" s="3"/>
      <c r="F51" s="3"/>
      <c r="G51" s="3"/>
      <c r="H51" s="3"/>
      <c r="I51" s="3"/>
      <c r="J51" s="3"/>
      <c r="K51" s="3"/>
      <c r="L51" s="3"/>
      <c r="M51" s="3"/>
    </row>
    <row r="52" spans="1:13" x14ac:dyDescent="0.2">
      <c r="A52" s="3"/>
      <c r="B52" s="3"/>
      <c r="C52" s="3"/>
      <c r="D52" s="3"/>
      <c r="E52" s="3"/>
      <c r="F52" s="3"/>
      <c r="G52" s="3"/>
      <c r="H52" s="3"/>
      <c r="I52" s="3"/>
      <c r="J52" s="3"/>
      <c r="K52" s="3"/>
      <c r="L52" s="3"/>
      <c r="M52" s="3"/>
    </row>
    <row r="53" spans="1:13" x14ac:dyDescent="0.2">
      <c r="A53" s="3"/>
      <c r="B53" s="3" t="s">
        <v>41</v>
      </c>
      <c r="C53" s="3"/>
      <c r="D53" s="3"/>
      <c r="F53" s="3"/>
      <c r="G53" s="3"/>
      <c r="H53" s="3"/>
      <c r="I53" s="3"/>
      <c r="J53" s="3"/>
      <c r="K53" s="3"/>
      <c r="L53" s="3"/>
      <c r="M53" s="3"/>
    </row>
    <row r="54" spans="1:13" x14ac:dyDescent="0.2">
      <c r="A54" s="3"/>
      <c r="B54" s="3" t="s">
        <v>32</v>
      </c>
      <c r="C54" s="3"/>
      <c r="D54" s="3"/>
      <c r="F54" s="3"/>
      <c r="G54" s="3"/>
      <c r="H54" s="3"/>
      <c r="I54" s="3"/>
      <c r="J54" s="3"/>
      <c r="K54" s="3"/>
      <c r="L54" s="3"/>
      <c r="M54" s="3"/>
    </row>
    <row r="55" spans="1:13" x14ac:dyDescent="0.2">
      <c r="A55" s="3"/>
      <c r="B55" s="3"/>
      <c r="C55" s="3"/>
      <c r="D55" s="3"/>
      <c r="E55" s="3"/>
      <c r="F55" s="3"/>
      <c r="G55" s="3"/>
      <c r="H55" s="82" t="s">
        <v>87</v>
      </c>
      <c r="I55" s="3"/>
      <c r="J55" s="3"/>
      <c r="K55" s="3"/>
      <c r="L55" s="3"/>
      <c r="M55" s="3"/>
    </row>
    <row r="56" spans="1:13" x14ac:dyDescent="0.2">
      <c r="A56" s="3"/>
      <c r="B56" s="3"/>
      <c r="C56" s="3"/>
      <c r="D56" s="3"/>
      <c r="E56" s="3"/>
      <c r="F56" s="3"/>
      <c r="G56" s="3"/>
      <c r="H56" s="3"/>
      <c r="I56" s="3"/>
      <c r="J56" s="3"/>
      <c r="K56" s="3"/>
      <c r="L56" s="3"/>
      <c r="M56" s="3"/>
    </row>
    <row r="57" spans="1:13" x14ac:dyDescent="0.2">
      <c r="A57" s="3" t="s">
        <v>5</v>
      </c>
      <c r="B57" s="3"/>
      <c r="C57" s="3"/>
      <c r="D57" s="3"/>
      <c r="E57" s="3"/>
      <c r="F57" s="3"/>
      <c r="G57" s="3"/>
      <c r="H57" s="3"/>
      <c r="I57" s="3"/>
      <c r="J57" s="3"/>
      <c r="K57" s="3"/>
      <c r="L57" s="3"/>
      <c r="M57" s="3"/>
    </row>
    <row r="58" spans="1:13" x14ac:dyDescent="0.2">
      <c r="A58" s="3" t="s">
        <v>6</v>
      </c>
      <c r="B58" s="3"/>
      <c r="C58" s="3"/>
      <c r="D58" s="3"/>
      <c r="E58" s="3"/>
      <c r="F58" s="3"/>
      <c r="G58" s="3"/>
      <c r="H58" s="3"/>
      <c r="I58" s="3"/>
      <c r="J58" s="3"/>
      <c r="K58" s="3"/>
      <c r="L58" s="3"/>
      <c r="M58" s="3"/>
    </row>
    <row r="59" spans="1:13" x14ac:dyDescent="0.2">
      <c r="A59" s="3"/>
      <c r="B59" s="3"/>
      <c r="C59" s="3"/>
      <c r="D59" s="3"/>
      <c r="E59" s="3"/>
      <c r="F59" s="3"/>
      <c r="G59" s="3"/>
      <c r="H59" s="3"/>
      <c r="I59" s="3"/>
      <c r="J59" s="3"/>
      <c r="K59" s="3"/>
      <c r="L59" s="3"/>
      <c r="M59" s="3"/>
    </row>
    <row r="60" spans="1:13" x14ac:dyDescent="0.2">
      <c r="A60" s="84"/>
      <c r="B60" s="84"/>
      <c r="C60" s="84"/>
      <c r="D60" s="84"/>
      <c r="E60" s="84"/>
      <c r="F60" s="84"/>
      <c r="G60" s="84"/>
      <c r="H60" s="84"/>
    </row>
  </sheetData>
  <mergeCells count="2">
    <mergeCell ref="C8:H8"/>
    <mergeCell ref="D37:E37"/>
  </mergeCells>
  <phoneticPr fontId="0" type="noConversion"/>
  <pageMargins left="0.75" right="0.75" top="1" bottom="1" header="0.5" footer="0.5"/>
  <pageSetup orientation="portrait"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4102" r:id="rId4" name="Button 6">
              <controlPr defaultSize="0" print="0" autoFill="0" autoPict="0" macro="[0]!Module7.Index">
                <anchor moveWithCells="1" sizeWithCells="1">
                  <from>
                    <xdr:col>0</xdr:col>
                    <xdr:colOff>76200</xdr:colOff>
                    <xdr:row>9</xdr:row>
                    <xdr:rowOff>28575</xdr:rowOff>
                  </from>
                  <to>
                    <xdr:col>0</xdr:col>
                    <xdr:colOff>1066800</xdr:colOff>
                    <xdr:row>11</xdr:row>
                    <xdr:rowOff>133350</xdr:rowOff>
                  </to>
                </anchor>
              </controlPr>
            </control>
          </mc:Choice>
        </mc:AlternateContent>
        <mc:AlternateContent xmlns:mc="http://schemas.openxmlformats.org/markup-compatibility/2006">
          <mc:Choice Requires="x14">
            <control shapeId="4103" r:id="rId5" name="Button 7">
              <controlPr defaultSize="0" print="0" autoFill="0" autoPict="0" macro="[0]!Suggested_Price_List">
                <anchor moveWithCells="1" sizeWithCells="1">
                  <from>
                    <xdr:col>0</xdr:col>
                    <xdr:colOff>76200</xdr:colOff>
                    <xdr:row>13</xdr:row>
                    <xdr:rowOff>28575</xdr:rowOff>
                  </from>
                  <to>
                    <xdr:col>0</xdr:col>
                    <xdr:colOff>1066800</xdr:colOff>
                    <xdr:row>15</xdr:row>
                    <xdr:rowOff>133350</xdr:rowOff>
                  </to>
                </anchor>
              </controlPr>
            </control>
          </mc:Choice>
        </mc:AlternateContent>
        <mc:AlternateContent xmlns:mc="http://schemas.openxmlformats.org/markup-compatibility/2006">
          <mc:Choice Requires="x14">
            <control shapeId="4104" r:id="rId6" name="Button 8">
              <controlPr defaultSize="0" print="0" autoFill="0" autoPict="0" macro="[0]!Module7.Customer_Cost">
                <anchor moveWithCells="1" sizeWithCells="1">
                  <from>
                    <xdr:col>0</xdr:col>
                    <xdr:colOff>76200</xdr:colOff>
                    <xdr:row>23</xdr:row>
                    <xdr:rowOff>28575</xdr:rowOff>
                  </from>
                  <to>
                    <xdr:col>0</xdr:col>
                    <xdr:colOff>1066800</xdr:colOff>
                    <xdr:row>25</xdr:row>
                    <xdr:rowOff>133350</xdr:rowOff>
                  </to>
                </anchor>
              </controlPr>
            </control>
          </mc:Choice>
        </mc:AlternateContent>
        <mc:AlternateContent xmlns:mc="http://schemas.openxmlformats.org/markup-compatibility/2006">
          <mc:Choice Requires="x14">
            <control shapeId="4105" r:id="rId7" name="Button 9">
              <controlPr defaultSize="0" print="0" autoFill="0" autoPict="0" macro="[0]!Customer_Price_Calculation">
                <anchor moveWithCells="1" sizeWithCells="1">
                  <from>
                    <xdr:col>0</xdr:col>
                    <xdr:colOff>76200</xdr:colOff>
                    <xdr:row>48</xdr:row>
                    <xdr:rowOff>28575</xdr:rowOff>
                  </from>
                  <to>
                    <xdr:col>0</xdr:col>
                    <xdr:colOff>1066800</xdr:colOff>
                    <xdr:row>50</xdr:row>
                    <xdr:rowOff>133350</xdr:rowOff>
                  </to>
                </anchor>
              </controlPr>
            </control>
          </mc:Choice>
        </mc:AlternateContent>
        <mc:AlternateContent xmlns:mc="http://schemas.openxmlformats.org/markup-compatibility/2006">
          <mc:Choice Requires="x14">
            <control shapeId="4106" r:id="rId8" name="Button 10">
              <controlPr defaultSize="0" print="0" autoFill="0" autoPict="0" macro="[0]!Customer_Price_List">
                <anchor moveWithCells="1" sizeWithCells="1">
                  <from>
                    <xdr:col>0</xdr:col>
                    <xdr:colOff>76200</xdr:colOff>
                    <xdr:row>52</xdr:row>
                    <xdr:rowOff>28575</xdr:rowOff>
                  </from>
                  <to>
                    <xdr:col>0</xdr:col>
                    <xdr:colOff>1066800</xdr:colOff>
                    <xdr:row>54</xdr:row>
                    <xdr:rowOff>133350</xdr:rowOff>
                  </to>
                </anchor>
              </controlPr>
            </control>
          </mc:Choice>
        </mc:AlternateContent>
      </controls>
    </mc:Choice>
  </mc:AlternateConten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4"/>
  <dimension ref="A1:S54"/>
  <sheetViews>
    <sheetView workbookViewId="0">
      <selection sqref="A1:K53"/>
    </sheetView>
  </sheetViews>
  <sheetFormatPr defaultRowHeight="12.75" x14ac:dyDescent="0.2"/>
  <cols>
    <col min="1" max="1" width="4.85546875" style="10" customWidth="1"/>
    <col min="2" max="2" width="1" style="10" customWidth="1"/>
    <col min="3" max="3" width="16.5703125" style="2" customWidth="1"/>
    <col min="4" max="4" width="1" style="2" customWidth="1"/>
    <col min="5" max="5" width="22.140625" style="2" customWidth="1"/>
    <col min="6" max="6" width="3.28515625" customWidth="1"/>
    <col min="7" max="7" width="4.85546875" style="10" customWidth="1"/>
    <col min="8" max="8" width="1" style="10" customWidth="1"/>
    <col min="9" max="9" width="16.5703125" style="2" customWidth="1"/>
    <col min="10" max="10" width="1" style="2" customWidth="1"/>
    <col min="11" max="11" width="22.140625" style="2" customWidth="1"/>
  </cols>
  <sheetData>
    <row r="1" spans="1:19" s="79" customFormat="1" x14ac:dyDescent="0.2">
      <c r="A1" s="78"/>
      <c r="B1" s="78"/>
      <c r="C1" s="3"/>
      <c r="D1" s="3"/>
      <c r="E1" s="3"/>
      <c r="G1" s="78"/>
      <c r="H1" s="78"/>
      <c r="I1" s="3"/>
      <c r="J1" s="3"/>
      <c r="K1" s="3"/>
    </row>
    <row r="2" spans="1:19" s="79" customFormat="1" x14ac:dyDescent="0.2">
      <c r="A2" s="78"/>
      <c r="B2" s="78"/>
      <c r="C2" s="3"/>
      <c r="D2" s="3"/>
      <c r="E2" s="3"/>
      <c r="G2" s="78"/>
      <c r="H2" s="78"/>
      <c r="I2" s="3"/>
      <c r="J2" s="3"/>
      <c r="K2" s="3"/>
    </row>
    <row r="3" spans="1:19" s="79" customFormat="1" ht="15.75" x14ac:dyDescent="0.2">
      <c r="A3" s="177"/>
      <c r="B3" s="177"/>
      <c r="C3" s="177"/>
      <c r="D3" s="177"/>
      <c r="E3" s="177"/>
      <c r="F3" s="231" t="str">
        <f>"File '"&amp;Instructions!B2&amp;"' - "&amp;Instructions!B1</f>
        <v>File 'A' - Ape</v>
      </c>
      <c r="G3" s="231"/>
      <c r="H3" s="231"/>
      <c r="I3" s="231"/>
      <c r="J3" s="231"/>
      <c r="K3" s="231"/>
      <c r="Q3" s="11"/>
      <c r="R3" s="6"/>
      <c r="S3" s="36"/>
    </row>
    <row r="4" spans="1:19" s="79" customFormat="1" ht="15.75" x14ac:dyDescent="0.2">
      <c r="A4" s="177"/>
      <c r="B4" s="177"/>
      <c r="C4" s="177"/>
      <c r="D4" s="177"/>
      <c r="E4" s="236"/>
      <c r="F4" s="236"/>
      <c r="G4" s="236"/>
      <c r="H4" s="236"/>
      <c r="I4" s="3"/>
      <c r="J4" s="3"/>
      <c r="K4" s="3"/>
      <c r="Q4" s="11"/>
      <c r="R4" s="6"/>
      <c r="S4" s="36"/>
    </row>
    <row r="5" spans="1:19" s="79" customFormat="1" ht="15.75" x14ac:dyDescent="0.2">
      <c r="A5" s="177"/>
      <c r="B5" s="177"/>
      <c r="C5" s="177"/>
      <c r="D5" s="177"/>
      <c r="E5" s="177"/>
      <c r="F5" s="177"/>
      <c r="G5" s="177"/>
      <c r="H5" s="177"/>
      <c r="I5" s="177"/>
      <c r="J5" s="177"/>
      <c r="K5" s="177" t="s">
        <v>89</v>
      </c>
      <c r="L5" s="3"/>
      <c r="M5" s="3"/>
      <c r="N5" s="3"/>
      <c r="O5" s="3"/>
      <c r="P5" s="4"/>
      <c r="Q5" s="11"/>
      <c r="R5" s="6"/>
      <c r="S5" s="36"/>
    </row>
    <row r="6" spans="1:19" s="79" customFormat="1" ht="15.75" x14ac:dyDescent="0.2">
      <c r="A6" s="236" t="str">
        <f>"Price List Index - "&amp;Instructions!B4</f>
        <v>Price List Index - 5/1/26 (Updated)</v>
      </c>
      <c r="B6" s="236"/>
      <c r="C6" s="236"/>
      <c r="D6" s="236"/>
      <c r="E6" s="236"/>
      <c r="F6" s="236"/>
      <c r="G6" s="236"/>
      <c r="H6" s="236"/>
      <c r="I6" s="236"/>
      <c r="J6" s="236"/>
      <c r="K6" s="236"/>
      <c r="L6" s="3"/>
      <c r="M6" s="3"/>
      <c r="N6" s="3"/>
      <c r="O6" s="3"/>
      <c r="P6" s="4"/>
      <c r="Q6" s="11"/>
      <c r="R6" s="6"/>
      <c r="S6" s="36"/>
    </row>
    <row r="7" spans="1:19" s="79" customFormat="1" ht="6" customHeight="1" x14ac:dyDescent="0.2">
      <c r="A7" s="177"/>
      <c r="B7" s="177"/>
      <c r="C7" s="177"/>
      <c r="D7" s="177"/>
      <c r="E7" s="177"/>
      <c r="F7" s="177"/>
      <c r="G7" s="177"/>
      <c r="H7" s="177"/>
      <c r="I7" s="177"/>
      <c r="J7" s="177"/>
      <c r="K7" s="177"/>
      <c r="L7" s="3"/>
      <c r="M7" s="3"/>
      <c r="N7" s="3"/>
      <c r="O7" s="3"/>
      <c r="P7" s="4"/>
      <c r="Q7" s="11"/>
      <c r="R7" s="6"/>
      <c r="S7" s="36"/>
    </row>
    <row r="8" spans="1:19" s="79" customFormat="1" ht="3" customHeight="1" x14ac:dyDescent="0.2">
      <c r="A8" s="80"/>
      <c r="B8" s="80"/>
      <c r="C8" s="80"/>
      <c r="D8" s="80"/>
      <c r="E8" s="80"/>
      <c r="F8" s="80"/>
      <c r="G8" s="80"/>
      <c r="H8" s="80"/>
      <c r="I8" s="80"/>
      <c r="J8" s="80"/>
      <c r="K8" s="80"/>
    </row>
    <row r="9" spans="1:19" s="79" customFormat="1" ht="3" customHeight="1" x14ac:dyDescent="0.2">
      <c r="A9" s="81"/>
      <c r="B9" s="81"/>
      <c r="C9" s="81"/>
      <c r="D9" s="81"/>
      <c r="E9" s="81"/>
      <c r="F9" s="81"/>
      <c r="G9" s="81"/>
      <c r="H9" s="81"/>
      <c r="I9" s="81"/>
      <c r="J9" s="81"/>
      <c r="K9" s="81"/>
    </row>
    <row r="10" spans="1:19" s="79" customFormat="1" x14ac:dyDescent="0.2">
      <c r="A10" s="78"/>
      <c r="B10" s="78"/>
      <c r="C10" s="3"/>
      <c r="D10" s="3"/>
      <c r="E10" s="3"/>
      <c r="G10" s="78"/>
      <c r="H10" s="78"/>
      <c r="I10" s="3"/>
      <c r="J10" s="3"/>
      <c r="K10" s="3"/>
    </row>
    <row r="11" spans="1:19" s="79" customFormat="1" x14ac:dyDescent="0.2">
      <c r="A11" s="178" t="s">
        <v>9</v>
      </c>
      <c r="B11" s="179"/>
      <c r="C11" s="178" t="s">
        <v>50</v>
      </c>
      <c r="D11" s="179"/>
      <c r="E11" s="239" t="s">
        <v>51</v>
      </c>
      <c r="F11" s="240"/>
      <c r="G11" s="240"/>
      <c r="H11" s="240"/>
      <c r="I11" s="240"/>
      <c r="J11" s="179"/>
      <c r="K11" s="179"/>
    </row>
    <row r="12" spans="1:19" s="79" customFormat="1" ht="15" customHeight="1" x14ac:dyDescent="0.2">
      <c r="A12" s="174" t="s">
        <v>137</v>
      </c>
      <c r="B12" s="78"/>
      <c r="C12" s="3" t="s">
        <v>242</v>
      </c>
      <c r="D12" s="3"/>
      <c r="E12" s="241" t="s">
        <v>136</v>
      </c>
      <c r="F12" s="241"/>
      <c r="G12" s="241"/>
      <c r="H12" s="241"/>
      <c r="I12" s="241"/>
      <c r="J12" s="3"/>
      <c r="K12" s="3"/>
    </row>
    <row r="13" spans="1:19" s="79" customFormat="1" ht="15" customHeight="1" x14ac:dyDescent="0.2">
      <c r="A13" s="174" t="s">
        <v>137</v>
      </c>
      <c r="B13" s="78"/>
      <c r="C13" s="3" t="s">
        <v>110</v>
      </c>
      <c r="D13" s="3"/>
      <c r="E13" s="241" t="s">
        <v>136</v>
      </c>
      <c r="F13" s="241"/>
      <c r="G13" s="241"/>
      <c r="H13" s="241"/>
      <c r="I13" s="241"/>
      <c r="J13" s="3"/>
      <c r="K13" s="3"/>
    </row>
    <row r="14" spans="1:19" s="79" customFormat="1" ht="15" customHeight="1" x14ac:dyDescent="0.2">
      <c r="A14" s="6">
        <v>1</v>
      </c>
      <c r="B14" s="78"/>
      <c r="C14" s="3" t="s">
        <v>111</v>
      </c>
      <c r="D14" s="3"/>
      <c r="E14" s="3" t="s">
        <v>136</v>
      </c>
      <c r="F14" s="3"/>
      <c r="G14" s="3"/>
      <c r="H14" s="3"/>
      <c r="I14" s="3"/>
      <c r="J14" s="3"/>
      <c r="K14" s="3"/>
    </row>
    <row r="15" spans="1:19" s="79" customFormat="1" ht="15" customHeight="1" x14ac:dyDescent="0.2">
      <c r="A15" s="6">
        <v>1</v>
      </c>
      <c r="B15" s="78"/>
      <c r="C15" s="3" t="s">
        <v>123</v>
      </c>
      <c r="D15" s="3"/>
      <c r="E15" s="3" t="s">
        <v>136</v>
      </c>
      <c r="F15" s="3"/>
      <c r="G15" s="3"/>
      <c r="H15" s="3"/>
      <c r="I15" s="3"/>
      <c r="J15" s="3"/>
      <c r="K15" s="3"/>
    </row>
    <row r="16" spans="1:19" s="79" customFormat="1" ht="15" customHeight="1" x14ac:dyDescent="0.2">
      <c r="A16" s="6">
        <v>1</v>
      </c>
      <c r="B16" s="78"/>
      <c r="C16" s="3" t="s">
        <v>312</v>
      </c>
      <c r="D16" s="3"/>
      <c r="E16" s="3" t="s">
        <v>136</v>
      </c>
      <c r="F16" s="3"/>
      <c r="G16" s="3"/>
      <c r="H16" s="3"/>
      <c r="I16" s="3"/>
      <c r="J16" s="3"/>
      <c r="K16" s="3"/>
    </row>
    <row r="17" spans="1:11" s="79" customFormat="1" ht="15" customHeight="1" x14ac:dyDescent="0.2">
      <c r="A17" s="6">
        <v>1</v>
      </c>
      <c r="B17" s="176"/>
      <c r="C17" s="3" t="s">
        <v>147</v>
      </c>
      <c r="D17" s="175"/>
      <c r="E17" s="3" t="s">
        <v>136</v>
      </c>
      <c r="F17" s="3"/>
      <c r="G17" s="3"/>
      <c r="H17" s="3"/>
      <c r="I17" s="3"/>
      <c r="J17" s="3"/>
      <c r="K17" s="3"/>
    </row>
    <row r="18" spans="1:11" s="79" customFormat="1" ht="15" customHeight="1" x14ac:dyDescent="0.2">
      <c r="A18" s="6">
        <v>1</v>
      </c>
      <c r="B18" s="78"/>
      <c r="C18" s="3" t="s">
        <v>124</v>
      </c>
      <c r="D18" s="3"/>
      <c r="E18" s="3" t="s">
        <v>136</v>
      </c>
      <c r="F18" s="3"/>
      <c r="G18" s="3"/>
      <c r="H18" s="3"/>
      <c r="I18" s="3"/>
      <c r="J18" s="3"/>
      <c r="K18" s="3"/>
    </row>
    <row r="19" spans="1:11" s="79" customFormat="1" ht="15" customHeight="1" x14ac:dyDescent="0.2">
      <c r="A19" s="205">
        <v>1</v>
      </c>
      <c r="B19" s="212"/>
      <c r="C19" s="200" t="s">
        <v>149</v>
      </c>
      <c r="D19" s="213"/>
      <c r="E19" s="200" t="s">
        <v>136</v>
      </c>
      <c r="F19" s="3"/>
      <c r="G19" s="3"/>
      <c r="H19" s="3"/>
      <c r="I19" s="3"/>
      <c r="J19" s="3"/>
      <c r="K19" s="3"/>
    </row>
    <row r="20" spans="1:11" s="79" customFormat="1" ht="15" customHeight="1" x14ac:dyDescent="0.2">
      <c r="A20" s="6">
        <v>1</v>
      </c>
      <c r="B20" s="176"/>
      <c r="C20" s="3" t="s">
        <v>249</v>
      </c>
      <c r="D20" s="175"/>
      <c r="E20" s="3" t="s">
        <v>136</v>
      </c>
      <c r="F20" s="3"/>
      <c r="G20" s="3"/>
      <c r="H20" s="3"/>
      <c r="I20" s="3"/>
      <c r="J20" s="3"/>
      <c r="K20" s="3"/>
    </row>
    <row r="21" spans="1:11" s="79" customFormat="1" ht="15" customHeight="1" x14ac:dyDescent="0.2">
      <c r="A21" s="6">
        <v>2</v>
      </c>
      <c r="B21" s="176"/>
      <c r="C21" s="3" t="s">
        <v>250</v>
      </c>
      <c r="D21" s="175"/>
      <c r="E21" s="3" t="s">
        <v>136</v>
      </c>
      <c r="F21" s="3"/>
      <c r="G21" s="3"/>
      <c r="H21" s="3"/>
      <c r="I21" s="3"/>
      <c r="J21" s="3"/>
      <c r="K21" s="3"/>
    </row>
    <row r="22" spans="1:11" s="79" customFormat="1" ht="15" customHeight="1" x14ac:dyDescent="0.2">
      <c r="A22" s="6">
        <v>2</v>
      </c>
      <c r="B22" s="176"/>
      <c r="C22" s="3" t="s">
        <v>251</v>
      </c>
      <c r="D22" s="175"/>
      <c r="E22" s="3" t="s">
        <v>216</v>
      </c>
      <c r="F22" s="3"/>
      <c r="G22" s="3"/>
      <c r="H22" s="3"/>
      <c r="I22" s="3"/>
      <c r="J22" s="3"/>
      <c r="K22" s="3"/>
    </row>
    <row r="23" spans="1:11" s="79" customFormat="1" ht="15" customHeight="1" x14ac:dyDescent="0.2">
      <c r="A23" s="6">
        <v>2</v>
      </c>
      <c r="B23" s="176"/>
      <c r="C23" s="3" t="s">
        <v>252</v>
      </c>
      <c r="D23" s="175"/>
      <c r="E23" s="3" t="s">
        <v>136</v>
      </c>
      <c r="F23" s="3"/>
      <c r="G23" s="3"/>
      <c r="H23" s="3"/>
      <c r="I23" s="3"/>
      <c r="J23" s="3"/>
      <c r="K23" s="3"/>
    </row>
    <row r="24" spans="1:11" s="79" customFormat="1" ht="15" customHeight="1" x14ac:dyDescent="0.2">
      <c r="A24" s="205">
        <v>2</v>
      </c>
      <c r="B24" s="212"/>
      <c r="C24" s="200" t="s">
        <v>148</v>
      </c>
      <c r="D24" s="213"/>
      <c r="E24" s="200" t="s">
        <v>136</v>
      </c>
      <c r="F24" s="3"/>
      <c r="G24" s="3"/>
      <c r="H24" s="3"/>
      <c r="I24" s="3"/>
      <c r="J24" s="3"/>
      <c r="K24" s="3"/>
    </row>
    <row r="25" spans="1:11" s="79" customFormat="1" ht="15" customHeight="1" x14ac:dyDescent="0.2">
      <c r="A25" s="6">
        <v>2</v>
      </c>
      <c r="B25" s="176"/>
      <c r="C25" s="3" t="s">
        <v>316</v>
      </c>
      <c r="D25" s="175"/>
      <c r="E25" s="3" t="s">
        <v>136</v>
      </c>
      <c r="F25" s="3"/>
      <c r="G25" s="3"/>
      <c r="H25" s="3"/>
      <c r="I25" s="3"/>
      <c r="J25" s="3"/>
      <c r="K25" s="3"/>
    </row>
    <row r="26" spans="1:11" s="79" customFormat="1" ht="15" customHeight="1" x14ac:dyDescent="0.2">
      <c r="A26" s="6">
        <v>2</v>
      </c>
      <c r="B26" s="176"/>
      <c r="C26" s="3" t="s">
        <v>150</v>
      </c>
      <c r="D26" s="175"/>
      <c r="E26" s="3" t="s">
        <v>217</v>
      </c>
      <c r="F26" s="3"/>
      <c r="G26" s="3"/>
      <c r="H26" s="3"/>
      <c r="I26" s="3"/>
      <c r="J26" s="3"/>
      <c r="K26" s="3"/>
    </row>
    <row r="27" spans="1:11" s="79" customFormat="1" ht="15" customHeight="1" x14ac:dyDescent="0.2">
      <c r="A27" s="6">
        <v>2</v>
      </c>
      <c r="B27" s="176"/>
      <c r="C27" s="3" t="s">
        <v>321</v>
      </c>
      <c r="D27" s="175"/>
      <c r="E27" s="3" t="s">
        <v>217</v>
      </c>
      <c r="F27" s="3"/>
      <c r="G27" s="3"/>
      <c r="H27" s="3"/>
      <c r="I27" s="3"/>
      <c r="J27" s="3"/>
      <c r="K27" s="3"/>
    </row>
    <row r="28" spans="1:11" s="79" customFormat="1" ht="15" customHeight="1" x14ac:dyDescent="0.2">
      <c r="A28" s="6">
        <v>2</v>
      </c>
      <c r="B28" s="176"/>
      <c r="C28" s="3" t="s">
        <v>257</v>
      </c>
      <c r="D28" s="175"/>
      <c r="E28" s="3" t="s">
        <v>136</v>
      </c>
      <c r="F28" s="3"/>
      <c r="G28" s="3"/>
      <c r="H28" s="3"/>
      <c r="I28" s="3"/>
      <c r="J28" s="3"/>
      <c r="K28" s="3"/>
    </row>
    <row r="29" spans="1:11" s="79" customFormat="1" ht="15" customHeight="1" x14ac:dyDescent="0.2">
      <c r="A29" s="6">
        <v>2</v>
      </c>
      <c r="B29" s="176"/>
      <c r="C29" s="3" t="s">
        <v>195</v>
      </c>
      <c r="D29" s="175"/>
      <c r="E29" s="3" t="s">
        <v>136</v>
      </c>
      <c r="F29" s="3"/>
      <c r="G29" s="3"/>
      <c r="H29" s="3"/>
      <c r="I29" s="3"/>
      <c r="J29" s="3"/>
      <c r="K29" s="3"/>
    </row>
    <row r="30" spans="1:11" s="79" customFormat="1" ht="15" customHeight="1" x14ac:dyDescent="0.2">
      <c r="A30" s="6">
        <v>2</v>
      </c>
      <c r="B30" s="176"/>
      <c r="C30" s="3" t="s">
        <v>190</v>
      </c>
      <c r="D30" s="175"/>
      <c r="E30" s="3" t="s">
        <v>136</v>
      </c>
      <c r="F30" s="3"/>
      <c r="G30" s="3"/>
      <c r="H30" s="3"/>
      <c r="I30" s="3"/>
      <c r="J30" s="3"/>
      <c r="K30" s="3"/>
    </row>
    <row r="31" spans="1:11" s="79" customFormat="1" ht="15" customHeight="1" x14ac:dyDescent="0.2">
      <c r="A31" s="6">
        <v>3</v>
      </c>
      <c r="B31" s="176"/>
      <c r="C31" s="3" t="s">
        <v>304</v>
      </c>
      <c r="D31" s="175"/>
      <c r="E31" s="3" t="s">
        <v>336</v>
      </c>
      <c r="F31" s="3"/>
      <c r="G31" s="3"/>
      <c r="H31" s="3"/>
      <c r="I31" s="3"/>
      <c r="J31" s="3"/>
      <c r="K31" s="3"/>
    </row>
    <row r="32" spans="1:11" s="79" customFormat="1" ht="15" customHeight="1" x14ac:dyDescent="0.2">
      <c r="A32" s="6">
        <v>3</v>
      </c>
      <c r="B32" s="176"/>
      <c r="C32" s="3" t="s">
        <v>332</v>
      </c>
      <c r="D32" s="175"/>
      <c r="E32" s="3" t="s">
        <v>336</v>
      </c>
      <c r="F32" s="3"/>
      <c r="G32" s="3"/>
      <c r="H32" s="3"/>
      <c r="I32" s="3"/>
      <c r="J32" s="3"/>
      <c r="K32" s="3"/>
    </row>
    <row r="33" spans="1:11" s="79" customFormat="1" ht="15" customHeight="1" x14ac:dyDescent="0.2">
      <c r="A33" s="6">
        <v>3</v>
      </c>
      <c r="B33" s="78"/>
      <c r="C33" s="3" t="s">
        <v>108</v>
      </c>
      <c r="D33" s="3"/>
      <c r="E33" s="3" t="s">
        <v>336</v>
      </c>
      <c r="F33" s="3"/>
      <c r="G33" s="3"/>
      <c r="H33" s="3"/>
      <c r="I33" s="3"/>
      <c r="J33" s="3"/>
      <c r="K33" s="3"/>
    </row>
    <row r="34" spans="1:11" s="79" customFormat="1" ht="15" customHeight="1" x14ac:dyDescent="0.2">
      <c r="A34" s="6">
        <v>3</v>
      </c>
      <c r="B34" s="78"/>
      <c r="C34" s="3" t="s">
        <v>194</v>
      </c>
      <c r="D34" s="3"/>
      <c r="E34" s="3" t="s">
        <v>230</v>
      </c>
      <c r="F34" s="3"/>
      <c r="G34" s="3"/>
      <c r="H34" s="3"/>
      <c r="I34" s="3"/>
      <c r="J34" s="3"/>
      <c r="K34" s="3"/>
    </row>
    <row r="35" spans="1:11" s="79" customFormat="1" ht="15" customHeight="1" x14ac:dyDescent="0.2">
      <c r="A35" s="6">
        <v>3</v>
      </c>
      <c r="B35" s="78"/>
      <c r="C35" s="3" t="s">
        <v>191</v>
      </c>
      <c r="D35" s="3"/>
      <c r="E35" s="3" t="s">
        <v>216</v>
      </c>
      <c r="F35" s="3"/>
      <c r="G35" s="3"/>
      <c r="H35" s="3"/>
      <c r="I35" s="3"/>
      <c r="J35" s="3"/>
      <c r="K35" s="3"/>
    </row>
    <row r="36" spans="1:11" s="79" customFormat="1" ht="15" customHeight="1" x14ac:dyDescent="0.2">
      <c r="A36" s="6">
        <v>3</v>
      </c>
      <c r="B36" s="78"/>
      <c r="C36" s="3" t="s">
        <v>97</v>
      </c>
      <c r="D36" s="3"/>
      <c r="E36" s="3" t="s">
        <v>136</v>
      </c>
      <c r="F36" s="3"/>
      <c r="G36" s="3"/>
      <c r="H36" s="3"/>
      <c r="I36" s="3"/>
      <c r="J36" s="3"/>
      <c r="K36" s="3"/>
    </row>
    <row r="37" spans="1:11" s="79" customFormat="1" ht="15" customHeight="1" x14ac:dyDescent="0.2">
      <c r="A37" s="6"/>
      <c r="B37" s="78"/>
      <c r="C37" s="3"/>
      <c r="D37" s="3"/>
      <c r="E37" s="3"/>
      <c r="F37" s="3"/>
      <c r="G37" s="3"/>
      <c r="H37" s="3"/>
      <c r="I37" s="3"/>
      <c r="J37" s="3"/>
      <c r="K37" s="3"/>
    </row>
    <row r="38" spans="1:11" s="79" customFormat="1" ht="15" customHeight="1" x14ac:dyDescent="0.2">
      <c r="A38" s="6"/>
      <c r="B38" s="78"/>
      <c r="C38" s="3"/>
      <c r="D38" s="3"/>
      <c r="E38" s="3"/>
      <c r="F38" s="3"/>
      <c r="G38" s="3"/>
      <c r="H38" s="3"/>
      <c r="I38" s="3"/>
      <c r="J38" s="3"/>
      <c r="K38" s="3"/>
    </row>
    <row r="39" spans="1:11" s="79" customFormat="1" ht="15" customHeight="1" x14ac:dyDescent="0.2">
      <c r="A39" s="88"/>
      <c r="B39" s="78"/>
      <c r="C39" s="3"/>
      <c r="D39" s="3"/>
      <c r="E39" s="3"/>
      <c r="G39" s="88"/>
      <c r="H39" s="78"/>
      <c r="I39" s="3"/>
      <c r="J39" s="3"/>
      <c r="K39" s="3"/>
    </row>
    <row r="40" spans="1:11" s="79" customFormat="1" ht="15" customHeight="1" x14ac:dyDescent="0.2">
      <c r="A40" s="88"/>
      <c r="B40" s="78"/>
      <c r="C40" s="3"/>
      <c r="D40" s="3"/>
      <c r="E40" s="3"/>
      <c r="G40" s="88"/>
      <c r="H40" s="78"/>
      <c r="I40" s="3"/>
      <c r="J40" s="3"/>
      <c r="K40" s="3"/>
    </row>
    <row r="41" spans="1:11" s="79" customFormat="1" ht="15" customHeight="1" x14ac:dyDescent="0.2">
      <c r="A41" s="88"/>
      <c r="B41" s="78"/>
      <c r="C41" s="3"/>
      <c r="D41" s="3"/>
      <c r="E41" s="3"/>
      <c r="G41" s="88"/>
      <c r="H41" s="78"/>
      <c r="I41" s="3"/>
      <c r="J41" s="3"/>
      <c r="K41" s="3"/>
    </row>
    <row r="42" spans="1:11" s="79" customFormat="1" ht="15" customHeight="1" x14ac:dyDescent="0.2">
      <c r="A42" s="88"/>
      <c r="B42" s="78"/>
      <c r="C42" s="3"/>
      <c r="D42" s="3"/>
      <c r="E42" s="3"/>
      <c r="G42" s="88"/>
      <c r="H42" s="78"/>
      <c r="I42" s="3"/>
      <c r="J42" s="3"/>
      <c r="K42" s="3"/>
    </row>
    <row r="43" spans="1:11" s="79" customFormat="1" ht="15" customHeight="1" x14ac:dyDescent="0.2">
      <c r="A43" s="88"/>
      <c r="B43" s="78"/>
      <c r="C43" s="3"/>
      <c r="D43" s="3"/>
      <c r="E43" s="3"/>
      <c r="G43" s="88"/>
      <c r="H43" s="78"/>
      <c r="I43" s="3"/>
      <c r="J43" s="3"/>
      <c r="K43" s="3"/>
    </row>
    <row r="44" spans="1:11" s="79" customFormat="1" ht="15" customHeight="1" x14ac:dyDescent="0.2">
      <c r="A44" s="88"/>
      <c r="B44" s="78"/>
      <c r="C44" s="3"/>
      <c r="D44" s="3"/>
      <c r="E44" s="3"/>
      <c r="G44" s="88"/>
      <c r="H44" s="78"/>
      <c r="I44" s="3"/>
      <c r="J44" s="3"/>
      <c r="K44" s="3"/>
    </row>
    <row r="45" spans="1:11" s="79" customFormat="1" ht="15" customHeight="1" x14ac:dyDescent="0.2">
      <c r="A45" s="88"/>
      <c r="B45" s="78"/>
      <c r="C45" s="3"/>
      <c r="D45" s="3"/>
      <c r="E45" s="3"/>
      <c r="G45" s="88"/>
      <c r="H45" s="78"/>
      <c r="I45" s="3"/>
      <c r="J45" s="3"/>
      <c r="K45" s="3"/>
    </row>
    <row r="46" spans="1:11" s="79" customFormat="1" ht="15" customHeight="1" x14ac:dyDescent="0.2">
      <c r="A46" s="88"/>
      <c r="B46" s="78"/>
      <c r="C46" s="3"/>
      <c r="D46" s="3"/>
      <c r="E46" s="3"/>
      <c r="G46" s="88"/>
      <c r="H46" s="78"/>
      <c r="I46" s="3"/>
      <c r="J46" s="3"/>
      <c r="K46" s="3"/>
    </row>
    <row r="47" spans="1:11" s="79" customFormat="1" ht="15" customHeight="1" x14ac:dyDescent="0.2">
      <c r="A47" s="88"/>
      <c r="B47" s="78"/>
      <c r="C47" s="3"/>
      <c r="D47" s="3"/>
      <c r="E47" s="3"/>
      <c r="G47" s="88"/>
      <c r="H47" s="78"/>
      <c r="I47" s="3"/>
      <c r="J47" s="3"/>
      <c r="K47" s="3"/>
    </row>
    <row r="48" spans="1:11" s="79" customFormat="1" ht="15" customHeight="1" x14ac:dyDescent="0.2">
      <c r="A48" s="88"/>
      <c r="B48" s="78"/>
      <c r="C48" s="3"/>
      <c r="D48" s="3"/>
      <c r="E48" s="3"/>
      <c r="G48" s="88"/>
      <c r="H48" s="78"/>
      <c r="I48" s="3"/>
      <c r="J48" s="3"/>
      <c r="K48" s="3"/>
    </row>
    <row r="49" spans="1:11" s="79" customFormat="1" ht="15" customHeight="1" x14ac:dyDescent="0.2">
      <c r="A49" s="88"/>
      <c r="B49" s="78"/>
      <c r="C49" s="3"/>
      <c r="D49" s="3"/>
      <c r="E49" s="3"/>
      <c r="G49" s="88"/>
      <c r="H49" s="78"/>
      <c r="I49" s="3"/>
      <c r="J49" s="3"/>
      <c r="K49" s="3"/>
    </row>
    <row r="50" spans="1:11" s="79" customFormat="1" ht="5.0999999999999996" customHeight="1" x14ac:dyDescent="0.2">
      <c r="G50" s="88"/>
      <c r="H50" s="78"/>
      <c r="I50" s="3"/>
      <c r="J50" s="3"/>
      <c r="K50" s="3"/>
    </row>
    <row r="51" spans="1:11" s="79" customFormat="1" ht="12.75" customHeight="1" x14ac:dyDescent="0.2">
      <c r="A51" s="237" t="s">
        <v>133</v>
      </c>
      <c r="B51" s="237"/>
      <c r="C51" s="237"/>
      <c r="D51" s="237"/>
      <c r="E51" s="237"/>
      <c r="F51" s="237"/>
      <c r="G51" s="237"/>
      <c r="H51" s="237"/>
      <c r="I51" s="237"/>
      <c r="J51" s="237"/>
      <c r="K51" s="237"/>
    </row>
    <row r="52" spans="1:11" s="79" customFormat="1" ht="3.95" customHeight="1" x14ac:dyDescent="0.2">
      <c r="A52" s="78"/>
      <c r="B52" s="78"/>
      <c r="C52" s="3"/>
      <c r="D52" s="3"/>
      <c r="E52" s="3"/>
    </row>
    <row r="53" spans="1:11" s="79" customFormat="1" ht="36.75" customHeight="1" x14ac:dyDescent="0.2">
      <c r="A53" s="238" t="s">
        <v>29</v>
      </c>
      <c r="B53" s="238"/>
      <c r="C53" s="238"/>
      <c r="D53" s="238"/>
      <c r="E53" s="238"/>
      <c r="F53" s="238"/>
      <c r="G53" s="238"/>
      <c r="H53" s="238"/>
      <c r="I53" s="238"/>
      <c r="J53" s="238"/>
      <c r="K53" s="238"/>
    </row>
    <row r="54" spans="1:11" x14ac:dyDescent="0.2">
      <c r="A54" s="31"/>
      <c r="B54" s="31"/>
      <c r="C54" s="31"/>
      <c r="D54" s="31"/>
      <c r="E54" s="31"/>
      <c r="F54" s="31"/>
      <c r="G54" s="31"/>
      <c r="H54" s="31"/>
      <c r="I54" s="31"/>
      <c r="J54" s="31"/>
      <c r="K54" s="31"/>
    </row>
  </sheetData>
  <sortState xmlns:xlrd2="http://schemas.microsoft.com/office/spreadsheetml/2017/richdata2" ref="A12:S30">
    <sortCondition ref="C12:C30"/>
  </sortState>
  <mergeCells count="8">
    <mergeCell ref="A6:K6"/>
    <mergeCell ref="A51:K51"/>
    <mergeCell ref="A53:K53"/>
    <mergeCell ref="F3:K3"/>
    <mergeCell ref="E4:H4"/>
    <mergeCell ref="E11:I11"/>
    <mergeCell ref="E12:I12"/>
    <mergeCell ref="E13:I13"/>
  </mergeCells>
  <phoneticPr fontId="0" type="noConversion"/>
  <printOptions horizontalCentered="1"/>
  <pageMargins left="0.35" right="0.35" top="0.35" bottom="0.35" header="0.5" footer="0.5"/>
  <pageSetup orientation="portrait" r:id="rId1"/>
  <headerFooter alignWithMargins="0"/>
  <ignoredErrors>
    <ignoredError sqref="A12:A13" numberStoredAsText="1"/>
  </ignoredErrors>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1"/>
  <dimension ref="A1:AO354"/>
  <sheetViews>
    <sheetView tabSelected="1" zoomScale="125" zoomScaleNormal="125" workbookViewId="0">
      <pane xSplit="12" ySplit="20" topLeftCell="M21" activePane="bottomRight" state="frozen"/>
      <selection pane="topRight" activeCell="M1" sqref="M1"/>
      <selection pane="bottomLeft" activeCell="A21" sqref="A21"/>
      <selection pane="bottomRight" activeCell="M21" sqref="M21"/>
    </sheetView>
  </sheetViews>
  <sheetFormatPr defaultColWidth="9.140625" defaultRowHeight="11.25" x14ac:dyDescent="0.2"/>
  <cols>
    <col min="1" max="1" width="1.28515625" style="2" customWidth="1"/>
    <col min="2" max="2" width="10.7109375" style="2" customWidth="1"/>
    <col min="3" max="3" width="3.140625" style="2" customWidth="1"/>
    <col min="4" max="4" width="5.140625" style="2" customWidth="1"/>
    <col min="5" max="5" width="9.42578125" style="2" customWidth="1"/>
    <col min="6" max="6" width="0.7109375" style="2" customWidth="1"/>
    <col min="7" max="13" width="4.85546875" style="2" customWidth="1"/>
    <col min="14" max="14" width="4.85546875" style="8" customWidth="1"/>
    <col min="15" max="15" width="4.5703125" style="1" customWidth="1"/>
    <col min="16" max="16" width="3" style="2" customWidth="1"/>
    <col min="17" max="17" width="6.7109375" style="22" customWidth="1"/>
    <col min="18" max="18" width="3.7109375" style="2" customWidth="1"/>
    <col min="19" max="19" width="4" style="9" customWidth="1"/>
    <col min="20" max="20" width="3.28515625" style="86" customWidth="1"/>
    <col min="21" max="21" width="3.85546875" style="57" customWidth="1"/>
    <col min="22" max="22" width="6.7109375" style="16" customWidth="1"/>
    <col min="23" max="23" width="1" style="86" customWidth="1"/>
    <col min="24" max="24" width="3.7109375" style="42" customWidth="1"/>
    <col min="25" max="25" width="6.7109375" style="42" customWidth="1"/>
    <col min="26" max="26" width="5.140625" style="61" customWidth="1"/>
    <col min="27" max="27" width="6.7109375" style="18" customWidth="1"/>
    <col min="28" max="28" width="5.140625" style="16" customWidth="1"/>
    <col min="29" max="29" width="4.5703125" style="67" customWidth="1"/>
    <col min="30" max="30" width="4.140625" style="67" customWidth="1"/>
    <col min="31" max="31" width="6.7109375" style="18" customWidth="1"/>
    <col min="32" max="32" width="1" style="86" customWidth="1"/>
    <col min="33" max="33" width="4.28515625" style="125" customWidth="1"/>
    <col min="34" max="37" width="6.7109375" style="18" customWidth="1"/>
    <col min="38" max="38" width="1" style="2" customWidth="1"/>
    <col min="39" max="39" width="2" style="2" customWidth="1"/>
    <col min="40" max="16384" width="9.140625" style="2"/>
  </cols>
  <sheetData>
    <row r="1" spans="2:39" s="3" customFormat="1" ht="9.9499999999999993" hidden="1" customHeight="1" x14ac:dyDescent="0.2">
      <c r="B1" s="111" t="s">
        <v>56</v>
      </c>
      <c r="D1" s="40"/>
      <c r="E1" s="73" t="s">
        <v>24</v>
      </c>
      <c r="F1" s="73"/>
      <c r="G1" s="30" t="s">
        <v>49</v>
      </c>
      <c r="H1" s="30"/>
      <c r="I1" s="30"/>
      <c r="J1" s="30"/>
      <c r="K1" s="30"/>
      <c r="L1" s="30"/>
      <c r="N1" s="73" t="s">
        <v>25</v>
      </c>
      <c r="O1" s="85"/>
      <c r="P1" s="29"/>
      <c r="Q1" s="39">
        <f>IF(Suggested="Yes",Y1,AE1)</f>
        <v>0.05</v>
      </c>
      <c r="R1" s="37" t="s">
        <v>48</v>
      </c>
      <c r="S1" s="5" t="str">
        <f>+Instructions!$B$3</f>
        <v>B</v>
      </c>
      <c r="T1" s="52"/>
      <c r="U1" s="56">
        <f>+Instructions!$C$22</f>
        <v>0</v>
      </c>
      <c r="V1" s="17">
        <f t="shared" ref="V1:V7" si="0">ROUND($Y1*(1-U1)+0.004999,2)</f>
        <v>0.05</v>
      </c>
      <c r="W1" s="52"/>
      <c r="X1" s="6" t="s">
        <v>400</v>
      </c>
      <c r="Y1" s="39">
        <v>0.05</v>
      </c>
      <c r="Z1" s="60">
        <f t="shared" ref="Z1:AA7" si="1">+U1</f>
        <v>0</v>
      </c>
      <c r="AA1" s="17">
        <f t="shared" si="1"/>
        <v>0.05</v>
      </c>
      <c r="AB1" s="12">
        <f t="shared" ref="AB1:AB7" si="2">(AE1-AA1)/AE1</f>
        <v>0</v>
      </c>
      <c r="AC1" s="119"/>
      <c r="AD1" s="126">
        <v>1</v>
      </c>
      <c r="AE1" s="38">
        <f t="shared" ref="AE1:AE7" si="3">SUM(AH1:AJ1)+AC1</f>
        <v>0.05</v>
      </c>
      <c r="AF1" s="52"/>
      <c r="AH1" s="17">
        <f t="shared" ref="AH1:AH7" si="4">ROUND(AA1/(1-VLOOKUP(AD1,Group,2,FALSE)),2)</f>
        <v>0.05</v>
      </c>
      <c r="AI1" s="17">
        <f t="shared" ref="AI1:AI7" si="5">IF(VLOOKUP(AD1,Group,5,FALSE)="YES",VLOOKUP(ROUND(ROUND(AH1,1)-AH1,2),Round,2,FALSE)+VLOOKUP(AD1,Group,6,FALSE),0)</f>
        <v>0</v>
      </c>
      <c r="AJ1" s="17">
        <f t="shared" ref="AJ1:AJ7" si="6">IF(VLOOKUP(AD1,Group,7,FALSE)="",0,ROUND(AH1-0.04999,1)-AH1+AK1)</f>
        <v>0</v>
      </c>
      <c r="AK1" s="17" t="str">
        <f t="shared" ref="AK1:AK7" si="7">IF(VLOOKUP(AD1,Group,7,FALSE)="","",VLOOKUP(AD1,Group,7,FALSE))</f>
        <v/>
      </c>
      <c r="AM1" s="97" t="s">
        <v>60</v>
      </c>
    </row>
    <row r="2" spans="2:39" s="3" customFormat="1" ht="9.9499999999999993" hidden="1" customHeight="1" x14ac:dyDescent="0.2">
      <c r="B2" s="112" t="s">
        <v>46</v>
      </c>
      <c r="D2" s="40"/>
      <c r="E2" s="73" t="s">
        <v>24</v>
      </c>
      <c r="F2" s="73"/>
      <c r="G2" s="30" t="s">
        <v>26</v>
      </c>
      <c r="H2" s="30"/>
      <c r="I2" s="30" t="s">
        <v>27</v>
      </c>
      <c r="J2" s="30"/>
      <c r="K2" s="30"/>
      <c r="L2" s="30"/>
      <c r="N2" s="73"/>
      <c r="O2" s="85"/>
      <c r="P2" s="29"/>
      <c r="Q2" s="39">
        <f>IF(Suggested="Yes",Y2,AE2)</f>
        <v>0.05</v>
      </c>
      <c r="R2" s="37" t="s">
        <v>47</v>
      </c>
      <c r="S2" s="5" t="str">
        <f>+Instructions!$B$3</f>
        <v>B</v>
      </c>
      <c r="T2" s="52"/>
      <c r="U2" s="56">
        <f>+Instructions!$C$22</f>
        <v>0</v>
      </c>
      <c r="V2" s="39">
        <f t="shared" si="0"/>
        <v>0.05</v>
      </c>
      <c r="W2" s="52"/>
      <c r="X2" s="6" t="s">
        <v>400</v>
      </c>
      <c r="Y2" s="39">
        <v>0.05</v>
      </c>
      <c r="Z2" s="60">
        <f t="shared" si="1"/>
        <v>0</v>
      </c>
      <c r="AA2" s="39">
        <f t="shared" si="1"/>
        <v>0.05</v>
      </c>
      <c r="AB2" s="60">
        <f t="shared" si="2"/>
        <v>0</v>
      </c>
      <c r="AC2" s="119"/>
      <c r="AD2" s="128">
        <v>2</v>
      </c>
      <c r="AE2" s="44">
        <f t="shared" si="3"/>
        <v>0.05</v>
      </c>
      <c r="AF2" s="52"/>
      <c r="AH2" s="17">
        <f t="shared" si="4"/>
        <v>0.05</v>
      </c>
      <c r="AI2" s="17">
        <f t="shared" si="5"/>
        <v>0</v>
      </c>
      <c r="AJ2" s="17">
        <f t="shared" si="6"/>
        <v>0</v>
      </c>
      <c r="AK2" s="17" t="str">
        <f t="shared" si="7"/>
        <v/>
      </c>
      <c r="AM2" s="97" t="s">
        <v>60</v>
      </c>
    </row>
    <row r="3" spans="2:39" s="3" customFormat="1" ht="9.9499999999999993" hidden="1" customHeight="1" x14ac:dyDescent="0.2">
      <c r="B3" s="110" t="s">
        <v>8</v>
      </c>
      <c r="D3" s="40"/>
      <c r="E3" s="73" t="s">
        <v>24</v>
      </c>
      <c r="F3" s="73"/>
      <c r="G3" s="30" t="s">
        <v>26</v>
      </c>
      <c r="H3" s="30"/>
      <c r="I3" s="30" t="s">
        <v>27</v>
      </c>
      <c r="J3" s="30"/>
      <c r="K3" s="30"/>
      <c r="L3" s="30"/>
      <c r="N3" s="73"/>
      <c r="O3" s="85"/>
      <c r="P3" s="29"/>
      <c r="Q3" s="39">
        <f>IF(Suggested="Yes",Y3,AE3)</f>
        <v>0.05</v>
      </c>
      <c r="R3" s="37" t="s">
        <v>47</v>
      </c>
      <c r="S3" s="5" t="str">
        <f>+Instructions!$B$3</f>
        <v>B</v>
      </c>
      <c r="T3" s="52"/>
      <c r="U3" s="56">
        <f>+Instructions!$C$22</f>
        <v>0</v>
      </c>
      <c r="V3" s="17">
        <f t="shared" si="0"/>
        <v>0.05</v>
      </c>
      <c r="W3" s="52"/>
      <c r="X3" s="6" t="s">
        <v>400</v>
      </c>
      <c r="Y3" s="39">
        <v>0.05</v>
      </c>
      <c r="Z3" s="60">
        <f t="shared" si="1"/>
        <v>0</v>
      </c>
      <c r="AA3" s="17">
        <f t="shared" si="1"/>
        <v>0.05</v>
      </c>
      <c r="AB3" s="12">
        <f t="shared" si="2"/>
        <v>0</v>
      </c>
      <c r="AC3" s="119"/>
      <c r="AD3" s="127">
        <v>3</v>
      </c>
      <c r="AE3" s="53">
        <f t="shared" si="3"/>
        <v>0.05</v>
      </c>
      <c r="AF3" s="52"/>
      <c r="AH3" s="17">
        <f t="shared" si="4"/>
        <v>0.05</v>
      </c>
      <c r="AI3" s="17">
        <f t="shared" si="5"/>
        <v>0</v>
      </c>
      <c r="AJ3" s="17">
        <f t="shared" si="6"/>
        <v>0</v>
      </c>
      <c r="AK3" s="17" t="str">
        <f t="shared" si="7"/>
        <v/>
      </c>
      <c r="AM3" s="97" t="s">
        <v>60</v>
      </c>
    </row>
    <row r="4" spans="2:39" s="3" customFormat="1" ht="9.9499999999999993" hidden="1" customHeight="1" x14ac:dyDescent="0.2">
      <c r="B4" s="113">
        <v>0</v>
      </c>
      <c r="D4" s="40"/>
      <c r="E4" s="73" t="s">
        <v>24</v>
      </c>
      <c r="F4" s="73"/>
      <c r="G4" s="30" t="s">
        <v>26</v>
      </c>
      <c r="H4" s="30"/>
      <c r="I4" s="30" t="s">
        <v>27</v>
      </c>
      <c r="J4" s="30"/>
      <c r="K4" s="30"/>
      <c r="L4" s="30"/>
      <c r="N4" s="73"/>
      <c r="O4" s="85"/>
      <c r="P4" s="29"/>
      <c r="Q4" s="39">
        <f>IF(Suggested="Yes",'Price List'!Y4,'Price List'!AE4)</f>
        <v>0</v>
      </c>
      <c r="R4" s="37" t="s">
        <v>47</v>
      </c>
      <c r="S4" s="5" t="str">
        <f>+Instructions!$B$3</f>
        <v>B</v>
      </c>
      <c r="T4" s="52"/>
      <c r="U4" s="56">
        <f>+Instructions!$C$22</f>
        <v>0</v>
      </c>
      <c r="V4" s="17">
        <f t="shared" si="0"/>
        <v>0</v>
      </c>
      <c r="W4" s="52"/>
      <c r="X4" s="6" t="s">
        <v>400</v>
      </c>
      <c r="Y4" s="39">
        <v>0</v>
      </c>
      <c r="Z4" s="60">
        <f t="shared" si="1"/>
        <v>0</v>
      </c>
      <c r="AA4" s="17">
        <f t="shared" si="1"/>
        <v>0</v>
      </c>
      <c r="AB4" s="12" t="e">
        <f t="shared" si="2"/>
        <v>#DIV/0!</v>
      </c>
      <c r="AC4" s="119"/>
      <c r="AD4" s="129">
        <v>4</v>
      </c>
      <c r="AE4" s="106">
        <f t="shared" si="3"/>
        <v>0</v>
      </c>
      <c r="AF4" s="52"/>
      <c r="AH4" s="17">
        <f t="shared" si="4"/>
        <v>0</v>
      </c>
      <c r="AI4" s="17">
        <f t="shared" si="5"/>
        <v>0</v>
      </c>
      <c r="AJ4" s="17">
        <f t="shared" si="6"/>
        <v>0</v>
      </c>
      <c r="AK4" s="17" t="str">
        <f t="shared" si="7"/>
        <v/>
      </c>
      <c r="AM4" s="97" t="s">
        <v>60</v>
      </c>
    </row>
    <row r="5" spans="2:39" s="3" customFormat="1" ht="9.9499999999999993" hidden="1" customHeight="1" x14ac:dyDescent="0.2">
      <c r="B5" s="114">
        <v>0</v>
      </c>
      <c r="D5" s="40"/>
      <c r="E5" s="73" t="s">
        <v>24</v>
      </c>
      <c r="F5" s="73"/>
      <c r="G5" s="30" t="s">
        <v>26</v>
      </c>
      <c r="H5" s="30"/>
      <c r="I5" s="30" t="s">
        <v>27</v>
      </c>
      <c r="J5" s="30"/>
      <c r="K5" s="30"/>
      <c r="L5" s="30"/>
      <c r="N5" s="73"/>
      <c r="O5" s="85"/>
      <c r="P5" s="29"/>
      <c r="Q5" s="39">
        <f>IF(Suggested="Yes",'Price List'!Y5,'Price List'!AE5)</f>
        <v>0</v>
      </c>
      <c r="R5" s="37" t="s">
        <v>47</v>
      </c>
      <c r="S5" s="5" t="str">
        <f>+Instructions!$B$3</f>
        <v>B</v>
      </c>
      <c r="T5" s="52"/>
      <c r="U5" s="56">
        <f>+Instructions!$C$22</f>
        <v>0</v>
      </c>
      <c r="V5" s="17">
        <f t="shared" si="0"/>
        <v>0</v>
      </c>
      <c r="W5" s="52"/>
      <c r="X5" s="6" t="s">
        <v>400</v>
      </c>
      <c r="Y5" s="39">
        <v>0</v>
      </c>
      <c r="Z5" s="60">
        <f t="shared" si="1"/>
        <v>0</v>
      </c>
      <c r="AA5" s="17">
        <f t="shared" si="1"/>
        <v>0</v>
      </c>
      <c r="AB5" s="12" t="e">
        <f t="shared" si="2"/>
        <v>#DIV/0!</v>
      </c>
      <c r="AC5" s="119"/>
      <c r="AD5" s="130">
        <v>5</v>
      </c>
      <c r="AE5" s="107">
        <f t="shared" si="3"/>
        <v>0</v>
      </c>
      <c r="AF5" s="52"/>
      <c r="AH5" s="17">
        <f t="shared" si="4"/>
        <v>0</v>
      </c>
      <c r="AI5" s="17">
        <f t="shared" si="5"/>
        <v>0</v>
      </c>
      <c r="AJ5" s="17">
        <f t="shared" si="6"/>
        <v>0</v>
      </c>
      <c r="AK5" s="17" t="str">
        <f t="shared" si="7"/>
        <v/>
      </c>
      <c r="AM5" s="97" t="s">
        <v>60</v>
      </c>
    </row>
    <row r="6" spans="2:39" s="3" customFormat="1" ht="9.9499999999999993" hidden="1" customHeight="1" x14ac:dyDescent="0.2">
      <c r="B6" s="115">
        <v>0</v>
      </c>
      <c r="D6" s="40"/>
      <c r="E6" s="73" t="s">
        <v>24</v>
      </c>
      <c r="F6" s="73"/>
      <c r="G6" s="30" t="s">
        <v>26</v>
      </c>
      <c r="H6" s="30"/>
      <c r="I6" s="30" t="s">
        <v>27</v>
      </c>
      <c r="J6" s="30"/>
      <c r="K6" s="30"/>
      <c r="L6" s="30"/>
      <c r="N6" s="73"/>
      <c r="O6" s="85"/>
      <c r="P6" s="29"/>
      <c r="Q6" s="39">
        <f>IF(Suggested="Yes",'Price List'!Y6,'Price List'!AE6)</f>
        <v>0</v>
      </c>
      <c r="R6" s="37" t="s">
        <v>47</v>
      </c>
      <c r="S6" s="5" t="str">
        <f>+Instructions!$B$3</f>
        <v>B</v>
      </c>
      <c r="T6" s="52"/>
      <c r="U6" s="56">
        <f>+Instructions!$C$22</f>
        <v>0</v>
      </c>
      <c r="V6" s="17">
        <f t="shared" si="0"/>
        <v>0</v>
      </c>
      <c r="W6" s="52"/>
      <c r="X6" s="6" t="s">
        <v>400</v>
      </c>
      <c r="Y6" s="39">
        <v>0</v>
      </c>
      <c r="Z6" s="60">
        <f t="shared" si="1"/>
        <v>0</v>
      </c>
      <c r="AA6" s="17">
        <f t="shared" si="1"/>
        <v>0</v>
      </c>
      <c r="AB6" s="12" t="e">
        <f t="shared" si="2"/>
        <v>#DIV/0!</v>
      </c>
      <c r="AC6" s="119"/>
      <c r="AD6" s="131">
        <v>6</v>
      </c>
      <c r="AE6" s="108">
        <f t="shared" si="3"/>
        <v>0</v>
      </c>
      <c r="AF6" s="52"/>
      <c r="AH6" s="17">
        <f t="shared" si="4"/>
        <v>0</v>
      </c>
      <c r="AI6" s="17">
        <f t="shared" si="5"/>
        <v>0</v>
      </c>
      <c r="AJ6" s="17">
        <f t="shared" si="6"/>
        <v>0</v>
      </c>
      <c r="AK6" s="17" t="str">
        <f t="shared" si="7"/>
        <v/>
      </c>
      <c r="AM6" s="97" t="s">
        <v>60</v>
      </c>
    </row>
    <row r="7" spans="2:39" s="3" customFormat="1" ht="9.9499999999999993" hidden="1" customHeight="1" x14ac:dyDescent="0.2">
      <c r="B7" s="116">
        <v>0</v>
      </c>
      <c r="D7" s="40"/>
      <c r="E7" s="73" t="s">
        <v>24</v>
      </c>
      <c r="F7" s="73"/>
      <c r="G7" s="30" t="s">
        <v>26</v>
      </c>
      <c r="H7" s="30"/>
      <c r="I7" s="30" t="s">
        <v>27</v>
      </c>
      <c r="J7" s="30"/>
      <c r="K7" s="30"/>
      <c r="L7" s="30"/>
      <c r="N7" s="73"/>
      <c r="O7" s="85"/>
      <c r="P7" s="29"/>
      <c r="Q7" s="39">
        <f>IF(Suggested="Yes",'Price List'!Y7,'Price List'!AE7)</f>
        <v>0</v>
      </c>
      <c r="R7" s="37" t="s">
        <v>47</v>
      </c>
      <c r="S7" s="5" t="str">
        <f>+Instructions!$B$3</f>
        <v>B</v>
      </c>
      <c r="T7" s="52"/>
      <c r="U7" s="56">
        <f>+Instructions!$C$22</f>
        <v>0</v>
      </c>
      <c r="V7" s="17">
        <f t="shared" si="0"/>
        <v>0</v>
      </c>
      <c r="W7" s="52"/>
      <c r="X7" s="6" t="s">
        <v>400</v>
      </c>
      <c r="Y7" s="39">
        <v>0</v>
      </c>
      <c r="Z7" s="60">
        <f t="shared" si="1"/>
        <v>0</v>
      </c>
      <c r="AA7" s="17">
        <f t="shared" si="1"/>
        <v>0</v>
      </c>
      <c r="AB7" s="12" t="e">
        <f t="shared" si="2"/>
        <v>#DIV/0!</v>
      </c>
      <c r="AC7" s="119"/>
      <c r="AD7" s="132">
        <v>7</v>
      </c>
      <c r="AE7" s="109">
        <f t="shared" si="3"/>
        <v>0</v>
      </c>
      <c r="AF7" s="52"/>
      <c r="AH7" s="17">
        <f t="shared" si="4"/>
        <v>0</v>
      </c>
      <c r="AI7" s="17">
        <f t="shared" si="5"/>
        <v>0</v>
      </c>
      <c r="AJ7" s="17">
        <f t="shared" si="6"/>
        <v>0</v>
      </c>
      <c r="AK7" s="17" t="str">
        <f t="shared" si="7"/>
        <v/>
      </c>
      <c r="AM7" s="97" t="s">
        <v>60</v>
      </c>
    </row>
    <row r="8" spans="2:39" s="3" customFormat="1" ht="9.9499999999999993" hidden="1" customHeight="1" x14ac:dyDescent="0.2">
      <c r="B8" s="117" t="s">
        <v>58</v>
      </c>
      <c r="D8" s="40"/>
      <c r="E8" s="73"/>
      <c r="F8" s="73"/>
      <c r="G8" s="30"/>
      <c r="H8" s="30"/>
      <c r="I8" s="30"/>
      <c r="J8" s="30"/>
      <c r="K8" s="30"/>
      <c r="L8" s="30"/>
      <c r="N8" s="73"/>
      <c r="O8" s="85" t="s">
        <v>14</v>
      </c>
      <c r="P8" s="29" t="s">
        <v>53</v>
      </c>
      <c r="Q8" s="39">
        <v>1000</v>
      </c>
      <c r="R8" s="37" t="s">
        <v>59</v>
      </c>
      <c r="S8" s="37"/>
      <c r="T8" s="52"/>
      <c r="U8" s="56">
        <v>0.1</v>
      </c>
      <c r="V8" s="39">
        <v>1000</v>
      </c>
      <c r="W8" s="52"/>
      <c r="X8" s="39" t="s">
        <v>59</v>
      </c>
      <c r="Y8" s="39">
        <v>1000</v>
      </c>
      <c r="Z8" s="60">
        <v>0.1</v>
      </c>
      <c r="AA8" s="39">
        <v>1000</v>
      </c>
      <c r="AB8" s="60">
        <v>0.1</v>
      </c>
      <c r="AC8" s="74">
        <v>10</v>
      </c>
      <c r="AD8" s="74"/>
      <c r="AE8" s="39">
        <v>1000</v>
      </c>
      <c r="AF8" s="52"/>
      <c r="AG8" s="123"/>
      <c r="AH8" s="39"/>
      <c r="AI8" s="39"/>
      <c r="AJ8" s="39"/>
      <c r="AK8" s="39"/>
      <c r="AM8" s="97" t="s">
        <v>60</v>
      </c>
    </row>
    <row r="9" spans="2:39" s="3" customFormat="1" ht="12.75" hidden="1" x14ac:dyDescent="0.2">
      <c r="C9" s="32"/>
      <c r="D9" s="32"/>
      <c r="E9" s="32"/>
      <c r="F9" s="32"/>
      <c r="G9" s="32"/>
      <c r="H9" s="32"/>
      <c r="I9" s="32"/>
      <c r="J9" s="32"/>
      <c r="K9" s="32"/>
      <c r="L9" s="32"/>
      <c r="M9" s="32"/>
      <c r="N9" s="13"/>
      <c r="O9" s="33"/>
      <c r="P9" s="32"/>
      <c r="Q9" s="34"/>
      <c r="R9" s="32"/>
      <c r="S9" s="43"/>
      <c r="T9" s="52"/>
      <c r="U9" s="87"/>
      <c r="V9" s="46"/>
      <c r="W9" s="52"/>
      <c r="X9" s="44"/>
      <c r="Y9" s="44"/>
      <c r="Z9" s="45"/>
      <c r="AA9" s="44"/>
      <c r="AB9" s="46"/>
      <c r="AC9" s="62"/>
      <c r="AD9" s="62"/>
      <c r="AE9" s="44"/>
      <c r="AF9" s="52"/>
      <c r="AG9" s="124"/>
      <c r="AH9" s="44"/>
      <c r="AI9" s="44"/>
      <c r="AJ9" s="44"/>
      <c r="AK9" s="44"/>
      <c r="AL9" s="32"/>
      <c r="AM9" s="97" t="s">
        <v>60</v>
      </c>
    </row>
    <row r="10" spans="2:39" s="3" customFormat="1" ht="9.9499999999999993" hidden="1" customHeight="1" x14ac:dyDescent="0.2">
      <c r="I10" s="6"/>
      <c r="J10" s="6"/>
      <c r="K10" s="6"/>
      <c r="L10" s="6"/>
      <c r="M10" s="219" t="s">
        <v>23</v>
      </c>
      <c r="N10" s="220"/>
      <c r="O10" s="220"/>
      <c r="P10" s="220"/>
      <c r="Q10" s="220"/>
      <c r="R10" s="221"/>
      <c r="S10" s="19"/>
      <c r="T10" s="52"/>
      <c r="U10" s="228" t="s">
        <v>44</v>
      </c>
      <c r="V10" s="228"/>
      <c r="W10" s="52"/>
      <c r="X10" s="226" t="s">
        <v>45</v>
      </c>
      <c r="Y10" s="226"/>
      <c r="Z10" s="226"/>
      <c r="AA10" s="226"/>
      <c r="AB10" s="226"/>
      <c r="AC10" s="226"/>
      <c r="AD10" s="226"/>
      <c r="AE10" s="226"/>
      <c r="AF10" s="52"/>
      <c r="AG10" s="89"/>
      <c r="AM10" s="97" t="s">
        <v>60</v>
      </c>
    </row>
    <row r="11" spans="2:39" s="30" customFormat="1" ht="9.9499999999999993" hidden="1" customHeight="1" x14ac:dyDescent="0.2">
      <c r="D11" s="23" t="s">
        <v>11</v>
      </c>
      <c r="E11" s="24"/>
      <c r="F11" s="24"/>
      <c r="G11" s="24"/>
      <c r="H11" s="24"/>
      <c r="I11" s="25"/>
      <c r="J11" s="25"/>
      <c r="K11" s="25"/>
      <c r="L11" s="25"/>
      <c r="M11" s="223" t="s">
        <v>52</v>
      </c>
      <c r="N11" s="224"/>
      <c r="O11" s="26" t="s">
        <v>14</v>
      </c>
      <c r="P11" s="26" t="s">
        <v>18</v>
      </c>
      <c r="Q11" s="27" t="str">
        <f>IF(Suggested="Yes",Y11,AE11)</f>
        <v>List Price</v>
      </c>
      <c r="R11" s="26" t="s">
        <v>17</v>
      </c>
      <c r="S11" s="28" t="s">
        <v>16</v>
      </c>
      <c r="T11" s="52"/>
      <c r="U11" s="54" t="s">
        <v>19</v>
      </c>
      <c r="V11" s="14" t="s">
        <v>15</v>
      </c>
      <c r="W11" s="52"/>
      <c r="X11" s="68" t="s">
        <v>61</v>
      </c>
      <c r="Y11" s="68" t="s">
        <v>13</v>
      </c>
      <c r="Z11" s="41" t="s">
        <v>20</v>
      </c>
      <c r="AA11" s="28" t="s">
        <v>21</v>
      </c>
      <c r="AB11" s="28" t="s">
        <v>30</v>
      </c>
      <c r="AC11" s="64" t="s">
        <v>62</v>
      </c>
      <c r="AD11" s="90" t="s">
        <v>54</v>
      </c>
      <c r="AE11" s="64" t="s">
        <v>4</v>
      </c>
      <c r="AF11" s="52"/>
      <c r="AH11" s="28" t="s">
        <v>74</v>
      </c>
      <c r="AI11" s="133" t="s">
        <v>75</v>
      </c>
      <c r="AJ11" s="28" t="s">
        <v>76</v>
      </c>
      <c r="AK11" s="28" t="s">
        <v>77</v>
      </c>
      <c r="AL11" s="3"/>
      <c r="AM11" s="97" t="s">
        <v>60</v>
      </c>
    </row>
    <row r="12" spans="2:39" s="3" customFormat="1" ht="9.9499999999999993" hidden="1" customHeight="1" x14ac:dyDescent="0.2">
      <c r="C12" s="32"/>
      <c r="D12" s="32"/>
      <c r="E12" s="32"/>
      <c r="F12" s="32"/>
      <c r="G12" s="32"/>
      <c r="H12" s="32"/>
      <c r="I12" s="32"/>
      <c r="J12" s="32"/>
      <c r="K12" s="32"/>
      <c r="L12" s="32"/>
      <c r="M12" s="32"/>
      <c r="N12" s="13"/>
      <c r="O12" s="33"/>
      <c r="P12" s="32"/>
      <c r="Q12" s="34"/>
      <c r="R12" s="32"/>
      <c r="S12" s="43"/>
      <c r="T12" s="52"/>
      <c r="U12" s="87"/>
      <c r="V12" s="46"/>
      <c r="W12" s="52"/>
      <c r="X12" s="44"/>
      <c r="Y12" s="44"/>
      <c r="Z12" s="45"/>
      <c r="AA12" s="44"/>
      <c r="AB12" s="46"/>
      <c r="AC12" s="62"/>
      <c r="AD12" s="62"/>
      <c r="AE12" s="44"/>
      <c r="AF12" s="52"/>
      <c r="AG12" s="124"/>
      <c r="AH12" s="44"/>
      <c r="AI12" s="44"/>
      <c r="AJ12" s="44"/>
      <c r="AK12" s="44"/>
      <c r="AL12" s="32"/>
      <c r="AM12" s="97" t="s">
        <v>60</v>
      </c>
    </row>
    <row r="13" spans="2:39" s="11" customFormat="1" ht="15.95" customHeight="1" x14ac:dyDescent="0.2">
      <c r="M13" s="231" t="str">
        <f>"File '"&amp;Instructions!B2&amp;"' - "&amp;Instructions!B1</f>
        <v>File 'A' - Ape</v>
      </c>
      <c r="N13" s="231"/>
      <c r="O13" s="231"/>
      <c r="P13" s="231"/>
      <c r="Q13" s="231"/>
      <c r="R13" s="231"/>
      <c r="S13" s="71"/>
      <c r="T13" s="52"/>
      <c r="U13" s="227" t="s">
        <v>12</v>
      </c>
      <c r="V13" s="227"/>
      <c r="W13" s="52"/>
      <c r="X13" s="20"/>
      <c r="Y13" s="20"/>
      <c r="Z13" s="59"/>
      <c r="AB13" s="20"/>
      <c r="AC13" s="66"/>
      <c r="AD13" s="66"/>
      <c r="AE13" s="20" t="s">
        <v>22</v>
      </c>
      <c r="AF13" s="52"/>
      <c r="AG13" s="91"/>
      <c r="AL13" s="3"/>
      <c r="AM13" s="31" t="s">
        <v>60</v>
      </c>
    </row>
    <row r="14" spans="2:39" s="11" customFormat="1" ht="15.95" customHeight="1" x14ac:dyDescent="0.2">
      <c r="G14" s="35"/>
      <c r="M14" s="72"/>
      <c r="N14" s="72"/>
      <c r="O14" s="72"/>
      <c r="P14" s="72"/>
      <c r="Q14" s="21"/>
      <c r="R14" s="154" t="str">
        <f>+Instructions!B4</f>
        <v>5/1/26 (Updated)</v>
      </c>
      <c r="S14" s="71"/>
      <c r="T14" s="52"/>
      <c r="U14" s="70"/>
      <c r="V14" s="70"/>
      <c r="W14" s="52"/>
      <c r="X14" s="58"/>
      <c r="Y14" s="58"/>
      <c r="Z14" s="59"/>
      <c r="AB14" s="20"/>
      <c r="AC14" s="229">
        <f ca="1">TODAY()</f>
        <v>46184</v>
      </c>
      <c r="AD14" s="229"/>
      <c r="AE14" s="229"/>
      <c r="AF14" s="52"/>
      <c r="AG14" s="91"/>
      <c r="AL14" s="3"/>
      <c r="AM14" s="31" t="s">
        <v>60</v>
      </c>
    </row>
    <row r="15" spans="2:39" s="11" customFormat="1" ht="9.9499999999999993" customHeight="1" x14ac:dyDescent="0.2">
      <c r="M15" s="230"/>
      <c r="N15" s="230"/>
      <c r="O15" s="230"/>
      <c r="P15" s="230"/>
      <c r="Q15" s="230"/>
      <c r="R15" s="230"/>
      <c r="S15" s="71"/>
      <c r="T15" s="52"/>
      <c r="U15" s="70"/>
      <c r="V15" s="70"/>
      <c r="W15" s="52"/>
      <c r="X15" s="58"/>
      <c r="Y15" s="58"/>
      <c r="Z15" s="59"/>
      <c r="AB15" s="20"/>
      <c r="AC15" s="66"/>
      <c r="AD15" s="66"/>
      <c r="AF15" s="52"/>
      <c r="AG15" s="91"/>
      <c r="AL15" s="3"/>
      <c r="AM15" s="31" t="s">
        <v>60</v>
      </c>
    </row>
    <row r="16" spans="2:39" s="3" customFormat="1" ht="12" customHeight="1" x14ac:dyDescent="0.2">
      <c r="C16" s="35" t="str">
        <f>"Product Code '"&amp;Instructions!B3&amp;"'"</f>
        <v>Product Code 'B'</v>
      </c>
      <c r="M16" s="230"/>
      <c r="N16" s="230"/>
      <c r="O16" s="230"/>
      <c r="P16" s="230"/>
      <c r="Q16" s="230"/>
      <c r="R16" s="230"/>
      <c r="S16" s="5"/>
      <c r="T16" s="52"/>
      <c r="U16" s="69"/>
      <c r="V16" s="69"/>
      <c r="W16" s="52"/>
      <c r="X16" s="39"/>
      <c r="Y16" s="39"/>
      <c r="Z16" s="55"/>
      <c r="AA16" s="17"/>
      <c r="AB16" s="15"/>
      <c r="AC16" s="65"/>
      <c r="AD16" s="65"/>
      <c r="AE16" s="83" t="str">
        <f>IF(Instructions!$C$8="","",Instructions!$C$8)</f>
        <v/>
      </c>
      <c r="AF16" s="52"/>
      <c r="AG16" s="122"/>
      <c r="AH16" s="17"/>
      <c r="AI16" s="17"/>
      <c r="AJ16" s="17"/>
      <c r="AK16" s="17"/>
      <c r="AM16" s="31" t="s">
        <v>60</v>
      </c>
    </row>
    <row r="17" spans="2:39" s="3" customFormat="1" ht="3.95" customHeight="1" x14ac:dyDescent="0.2">
      <c r="C17" s="185"/>
      <c r="D17" s="188"/>
      <c r="E17" s="188"/>
      <c r="F17" s="188"/>
      <c r="G17" s="188"/>
      <c r="H17" s="188"/>
      <c r="I17" s="188"/>
      <c r="J17" s="188"/>
      <c r="K17" s="188"/>
      <c r="L17" s="188"/>
      <c r="M17" s="188" t="s">
        <v>95</v>
      </c>
      <c r="N17" s="188"/>
      <c r="O17" s="188"/>
      <c r="P17" s="188"/>
      <c r="Q17" s="188"/>
      <c r="R17" s="188"/>
      <c r="S17" s="5"/>
      <c r="T17" s="52"/>
      <c r="U17" s="69"/>
      <c r="V17" s="69"/>
      <c r="W17" s="52"/>
      <c r="X17" s="39"/>
      <c r="Y17" s="39"/>
      <c r="Z17" s="55"/>
      <c r="AA17" s="17"/>
      <c r="AB17" s="15"/>
      <c r="AC17" s="65"/>
      <c r="AD17" s="65"/>
      <c r="AE17" s="17"/>
      <c r="AF17" s="52"/>
      <c r="AG17" s="122"/>
      <c r="AH17" s="17"/>
      <c r="AI17" s="17"/>
      <c r="AJ17" s="17"/>
      <c r="AK17" s="17"/>
      <c r="AM17" s="31" t="s">
        <v>60</v>
      </c>
    </row>
    <row r="18" spans="2:39" s="30" customFormat="1" ht="9.9499999999999993" customHeight="1" x14ac:dyDescent="0.2">
      <c r="C18" s="76" t="s">
        <v>11</v>
      </c>
      <c r="D18" s="77"/>
      <c r="E18" s="77"/>
      <c r="F18" s="77"/>
      <c r="G18" s="25"/>
      <c r="H18" s="25"/>
      <c r="I18" s="25"/>
      <c r="J18" s="25"/>
      <c r="K18" s="25"/>
      <c r="L18" s="25"/>
      <c r="M18" s="223" t="s">
        <v>52</v>
      </c>
      <c r="N18" s="224"/>
      <c r="O18" s="26" t="s">
        <v>14</v>
      </c>
      <c r="P18" s="26" t="s">
        <v>18</v>
      </c>
      <c r="Q18" s="27" t="str">
        <f>+Q$11</f>
        <v>List Price</v>
      </c>
      <c r="R18" s="26" t="s">
        <v>17</v>
      </c>
      <c r="S18" s="26" t="str">
        <f>+S$11</f>
        <v>Code</v>
      </c>
      <c r="T18" s="52"/>
      <c r="U18" s="75" t="s">
        <v>19</v>
      </c>
      <c r="V18" s="27" t="s">
        <v>15</v>
      </c>
      <c r="W18" s="52"/>
      <c r="X18" s="41" t="s">
        <v>61</v>
      </c>
      <c r="Y18" s="41" t="s">
        <v>13</v>
      </c>
      <c r="Z18" s="41" t="str">
        <f t="shared" ref="Z18:AK18" si="8">+Z$11</f>
        <v>Disc</v>
      </c>
      <c r="AA18" s="28" t="str">
        <f t="shared" si="8"/>
        <v>Act. Cost</v>
      </c>
      <c r="AB18" s="28" t="str">
        <f t="shared" si="8"/>
        <v>GP%</v>
      </c>
      <c r="AC18" s="64" t="str">
        <f t="shared" si="8"/>
        <v>Adj.</v>
      </c>
      <c r="AD18" s="90" t="str">
        <f>+AD$11</f>
        <v>Group</v>
      </c>
      <c r="AE18" s="28" t="str">
        <f t="shared" si="8"/>
        <v>Price</v>
      </c>
      <c r="AF18" s="52"/>
      <c r="AH18" s="28" t="str">
        <f t="shared" si="8"/>
        <v>Calc Price</v>
      </c>
      <c r="AI18" s="28" t="str">
        <f t="shared" si="8"/>
        <v>.05 Round</v>
      </c>
      <c r="AJ18" s="28" t="str">
        <f t="shared" si="8"/>
        <v>Cents</v>
      </c>
      <c r="AK18" s="28" t="str">
        <f t="shared" si="8"/>
        <v>Round to</v>
      </c>
      <c r="AL18" s="3"/>
      <c r="AM18" s="31" t="s">
        <v>60</v>
      </c>
    </row>
    <row r="19" spans="2:39" s="155" customFormat="1" ht="9.9499999999999993" customHeight="1" x14ac:dyDescent="0.2">
      <c r="C19" s="222" t="s">
        <v>63</v>
      </c>
      <c r="D19" s="222"/>
      <c r="E19" s="222"/>
      <c r="F19" s="222"/>
      <c r="G19" s="222"/>
      <c r="H19" s="222"/>
      <c r="I19" s="222"/>
      <c r="J19" s="222"/>
      <c r="K19" s="222"/>
      <c r="L19" s="222"/>
      <c r="M19" s="222"/>
      <c r="N19" s="222"/>
      <c r="O19" s="222"/>
      <c r="P19" s="222"/>
      <c r="Q19" s="222"/>
      <c r="R19" s="222"/>
      <c r="S19" s="156"/>
      <c r="T19" s="52"/>
      <c r="U19" s="159"/>
      <c r="V19" s="159"/>
      <c r="W19" s="52"/>
      <c r="X19" s="160"/>
      <c r="Y19" s="160"/>
      <c r="Z19" s="161"/>
      <c r="AA19" s="157"/>
      <c r="AB19" s="158"/>
      <c r="AC19" s="162"/>
      <c r="AD19" s="163"/>
      <c r="AE19" s="157"/>
      <c r="AF19" s="52"/>
      <c r="AH19" s="157"/>
      <c r="AI19" s="157"/>
      <c r="AJ19" s="157"/>
      <c r="AK19" s="157"/>
      <c r="AL19" s="3"/>
      <c r="AM19" s="31" t="s">
        <v>60</v>
      </c>
    </row>
    <row r="20" spans="2:39" s="155" customFormat="1" ht="9.9499999999999993" customHeight="1" x14ac:dyDescent="0.2">
      <c r="C20" s="222" t="s">
        <v>93</v>
      </c>
      <c r="D20" s="222"/>
      <c r="E20" s="222"/>
      <c r="F20" s="222"/>
      <c r="G20" s="222"/>
      <c r="H20" s="222"/>
      <c r="I20" s="222"/>
      <c r="J20" s="222"/>
      <c r="K20" s="222"/>
      <c r="L20" s="222"/>
      <c r="M20" s="222"/>
      <c r="N20" s="222"/>
      <c r="O20" s="222"/>
      <c r="P20" s="222"/>
      <c r="Q20" s="222"/>
      <c r="R20" s="222"/>
      <c r="S20" s="156"/>
      <c r="T20" s="52"/>
      <c r="U20" s="159"/>
      <c r="V20" s="159"/>
      <c r="W20" s="52"/>
      <c r="X20" s="160"/>
      <c r="Y20" s="160"/>
      <c r="Z20" s="161"/>
      <c r="AA20" s="157"/>
      <c r="AB20" s="158"/>
      <c r="AC20" s="162"/>
      <c r="AD20" s="163"/>
      <c r="AE20" s="157"/>
      <c r="AF20" s="52"/>
      <c r="AH20" s="157"/>
      <c r="AI20" s="157"/>
      <c r="AJ20" s="157"/>
      <c r="AK20" s="157"/>
      <c r="AL20" s="3"/>
      <c r="AM20" s="31"/>
    </row>
    <row r="21" spans="2:39" s="3" customFormat="1" ht="3.95" customHeight="1" x14ac:dyDescent="0.2">
      <c r="M21" s="3" t="s">
        <v>377</v>
      </c>
      <c r="N21" s="73"/>
      <c r="O21" s="85"/>
      <c r="P21" s="6"/>
      <c r="Q21" s="39"/>
      <c r="R21" s="6"/>
      <c r="S21" s="5"/>
      <c r="T21" s="52"/>
      <c r="U21" s="56"/>
      <c r="V21" s="15"/>
      <c r="W21" s="52"/>
      <c r="X21" s="39"/>
      <c r="Y21" s="39"/>
      <c r="Z21" s="55"/>
      <c r="AA21" s="17"/>
      <c r="AB21" s="15"/>
      <c r="AC21" s="65"/>
      <c r="AD21" s="122"/>
      <c r="AE21" s="39"/>
      <c r="AF21" s="52"/>
      <c r="AH21" s="17"/>
      <c r="AI21" s="17"/>
      <c r="AJ21" s="17"/>
      <c r="AK21" s="17"/>
      <c r="AM21" s="31" t="s">
        <v>60</v>
      </c>
    </row>
    <row r="22" spans="2:39" s="3" customFormat="1" ht="9.9499999999999993" customHeight="1" x14ac:dyDescent="0.2">
      <c r="C22" s="193" t="s">
        <v>239</v>
      </c>
      <c r="N22" s="73"/>
      <c r="O22" s="85"/>
      <c r="P22" s="194" t="s">
        <v>94</v>
      </c>
      <c r="Q22" s="168" t="s">
        <v>240</v>
      </c>
      <c r="R22" s="195"/>
      <c r="S22" s="37"/>
      <c r="T22" s="52"/>
      <c r="U22" s="56"/>
      <c r="V22" s="15"/>
      <c r="W22" s="52"/>
      <c r="X22" s="39"/>
      <c r="Y22" s="39"/>
      <c r="Z22" s="55"/>
      <c r="AA22" s="17"/>
      <c r="AB22" s="15"/>
      <c r="AC22" s="65"/>
      <c r="AD22" s="65"/>
      <c r="AE22" s="39"/>
      <c r="AF22" s="52"/>
      <c r="AM22" s="146"/>
    </row>
    <row r="23" spans="2:39" s="3" customFormat="1" ht="2.85" customHeight="1" x14ac:dyDescent="0.2">
      <c r="C23" s="3" t="s">
        <v>95</v>
      </c>
      <c r="M23" s="3" t="s">
        <v>377</v>
      </c>
      <c r="N23" s="73"/>
      <c r="O23" s="85"/>
      <c r="P23" s="6"/>
      <c r="Q23" s="39"/>
      <c r="R23" s="6"/>
      <c r="S23" s="37"/>
      <c r="T23" s="52"/>
      <c r="U23" s="56"/>
      <c r="V23" s="15"/>
      <c r="W23" s="52"/>
      <c r="X23" s="39"/>
      <c r="Y23" s="39"/>
      <c r="Z23" s="55"/>
      <c r="AA23" s="17"/>
      <c r="AB23" s="15"/>
      <c r="AC23" s="65"/>
      <c r="AD23" s="122"/>
      <c r="AE23" s="39"/>
      <c r="AF23" s="52"/>
      <c r="AH23" s="17"/>
      <c r="AI23" s="17"/>
      <c r="AJ23" s="17"/>
      <c r="AK23" s="17"/>
      <c r="AM23" s="31" t="s">
        <v>60</v>
      </c>
    </row>
    <row r="24" spans="2:39" s="3" customFormat="1" ht="9.9499999999999993" customHeight="1" x14ac:dyDescent="0.2">
      <c r="C24" s="35"/>
      <c r="D24" s="40" t="s">
        <v>10</v>
      </c>
      <c r="E24" s="196" t="s">
        <v>241</v>
      </c>
      <c r="F24" s="196"/>
      <c r="G24" s="196"/>
      <c r="H24" s="196"/>
      <c r="I24" s="196"/>
      <c r="J24" s="196"/>
      <c r="K24" s="196"/>
      <c r="M24" s="30"/>
      <c r="N24" s="30"/>
      <c r="O24" s="30"/>
      <c r="P24" s="30"/>
      <c r="Q24" s="39"/>
      <c r="R24" s="30"/>
      <c r="S24" s="37"/>
      <c r="T24" s="52"/>
      <c r="U24" s="69"/>
      <c r="V24" s="69"/>
      <c r="W24" s="52"/>
      <c r="X24" s="39"/>
      <c r="Y24" s="39"/>
      <c r="Z24" s="55"/>
      <c r="AA24" s="17"/>
      <c r="AB24" s="15"/>
      <c r="AC24" s="65"/>
      <c r="AD24" s="122"/>
      <c r="AE24" s="17"/>
      <c r="AF24" s="52"/>
      <c r="AH24" s="17"/>
      <c r="AI24" s="17"/>
      <c r="AJ24" s="17"/>
      <c r="AK24" s="17"/>
      <c r="AM24" s="31"/>
    </row>
    <row r="25" spans="2:39" s="3" customFormat="1" ht="2.1" customHeight="1" x14ac:dyDescent="0.2">
      <c r="N25" s="73"/>
      <c r="O25" s="85"/>
      <c r="P25" s="6"/>
      <c r="Q25" s="39"/>
      <c r="R25" s="6"/>
      <c r="S25" s="37"/>
      <c r="T25" s="52"/>
      <c r="U25" s="56"/>
      <c r="V25" s="15"/>
      <c r="W25" s="52"/>
      <c r="X25" s="39"/>
      <c r="Y25" s="39"/>
      <c r="Z25" s="55"/>
      <c r="AA25" s="17"/>
      <c r="AB25" s="15"/>
      <c r="AC25" s="65"/>
      <c r="AD25" s="122"/>
      <c r="AE25" s="39"/>
      <c r="AF25" s="52"/>
      <c r="AH25" s="17"/>
      <c r="AI25" s="17"/>
      <c r="AJ25" s="17"/>
      <c r="AK25" s="17"/>
      <c r="AM25" s="31" t="s">
        <v>60</v>
      </c>
    </row>
    <row r="26" spans="2:39" s="3" customFormat="1" ht="9.9499999999999993" customHeight="1" x14ac:dyDescent="0.2">
      <c r="B26" s="111" t="s">
        <v>56</v>
      </c>
      <c r="D26" s="40"/>
      <c r="E26" s="73" t="s">
        <v>96</v>
      </c>
      <c r="F26" s="73"/>
      <c r="G26" s="30" t="s">
        <v>49</v>
      </c>
      <c r="H26" s="30"/>
      <c r="I26" s="30"/>
      <c r="J26" s="30"/>
      <c r="K26" s="30"/>
      <c r="L26" s="30"/>
      <c r="N26" s="73" t="s">
        <v>159</v>
      </c>
      <c r="O26" s="85" t="s">
        <v>14</v>
      </c>
      <c r="P26" s="29"/>
      <c r="Q26" s="39">
        <f>IF(Suggested="Yes",Y26,AE26)</f>
        <v>7.1</v>
      </c>
      <c r="R26" s="37" t="s">
        <v>48</v>
      </c>
      <c r="S26" s="37" t="str">
        <f>+Instructions!$B$3</f>
        <v>B</v>
      </c>
      <c r="T26" s="52"/>
      <c r="U26" s="56">
        <f>+Instructions!$C$22</f>
        <v>0</v>
      </c>
      <c r="V26" s="17">
        <f t="shared" ref="V26:V27" si="9">ROUND($Y26*(1-U26)+0.004999,2)</f>
        <v>7.1</v>
      </c>
      <c r="W26" s="52"/>
      <c r="X26" s="6" t="s">
        <v>401</v>
      </c>
      <c r="Y26" s="39">
        <v>7.1</v>
      </c>
      <c r="Z26" s="60">
        <f t="shared" ref="Z26:Z27" si="10">+U26</f>
        <v>0</v>
      </c>
      <c r="AA26" s="17">
        <f t="shared" ref="AA26:AA27" si="11">+V26</f>
        <v>7.1</v>
      </c>
      <c r="AB26" s="12">
        <f t="shared" ref="AB26:AB27" si="12">(AE26-AA26)/AE26</f>
        <v>0</v>
      </c>
      <c r="AC26" s="119"/>
      <c r="AD26" s="126">
        <v>1</v>
      </c>
      <c r="AE26" s="38">
        <f t="shared" ref="AE26:AE27" si="13">SUM(AH26:AJ26)+AC26</f>
        <v>7.1</v>
      </c>
      <c r="AF26" s="52"/>
      <c r="AH26" s="17">
        <f t="shared" ref="AH26:AH27" si="14">ROUND(AA26/(1-VLOOKUP(AD26,Group,2,FALSE)),2)</f>
        <v>7.1</v>
      </c>
      <c r="AI26" s="17">
        <f t="shared" ref="AI26:AI27" si="15">IF(VLOOKUP(AD26,Group,5,FALSE)="YES",VLOOKUP(ROUND(ROUND(AH26,1)-AH26,2),Round,2,FALSE)+VLOOKUP(AD26,Group,6,FALSE),0)</f>
        <v>0</v>
      </c>
      <c r="AJ26" s="17">
        <f t="shared" ref="AJ26:AJ27" si="16">IF(VLOOKUP(AD26,Group,7,FALSE)="",0,ROUND(AH26-0.04999,1)-AH26+AK26)</f>
        <v>0</v>
      </c>
      <c r="AK26" s="17" t="str">
        <f t="shared" ref="AK26:AK27" si="17">IF(VLOOKUP(AD26,Group,7,FALSE)="","",VLOOKUP(AD26,Group,7,FALSE))</f>
        <v/>
      </c>
      <c r="AM26" s="97" t="s">
        <v>60</v>
      </c>
    </row>
    <row r="27" spans="2:39" s="3" customFormat="1" ht="9.9499999999999993" customHeight="1" x14ac:dyDescent="0.2">
      <c r="B27" s="111" t="s">
        <v>56</v>
      </c>
      <c r="D27" s="40"/>
      <c r="E27" s="73" t="s">
        <v>222</v>
      </c>
      <c r="F27" s="73"/>
      <c r="G27" s="30" t="s">
        <v>277</v>
      </c>
      <c r="H27" s="30"/>
      <c r="I27" s="30"/>
      <c r="J27" s="30"/>
      <c r="K27" s="30"/>
      <c r="L27" s="30"/>
      <c r="N27" s="73" t="s">
        <v>159</v>
      </c>
      <c r="O27" s="85" t="s">
        <v>14</v>
      </c>
      <c r="P27" s="29" t="s">
        <v>53</v>
      </c>
      <c r="Q27" s="39">
        <f>IF(Suggested="Yes",Y27,AE27)</f>
        <v>7.1</v>
      </c>
      <c r="R27" s="37" t="s">
        <v>48</v>
      </c>
      <c r="S27" s="37" t="str">
        <f>+Instructions!$B$3</f>
        <v>B</v>
      </c>
      <c r="T27" s="52"/>
      <c r="U27" s="56">
        <f>+Instructions!$C$22</f>
        <v>0</v>
      </c>
      <c r="V27" s="17">
        <f t="shared" si="9"/>
        <v>7.1</v>
      </c>
      <c r="W27" s="52"/>
      <c r="X27" s="6" t="s">
        <v>401</v>
      </c>
      <c r="Y27" s="39">
        <v>7.1</v>
      </c>
      <c r="Z27" s="60">
        <f t="shared" si="10"/>
        <v>0</v>
      </c>
      <c r="AA27" s="17">
        <f t="shared" si="11"/>
        <v>7.1</v>
      </c>
      <c r="AB27" s="12">
        <f t="shared" si="12"/>
        <v>0</v>
      </c>
      <c r="AC27" s="119"/>
      <c r="AD27" s="126">
        <v>1</v>
      </c>
      <c r="AE27" s="38">
        <f t="shared" si="13"/>
        <v>7.1</v>
      </c>
      <c r="AF27" s="52"/>
      <c r="AH27" s="17">
        <f t="shared" si="14"/>
        <v>7.1</v>
      </c>
      <c r="AI27" s="17">
        <f t="shared" si="15"/>
        <v>0</v>
      </c>
      <c r="AJ27" s="17">
        <f t="shared" si="16"/>
        <v>0</v>
      </c>
      <c r="AK27" s="17" t="str">
        <f t="shared" si="17"/>
        <v/>
      </c>
      <c r="AM27" s="97" t="s">
        <v>60</v>
      </c>
    </row>
    <row r="28" spans="2:39" s="3" customFormat="1" ht="1.5" customHeight="1" x14ac:dyDescent="0.2">
      <c r="B28" s="111"/>
      <c r="D28" s="40"/>
      <c r="E28" s="73"/>
      <c r="F28" s="73"/>
      <c r="G28" s="30"/>
      <c r="H28" s="30"/>
      <c r="I28" s="30"/>
      <c r="J28" s="30"/>
      <c r="K28" s="30"/>
      <c r="L28" s="30"/>
      <c r="N28" s="73"/>
      <c r="O28" s="85"/>
      <c r="P28" s="29"/>
      <c r="Q28" s="39"/>
      <c r="R28" s="37"/>
      <c r="S28" s="37"/>
      <c r="T28" s="52"/>
      <c r="U28" s="56"/>
      <c r="V28" s="17"/>
      <c r="W28" s="52"/>
      <c r="X28" s="6"/>
      <c r="Y28" s="39"/>
      <c r="Z28" s="60"/>
      <c r="AA28" s="17"/>
      <c r="AB28" s="60"/>
      <c r="AC28" s="74"/>
      <c r="AD28" s="170"/>
      <c r="AE28" s="39"/>
      <c r="AF28" s="52"/>
      <c r="AH28" s="17"/>
      <c r="AI28" s="17"/>
      <c r="AJ28" s="17"/>
      <c r="AK28" s="17"/>
      <c r="AM28" s="97"/>
    </row>
    <row r="29" spans="2:39" s="3" customFormat="1" ht="9.75" customHeight="1" x14ac:dyDescent="0.2">
      <c r="B29" s="117"/>
      <c r="D29" s="40" t="s">
        <v>143</v>
      </c>
      <c r="E29" s="197" t="s">
        <v>281</v>
      </c>
      <c r="F29" s="73"/>
      <c r="G29" s="30"/>
      <c r="H29" s="30"/>
      <c r="I29" s="30"/>
      <c r="J29" s="30"/>
      <c r="K29" s="30"/>
      <c r="L29" s="30"/>
      <c r="N29" s="73"/>
      <c r="O29" s="85"/>
      <c r="P29" s="29"/>
      <c r="Q29" s="39"/>
      <c r="R29" s="37"/>
      <c r="S29" s="37"/>
      <c r="T29" s="52"/>
      <c r="U29" s="56"/>
      <c r="V29" s="17"/>
      <c r="W29" s="52"/>
      <c r="X29" s="6"/>
      <c r="Y29" s="39"/>
      <c r="Z29" s="60"/>
      <c r="AA29" s="17"/>
      <c r="AB29" s="60"/>
      <c r="AC29" s="74"/>
      <c r="AD29" s="170"/>
      <c r="AE29" s="39"/>
      <c r="AF29" s="52"/>
      <c r="AH29" s="17"/>
      <c r="AI29" s="17"/>
      <c r="AJ29" s="17"/>
      <c r="AK29" s="17"/>
      <c r="AM29" s="97"/>
    </row>
    <row r="30" spans="2:39" s="3" customFormat="1" ht="3.95" customHeight="1" x14ac:dyDescent="0.2">
      <c r="N30" s="73"/>
      <c r="O30" s="85"/>
      <c r="P30" s="6"/>
      <c r="Q30" s="39"/>
      <c r="R30" s="6"/>
      <c r="S30" s="5"/>
      <c r="T30" s="52"/>
      <c r="U30" s="56"/>
      <c r="V30" s="15"/>
      <c r="W30" s="52"/>
      <c r="X30" s="39"/>
      <c r="Y30" s="39"/>
      <c r="Z30" s="55"/>
      <c r="AA30" s="17"/>
      <c r="AB30" s="15"/>
      <c r="AC30" s="65"/>
      <c r="AD30" s="122"/>
      <c r="AE30" s="39"/>
      <c r="AF30" s="52"/>
      <c r="AH30" s="17"/>
      <c r="AI30" s="17"/>
      <c r="AJ30" s="17"/>
      <c r="AK30" s="17"/>
      <c r="AM30" s="31"/>
    </row>
    <row r="31" spans="2:39" s="3" customFormat="1" ht="9.9499999999999993" customHeight="1" x14ac:dyDescent="0.2">
      <c r="C31" s="193" t="s">
        <v>113</v>
      </c>
      <c r="N31" s="73"/>
      <c r="O31" s="85"/>
      <c r="P31" s="194" t="s">
        <v>94</v>
      </c>
      <c r="Q31" s="168" t="s">
        <v>115</v>
      </c>
      <c r="R31" s="195"/>
      <c r="S31" s="5"/>
      <c r="T31" s="52"/>
      <c r="U31" s="56"/>
      <c r="V31" s="15"/>
      <c r="W31" s="52"/>
      <c r="X31" s="39"/>
      <c r="Y31" s="39"/>
      <c r="Z31" s="55"/>
      <c r="AA31" s="17"/>
      <c r="AB31" s="15"/>
      <c r="AC31" s="65"/>
      <c r="AD31" s="65"/>
      <c r="AE31" s="39"/>
      <c r="AF31" s="52"/>
      <c r="AM31" s="146"/>
    </row>
    <row r="32" spans="2:39" s="3" customFormat="1" ht="2.85" customHeight="1" x14ac:dyDescent="0.2">
      <c r="C32" s="3" t="s">
        <v>95</v>
      </c>
      <c r="N32" s="73"/>
      <c r="O32" s="85"/>
      <c r="P32" s="6"/>
      <c r="Q32" s="39"/>
      <c r="R32" s="6"/>
      <c r="S32" s="5"/>
      <c r="T32" s="52"/>
      <c r="U32" s="56"/>
      <c r="V32" s="15"/>
      <c r="W32" s="52"/>
      <c r="X32" s="39"/>
      <c r="Y32" s="39"/>
      <c r="Z32" s="55"/>
      <c r="AA32" s="17"/>
      <c r="AB32" s="15"/>
      <c r="AC32" s="65"/>
      <c r="AD32" s="122"/>
      <c r="AE32" s="39"/>
      <c r="AF32" s="52"/>
      <c r="AH32" s="17"/>
      <c r="AI32" s="17"/>
      <c r="AJ32" s="17"/>
      <c r="AK32" s="17"/>
      <c r="AM32" s="31" t="s">
        <v>60</v>
      </c>
    </row>
    <row r="33" spans="2:39" s="3" customFormat="1" ht="9.9499999999999993" customHeight="1" x14ac:dyDescent="0.2">
      <c r="C33" s="35"/>
      <c r="D33" s="40" t="s">
        <v>10</v>
      </c>
      <c r="E33" s="196" t="s">
        <v>291</v>
      </c>
      <c r="F33" s="196"/>
      <c r="G33" s="196"/>
      <c r="H33" s="196"/>
      <c r="I33" s="196"/>
      <c r="J33" s="196"/>
      <c r="K33" s="196"/>
      <c r="M33" s="30"/>
      <c r="N33" s="30"/>
      <c r="O33" s="30"/>
      <c r="P33" s="30"/>
      <c r="Q33" s="39"/>
      <c r="R33" s="30"/>
      <c r="S33" s="5"/>
      <c r="T33" s="52"/>
      <c r="U33" s="69"/>
      <c r="V33" s="69"/>
      <c r="W33" s="52"/>
      <c r="X33" s="39"/>
      <c r="Y33" s="39"/>
      <c r="Z33" s="55"/>
      <c r="AA33" s="17"/>
      <c r="AB33" s="15"/>
      <c r="AC33" s="65"/>
      <c r="AD33" s="122"/>
      <c r="AE33" s="17"/>
      <c r="AF33" s="52"/>
      <c r="AH33" s="17"/>
      <c r="AI33" s="17"/>
      <c r="AJ33" s="17"/>
      <c r="AK33" s="17"/>
      <c r="AM33" s="31"/>
    </row>
    <row r="34" spans="2:39" s="3" customFormat="1" ht="2.1" customHeight="1" x14ac:dyDescent="0.2">
      <c r="N34" s="73"/>
      <c r="O34" s="85"/>
      <c r="P34" s="6"/>
      <c r="Q34" s="39"/>
      <c r="R34" s="6"/>
      <c r="S34" s="5"/>
      <c r="T34" s="52"/>
      <c r="U34" s="56"/>
      <c r="V34" s="15"/>
      <c r="W34" s="52"/>
      <c r="X34" s="39"/>
      <c r="Y34" s="39"/>
      <c r="Z34" s="55"/>
      <c r="AA34" s="17"/>
      <c r="AB34" s="15"/>
      <c r="AC34" s="65"/>
      <c r="AD34" s="122"/>
      <c r="AE34" s="39"/>
      <c r="AF34" s="52"/>
      <c r="AH34" s="17"/>
      <c r="AI34" s="17"/>
      <c r="AJ34" s="17"/>
      <c r="AK34" s="17"/>
      <c r="AM34" s="31" t="s">
        <v>60</v>
      </c>
    </row>
    <row r="35" spans="2:39" s="3" customFormat="1" ht="9.9499999999999993" customHeight="1" x14ac:dyDescent="0.2">
      <c r="B35" s="111" t="s">
        <v>56</v>
      </c>
      <c r="D35" s="40" t="s">
        <v>140</v>
      </c>
      <c r="E35" s="73" t="s">
        <v>96</v>
      </c>
      <c r="F35" s="73"/>
      <c r="G35" s="30" t="s">
        <v>49</v>
      </c>
      <c r="H35" s="30"/>
      <c r="I35" s="30"/>
      <c r="J35" s="30"/>
      <c r="K35" s="30"/>
      <c r="L35" s="30"/>
      <c r="N35" s="73" t="s">
        <v>159</v>
      </c>
      <c r="O35" s="85" t="s">
        <v>14</v>
      </c>
      <c r="P35" s="29"/>
      <c r="Q35" s="39">
        <f>IF(Suggested="Yes",Y35,AE35)</f>
        <v>7.45</v>
      </c>
      <c r="R35" s="37" t="s">
        <v>48</v>
      </c>
      <c r="S35" s="5" t="str">
        <f>+Instructions!$B$3</f>
        <v>B</v>
      </c>
      <c r="T35" s="52"/>
      <c r="U35" s="56">
        <f>+Instructions!$C$22</f>
        <v>0</v>
      </c>
      <c r="V35" s="17">
        <f t="shared" ref="V35" si="18">ROUND($Y35*(1-U35)+0.004999,2)</f>
        <v>7.45</v>
      </c>
      <c r="W35" s="52"/>
      <c r="X35" s="6" t="s">
        <v>401</v>
      </c>
      <c r="Y35" s="39">
        <v>7.45</v>
      </c>
      <c r="Z35" s="60">
        <f t="shared" ref="Z35" si="19">+U35</f>
        <v>0</v>
      </c>
      <c r="AA35" s="17">
        <f t="shared" ref="AA35" si="20">+V35</f>
        <v>7.45</v>
      </c>
      <c r="AB35" s="12">
        <f t="shared" ref="AB35" si="21">(AE35-AA35)/AE35</f>
        <v>0</v>
      </c>
      <c r="AC35" s="119"/>
      <c r="AD35" s="126">
        <v>1</v>
      </c>
      <c r="AE35" s="38">
        <f t="shared" ref="AE35" si="22">SUM(AH35:AJ35)+AC35</f>
        <v>7.45</v>
      </c>
      <c r="AF35" s="52"/>
      <c r="AH35" s="17">
        <f t="shared" ref="AH35" si="23">ROUND(AA35/(1-VLOOKUP(AD35,Group,2,FALSE)),2)</f>
        <v>7.45</v>
      </c>
      <c r="AI35" s="17">
        <f t="shared" ref="AI35" si="24">IF(VLOOKUP(AD35,Group,5,FALSE)="YES",VLOOKUP(ROUND(ROUND(AH35,1)-AH35,2),Round,2,FALSE)+VLOOKUP(AD35,Group,6,FALSE),0)</f>
        <v>0</v>
      </c>
      <c r="AJ35" s="17">
        <f t="shared" ref="AJ35" si="25">IF(VLOOKUP(AD35,Group,7,FALSE)="",0,ROUND(AH35-0.04999,1)-AH35+AK35)</f>
        <v>0</v>
      </c>
      <c r="AK35" s="17" t="str">
        <f t="shared" ref="AK35" si="26">IF(VLOOKUP(AD35,Group,7,FALSE)="","",VLOOKUP(AD35,Group,7,FALSE))</f>
        <v/>
      </c>
      <c r="AM35" s="97" t="s">
        <v>60</v>
      </c>
    </row>
    <row r="36" spans="2:39" s="3" customFormat="1" ht="2.1" customHeight="1" x14ac:dyDescent="0.2">
      <c r="N36" s="73"/>
      <c r="O36" s="85"/>
      <c r="P36" s="6"/>
      <c r="Q36" s="39"/>
      <c r="R36" s="6"/>
      <c r="S36" s="5"/>
      <c r="T36" s="52"/>
      <c r="U36" s="56"/>
      <c r="V36" s="15"/>
      <c r="W36" s="52"/>
      <c r="X36" s="39"/>
      <c r="Y36" s="39"/>
      <c r="Z36" s="55"/>
      <c r="AA36" s="17"/>
      <c r="AB36" s="15"/>
      <c r="AC36" s="65"/>
      <c r="AD36" s="122"/>
      <c r="AE36" s="39"/>
      <c r="AF36" s="52"/>
      <c r="AH36" s="17"/>
      <c r="AI36" s="17"/>
      <c r="AJ36" s="17"/>
      <c r="AK36" s="17"/>
      <c r="AM36" s="31" t="s">
        <v>60</v>
      </c>
    </row>
    <row r="37" spans="2:39" s="3" customFormat="1" ht="9.9499999999999993" customHeight="1" x14ac:dyDescent="0.2">
      <c r="B37" s="110" t="s">
        <v>8</v>
      </c>
      <c r="D37" s="40"/>
      <c r="E37" s="73" t="s">
        <v>106</v>
      </c>
      <c r="F37" s="73"/>
      <c r="G37" s="30" t="s">
        <v>142</v>
      </c>
      <c r="H37" s="30"/>
      <c r="I37" s="30"/>
      <c r="J37" s="30"/>
      <c r="K37" s="30"/>
      <c r="L37" s="30"/>
      <c r="N37" s="73"/>
      <c r="O37" s="85" t="s">
        <v>14</v>
      </c>
      <c r="P37" s="29"/>
      <c r="Q37" s="39">
        <f>IF(Suggested="Yes",Y37,AE37)</f>
        <v>10.25</v>
      </c>
      <c r="R37" s="37" t="s">
        <v>47</v>
      </c>
      <c r="S37" s="5" t="str">
        <f>+Instructions!$B$3</f>
        <v>B</v>
      </c>
      <c r="T37" s="52"/>
      <c r="U37" s="56">
        <f>+Instructions!$C$22</f>
        <v>0</v>
      </c>
      <c r="V37" s="17">
        <f t="shared" ref="V37" si="27">ROUND($Y37*(1-U37)+0.004999,2)</f>
        <v>10.25</v>
      </c>
      <c r="W37" s="52"/>
      <c r="X37" s="6" t="s">
        <v>401</v>
      </c>
      <c r="Y37" s="39">
        <v>10.25</v>
      </c>
      <c r="Z37" s="60">
        <f t="shared" ref="Z37" si="28">+U37</f>
        <v>0</v>
      </c>
      <c r="AA37" s="17">
        <f t="shared" ref="AA37" si="29">+V37</f>
        <v>10.25</v>
      </c>
      <c r="AB37" s="12">
        <f t="shared" ref="AB37" si="30">(AE37-AA37)/AE37</f>
        <v>0</v>
      </c>
      <c r="AC37" s="119"/>
      <c r="AD37" s="127">
        <v>3</v>
      </c>
      <c r="AE37" s="53">
        <f t="shared" ref="AE37" si="31">SUM(AH37:AJ37)+AC37</f>
        <v>10.25</v>
      </c>
      <c r="AF37" s="52"/>
      <c r="AH37" s="17">
        <f t="shared" ref="AH37" si="32">ROUND(AA37/(1-VLOOKUP(AD37,Group,2,FALSE)),2)</f>
        <v>10.25</v>
      </c>
      <c r="AI37" s="17">
        <f t="shared" ref="AI37" si="33">IF(VLOOKUP(AD37,Group,5,FALSE)="YES",VLOOKUP(ROUND(ROUND(AH37,1)-AH37,2),Round,2,FALSE)+VLOOKUP(AD37,Group,6,FALSE),0)</f>
        <v>0</v>
      </c>
      <c r="AJ37" s="17">
        <f t="shared" ref="AJ37" si="34">IF(VLOOKUP(AD37,Group,7,FALSE)="",0,ROUND(AH37-0.04999,1)-AH37+AK37)</f>
        <v>0</v>
      </c>
      <c r="AK37" s="17" t="str">
        <f t="shared" ref="AK37" si="35">IF(VLOOKUP(AD37,Group,7,FALSE)="","",VLOOKUP(AD37,Group,7,FALSE))</f>
        <v/>
      </c>
      <c r="AM37" s="97" t="s">
        <v>60</v>
      </c>
    </row>
    <row r="38" spans="2:39" s="3" customFormat="1" ht="3.95" customHeight="1" x14ac:dyDescent="0.2">
      <c r="N38" s="73"/>
      <c r="O38" s="85"/>
      <c r="P38" s="6"/>
      <c r="Q38" s="39"/>
      <c r="R38" s="6"/>
      <c r="S38" s="5"/>
      <c r="T38" s="52"/>
      <c r="U38" s="56"/>
      <c r="V38" s="15"/>
      <c r="W38" s="52"/>
      <c r="X38" s="39"/>
      <c r="Y38" s="39"/>
      <c r="Z38" s="55"/>
      <c r="AA38" s="17"/>
      <c r="AB38" s="15"/>
      <c r="AC38" s="65"/>
      <c r="AD38" s="122"/>
      <c r="AE38" s="39"/>
      <c r="AF38" s="52"/>
      <c r="AH38" s="17"/>
      <c r="AI38" s="17"/>
      <c r="AJ38" s="17"/>
      <c r="AK38" s="17"/>
      <c r="AM38" s="31"/>
    </row>
    <row r="39" spans="2:39" s="3" customFormat="1" ht="9.9499999999999993" customHeight="1" x14ac:dyDescent="0.2">
      <c r="C39" s="193" t="s">
        <v>112</v>
      </c>
      <c r="N39" s="73"/>
      <c r="O39" s="85"/>
      <c r="P39" s="194" t="s">
        <v>94</v>
      </c>
      <c r="Q39" s="168" t="s">
        <v>116</v>
      </c>
      <c r="R39" s="195"/>
      <c r="S39" s="5"/>
      <c r="T39" s="52"/>
      <c r="U39" s="56"/>
      <c r="V39" s="15"/>
      <c r="W39" s="52"/>
      <c r="X39" s="39"/>
      <c r="Y39" s="39"/>
      <c r="Z39" s="55"/>
      <c r="AA39" s="17"/>
      <c r="AB39" s="15"/>
      <c r="AC39" s="65"/>
      <c r="AD39" s="65"/>
      <c r="AE39" s="39"/>
      <c r="AF39" s="52"/>
      <c r="AM39" s="146"/>
    </row>
    <row r="40" spans="2:39" s="3" customFormat="1" ht="2.85" customHeight="1" x14ac:dyDescent="0.2">
      <c r="C40" s="3" t="s">
        <v>95</v>
      </c>
      <c r="N40" s="73"/>
      <c r="O40" s="85"/>
      <c r="P40" s="6"/>
      <c r="Q40" s="39"/>
      <c r="R40" s="6"/>
      <c r="S40" s="5"/>
      <c r="T40" s="52"/>
      <c r="U40" s="56"/>
      <c r="V40" s="15"/>
      <c r="W40" s="52"/>
      <c r="X40" s="39"/>
      <c r="Y40" s="39"/>
      <c r="Z40" s="55"/>
      <c r="AA40" s="17"/>
      <c r="AB40" s="15"/>
      <c r="AC40" s="65"/>
      <c r="AD40" s="122"/>
      <c r="AE40" s="39"/>
      <c r="AF40" s="52"/>
      <c r="AH40" s="17"/>
      <c r="AI40" s="17"/>
      <c r="AJ40" s="17"/>
      <c r="AK40" s="17"/>
      <c r="AM40" s="31" t="s">
        <v>60</v>
      </c>
    </row>
    <row r="41" spans="2:39" s="3" customFormat="1" ht="9.9499999999999993" customHeight="1" x14ac:dyDescent="0.2">
      <c r="C41" s="35"/>
      <c r="D41" s="40" t="s">
        <v>10</v>
      </c>
      <c r="E41" s="196" t="s">
        <v>291</v>
      </c>
      <c r="F41" s="196"/>
      <c r="G41" s="196"/>
      <c r="H41" s="196"/>
      <c r="I41" s="196"/>
      <c r="J41" s="196"/>
      <c r="K41" s="196"/>
      <c r="M41" s="30"/>
      <c r="N41" s="30"/>
      <c r="O41" s="30"/>
      <c r="P41" s="30"/>
      <c r="Q41" s="39"/>
      <c r="R41" s="30"/>
      <c r="S41" s="5"/>
      <c r="T41" s="52"/>
      <c r="U41" s="69"/>
      <c r="V41" s="69"/>
      <c r="W41" s="52"/>
      <c r="X41" s="39"/>
      <c r="Y41" s="39"/>
      <c r="Z41" s="55"/>
      <c r="AA41" s="17"/>
      <c r="AB41" s="15"/>
      <c r="AC41" s="65"/>
      <c r="AD41" s="122"/>
      <c r="AE41" s="17"/>
      <c r="AF41" s="52"/>
      <c r="AH41" s="17"/>
      <c r="AI41" s="17"/>
      <c r="AJ41" s="17"/>
      <c r="AK41" s="17"/>
      <c r="AM41" s="31"/>
    </row>
    <row r="42" spans="2:39" s="3" customFormat="1" ht="2.1" customHeight="1" x14ac:dyDescent="0.2">
      <c r="N42" s="73"/>
      <c r="O42" s="85"/>
      <c r="P42" s="6"/>
      <c r="Q42" s="39"/>
      <c r="R42" s="6"/>
      <c r="S42" s="5"/>
      <c r="T42" s="52"/>
      <c r="U42" s="56"/>
      <c r="V42" s="15"/>
      <c r="W42" s="52"/>
      <c r="X42" s="39"/>
      <c r="Y42" s="39"/>
      <c r="Z42" s="55"/>
      <c r="AA42" s="17"/>
      <c r="AB42" s="15"/>
      <c r="AC42" s="65"/>
      <c r="AD42" s="122"/>
      <c r="AE42" s="39"/>
      <c r="AF42" s="52"/>
      <c r="AH42" s="17"/>
      <c r="AI42" s="17"/>
      <c r="AJ42" s="17"/>
      <c r="AK42" s="17"/>
      <c r="AM42" s="31" t="s">
        <v>60</v>
      </c>
    </row>
    <row r="43" spans="2:39" s="3" customFormat="1" ht="9.9499999999999993" customHeight="1" x14ac:dyDescent="0.2">
      <c r="B43" s="111" t="s">
        <v>56</v>
      </c>
      <c r="D43" s="40" t="s">
        <v>114</v>
      </c>
      <c r="E43" s="73" t="s">
        <v>96</v>
      </c>
      <c r="F43" s="73"/>
      <c r="G43" s="30" t="s">
        <v>49</v>
      </c>
      <c r="H43" s="30"/>
      <c r="I43" s="30"/>
      <c r="J43" s="30"/>
      <c r="K43" s="30"/>
      <c r="L43" s="30"/>
      <c r="N43" s="73" t="s">
        <v>159</v>
      </c>
      <c r="O43" s="85" t="s">
        <v>14</v>
      </c>
      <c r="P43" s="29" t="s">
        <v>53</v>
      </c>
      <c r="Q43" s="39">
        <f>IF(Suggested="Yes",Y43,AE43)</f>
        <v>7.45</v>
      </c>
      <c r="R43" s="37" t="s">
        <v>48</v>
      </c>
      <c r="S43" s="5" t="str">
        <f>+Instructions!$B$3</f>
        <v>B</v>
      </c>
      <c r="T43" s="52"/>
      <c r="U43" s="56">
        <f>+Instructions!$C$22</f>
        <v>0</v>
      </c>
      <c r="V43" s="17">
        <f t="shared" ref="V43" si="36">ROUND($Y43*(1-U43)+0.004999,2)</f>
        <v>7.45</v>
      </c>
      <c r="W43" s="52"/>
      <c r="X43" s="6" t="s">
        <v>401</v>
      </c>
      <c r="Y43" s="39">
        <v>7.45</v>
      </c>
      <c r="Z43" s="60">
        <f t="shared" ref="Z43" si="37">+U43</f>
        <v>0</v>
      </c>
      <c r="AA43" s="17">
        <f t="shared" ref="AA43" si="38">+V43</f>
        <v>7.45</v>
      </c>
      <c r="AB43" s="12">
        <f t="shared" ref="AB43" si="39">(AE43-AA43)/AE43</f>
        <v>0</v>
      </c>
      <c r="AC43" s="119"/>
      <c r="AD43" s="126">
        <v>1</v>
      </c>
      <c r="AE43" s="38">
        <f t="shared" ref="AE43" si="40">SUM(AH43:AJ43)+AC43</f>
        <v>7.45</v>
      </c>
      <c r="AF43" s="52"/>
      <c r="AH43" s="17">
        <f t="shared" ref="AH43" si="41">ROUND(AA43/(1-VLOOKUP(AD43,Group,2,FALSE)),2)</f>
        <v>7.45</v>
      </c>
      <c r="AI43" s="17">
        <f t="shared" ref="AI43" si="42">IF(VLOOKUP(AD43,Group,5,FALSE)="YES",VLOOKUP(ROUND(ROUND(AH43,1)-AH43,2),Round,2,FALSE)+VLOOKUP(AD43,Group,6,FALSE),0)</f>
        <v>0</v>
      </c>
      <c r="AJ43" s="17">
        <f t="shared" ref="AJ43" si="43">IF(VLOOKUP(AD43,Group,7,FALSE)="",0,ROUND(AH43-0.04999,1)-AH43+AK43)</f>
        <v>0</v>
      </c>
      <c r="AK43" s="17" t="str">
        <f t="shared" ref="AK43" si="44">IF(VLOOKUP(AD43,Group,7,FALSE)="","",VLOOKUP(AD43,Group,7,FALSE))</f>
        <v/>
      </c>
      <c r="AM43" s="97" t="s">
        <v>60</v>
      </c>
    </row>
    <row r="44" spans="2:39" s="3" customFormat="1" ht="2.1" customHeight="1" x14ac:dyDescent="0.2">
      <c r="K44" s="3" t="s">
        <v>89</v>
      </c>
      <c r="N44" s="73"/>
      <c r="O44" s="85"/>
      <c r="P44" s="6"/>
      <c r="Q44" s="39"/>
      <c r="R44" s="6"/>
      <c r="S44" s="5"/>
      <c r="T44" s="52"/>
      <c r="U44" s="56"/>
      <c r="V44" s="15"/>
      <c r="W44" s="52"/>
      <c r="X44" s="39"/>
      <c r="Y44" s="39"/>
      <c r="Z44" s="55"/>
      <c r="AA44" s="17"/>
      <c r="AB44" s="15"/>
      <c r="AC44" s="65"/>
      <c r="AD44" s="122"/>
      <c r="AE44" s="39"/>
      <c r="AF44" s="52"/>
      <c r="AH44" s="17"/>
      <c r="AI44" s="17"/>
      <c r="AJ44" s="17"/>
      <c r="AK44" s="17"/>
      <c r="AM44" s="31" t="s">
        <v>60</v>
      </c>
    </row>
    <row r="45" spans="2:39" s="3" customFormat="1" ht="9.9499999999999993" customHeight="1" x14ac:dyDescent="0.2">
      <c r="B45" s="110" t="s">
        <v>8</v>
      </c>
      <c r="D45" s="40"/>
      <c r="E45" s="73" t="s">
        <v>106</v>
      </c>
      <c r="F45" s="73"/>
      <c r="G45" s="30" t="s">
        <v>142</v>
      </c>
      <c r="H45" s="30"/>
      <c r="I45" s="30"/>
      <c r="J45" s="30"/>
      <c r="K45" s="30"/>
      <c r="L45" s="30"/>
      <c r="N45" s="73"/>
      <c r="O45" s="85" t="s">
        <v>14</v>
      </c>
      <c r="P45" s="29"/>
      <c r="Q45" s="39">
        <f>IF(Suggested="Yes",Y45,AE45)</f>
        <v>10.25</v>
      </c>
      <c r="R45" s="37" t="s">
        <v>47</v>
      </c>
      <c r="S45" s="5" t="str">
        <f>+Instructions!$B$3</f>
        <v>B</v>
      </c>
      <c r="T45" s="52"/>
      <c r="U45" s="56">
        <f>+Instructions!$C$22</f>
        <v>0</v>
      </c>
      <c r="V45" s="17">
        <f t="shared" ref="V45" si="45">ROUND($Y45*(1-U45)+0.004999,2)</f>
        <v>10.25</v>
      </c>
      <c r="W45" s="52"/>
      <c r="X45" s="6" t="s">
        <v>401</v>
      </c>
      <c r="Y45" s="39">
        <v>10.25</v>
      </c>
      <c r="Z45" s="60">
        <f t="shared" ref="Z45" si="46">+U45</f>
        <v>0</v>
      </c>
      <c r="AA45" s="17">
        <f t="shared" ref="AA45" si="47">+V45</f>
        <v>10.25</v>
      </c>
      <c r="AB45" s="12">
        <f t="shared" ref="AB45" si="48">(AE45-AA45)/AE45</f>
        <v>0</v>
      </c>
      <c r="AC45" s="119"/>
      <c r="AD45" s="127">
        <v>3</v>
      </c>
      <c r="AE45" s="53">
        <f t="shared" ref="AE45" si="49">SUM(AH45:AJ45)+AC45</f>
        <v>10.25</v>
      </c>
      <c r="AF45" s="52"/>
      <c r="AH45" s="17">
        <f t="shared" ref="AH45" si="50">ROUND(AA45/(1-VLOOKUP(AD45,Group,2,FALSE)),2)</f>
        <v>10.25</v>
      </c>
      <c r="AI45" s="17">
        <f t="shared" ref="AI45" si="51">IF(VLOOKUP(AD45,Group,5,FALSE)="YES",VLOOKUP(ROUND(ROUND(AH45,1)-AH45,2),Round,2,FALSE)+VLOOKUP(AD45,Group,6,FALSE),0)</f>
        <v>0</v>
      </c>
      <c r="AJ45" s="17">
        <f t="shared" ref="AJ45" si="52">IF(VLOOKUP(AD45,Group,7,FALSE)="",0,ROUND(AH45-0.04999,1)-AH45+AK45)</f>
        <v>0</v>
      </c>
      <c r="AK45" s="17" t="str">
        <f t="shared" ref="AK45" si="53">IF(VLOOKUP(AD45,Group,7,FALSE)="","",VLOOKUP(AD45,Group,7,FALSE))</f>
        <v/>
      </c>
      <c r="AM45" s="97" t="s">
        <v>60</v>
      </c>
    </row>
    <row r="46" spans="2:39" s="3" customFormat="1" ht="1.5" customHeight="1" x14ac:dyDescent="0.2">
      <c r="N46" s="73"/>
      <c r="O46" s="85"/>
      <c r="P46" s="6"/>
      <c r="Q46" s="39"/>
      <c r="R46" s="6"/>
      <c r="S46" s="5"/>
      <c r="T46" s="52"/>
      <c r="U46" s="56"/>
      <c r="V46" s="15"/>
      <c r="W46" s="52"/>
      <c r="X46" s="39"/>
      <c r="Y46" s="39"/>
      <c r="Z46" s="55"/>
      <c r="AA46" s="17"/>
      <c r="AB46" s="15"/>
      <c r="AC46" s="65"/>
      <c r="AD46" s="122"/>
      <c r="AE46" s="39"/>
      <c r="AF46" s="52"/>
      <c r="AH46" s="17"/>
      <c r="AI46" s="17"/>
      <c r="AJ46" s="17"/>
      <c r="AK46" s="17"/>
      <c r="AM46" s="31"/>
    </row>
    <row r="47" spans="2:39" s="3" customFormat="1" ht="9.75" customHeight="1" x14ac:dyDescent="0.2">
      <c r="B47" s="117"/>
      <c r="D47" s="40" t="s">
        <v>143</v>
      </c>
      <c r="E47" s="197" t="s">
        <v>231</v>
      </c>
      <c r="F47" s="73"/>
      <c r="G47" s="30"/>
      <c r="H47" s="30"/>
      <c r="I47" s="30"/>
      <c r="J47" s="30"/>
      <c r="K47" s="30"/>
      <c r="L47" s="30"/>
      <c r="N47" s="73"/>
      <c r="O47" s="85"/>
      <c r="P47" s="29"/>
      <c r="Q47" s="39"/>
      <c r="R47" s="37"/>
      <c r="S47" s="5"/>
      <c r="T47" s="52"/>
      <c r="U47" s="56"/>
      <c r="V47" s="39"/>
      <c r="W47" s="52"/>
      <c r="X47" s="6"/>
      <c r="Y47" s="39"/>
      <c r="Z47" s="60"/>
      <c r="AA47" s="39"/>
      <c r="AB47" s="60"/>
      <c r="AC47" s="74"/>
      <c r="AD47" s="170"/>
      <c r="AE47" s="39"/>
      <c r="AF47" s="52"/>
      <c r="AH47" s="17"/>
      <c r="AI47" s="17"/>
      <c r="AJ47" s="17"/>
      <c r="AK47" s="17"/>
      <c r="AM47" s="31"/>
    </row>
    <row r="48" spans="2:39" s="3" customFormat="1" ht="3.95" customHeight="1" x14ac:dyDescent="0.2">
      <c r="N48" s="73"/>
      <c r="O48" s="85"/>
      <c r="P48" s="6"/>
      <c r="Q48" s="39"/>
      <c r="R48" s="6"/>
      <c r="S48" s="5"/>
      <c r="T48" s="52"/>
      <c r="U48" s="56"/>
      <c r="V48" s="15"/>
      <c r="W48" s="52"/>
      <c r="X48" s="39"/>
      <c r="Y48" s="39"/>
      <c r="Z48" s="55"/>
      <c r="AA48" s="17"/>
      <c r="AB48" s="15"/>
      <c r="AC48" s="65"/>
      <c r="AD48" s="122"/>
      <c r="AE48" s="39"/>
      <c r="AF48" s="52"/>
      <c r="AH48" s="17"/>
      <c r="AI48" s="17"/>
      <c r="AJ48" s="17"/>
      <c r="AK48" s="17"/>
      <c r="AM48" s="31"/>
    </row>
    <row r="49" spans="2:39" s="3" customFormat="1" ht="9.9499999999999993" customHeight="1" x14ac:dyDescent="0.2">
      <c r="C49" s="193" t="s">
        <v>118</v>
      </c>
      <c r="N49" s="73"/>
      <c r="O49" s="85"/>
      <c r="P49" s="194" t="s">
        <v>94</v>
      </c>
      <c r="Q49" s="168" t="s">
        <v>117</v>
      </c>
      <c r="R49" s="195"/>
      <c r="S49" s="5"/>
      <c r="T49" s="52"/>
      <c r="U49" s="56"/>
      <c r="V49" s="15"/>
      <c r="W49" s="52"/>
      <c r="X49" s="39"/>
      <c r="Y49" s="39"/>
      <c r="Z49" s="55"/>
      <c r="AA49" s="17"/>
      <c r="AB49" s="15"/>
      <c r="AC49" s="65"/>
      <c r="AD49" s="65"/>
      <c r="AE49" s="39"/>
      <c r="AF49" s="52"/>
      <c r="AM49" s="146"/>
    </row>
    <row r="50" spans="2:39" s="3" customFormat="1" ht="2.85" customHeight="1" x14ac:dyDescent="0.2">
      <c r="C50" s="3" t="s">
        <v>95</v>
      </c>
      <c r="N50" s="73"/>
      <c r="O50" s="85"/>
      <c r="P50" s="6"/>
      <c r="Q50" s="39"/>
      <c r="R50" s="6"/>
      <c r="S50" s="5"/>
      <c r="T50" s="52"/>
      <c r="U50" s="56"/>
      <c r="V50" s="15"/>
      <c r="W50" s="52"/>
      <c r="X50" s="39"/>
      <c r="Y50" s="39"/>
      <c r="Z50" s="55"/>
      <c r="AA50" s="17"/>
      <c r="AB50" s="15"/>
      <c r="AC50" s="65"/>
      <c r="AD50" s="122"/>
      <c r="AE50" s="39"/>
      <c r="AF50" s="52"/>
      <c r="AH50" s="17"/>
      <c r="AI50" s="17"/>
      <c r="AJ50" s="17"/>
      <c r="AK50" s="17"/>
      <c r="AM50" s="31" t="s">
        <v>60</v>
      </c>
    </row>
    <row r="51" spans="2:39" s="3" customFormat="1" ht="9.9499999999999993" customHeight="1" x14ac:dyDescent="0.2">
      <c r="C51" s="35"/>
      <c r="D51" s="40" t="s">
        <v>10</v>
      </c>
      <c r="E51" s="196" t="s">
        <v>119</v>
      </c>
      <c r="F51" s="196"/>
      <c r="G51" s="196"/>
      <c r="H51" s="196"/>
      <c r="I51" s="196"/>
      <c r="J51" s="196"/>
      <c r="K51" s="196"/>
      <c r="M51" s="30"/>
      <c r="N51" s="30"/>
      <c r="O51" s="30"/>
      <c r="P51" s="30"/>
      <c r="Q51" s="39"/>
      <c r="R51" s="30"/>
      <c r="S51" s="5"/>
      <c r="T51" s="52"/>
      <c r="U51" s="69"/>
      <c r="V51" s="69"/>
      <c r="W51" s="52"/>
      <c r="X51" s="39"/>
      <c r="Y51" s="39"/>
      <c r="Z51" s="55"/>
      <c r="AA51" s="17"/>
      <c r="AB51" s="15"/>
      <c r="AC51" s="65"/>
      <c r="AD51" s="122"/>
      <c r="AE51" s="17"/>
      <c r="AF51" s="52"/>
      <c r="AH51" s="17"/>
      <c r="AI51" s="17"/>
      <c r="AJ51" s="17"/>
      <c r="AK51" s="17"/>
      <c r="AM51" s="31"/>
    </row>
    <row r="52" spans="2:39" s="3" customFormat="1" ht="2.1" customHeight="1" x14ac:dyDescent="0.2">
      <c r="N52" s="73"/>
      <c r="O52" s="85"/>
      <c r="P52" s="6"/>
      <c r="Q52" s="39"/>
      <c r="R52" s="6"/>
      <c r="S52" s="5"/>
      <c r="T52" s="52"/>
      <c r="U52" s="56"/>
      <c r="V52" s="15"/>
      <c r="W52" s="52"/>
      <c r="X52" s="39"/>
      <c r="Y52" s="39"/>
      <c r="Z52" s="55"/>
      <c r="AA52" s="17"/>
      <c r="AB52" s="15"/>
      <c r="AC52" s="65"/>
      <c r="AD52" s="122"/>
      <c r="AE52" s="39"/>
      <c r="AF52" s="52"/>
      <c r="AH52" s="17"/>
      <c r="AI52" s="17"/>
      <c r="AJ52" s="17"/>
      <c r="AK52" s="17"/>
      <c r="AM52" s="31" t="s">
        <v>60</v>
      </c>
    </row>
    <row r="53" spans="2:39" s="3" customFormat="1" ht="9.9499999999999993" customHeight="1" x14ac:dyDescent="0.2">
      <c r="B53" s="111" t="s">
        <v>56</v>
      </c>
      <c r="D53" s="40"/>
      <c r="E53" s="73" t="s">
        <v>96</v>
      </c>
      <c r="F53" s="73"/>
      <c r="G53" s="30" t="s">
        <v>49</v>
      </c>
      <c r="H53" s="30"/>
      <c r="I53" s="30"/>
      <c r="J53" s="30"/>
      <c r="K53" s="30"/>
      <c r="L53" s="30"/>
      <c r="N53" s="73" t="s">
        <v>104</v>
      </c>
      <c r="O53" s="85" t="s">
        <v>14</v>
      </c>
      <c r="P53" s="29" t="s">
        <v>53</v>
      </c>
      <c r="Q53" s="39">
        <f>IF(Suggested="Yes",Y53,AE53)</f>
        <v>11.7</v>
      </c>
      <c r="R53" s="37" t="s">
        <v>48</v>
      </c>
      <c r="S53" s="5" t="str">
        <f>+Instructions!$B$3</f>
        <v>B</v>
      </c>
      <c r="T53" s="52"/>
      <c r="U53" s="56">
        <f>+Instructions!$C$22</f>
        <v>0</v>
      </c>
      <c r="V53" s="17">
        <f>ROUND($Y53*(1-U53)+0.004999,2)</f>
        <v>11.7</v>
      </c>
      <c r="W53" s="52"/>
      <c r="X53" s="6" t="s">
        <v>401</v>
      </c>
      <c r="Y53" s="39">
        <v>11.7</v>
      </c>
      <c r="Z53" s="60">
        <f t="shared" ref="Z53:Z54" si="54">+U53</f>
        <v>0</v>
      </c>
      <c r="AA53" s="17">
        <f t="shared" ref="AA53:AA54" si="55">+V53</f>
        <v>11.7</v>
      </c>
      <c r="AB53" s="12">
        <f t="shared" ref="AB53:AB54" si="56">(AE53-AA53)/AE53</f>
        <v>0</v>
      </c>
      <c r="AC53" s="119"/>
      <c r="AD53" s="126">
        <v>1</v>
      </c>
      <c r="AE53" s="38">
        <f t="shared" ref="AE53:AE54" si="57">SUM(AH53:AJ53)+AC53</f>
        <v>11.7</v>
      </c>
      <c r="AF53" s="52"/>
      <c r="AH53" s="17">
        <f t="shared" ref="AH53:AH54" si="58">ROUND(AA53/(1-VLOOKUP(AD53,Group,2,FALSE)),2)</f>
        <v>11.7</v>
      </c>
      <c r="AI53" s="17">
        <f t="shared" ref="AI53:AI54" si="59">IF(VLOOKUP(AD53,Group,5,FALSE)="YES",VLOOKUP(ROUND(ROUND(AH53,1)-AH53,2),Round,2,FALSE)+VLOOKUP(AD53,Group,6,FALSE),0)</f>
        <v>0</v>
      </c>
      <c r="AJ53" s="17">
        <f t="shared" ref="AJ53:AJ54" si="60">IF(VLOOKUP(AD53,Group,7,FALSE)="",0,ROUND(AH53-0.04999,1)-AH53+AK53)</f>
        <v>0</v>
      </c>
      <c r="AK53" s="17" t="str">
        <f t="shared" ref="AK53:AK54" si="61">IF(VLOOKUP(AD53,Group,7,FALSE)="","",VLOOKUP(AD53,Group,7,FALSE))</f>
        <v/>
      </c>
      <c r="AM53" s="97" t="s">
        <v>60</v>
      </c>
    </row>
    <row r="54" spans="2:39" s="3" customFormat="1" ht="9.9499999999999993" customHeight="1" x14ac:dyDescent="0.2">
      <c r="B54" s="111" t="s">
        <v>56</v>
      </c>
      <c r="D54" s="40"/>
      <c r="E54" s="73" t="s">
        <v>131</v>
      </c>
      <c r="F54" s="73"/>
      <c r="G54" s="30" t="s">
        <v>141</v>
      </c>
      <c r="H54" s="30"/>
      <c r="I54" s="30"/>
      <c r="J54" s="30"/>
      <c r="K54" s="30"/>
      <c r="L54" s="30"/>
      <c r="N54" s="73" t="s">
        <v>104</v>
      </c>
      <c r="O54" s="85"/>
      <c r="P54" s="29" t="s">
        <v>297</v>
      </c>
      <c r="Q54" s="39">
        <f>IF(Suggested="Yes",Y54,AE54)</f>
        <v>17.100000000000001</v>
      </c>
      <c r="R54" s="37" t="s">
        <v>48</v>
      </c>
      <c r="S54" s="5" t="str">
        <f>+Instructions!$B$3</f>
        <v>B</v>
      </c>
      <c r="T54" s="52"/>
      <c r="U54" s="56">
        <f>+Instructions!$C$22</f>
        <v>0</v>
      </c>
      <c r="V54" s="17">
        <f>ROUND($Y54*(1-U54)+0.004999,2)</f>
        <v>17.100000000000001</v>
      </c>
      <c r="W54" s="52"/>
      <c r="X54" s="6" t="s">
        <v>401</v>
      </c>
      <c r="Y54" s="39">
        <v>17.100000000000001</v>
      </c>
      <c r="Z54" s="60">
        <f t="shared" si="54"/>
        <v>0</v>
      </c>
      <c r="AA54" s="17">
        <f t="shared" si="55"/>
        <v>17.100000000000001</v>
      </c>
      <c r="AB54" s="12">
        <f t="shared" si="56"/>
        <v>0</v>
      </c>
      <c r="AC54" s="119"/>
      <c r="AD54" s="126">
        <v>1</v>
      </c>
      <c r="AE54" s="38">
        <f t="shared" si="57"/>
        <v>17.100000000000001</v>
      </c>
      <c r="AF54" s="52"/>
      <c r="AH54" s="17">
        <f t="shared" si="58"/>
        <v>17.100000000000001</v>
      </c>
      <c r="AI54" s="17">
        <f t="shared" si="59"/>
        <v>0</v>
      </c>
      <c r="AJ54" s="17">
        <f t="shared" si="60"/>
        <v>0</v>
      </c>
      <c r="AK54" s="17" t="str">
        <f t="shared" si="61"/>
        <v/>
      </c>
      <c r="AM54" s="97" t="s">
        <v>60</v>
      </c>
    </row>
    <row r="55" spans="2:39" s="3" customFormat="1" ht="2.1" customHeight="1" x14ac:dyDescent="0.2">
      <c r="N55" s="73"/>
      <c r="O55" s="85"/>
      <c r="P55" s="6"/>
      <c r="Q55" s="39"/>
      <c r="R55" s="6"/>
      <c r="S55" s="5"/>
      <c r="T55" s="52"/>
      <c r="U55" s="56"/>
      <c r="V55" s="15"/>
      <c r="W55" s="52"/>
      <c r="X55" s="39"/>
      <c r="Y55" s="39"/>
      <c r="Z55" s="55"/>
      <c r="AA55" s="17"/>
      <c r="AB55" s="15"/>
      <c r="AC55" s="65"/>
      <c r="AD55" s="122"/>
      <c r="AE55" s="39"/>
      <c r="AF55" s="52"/>
      <c r="AH55" s="17"/>
      <c r="AI55" s="17"/>
      <c r="AJ55" s="17"/>
      <c r="AK55" s="17"/>
      <c r="AM55" s="31" t="s">
        <v>60</v>
      </c>
    </row>
    <row r="56" spans="2:39" s="3" customFormat="1" ht="9.9499999999999993" customHeight="1" x14ac:dyDescent="0.2">
      <c r="B56" s="110" t="s">
        <v>8</v>
      </c>
      <c r="D56" s="40"/>
      <c r="E56" s="73" t="s">
        <v>106</v>
      </c>
      <c r="F56" s="73"/>
      <c r="G56" s="30" t="s">
        <v>142</v>
      </c>
      <c r="H56" s="30"/>
      <c r="I56" s="30"/>
      <c r="J56" s="30"/>
      <c r="K56" s="30"/>
      <c r="L56" s="30"/>
      <c r="N56" s="73"/>
      <c r="O56" s="85" t="s">
        <v>14</v>
      </c>
      <c r="P56" s="29" t="s">
        <v>53</v>
      </c>
      <c r="Q56" s="39">
        <f>IF(Suggested="Yes",Y56,AE56)</f>
        <v>10.25</v>
      </c>
      <c r="R56" s="37" t="s">
        <v>47</v>
      </c>
      <c r="S56" s="5" t="str">
        <f>+Instructions!$B$3</f>
        <v>B</v>
      </c>
      <c r="T56" s="52"/>
      <c r="U56" s="56">
        <f>+Instructions!$C$22</f>
        <v>0</v>
      </c>
      <c r="V56" s="17">
        <f t="shared" ref="V56" si="62">ROUND($Y56*(1-U56)+0.004999,2)</f>
        <v>10.25</v>
      </c>
      <c r="W56" s="52"/>
      <c r="X56" s="6" t="s">
        <v>401</v>
      </c>
      <c r="Y56" s="39">
        <v>10.25</v>
      </c>
      <c r="Z56" s="60">
        <f t="shared" ref="Z56" si="63">+U56</f>
        <v>0</v>
      </c>
      <c r="AA56" s="17">
        <f t="shared" ref="AA56" si="64">+V56</f>
        <v>10.25</v>
      </c>
      <c r="AB56" s="12">
        <f t="shared" ref="AB56" si="65">(AE56-AA56)/AE56</f>
        <v>0</v>
      </c>
      <c r="AC56" s="119"/>
      <c r="AD56" s="127">
        <v>3</v>
      </c>
      <c r="AE56" s="53">
        <f t="shared" ref="AE56" si="66">SUM(AH56:AJ56)+AC56</f>
        <v>10.25</v>
      </c>
      <c r="AF56" s="52"/>
      <c r="AH56" s="17">
        <f t="shared" ref="AH56" si="67">ROUND(AA56/(1-VLOOKUP(AD56,Group,2,FALSE)),2)</f>
        <v>10.25</v>
      </c>
      <c r="AI56" s="17">
        <f t="shared" ref="AI56" si="68">IF(VLOOKUP(AD56,Group,5,FALSE)="YES",VLOOKUP(ROUND(ROUND(AH56,1)-AH56,2),Round,2,FALSE)+VLOOKUP(AD56,Group,6,FALSE),0)</f>
        <v>0</v>
      </c>
      <c r="AJ56" s="17">
        <f t="shared" ref="AJ56" si="69">IF(VLOOKUP(AD56,Group,7,FALSE)="",0,ROUND(AH56-0.04999,1)-AH56+AK56)</f>
        <v>0</v>
      </c>
      <c r="AK56" s="17" t="str">
        <f t="shared" ref="AK56" si="70">IF(VLOOKUP(AD56,Group,7,FALSE)="","",VLOOKUP(AD56,Group,7,FALSE))</f>
        <v/>
      </c>
      <c r="AM56" s="97" t="s">
        <v>60</v>
      </c>
    </row>
    <row r="57" spans="2:39" s="3" customFormat="1" ht="1.5" customHeight="1" x14ac:dyDescent="0.2">
      <c r="N57" s="73"/>
      <c r="O57" s="85"/>
      <c r="P57" s="6"/>
      <c r="Q57" s="39"/>
      <c r="R57" s="6"/>
      <c r="S57" s="5"/>
      <c r="T57" s="52"/>
      <c r="U57" s="56"/>
      <c r="V57" s="15"/>
      <c r="W57" s="52"/>
      <c r="X57" s="39"/>
      <c r="Y57" s="39"/>
      <c r="Z57" s="55"/>
      <c r="AA57" s="17"/>
      <c r="AB57" s="15"/>
      <c r="AC57" s="65"/>
      <c r="AD57" s="122"/>
      <c r="AE57" s="39"/>
      <c r="AF57" s="52"/>
      <c r="AH57" s="17"/>
      <c r="AI57" s="17"/>
      <c r="AJ57" s="17"/>
      <c r="AK57" s="17"/>
      <c r="AM57" s="31"/>
    </row>
    <row r="58" spans="2:39" s="3" customFormat="1" ht="9.75" customHeight="1" x14ac:dyDescent="0.2">
      <c r="B58" s="117"/>
      <c r="D58" s="40" t="s">
        <v>236</v>
      </c>
      <c r="E58" s="197" t="s">
        <v>189</v>
      </c>
      <c r="F58" s="73"/>
      <c r="G58" s="30"/>
      <c r="H58" s="30"/>
      <c r="I58" s="30"/>
      <c r="J58" s="197" t="s">
        <v>378</v>
      </c>
      <c r="K58" s="30"/>
      <c r="L58" s="30"/>
      <c r="M58" s="3" t="s">
        <v>89</v>
      </c>
      <c r="N58" s="73"/>
      <c r="O58" s="85"/>
      <c r="P58" s="29"/>
      <c r="Q58" s="39"/>
      <c r="R58" s="37"/>
      <c r="S58" s="5"/>
      <c r="T58" s="52"/>
      <c r="U58" s="56"/>
      <c r="V58" s="39"/>
      <c r="W58" s="52"/>
      <c r="X58" s="6"/>
      <c r="Y58" s="39"/>
      <c r="Z58" s="60"/>
      <c r="AA58" s="39"/>
      <c r="AB58" s="60"/>
      <c r="AC58" s="74"/>
      <c r="AD58" s="170"/>
      <c r="AE58" s="39"/>
      <c r="AF58" s="52"/>
      <c r="AH58" s="17"/>
      <c r="AI58" s="17"/>
      <c r="AJ58" s="17"/>
      <c r="AK58" s="17"/>
      <c r="AM58" s="31"/>
    </row>
    <row r="59" spans="2:39" s="3" customFormat="1" ht="3.95" customHeight="1" x14ac:dyDescent="0.2">
      <c r="B59" s="117"/>
      <c r="D59" s="40"/>
      <c r="E59" s="73"/>
      <c r="F59" s="73"/>
      <c r="G59" s="30"/>
      <c r="H59" s="30"/>
      <c r="I59" s="30"/>
      <c r="J59" s="30"/>
      <c r="K59" s="30"/>
      <c r="L59" s="30"/>
      <c r="N59" s="73"/>
      <c r="O59" s="85"/>
      <c r="P59" s="29"/>
      <c r="Q59" s="39"/>
      <c r="R59" s="37"/>
      <c r="S59" s="5"/>
      <c r="T59" s="52"/>
      <c r="U59" s="56"/>
      <c r="V59" s="39"/>
      <c r="W59" s="52"/>
      <c r="X59" s="6"/>
      <c r="Y59" s="39"/>
      <c r="Z59" s="60"/>
      <c r="AA59" s="39"/>
      <c r="AB59" s="60"/>
      <c r="AC59" s="74"/>
      <c r="AD59" s="170"/>
      <c r="AE59" s="39"/>
      <c r="AF59" s="52"/>
      <c r="AH59" s="17"/>
      <c r="AI59" s="17"/>
      <c r="AJ59" s="17"/>
      <c r="AK59" s="17"/>
      <c r="AM59" s="31"/>
    </row>
    <row r="60" spans="2:39" s="3" customFormat="1" ht="9.9499999999999993" customHeight="1" x14ac:dyDescent="0.2">
      <c r="C60" s="193" t="s">
        <v>315</v>
      </c>
      <c r="N60" s="73"/>
      <c r="O60" s="85"/>
      <c r="P60" s="194" t="s">
        <v>94</v>
      </c>
      <c r="Q60" s="168" t="s">
        <v>314</v>
      </c>
      <c r="R60" s="195"/>
      <c r="S60" s="5"/>
      <c r="T60" s="52"/>
      <c r="U60" s="56"/>
      <c r="V60" s="15"/>
      <c r="W60" s="52"/>
      <c r="X60" s="39"/>
      <c r="Y60" s="39"/>
      <c r="Z60" s="55"/>
      <c r="AA60" s="17"/>
      <c r="AB60" s="15"/>
      <c r="AC60" s="65"/>
      <c r="AD60" s="65"/>
      <c r="AE60" s="39"/>
      <c r="AF60" s="52"/>
      <c r="AM60" s="146"/>
    </row>
    <row r="61" spans="2:39" s="3" customFormat="1" ht="2.85" customHeight="1" x14ac:dyDescent="0.2">
      <c r="C61" s="3" t="s">
        <v>95</v>
      </c>
      <c r="N61" s="73"/>
      <c r="O61" s="85"/>
      <c r="P61" s="6"/>
      <c r="Q61" s="39"/>
      <c r="R61" s="6"/>
      <c r="S61" s="5"/>
      <c r="T61" s="52"/>
      <c r="U61" s="56"/>
      <c r="V61" s="15"/>
      <c r="W61" s="52"/>
      <c r="X61" s="39"/>
      <c r="Y61" s="39"/>
      <c r="Z61" s="55"/>
      <c r="AA61" s="17"/>
      <c r="AB61" s="15"/>
      <c r="AC61" s="65"/>
      <c r="AD61" s="122"/>
      <c r="AE61" s="39"/>
      <c r="AF61" s="52"/>
      <c r="AH61" s="17"/>
      <c r="AI61" s="17"/>
      <c r="AJ61" s="17"/>
      <c r="AK61" s="17"/>
      <c r="AM61" s="31" t="s">
        <v>60</v>
      </c>
    </row>
    <row r="62" spans="2:39" s="3" customFormat="1" ht="9.9499999999999993" customHeight="1" x14ac:dyDescent="0.2">
      <c r="C62" s="35"/>
      <c r="D62" s="40" t="s">
        <v>10</v>
      </c>
      <c r="E62" s="196" t="s">
        <v>341</v>
      </c>
      <c r="G62" s="196" t="s">
        <v>343</v>
      </c>
      <c r="H62" s="196" t="s">
        <v>345</v>
      </c>
      <c r="I62" s="196"/>
      <c r="J62" s="196" t="s">
        <v>347</v>
      </c>
      <c r="K62" s="196" t="s">
        <v>89</v>
      </c>
      <c r="M62" s="30"/>
      <c r="N62" s="30"/>
      <c r="O62" s="30"/>
      <c r="P62" s="30"/>
      <c r="Q62" s="39"/>
      <c r="R62" s="30"/>
      <c r="S62" s="5"/>
      <c r="T62" s="52"/>
      <c r="U62" s="69"/>
      <c r="V62" s="69"/>
      <c r="W62" s="52"/>
      <c r="X62" s="39"/>
      <c r="Y62" s="39"/>
      <c r="Z62" s="55"/>
      <c r="AA62" s="17"/>
      <c r="AB62" s="15"/>
      <c r="AC62" s="65"/>
      <c r="AD62" s="122"/>
      <c r="AE62" s="17"/>
      <c r="AF62" s="52"/>
      <c r="AH62" s="17"/>
      <c r="AI62" s="17"/>
      <c r="AJ62" s="17"/>
      <c r="AK62" s="17"/>
      <c r="AM62" s="31"/>
    </row>
    <row r="63" spans="2:39" s="3" customFormat="1" ht="9.9499999999999993" customHeight="1" x14ac:dyDescent="0.2">
      <c r="C63" s="35"/>
      <c r="D63" s="40"/>
      <c r="E63" s="196" t="s">
        <v>342</v>
      </c>
      <c r="F63" s="196"/>
      <c r="G63" s="196" t="s">
        <v>344</v>
      </c>
      <c r="H63" s="196" t="s">
        <v>346</v>
      </c>
      <c r="I63" s="196"/>
      <c r="J63" s="196"/>
      <c r="K63" s="196"/>
      <c r="M63" s="30"/>
      <c r="N63" s="30"/>
      <c r="O63" s="30"/>
      <c r="P63" s="30"/>
      <c r="Q63" s="39"/>
      <c r="R63" s="30"/>
      <c r="S63" s="5"/>
      <c r="T63" s="52"/>
      <c r="U63" s="69"/>
      <c r="V63" s="69"/>
      <c r="W63" s="52"/>
      <c r="X63" s="39"/>
      <c r="Y63" s="39"/>
      <c r="Z63" s="55"/>
      <c r="AA63" s="17"/>
      <c r="AB63" s="15"/>
      <c r="AC63" s="65"/>
      <c r="AD63" s="122"/>
      <c r="AE63" s="17"/>
      <c r="AF63" s="52"/>
      <c r="AH63" s="17"/>
      <c r="AI63" s="17"/>
      <c r="AJ63" s="17"/>
      <c r="AK63" s="17"/>
      <c r="AM63" s="31"/>
    </row>
    <row r="64" spans="2:39" s="3" customFormat="1" ht="2.1" customHeight="1" x14ac:dyDescent="0.2">
      <c r="N64" s="73"/>
      <c r="O64" s="85"/>
      <c r="P64" s="6"/>
      <c r="Q64" s="39"/>
      <c r="R64" s="6"/>
      <c r="S64" s="5"/>
      <c r="T64" s="52"/>
      <c r="U64" s="56"/>
      <c r="V64" s="15"/>
      <c r="W64" s="52"/>
      <c r="X64" s="39"/>
      <c r="Y64" s="39"/>
      <c r="Z64" s="55"/>
      <c r="AA64" s="17"/>
      <c r="AB64" s="15"/>
      <c r="AC64" s="65"/>
      <c r="AD64" s="122"/>
      <c r="AE64" s="39"/>
      <c r="AF64" s="52"/>
      <c r="AH64" s="17"/>
      <c r="AI64" s="17"/>
      <c r="AJ64" s="17"/>
      <c r="AK64" s="17"/>
      <c r="AM64" s="31" t="s">
        <v>60</v>
      </c>
    </row>
    <row r="65" spans="2:39" s="3" customFormat="1" ht="9.9499999999999993" customHeight="1" x14ac:dyDescent="0.2">
      <c r="B65" s="111" t="s">
        <v>56</v>
      </c>
      <c r="D65" s="40"/>
      <c r="E65" s="73" t="s">
        <v>348</v>
      </c>
      <c r="F65" s="73"/>
      <c r="G65" s="30" t="s">
        <v>49</v>
      </c>
      <c r="H65" s="30"/>
      <c r="I65" s="30"/>
      <c r="J65" s="30"/>
      <c r="K65" s="30"/>
      <c r="L65" s="30"/>
      <c r="N65" s="73" t="s">
        <v>201</v>
      </c>
      <c r="O65" s="85" t="s">
        <v>14</v>
      </c>
      <c r="P65" s="29"/>
      <c r="Q65" s="39">
        <f>IF(Suggested="Yes",Y65,AE65)</f>
        <v>8.6</v>
      </c>
      <c r="R65" s="37" t="s">
        <v>48</v>
      </c>
      <c r="S65" s="5" t="str">
        <f>+Instructions!$B$3</f>
        <v>B</v>
      </c>
      <c r="T65" s="52"/>
      <c r="U65" s="56">
        <f>+Instructions!$C$22</f>
        <v>0</v>
      </c>
      <c r="V65" s="17">
        <f t="shared" ref="V65:V67" si="71">ROUND($Y65*(1-U65)+0.004999,2)</f>
        <v>8.6</v>
      </c>
      <c r="W65" s="52"/>
      <c r="X65" s="6" t="s">
        <v>401</v>
      </c>
      <c r="Y65" s="39">
        <v>8.6</v>
      </c>
      <c r="Z65" s="60">
        <f t="shared" ref="Z65:Z67" si="72">+U65</f>
        <v>0</v>
      </c>
      <c r="AA65" s="17">
        <f t="shared" ref="AA65:AA67" si="73">+V65</f>
        <v>8.6</v>
      </c>
      <c r="AB65" s="12">
        <f t="shared" ref="AB65:AB67" si="74">(AE65-AA65)/AE65</f>
        <v>0</v>
      </c>
      <c r="AC65" s="119"/>
      <c r="AD65" s="126">
        <v>1</v>
      </c>
      <c r="AE65" s="38">
        <f t="shared" ref="AE65:AE67" si="75">SUM(AH65:AJ65)+AC65</f>
        <v>8.6</v>
      </c>
      <c r="AF65" s="52"/>
      <c r="AH65" s="17">
        <f t="shared" ref="AH65:AH67" si="76">ROUND(AA65/(1-VLOOKUP(AD65,Group,2,FALSE)),2)</f>
        <v>8.6</v>
      </c>
      <c r="AI65" s="17">
        <f t="shared" ref="AI65:AI67" si="77">IF(VLOOKUP(AD65,Group,5,FALSE)="YES",VLOOKUP(ROUND(ROUND(AH65,1)-AH65,2),Round,2,FALSE)+VLOOKUP(AD65,Group,6,FALSE),0)</f>
        <v>0</v>
      </c>
      <c r="AJ65" s="17">
        <f t="shared" ref="AJ65:AJ67" si="78">IF(VLOOKUP(AD65,Group,7,FALSE)="",0,ROUND(AH65-0.04999,1)-AH65+AK65)</f>
        <v>0</v>
      </c>
      <c r="AK65" s="17" t="str">
        <f t="shared" ref="AK65:AK67" si="79">IF(VLOOKUP(AD65,Group,7,FALSE)="","",VLOOKUP(AD65,Group,7,FALSE))</f>
        <v/>
      </c>
      <c r="AM65" s="97" t="s">
        <v>60</v>
      </c>
    </row>
    <row r="66" spans="2:39" s="3" customFormat="1" ht="2.1" customHeight="1" x14ac:dyDescent="0.2">
      <c r="D66" s="40"/>
      <c r="E66" s="73"/>
      <c r="F66" s="73"/>
      <c r="G66" s="30"/>
      <c r="H66" s="30"/>
      <c r="I66" s="30"/>
      <c r="J66" s="30"/>
      <c r="K66" s="30"/>
      <c r="L66" s="30"/>
      <c r="N66" s="73"/>
      <c r="O66" s="85"/>
      <c r="P66" s="29"/>
      <c r="Q66" s="39"/>
      <c r="R66" s="37"/>
      <c r="S66" s="5"/>
      <c r="T66" s="52"/>
      <c r="U66" s="56"/>
      <c r="V66" s="15"/>
      <c r="W66" s="52"/>
      <c r="X66" s="39"/>
      <c r="Y66" s="39"/>
      <c r="Z66" s="55"/>
      <c r="AA66" s="17"/>
      <c r="AB66" s="15"/>
      <c r="AC66" s="65"/>
      <c r="AD66" s="122"/>
      <c r="AE66" s="39"/>
      <c r="AF66" s="52"/>
      <c r="AH66" s="17"/>
      <c r="AI66" s="17"/>
      <c r="AJ66" s="17"/>
      <c r="AK66" s="17"/>
      <c r="AM66" s="31" t="s">
        <v>60</v>
      </c>
    </row>
    <row r="67" spans="2:39" s="3" customFormat="1" ht="9.9499999999999993" customHeight="1" x14ac:dyDescent="0.2">
      <c r="B67" s="110" t="s">
        <v>8</v>
      </c>
      <c r="D67" s="40"/>
      <c r="E67" s="73" t="s">
        <v>348</v>
      </c>
      <c r="F67" s="73"/>
      <c r="G67" s="30" t="s">
        <v>325</v>
      </c>
      <c r="H67" s="30"/>
      <c r="I67" s="30"/>
      <c r="J67" s="30"/>
      <c r="K67" s="30"/>
      <c r="L67" s="30"/>
      <c r="N67" s="73" t="s">
        <v>326</v>
      </c>
      <c r="O67" s="85" t="s">
        <v>14</v>
      </c>
      <c r="P67" s="29"/>
      <c r="Q67" s="39">
        <f>IF(Suggested="Yes",Y67,AE67)</f>
        <v>9.6</v>
      </c>
      <c r="R67" s="37" t="s">
        <v>48</v>
      </c>
      <c r="S67" s="5" t="str">
        <f>+Instructions!$B$3</f>
        <v>B</v>
      </c>
      <c r="T67" s="52"/>
      <c r="U67" s="56">
        <f>+Instructions!$C$22</f>
        <v>0</v>
      </c>
      <c r="V67" s="17">
        <f t="shared" si="71"/>
        <v>9.6</v>
      </c>
      <c r="W67" s="52"/>
      <c r="X67" s="6" t="s">
        <v>401</v>
      </c>
      <c r="Y67" s="39">
        <v>9.6</v>
      </c>
      <c r="Z67" s="60">
        <f t="shared" si="72"/>
        <v>0</v>
      </c>
      <c r="AA67" s="17">
        <f t="shared" si="73"/>
        <v>9.6</v>
      </c>
      <c r="AB67" s="12">
        <f t="shared" si="74"/>
        <v>0</v>
      </c>
      <c r="AC67" s="119"/>
      <c r="AD67" s="127">
        <v>3</v>
      </c>
      <c r="AE67" s="53">
        <f t="shared" si="75"/>
        <v>9.6</v>
      </c>
      <c r="AF67" s="52"/>
      <c r="AH67" s="17">
        <f t="shared" si="76"/>
        <v>9.6</v>
      </c>
      <c r="AI67" s="17">
        <f t="shared" si="77"/>
        <v>0</v>
      </c>
      <c r="AJ67" s="17">
        <f t="shared" si="78"/>
        <v>0</v>
      </c>
      <c r="AK67" s="17" t="str">
        <f t="shared" si="79"/>
        <v/>
      </c>
      <c r="AM67" s="97" t="s">
        <v>60</v>
      </c>
    </row>
    <row r="68" spans="2:39" s="3" customFormat="1" ht="3.95" customHeight="1" x14ac:dyDescent="0.2">
      <c r="B68" s="117"/>
      <c r="D68" s="40"/>
      <c r="E68" s="73"/>
      <c r="F68" s="73"/>
      <c r="G68" s="30"/>
      <c r="H68" s="30"/>
      <c r="I68" s="30"/>
      <c r="J68" s="30"/>
      <c r="K68" s="30"/>
      <c r="L68" s="30"/>
      <c r="N68" s="73"/>
      <c r="O68" s="85"/>
      <c r="P68" s="29"/>
      <c r="Q68" s="39"/>
      <c r="R68" s="37"/>
      <c r="S68" s="5"/>
      <c r="T68" s="52"/>
      <c r="U68" s="56"/>
      <c r="V68" s="39"/>
      <c r="W68" s="52"/>
      <c r="X68" s="6"/>
      <c r="Y68" s="39"/>
      <c r="Z68" s="60"/>
      <c r="AA68" s="39"/>
      <c r="AB68" s="60"/>
      <c r="AC68" s="74"/>
      <c r="AD68" s="170"/>
      <c r="AE68" s="39"/>
      <c r="AF68" s="52"/>
      <c r="AH68" s="17"/>
      <c r="AI68" s="17"/>
      <c r="AJ68" s="17"/>
      <c r="AK68" s="17"/>
      <c r="AM68" s="31"/>
    </row>
    <row r="69" spans="2:39" s="3" customFormat="1" ht="9.9499999999999993" customHeight="1" x14ac:dyDescent="0.2">
      <c r="C69" s="193" t="s">
        <v>146</v>
      </c>
      <c r="N69" s="73"/>
      <c r="O69" s="85"/>
      <c r="P69" s="194" t="s">
        <v>94</v>
      </c>
      <c r="Q69" s="168" t="s">
        <v>161</v>
      </c>
      <c r="R69" s="195"/>
      <c r="S69" s="5"/>
      <c r="T69" s="52"/>
      <c r="U69" s="56"/>
      <c r="V69" s="15"/>
      <c r="W69" s="52"/>
      <c r="X69" s="39"/>
      <c r="Y69" s="39"/>
      <c r="Z69" s="55"/>
      <c r="AA69" s="17"/>
      <c r="AB69" s="15"/>
      <c r="AC69" s="65"/>
      <c r="AD69" s="65"/>
      <c r="AE69" s="39"/>
      <c r="AF69" s="52"/>
      <c r="AM69" s="146"/>
    </row>
    <row r="70" spans="2:39" s="3" customFormat="1" ht="2.85" customHeight="1" x14ac:dyDescent="0.2">
      <c r="C70" s="3" t="s">
        <v>95</v>
      </c>
      <c r="N70" s="73"/>
      <c r="O70" s="85"/>
      <c r="P70" s="6"/>
      <c r="Q70" s="39"/>
      <c r="R70" s="6"/>
      <c r="S70" s="5"/>
      <c r="T70" s="52"/>
      <c r="U70" s="56"/>
      <c r="V70" s="15"/>
      <c r="W70" s="52"/>
      <c r="X70" s="39"/>
      <c r="Y70" s="39"/>
      <c r="Z70" s="55"/>
      <c r="AA70" s="17"/>
      <c r="AB70" s="15"/>
      <c r="AC70" s="65"/>
      <c r="AD70" s="122"/>
      <c r="AE70" s="39"/>
      <c r="AF70" s="52"/>
      <c r="AH70" s="17"/>
      <c r="AI70" s="17"/>
      <c r="AJ70" s="17"/>
      <c r="AK70" s="17"/>
      <c r="AM70" s="31" t="s">
        <v>60</v>
      </c>
    </row>
    <row r="71" spans="2:39" s="3" customFormat="1" ht="9.9499999999999993" customHeight="1" x14ac:dyDescent="0.2">
      <c r="C71" s="35"/>
      <c r="D71" s="40" t="s">
        <v>10</v>
      </c>
      <c r="E71" s="196" t="s">
        <v>185</v>
      </c>
      <c r="F71" s="196"/>
      <c r="G71" s="196"/>
      <c r="H71" s="196"/>
      <c r="I71" s="196"/>
      <c r="J71" s="196"/>
      <c r="K71" s="196"/>
      <c r="M71" s="30"/>
      <c r="N71" s="30"/>
      <c r="O71" s="30"/>
      <c r="P71" s="30"/>
      <c r="Q71" s="39"/>
      <c r="R71" s="30"/>
      <c r="S71" s="5"/>
      <c r="T71" s="52"/>
      <c r="U71" s="69"/>
      <c r="V71" s="69"/>
      <c r="W71" s="52"/>
      <c r="X71" s="39"/>
      <c r="Y71" s="39"/>
      <c r="Z71" s="55"/>
      <c r="AA71" s="17"/>
      <c r="AB71" s="15"/>
      <c r="AC71" s="65"/>
      <c r="AD71" s="122"/>
      <c r="AE71" s="17"/>
      <c r="AF71" s="52"/>
      <c r="AH71" s="17"/>
      <c r="AI71" s="17"/>
      <c r="AJ71" s="17"/>
      <c r="AK71" s="17"/>
      <c r="AM71" s="31"/>
    </row>
    <row r="72" spans="2:39" s="3" customFormat="1" ht="2.1" customHeight="1" x14ac:dyDescent="0.2">
      <c r="N72" s="73"/>
      <c r="O72" s="85"/>
      <c r="P72" s="6"/>
      <c r="Q72" s="39"/>
      <c r="R72" s="6"/>
      <c r="S72" s="5"/>
      <c r="T72" s="52"/>
      <c r="U72" s="56"/>
      <c r="V72" s="15"/>
      <c r="W72" s="52"/>
      <c r="X72" s="39"/>
      <c r="Y72" s="39"/>
      <c r="Z72" s="55"/>
      <c r="AA72" s="17"/>
      <c r="AB72" s="15"/>
      <c r="AC72" s="65"/>
      <c r="AD72" s="122"/>
      <c r="AE72" s="39"/>
      <c r="AF72" s="52"/>
      <c r="AH72" s="17"/>
      <c r="AI72" s="17"/>
      <c r="AJ72" s="17"/>
      <c r="AK72" s="17"/>
      <c r="AM72" s="31" t="s">
        <v>60</v>
      </c>
    </row>
    <row r="73" spans="2:39" s="3" customFormat="1" ht="9.9499999999999993" customHeight="1" x14ac:dyDescent="0.2">
      <c r="B73" s="111" t="s">
        <v>56</v>
      </c>
      <c r="D73" s="40"/>
      <c r="E73" s="73" t="s">
        <v>151</v>
      </c>
      <c r="F73" s="73"/>
      <c r="G73" s="30" t="s">
        <v>49</v>
      </c>
      <c r="H73" s="30"/>
      <c r="I73" s="30"/>
      <c r="J73" s="30"/>
      <c r="K73" s="30"/>
      <c r="L73" s="30"/>
      <c r="N73" s="73" t="s">
        <v>104</v>
      </c>
      <c r="O73" s="85" t="s">
        <v>14</v>
      </c>
      <c r="P73" s="29"/>
      <c r="Q73" s="39">
        <f>IF(Suggested="Yes",Y73,AE73)</f>
        <v>9.5</v>
      </c>
      <c r="R73" s="37" t="s">
        <v>48</v>
      </c>
      <c r="S73" s="5" t="str">
        <f>+Instructions!$B$3</f>
        <v>B</v>
      </c>
      <c r="T73" s="52"/>
      <c r="U73" s="56">
        <f>+Instructions!$C$22</f>
        <v>0</v>
      </c>
      <c r="V73" s="17">
        <f t="shared" ref="V73:V74" si="80">ROUND($Y73*(1-U73)+0.004999,2)</f>
        <v>9.5</v>
      </c>
      <c r="W73" s="52"/>
      <c r="X73" s="6" t="s">
        <v>401</v>
      </c>
      <c r="Y73" s="39">
        <v>9.5</v>
      </c>
      <c r="Z73" s="60">
        <f t="shared" ref="Z73:Z74" si="81">+U73</f>
        <v>0</v>
      </c>
      <c r="AA73" s="17">
        <f t="shared" ref="AA73:AA74" si="82">+V73</f>
        <v>9.5</v>
      </c>
      <c r="AB73" s="12">
        <f t="shared" ref="AB73:AB74" si="83">(AE73-AA73)/AE73</f>
        <v>0</v>
      </c>
      <c r="AC73" s="119"/>
      <c r="AD73" s="126">
        <v>1</v>
      </c>
      <c r="AE73" s="38">
        <f t="shared" ref="AE73:AE74" si="84">SUM(AH73:AJ73)+AC73</f>
        <v>9.5</v>
      </c>
      <c r="AF73" s="52"/>
      <c r="AH73" s="17">
        <f t="shared" ref="AH73:AH74" si="85">ROUND(AA73/(1-VLOOKUP(AD73,Group,2,FALSE)),2)</f>
        <v>9.5</v>
      </c>
      <c r="AI73" s="17">
        <f t="shared" ref="AI73:AI74" si="86">IF(VLOOKUP(AD73,Group,5,FALSE)="YES",VLOOKUP(ROUND(ROUND(AH73,1)-AH73,2),Round,2,FALSE)+VLOOKUP(AD73,Group,6,FALSE),0)</f>
        <v>0</v>
      </c>
      <c r="AJ73" s="17">
        <f t="shared" ref="AJ73:AJ74" si="87">IF(VLOOKUP(AD73,Group,7,FALSE)="",0,ROUND(AH73-0.04999,1)-AH73+AK73)</f>
        <v>0</v>
      </c>
      <c r="AK73" s="17" t="str">
        <f t="shared" ref="AK73:AK74" si="88">IF(VLOOKUP(AD73,Group,7,FALSE)="","",VLOOKUP(AD73,Group,7,FALSE))</f>
        <v/>
      </c>
      <c r="AM73" s="97" t="s">
        <v>60</v>
      </c>
    </row>
    <row r="74" spans="2:39" s="3" customFormat="1" ht="9.9499999999999993" customHeight="1" x14ac:dyDescent="0.2">
      <c r="B74" s="111" t="s">
        <v>56</v>
      </c>
      <c r="D74" s="40"/>
      <c r="E74" s="73" t="s">
        <v>152</v>
      </c>
      <c r="F74" s="73"/>
      <c r="G74" s="30" t="s">
        <v>49</v>
      </c>
      <c r="H74" s="30"/>
      <c r="I74" s="30"/>
      <c r="J74" s="30"/>
      <c r="K74" s="30"/>
      <c r="L74" s="30"/>
      <c r="N74" s="73" t="s">
        <v>370</v>
      </c>
      <c r="O74" s="85" t="s">
        <v>14</v>
      </c>
      <c r="P74" s="29" t="s">
        <v>53</v>
      </c>
      <c r="Q74" s="39">
        <f>IF(Suggested="Yes",Y74,AE74)</f>
        <v>9.8000000000000007</v>
      </c>
      <c r="R74" s="37" t="s">
        <v>48</v>
      </c>
      <c r="S74" s="5" t="str">
        <f>+Instructions!$B$3</f>
        <v>B</v>
      </c>
      <c r="T74" s="52"/>
      <c r="U74" s="56">
        <f>+Instructions!$C$22</f>
        <v>0</v>
      </c>
      <c r="V74" s="17">
        <f t="shared" si="80"/>
        <v>9.8000000000000007</v>
      </c>
      <c r="W74" s="52"/>
      <c r="X74" s="6" t="s">
        <v>401</v>
      </c>
      <c r="Y74" s="39">
        <v>9.8000000000000007</v>
      </c>
      <c r="Z74" s="60">
        <f t="shared" si="81"/>
        <v>0</v>
      </c>
      <c r="AA74" s="17">
        <f t="shared" si="82"/>
        <v>9.8000000000000007</v>
      </c>
      <c r="AB74" s="12">
        <f t="shared" si="83"/>
        <v>0</v>
      </c>
      <c r="AC74" s="119"/>
      <c r="AD74" s="126">
        <v>1</v>
      </c>
      <c r="AE74" s="38">
        <f t="shared" si="84"/>
        <v>9.8000000000000007</v>
      </c>
      <c r="AF74" s="52"/>
      <c r="AH74" s="17">
        <f t="shared" si="85"/>
        <v>9.8000000000000007</v>
      </c>
      <c r="AI74" s="17">
        <f t="shared" si="86"/>
        <v>0</v>
      </c>
      <c r="AJ74" s="17">
        <f t="shared" si="87"/>
        <v>0</v>
      </c>
      <c r="AK74" s="17" t="str">
        <f t="shared" si="88"/>
        <v/>
      </c>
      <c r="AM74" s="97" t="s">
        <v>60</v>
      </c>
    </row>
    <row r="75" spans="2:39" s="3" customFormat="1" ht="2.1" customHeight="1" x14ac:dyDescent="0.2">
      <c r="N75" s="73"/>
      <c r="O75" s="85"/>
      <c r="P75" s="6"/>
      <c r="Q75" s="39"/>
      <c r="R75" s="6"/>
      <c r="S75" s="5"/>
      <c r="T75" s="52"/>
      <c r="U75" s="56"/>
      <c r="V75" s="15"/>
      <c r="W75" s="52"/>
      <c r="X75" s="39"/>
      <c r="Y75" s="39"/>
      <c r="Z75" s="55"/>
      <c r="AA75" s="17"/>
      <c r="AB75" s="15"/>
      <c r="AC75" s="65"/>
      <c r="AD75" s="122"/>
      <c r="AE75" s="39"/>
      <c r="AF75" s="52"/>
      <c r="AH75" s="17"/>
      <c r="AI75" s="17"/>
      <c r="AJ75" s="17"/>
      <c r="AK75" s="17"/>
      <c r="AM75" s="31" t="s">
        <v>60</v>
      </c>
    </row>
    <row r="76" spans="2:39" s="3" customFormat="1" ht="9.9499999999999993" customHeight="1" x14ac:dyDescent="0.2">
      <c r="B76" s="110" t="s">
        <v>8</v>
      </c>
      <c r="D76" s="40"/>
      <c r="E76" s="73" t="s">
        <v>151</v>
      </c>
      <c r="F76" s="73"/>
      <c r="G76" s="30" t="s">
        <v>160</v>
      </c>
      <c r="H76" s="30"/>
      <c r="I76" s="30" t="s">
        <v>186</v>
      </c>
      <c r="J76" s="30"/>
      <c r="K76" s="30"/>
      <c r="L76" s="30"/>
      <c r="N76" s="73" t="s">
        <v>104</v>
      </c>
      <c r="O76" s="85" t="s">
        <v>14</v>
      </c>
      <c r="P76" s="29" t="s">
        <v>235</v>
      </c>
      <c r="Q76" s="39">
        <f t="shared" ref="Q76:Q81" si="89">IF(Suggested="Yes",Y76,AE76)</f>
        <v>10.6</v>
      </c>
      <c r="R76" s="37" t="s">
        <v>48</v>
      </c>
      <c r="S76" s="5" t="str">
        <f>+Instructions!$B$3</f>
        <v>B</v>
      </c>
      <c r="T76" s="52"/>
      <c r="U76" s="56">
        <f>+Instructions!$C$22</f>
        <v>0</v>
      </c>
      <c r="V76" s="17">
        <f t="shared" ref="V76" si="90">ROUND($Y76*(1-U76)+0.004999,2)</f>
        <v>10.6</v>
      </c>
      <c r="W76" s="52"/>
      <c r="X76" s="6" t="s">
        <v>401</v>
      </c>
      <c r="Y76" s="39">
        <v>10.6</v>
      </c>
      <c r="Z76" s="60">
        <f t="shared" ref="Z76" si="91">+U76</f>
        <v>0</v>
      </c>
      <c r="AA76" s="17">
        <f t="shared" ref="AA76" si="92">+V76</f>
        <v>10.6</v>
      </c>
      <c r="AB76" s="12">
        <f t="shared" ref="AB76" si="93">(AE76-AA76)/AE76</f>
        <v>0</v>
      </c>
      <c r="AC76" s="119"/>
      <c r="AD76" s="127">
        <v>3</v>
      </c>
      <c r="AE76" s="53">
        <f t="shared" ref="AE76" si="94">SUM(AH76:AJ76)+AC76</f>
        <v>10.6</v>
      </c>
      <c r="AF76" s="52"/>
      <c r="AH76" s="17">
        <f t="shared" ref="AH76" si="95">ROUND(AA76/(1-VLOOKUP(AD76,Group,2,FALSE)),2)</f>
        <v>10.6</v>
      </c>
      <c r="AI76" s="17">
        <f t="shared" ref="AI76" si="96">IF(VLOOKUP(AD76,Group,5,FALSE)="YES",VLOOKUP(ROUND(ROUND(AH76,1)-AH76,2),Round,2,FALSE)+VLOOKUP(AD76,Group,6,FALSE),0)</f>
        <v>0</v>
      </c>
      <c r="AJ76" s="17">
        <f t="shared" ref="AJ76" si="97">IF(VLOOKUP(AD76,Group,7,FALSE)="",0,ROUND(AH76-0.04999,1)-AH76+AK76)</f>
        <v>0</v>
      </c>
      <c r="AK76" s="17" t="str">
        <f t="shared" ref="AK76" si="98">IF(VLOOKUP(AD76,Group,7,FALSE)="","",VLOOKUP(AD76,Group,7,FALSE))</f>
        <v/>
      </c>
      <c r="AM76" s="97" t="s">
        <v>60</v>
      </c>
    </row>
    <row r="77" spans="2:39" s="3" customFormat="1" ht="9.9499999999999993" customHeight="1" x14ac:dyDescent="0.2">
      <c r="B77" s="110" t="s">
        <v>8</v>
      </c>
      <c r="D77" s="40"/>
      <c r="E77" s="73" t="s">
        <v>151</v>
      </c>
      <c r="F77" s="73"/>
      <c r="G77" s="30" t="s">
        <v>160</v>
      </c>
      <c r="H77" s="30"/>
      <c r="I77" s="30" t="s">
        <v>154</v>
      </c>
      <c r="J77" s="30"/>
      <c r="K77" s="198"/>
      <c r="L77" s="30"/>
      <c r="N77" s="73" t="s">
        <v>104</v>
      </c>
      <c r="O77" s="85" t="s">
        <v>14</v>
      </c>
      <c r="P77" s="29" t="s">
        <v>235</v>
      </c>
      <c r="Q77" s="39">
        <f t="shared" si="89"/>
        <v>10.6</v>
      </c>
      <c r="R77" s="37" t="s">
        <v>48</v>
      </c>
      <c r="S77" s="5" t="str">
        <f>+Instructions!$B$3</f>
        <v>B</v>
      </c>
      <c r="T77" s="52"/>
      <c r="U77" s="56">
        <f>+Instructions!$C$22</f>
        <v>0</v>
      </c>
      <c r="V77" s="17">
        <f t="shared" ref="V77:V81" si="99">ROUND($Y77*(1-U77)+0.004999,2)</f>
        <v>10.6</v>
      </c>
      <c r="W77" s="52"/>
      <c r="X77" s="6" t="s">
        <v>401</v>
      </c>
      <c r="Y77" s="39">
        <v>10.6</v>
      </c>
      <c r="Z77" s="60">
        <f t="shared" ref="Z77:Z81" si="100">+U77</f>
        <v>0</v>
      </c>
      <c r="AA77" s="17">
        <f t="shared" ref="AA77:AA81" si="101">+V77</f>
        <v>10.6</v>
      </c>
      <c r="AB77" s="12">
        <f t="shared" ref="AB77:AB81" si="102">(AE77-AA77)/AE77</f>
        <v>0</v>
      </c>
      <c r="AC77" s="119"/>
      <c r="AD77" s="127">
        <v>3</v>
      </c>
      <c r="AE77" s="53">
        <f t="shared" ref="AE77:AE81" si="103">SUM(AH77:AJ77)+AC77</f>
        <v>10.6</v>
      </c>
      <c r="AF77" s="52"/>
      <c r="AH77" s="17">
        <f t="shared" ref="AH77:AH81" si="104">ROUND(AA77/(1-VLOOKUP(AD77,Group,2,FALSE)),2)</f>
        <v>10.6</v>
      </c>
      <c r="AI77" s="17">
        <f t="shared" ref="AI77:AI81" si="105">IF(VLOOKUP(AD77,Group,5,FALSE)="YES",VLOOKUP(ROUND(ROUND(AH77,1)-AH77,2),Round,2,FALSE)+VLOOKUP(AD77,Group,6,FALSE),0)</f>
        <v>0</v>
      </c>
      <c r="AJ77" s="17">
        <f t="shared" ref="AJ77:AJ81" si="106">IF(VLOOKUP(AD77,Group,7,FALSE)="",0,ROUND(AH77-0.04999,1)-AH77+AK77)</f>
        <v>0</v>
      </c>
      <c r="AK77" s="17" t="str">
        <f t="shared" ref="AK77:AK81" si="107">IF(VLOOKUP(AD77,Group,7,FALSE)="","",VLOOKUP(AD77,Group,7,FALSE))</f>
        <v/>
      </c>
      <c r="AM77" s="97" t="s">
        <v>60</v>
      </c>
    </row>
    <row r="78" spans="2:39" s="3" customFormat="1" ht="9.9499999999999993" customHeight="1" x14ac:dyDescent="0.2">
      <c r="B78" s="110" t="s">
        <v>8</v>
      </c>
      <c r="D78" s="40"/>
      <c r="E78" s="73" t="s">
        <v>151</v>
      </c>
      <c r="F78" s="73"/>
      <c r="G78" s="30" t="s">
        <v>160</v>
      </c>
      <c r="H78" s="30"/>
      <c r="I78" s="30" t="s">
        <v>155</v>
      </c>
      <c r="J78" s="30"/>
      <c r="K78" s="198"/>
      <c r="L78" s="30"/>
      <c r="N78" s="73" t="s">
        <v>104</v>
      </c>
      <c r="O78" s="85" t="s">
        <v>14</v>
      </c>
      <c r="P78" s="29" t="s">
        <v>392</v>
      </c>
      <c r="Q78" s="39">
        <f t="shared" si="89"/>
        <v>10.6</v>
      </c>
      <c r="R78" s="37" t="s">
        <v>48</v>
      </c>
      <c r="S78" s="5" t="str">
        <f>+Instructions!$B$3</f>
        <v>B</v>
      </c>
      <c r="T78" s="52"/>
      <c r="U78" s="56">
        <f>+Instructions!$C$22</f>
        <v>0</v>
      </c>
      <c r="V78" s="17">
        <f t="shared" si="99"/>
        <v>10.6</v>
      </c>
      <c r="W78" s="52"/>
      <c r="X78" s="6" t="s">
        <v>401</v>
      </c>
      <c r="Y78" s="39">
        <v>10.6</v>
      </c>
      <c r="Z78" s="60">
        <f t="shared" si="100"/>
        <v>0</v>
      </c>
      <c r="AA78" s="17">
        <f t="shared" si="101"/>
        <v>10.6</v>
      </c>
      <c r="AB78" s="12">
        <f t="shared" si="102"/>
        <v>0</v>
      </c>
      <c r="AC78" s="119"/>
      <c r="AD78" s="127">
        <v>3</v>
      </c>
      <c r="AE78" s="53">
        <f t="shared" si="103"/>
        <v>10.6</v>
      </c>
      <c r="AF78" s="52"/>
      <c r="AH78" s="17">
        <f t="shared" si="104"/>
        <v>10.6</v>
      </c>
      <c r="AI78" s="17">
        <f t="shared" si="105"/>
        <v>0</v>
      </c>
      <c r="AJ78" s="17">
        <f t="shared" si="106"/>
        <v>0</v>
      </c>
      <c r="AK78" s="17" t="str">
        <f t="shared" si="107"/>
        <v/>
      </c>
      <c r="AM78" s="97" t="s">
        <v>60</v>
      </c>
    </row>
    <row r="79" spans="2:39" s="3" customFormat="1" ht="9.9499999999999993" customHeight="1" x14ac:dyDescent="0.2">
      <c r="B79" s="110" t="s">
        <v>8</v>
      </c>
      <c r="D79" s="40"/>
      <c r="E79" s="73" t="s">
        <v>151</v>
      </c>
      <c r="F79" s="73"/>
      <c r="G79" s="30" t="s">
        <v>160</v>
      </c>
      <c r="H79" s="30"/>
      <c r="I79" s="30" t="s">
        <v>156</v>
      </c>
      <c r="J79" s="30"/>
      <c r="K79" s="30"/>
      <c r="L79" s="30"/>
      <c r="N79" s="73" t="s">
        <v>104</v>
      </c>
      <c r="O79" s="85" t="s">
        <v>14</v>
      </c>
      <c r="P79" s="29" t="s">
        <v>235</v>
      </c>
      <c r="Q79" s="39">
        <f t="shared" si="89"/>
        <v>10.6</v>
      </c>
      <c r="R79" s="37" t="s">
        <v>48</v>
      </c>
      <c r="S79" s="5" t="str">
        <f>+Instructions!$B$3</f>
        <v>B</v>
      </c>
      <c r="T79" s="52"/>
      <c r="U79" s="56">
        <f>+Instructions!$C$22</f>
        <v>0</v>
      </c>
      <c r="V79" s="17">
        <f t="shared" si="99"/>
        <v>10.6</v>
      </c>
      <c r="W79" s="52"/>
      <c r="X79" s="6" t="s">
        <v>401</v>
      </c>
      <c r="Y79" s="39">
        <v>10.6</v>
      </c>
      <c r="Z79" s="60">
        <f t="shared" si="100"/>
        <v>0</v>
      </c>
      <c r="AA79" s="17">
        <f t="shared" si="101"/>
        <v>10.6</v>
      </c>
      <c r="AB79" s="12">
        <f t="shared" si="102"/>
        <v>0</v>
      </c>
      <c r="AC79" s="119"/>
      <c r="AD79" s="127">
        <v>3</v>
      </c>
      <c r="AE79" s="53">
        <f t="shared" si="103"/>
        <v>10.6</v>
      </c>
      <c r="AF79" s="52"/>
      <c r="AH79" s="17">
        <f t="shared" si="104"/>
        <v>10.6</v>
      </c>
      <c r="AI79" s="17">
        <f t="shared" si="105"/>
        <v>0</v>
      </c>
      <c r="AJ79" s="17">
        <f t="shared" si="106"/>
        <v>0</v>
      </c>
      <c r="AK79" s="17" t="str">
        <f t="shared" si="107"/>
        <v/>
      </c>
      <c r="AM79" s="97" t="s">
        <v>60</v>
      </c>
    </row>
    <row r="80" spans="2:39" s="3" customFormat="1" ht="9.9499999999999993" customHeight="1" x14ac:dyDescent="0.2">
      <c r="B80" s="110" t="s">
        <v>8</v>
      </c>
      <c r="D80" s="40"/>
      <c r="E80" s="73" t="s">
        <v>151</v>
      </c>
      <c r="F80" s="73"/>
      <c r="G80" s="30" t="s">
        <v>160</v>
      </c>
      <c r="H80" s="30"/>
      <c r="I80" s="30" t="s">
        <v>157</v>
      </c>
      <c r="J80" s="30"/>
      <c r="K80" s="30"/>
      <c r="L80" s="30"/>
      <c r="N80" s="73" t="s">
        <v>104</v>
      </c>
      <c r="O80" s="85" t="s">
        <v>14</v>
      </c>
      <c r="P80" s="29" t="s">
        <v>235</v>
      </c>
      <c r="Q80" s="39">
        <f t="shared" si="89"/>
        <v>10.6</v>
      </c>
      <c r="R80" s="37" t="s">
        <v>48</v>
      </c>
      <c r="S80" s="5" t="str">
        <f>+Instructions!$B$3</f>
        <v>B</v>
      </c>
      <c r="T80" s="52"/>
      <c r="U80" s="56">
        <f>+Instructions!$C$22</f>
        <v>0</v>
      </c>
      <c r="V80" s="17">
        <f t="shared" si="99"/>
        <v>10.6</v>
      </c>
      <c r="W80" s="52"/>
      <c r="X80" s="6" t="s">
        <v>401</v>
      </c>
      <c r="Y80" s="39">
        <v>10.6</v>
      </c>
      <c r="Z80" s="60">
        <f t="shared" si="100"/>
        <v>0</v>
      </c>
      <c r="AA80" s="17">
        <f t="shared" si="101"/>
        <v>10.6</v>
      </c>
      <c r="AB80" s="12">
        <f t="shared" si="102"/>
        <v>0</v>
      </c>
      <c r="AC80" s="119"/>
      <c r="AD80" s="127">
        <v>3</v>
      </c>
      <c r="AE80" s="53">
        <f t="shared" si="103"/>
        <v>10.6</v>
      </c>
      <c r="AF80" s="52"/>
      <c r="AH80" s="17">
        <f t="shared" si="104"/>
        <v>10.6</v>
      </c>
      <c r="AI80" s="17">
        <f t="shared" si="105"/>
        <v>0</v>
      </c>
      <c r="AJ80" s="17">
        <f t="shared" si="106"/>
        <v>0</v>
      </c>
      <c r="AK80" s="17" t="str">
        <f t="shared" si="107"/>
        <v/>
      </c>
      <c r="AM80" s="97" t="s">
        <v>60</v>
      </c>
    </row>
    <row r="81" spans="2:39" s="3" customFormat="1" ht="9.9499999999999993" customHeight="1" x14ac:dyDescent="0.2">
      <c r="B81" s="110" t="s">
        <v>8</v>
      </c>
      <c r="D81" s="40"/>
      <c r="E81" s="73" t="s">
        <v>151</v>
      </c>
      <c r="F81" s="73"/>
      <c r="G81" s="30" t="s">
        <v>160</v>
      </c>
      <c r="H81" s="30"/>
      <c r="I81" s="30" t="s">
        <v>158</v>
      </c>
      <c r="J81" s="30"/>
      <c r="K81" s="30"/>
      <c r="L81" s="30"/>
      <c r="N81" s="73" t="s">
        <v>104</v>
      </c>
      <c r="O81" s="85" t="s">
        <v>14</v>
      </c>
      <c r="P81" s="29" t="s">
        <v>235</v>
      </c>
      <c r="Q81" s="39">
        <f t="shared" si="89"/>
        <v>10.6</v>
      </c>
      <c r="R81" s="37" t="s">
        <v>48</v>
      </c>
      <c r="S81" s="5" t="str">
        <f>+Instructions!$B$3</f>
        <v>B</v>
      </c>
      <c r="T81" s="52"/>
      <c r="U81" s="56">
        <f>+Instructions!$C$22</f>
        <v>0</v>
      </c>
      <c r="V81" s="17">
        <f t="shared" si="99"/>
        <v>10.6</v>
      </c>
      <c r="W81" s="52"/>
      <c r="X81" s="6" t="s">
        <v>401</v>
      </c>
      <c r="Y81" s="39">
        <v>10.6</v>
      </c>
      <c r="Z81" s="60">
        <f t="shared" si="100"/>
        <v>0</v>
      </c>
      <c r="AA81" s="17">
        <f t="shared" si="101"/>
        <v>10.6</v>
      </c>
      <c r="AB81" s="12">
        <f t="shared" si="102"/>
        <v>0</v>
      </c>
      <c r="AC81" s="119"/>
      <c r="AD81" s="127">
        <v>3</v>
      </c>
      <c r="AE81" s="53">
        <f t="shared" si="103"/>
        <v>10.6</v>
      </c>
      <c r="AF81" s="52"/>
      <c r="AH81" s="17">
        <f t="shared" si="104"/>
        <v>10.6</v>
      </c>
      <c r="AI81" s="17">
        <f t="shared" si="105"/>
        <v>0</v>
      </c>
      <c r="AJ81" s="17">
        <f t="shared" si="106"/>
        <v>0</v>
      </c>
      <c r="AK81" s="17" t="str">
        <f t="shared" si="107"/>
        <v/>
      </c>
      <c r="AM81" s="97" t="s">
        <v>60</v>
      </c>
    </row>
    <row r="82" spans="2:39" s="3" customFormat="1" ht="2.1" customHeight="1" x14ac:dyDescent="0.2">
      <c r="N82" s="73"/>
      <c r="O82" s="85"/>
      <c r="P82" s="6"/>
      <c r="Q82" s="39"/>
      <c r="R82" s="6"/>
      <c r="S82" s="5"/>
      <c r="T82" s="52"/>
      <c r="U82" s="56"/>
      <c r="V82" s="15"/>
      <c r="W82" s="52"/>
      <c r="X82" s="39"/>
      <c r="Y82" s="39"/>
      <c r="Z82" s="55"/>
      <c r="AA82" s="17"/>
      <c r="AB82" s="15"/>
      <c r="AC82" s="65"/>
      <c r="AD82" s="122"/>
      <c r="AE82" s="39"/>
      <c r="AF82" s="52"/>
      <c r="AH82" s="17"/>
      <c r="AI82" s="17"/>
      <c r="AJ82" s="17"/>
      <c r="AK82" s="17"/>
      <c r="AM82" s="31"/>
    </row>
    <row r="83" spans="2:39" s="3" customFormat="1" ht="9.9499999999999993" customHeight="1" x14ac:dyDescent="0.2">
      <c r="B83" s="112" t="s">
        <v>46</v>
      </c>
      <c r="D83" s="40"/>
      <c r="E83" s="73" t="s">
        <v>153</v>
      </c>
      <c r="F83" s="73"/>
      <c r="G83" s="30" t="s">
        <v>142</v>
      </c>
      <c r="H83" s="30"/>
      <c r="I83" s="30"/>
      <c r="J83" s="30"/>
      <c r="K83" s="30"/>
      <c r="L83" s="30"/>
      <c r="N83" s="73"/>
      <c r="O83" s="85" t="s">
        <v>14</v>
      </c>
      <c r="P83" s="29"/>
      <c r="Q83" s="39">
        <f>IF(Suggested="Yes",Y83,AE83)</f>
        <v>8.1999999999999993</v>
      </c>
      <c r="R83" s="37" t="s">
        <v>47</v>
      </c>
      <c r="S83" s="5" t="str">
        <f>+Instructions!$B$3</f>
        <v>B</v>
      </c>
      <c r="T83" s="52"/>
      <c r="U83" s="56">
        <f>+Instructions!$C$22</f>
        <v>0</v>
      </c>
      <c r="V83" s="39">
        <f t="shared" ref="V83" si="108">ROUND($Y83*(1-U83)+0.004999,2)</f>
        <v>8.1999999999999993</v>
      </c>
      <c r="W83" s="52"/>
      <c r="X83" s="6" t="s">
        <v>401</v>
      </c>
      <c r="Y83" s="39">
        <v>8.1999999999999993</v>
      </c>
      <c r="Z83" s="60">
        <f t="shared" ref="Z83" si="109">+U83</f>
        <v>0</v>
      </c>
      <c r="AA83" s="39">
        <f t="shared" ref="AA83" si="110">+V83</f>
        <v>8.1999999999999993</v>
      </c>
      <c r="AB83" s="60">
        <f t="shared" ref="AB83" si="111">(AE83-AA83)/AE83</f>
        <v>0</v>
      </c>
      <c r="AC83" s="119"/>
      <c r="AD83" s="128">
        <v>2</v>
      </c>
      <c r="AE83" s="44">
        <f t="shared" ref="AE83" si="112">SUM(AH83:AJ83)+AC83</f>
        <v>8.1999999999999993</v>
      </c>
      <c r="AF83" s="52"/>
      <c r="AH83" s="17">
        <f t="shared" ref="AH83" si="113">ROUND(AA83/(1-VLOOKUP(AD83,Group,2,FALSE)),2)</f>
        <v>8.1999999999999993</v>
      </c>
      <c r="AI83" s="17">
        <f t="shared" ref="AI83" si="114">IF(VLOOKUP(AD83,Group,5,FALSE)="YES",VLOOKUP(ROUND(ROUND(AH83,1)-AH83,2),Round,2,FALSE)+VLOOKUP(AD83,Group,6,FALSE),0)</f>
        <v>0</v>
      </c>
      <c r="AJ83" s="17">
        <f t="shared" ref="AJ83" si="115">IF(VLOOKUP(AD83,Group,7,FALSE)="",0,ROUND(AH83-0.04999,1)-AH83+AK83)</f>
        <v>0</v>
      </c>
      <c r="AK83" s="17" t="str">
        <f t="shared" ref="AK83" si="116">IF(VLOOKUP(AD83,Group,7,FALSE)="","",VLOOKUP(AD83,Group,7,FALSE))</f>
        <v/>
      </c>
      <c r="AM83" s="97" t="s">
        <v>60</v>
      </c>
    </row>
    <row r="84" spans="2:39" s="3" customFormat="1" ht="1.5" customHeight="1" x14ac:dyDescent="0.2">
      <c r="N84" s="73"/>
      <c r="O84" s="85"/>
      <c r="P84" s="6"/>
      <c r="Q84" s="39"/>
      <c r="R84" s="6"/>
      <c r="S84" s="5"/>
      <c r="T84" s="52"/>
      <c r="U84" s="56"/>
      <c r="V84" s="15"/>
      <c r="W84" s="52"/>
      <c r="X84" s="39"/>
      <c r="Y84" s="39"/>
      <c r="Z84" s="55"/>
      <c r="AA84" s="17"/>
      <c r="AB84" s="15"/>
      <c r="AC84" s="65"/>
      <c r="AD84" s="122"/>
      <c r="AE84" s="39"/>
      <c r="AF84" s="52"/>
      <c r="AH84" s="17"/>
      <c r="AI84" s="17"/>
      <c r="AJ84" s="17"/>
      <c r="AK84" s="17"/>
      <c r="AM84" s="31"/>
    </row>
    <row r="85" spans="2:39" s="3" customFormat="1" ht="9.75" customHeight="1" x14ac:dyDescent="0.2">
      <c r="B85" s="117"/>
      <c r="D85" s="40" t="s">
        <v>236</v>
      </c>
      <c r="E85" s="197" t="s">
        <v>238</v>
      </c>
      <c r="F85" s="73"/>
      <c r="G85" s="30"/>
      <c r="H85" s="30"/>
      <c r="I85" s="30"/>
      <c r="J85" s="30"/>
      <c r="K85" s="30"/>
      <c r="L85" s="30"/>
      <c r="N85" s="73"/>
      <c r="O85" s="85"/>
      <c r="P85" s="29"/>
      <c r="Q85" s="39"/>
      <c r="R85" s="37"/>
      <c r="S85" s="5"/>
      <c r="T85" s="52"/>
      <c r="U85" s="56"/>
      <c r="V85" s="39"/>
      <c r="W85" s="52"/>
      <c r="X85" s="6"/>
      <c r="Y85" s="39"/>
      <c r="Z85" s="60"/>
      <c r="AA85" s="39"/>
      <c r="AB85" s="60"/>
      <c r="AC85" s="74"/>
      <c r="AD85" s="170"/>
      <c r="AE85" s="39"/>
      <c r="AF85" s="52"/>
      <c r="AH85" s="17"/>
      <c r="AI85" s="17"/>
      <c r="AJ85" s="17"/>
      <c r="AK85" s="17"/>
      <c r="AM85" s="31"/>
    </row>
    <row r="86" spans="2:39" s="3" customFormat="1" ht="9.75" customHeight="1" x14ac:dyDescent="0.2">
      <c r="B86" s="117"/>
      <c r="D86" s="40"/>
      <c r="E86" s="197" t="s">
        <v>237</v>
      </c>
      <c r="F86" s="73"/>
      <c r="G86" s="30"/>
      <c r="H86" s="30"/>
      <c r="I86" s="30"/>
      <c r="J86" s="217" t="s">
        <v>391</v>
      </c>
      <c r="K86" s="30"/>
      <c r="L86" s="30"/>
      <c r="N86" s="73"/>
      <c r="O86" s="85"/>
      <c r="P86" s="29"/>
      <c r="Q86" s="39"/>
      <c r="R86" s="37"/>
      <c r="S86" s="5"/>
      <c r="T86" s="52"/>
      <c r="U86" s="56"/>
      <c r="V86" s="39"/>
      <c r="W86" s="52"/>
      <c r="X86" s="6"/>
      <c r="Y86" s="39"/>
      <c r="Z86" s="60"/>
      <c r="AA86" s="39"/>
      <c r="AB86" s="60"/>
      <c r="AC86" s="74"/>
      <c r="AD86" s="170"/>
      <c r="AE86" s="39"/>
      <c r="AF86" s="52"/>
      <c r="AH86" s="17"/>
      <c r="AI86" s="17"/>
      <c r="AJ86" s="17"/>
      <c r="AK86" s="17"/>
      <c r="AM86" s="31"/>
    </row>
    <row r="87" spans="2:39" s="3" customFormat="1" ht="3.95" customHeight="1" x14ac:dyDescent="0.2">
      <c r="B87" s="117"/>
      <c r="D87" s="40"/>
      <c r="E87" s="73"/>
      <c r="F87" s="73"/>
      <c r="G87" s="30"/>
      <c r="H87" s="30"/>
      <c r="I87" s="30"/>
      <c r="J87" s="30"/>
      <c r="K87" s="30"/>
      <c r="L87" s="30"/>
      <c r="N87" s="73"/>
      <c r="O87" s="85"/>
      <c r="P87" s="29"/>
      <c r="Q87" s="39"/>
      <c r="R87" s="37"/>
      <c r="S87" s="5"/>
      <c r="T87" s="52"/>
      <c r="U87" s="56"/>
      <c r="V87" s="39"/>
      <c r="W87" s="52"/>
      <c r="X87" s="6"/>
      <c r="Y87" s="39"/>
      <c r="Z87" s="60"/>
      <c r="AA87" s="39"/>
      <c r="AB87" s="60"/>
      <c r="AC87" s="74"/>
      <c r="AD87" s="170"/>
      <c r="AE87" s="39"/>
      <c r="AF87" s="52"/>
      <c r="AH87" s="17"/>
      <c r="AI87" s="17"/>
      <c r="AJ87" s="17"/>
      <c r="AK87" s="17"/>
      <c r="AM87" s="31"/>
    </row>
    <row r="88" spans="2:39" s="3" customFormat="1" ht="9.9499999999999993" customHeight="1" x14ac:dyDescent="0.2">
      <c r="C88" s="193" t="s">
        <v>120</v>
      </c>
      <c r="N88" s="73"/>
      <c r="O88" s="85"/>
      <c r="P88" s="194" t="s">
        <v>94</v>
      </c>
      <c r="Q88" s="168" t="s">
        <v>121</v>
      </c>
      <c r="R88" s="195"/>
      <c r="S88" s="5"/>
      <c r="T88" s="52"/>
      <c r="U88" s="56"/>
      <c r="V88" s="15"/>
      <c r="W88" s="52"/>
      <c r="X88" s="39"/>
      <c r="Y88" s="39"/>
      <c r="Z88" s="55"/>
      <c r="AA88" s="17"/>
      <c r="AB88" s="15"/>
      <c r="AC88" s="65"/>
      <c r="AD88" s="65"/>
      <c r="AE88" s="39"/>
      <c r="AF88" s="52"/>
      <c r="AM88" s="146"/>
    </row>
    <row r="89" spans="2:39" s="3" customFormat="1" ht="2.85" customHeight="1" x14ac:dyDescent="0.2">
      <c r="C89" s="3" t="s">
        <v>95</v>
      </c>
      <c r="N89" s="73"/>
      <c r="O89" s="85"/>
      <c r="P89" s="6"/>
      <c r="Q89" s="39"/>
      <c r="R89" s="6"/>
      <c r="S89" s="5"/>
      <c r="T89" s="52"/>
      <c r="U89" s="56"/>
      <c r="V89" s="15"/>
      <c r="W89" s="52"/>
      <c r="X89" s="39"/>
      <c r="Y89" s="39"/>
      <c r="Z89" s="55"/>
      <c r="AA89" s="17"/>
      <c r="AB89" s="15"/>
      <c r="AC89" s="65"/>
      <c r="AD89" s="122"/>
      <c r="AE89" s="39"/>
      <c r="AF89" s="52"/>
      <c r="AH89" s="17"/>
      <c r="AI89" s="17"/>
      <c r="AJ89" s="17"/>
      <c r="AK89" s="17"/>
      <c r="AM89" s="31" t="s">
        <v>60</v>
      </c>
    </row>
    <row r="90" spans="2:39" s="3" customFormat="1" ht="9.9499999999999993" customHeight="1" x14ac:dyDescent="0.2">
      <c r="C90" s="35"/>
      <c r="D90" s="40" t="s">
        <v>10</v>
      </c>
      <c r="E90" s="196" t="s">
        <v>145</v>
      </c>
      <c r="F90" s="196"/>
      <c r="G90" s="196"/>
      <c r="H90" s="196"/>
      <c r="I90" s="196"/>
      <c r="J90" s="196"/>
      <c r="K90" s="196"/>
      <c r="M90" s="30"/>
      <c r="N90" s="30"/>
      <c r="O90" s="30"/>
      <c r="P90" s="30"/>
      <c r="Q90" s="39"/>
      <c r="R90" s="30"/>
      <c r="S90" s="5"/>
      <c r="T90" s="52"/>
      <c r="U90" s="69"/>
      <c r="V90" s="69"/>
      <c r="W90" s="52"/>
      <c r="X90" s="39"/>
      <c r="Y90" s="39"/>
      <c r="Z90" s="55"/>
      <c r="AA90" s="17"/>
      <c r="AB90" s="15"/>
      <c r="AC90" s="65"/>
      <c r="AD90" s="122"/>
      <c r="AE90" s="17"/>
      <c r="AF90" s="52"/>
      <c r="AH90" s="17"/>
      <c r="AI90" s="17"/>
      <c r="AJ90" s="17"/>
      <c r="AK90" s="17"/>
      <c r="AM90" s="31"/>
    </row>
    <row r="91" spans="2:39" s="3" customFormat="1" ht="2.1" customHeight="1" x14ac:dyDescent="0.2">
      <c r="N91" s="73"/>
      <c r="O91" s="85"/>
      <c r="P91" s="6"/>
      <c r="Q91" s="39"/>
      <c r="R91" s="6"/>
      <c r="S91" s="5"/>
      <c r="T91" s="52"/>
      <c r="U91" s="56"/>
      <c r="V91" s="15"/>
      <c r="W91" s="52"/>
      <c r="X91" s="39"/>
      <c r="Y91" s="39"/>
      <c r="Z91" s="55"/>
      <c r="AA91" s="17"/>
      <c r="AB91" s="15"/>
      <c r="AC91" s="65"/>
      <c r="AD91" s="122"/>
      <c r="AE91" s="39"/>
      <c r="AF91" s="52"/>
      <c r="AH91" s="17"/>
      <c r="AI91" s="17"/>
      <c r="AJ91" s="17"/>
      <c r="AK91" s="17"/>
      <c r="AM91" s="31" t="s">
        <v>60</v>
      </c>
    </row>
    <row r="92" spans="2:39" s="3" customFormat="1" ht="9.9499999999999993" customHeight="1" x14ac:dyDescent="0.2">
      <c r="B92" s="111" t="s">
        <v>56</v>
      </c>
      <c r="D92" s="40"/>
      <c r="E92" s="73" t="s">
        <v>96</v>
      </c>
      <c r="F92" s="73"/>
      <c r="G92" s="30" t="s">
        <v>49</v>
      </c>
      <c r="H92" s="30"/>
      <c r="I92" s="30"/>
      <c r="J92" s="30"/>
      <c r="K92" s="30"/>
      <c r="L92" s="30"/>
      <c r="N92" s="73" t="s">
        <v>127</v>
      </c>
      <c r="O92" s="85" t="s">
        <v>14</v>
      </c>
      <c r="P92" s="29"/>
      <c r="Q92" s="39">
        <f>IF(Suggested="Yes",Y92,AE92)</f>
        <v>9.75</v>
      </c>
      <c r="R92" s="37" t="s">
        <v>48</v>
      </c>
      <c r="S92" s="5" t="str">
        <f>+Instructions!$B$3</f>
        <v>B</v>
      </c>
      <c r="T92" s="52"/>
      <c r="U92" s="56">
        <f>+Instructions!$C$22</f>
        <v>0</v>
      </c>
      <c r="V92" s="17">
        <f>ROUND($Y92*(1-U92)+0.004999,2)</f>
        <v>9.75</v>
      </c>
      <c r="W92" s="52"/>
      <c r="X92" s="6" t="s">
        <v>401</v>
      </c>
      <c r="Y92" s="39">
        <v>9.75</v>
      </c>
      <c r="Z92" s="60">
        <f t="shared" ref="Z92" si="117">+U92</f>
        <v>0</v>
      </c>
      <c r="AA92" s="17">
        <f t="shared" ref="AA92" si="118">+V92</f>
        <v>9.75</v>
      </c>
      <c r="AB92" s="12">
        <f t="shared" ref="AB92" si="119">(AE92-AA92)/AE92</f>
        <v>0</v>
      </c>
      <c r="AC92" s="119"/>
      <c r="AD92" s="126">
        <v>1</v>
      </c>
      <c r="AE92" s="38">
        <f t="shared" ref="AE92" si="120">SUM(AH92:AJ92)+AC92</f>
        <v>9.75</v>
      </c>
      <c r="AF92" s="52"/>
      <c r="AH92" s="17">
        <f t="shared" ref="AH92" si="121">ROUND(AA92/(1-VLOOKUP(AD92,Group,2,FALSE)),2)</f>
        <v>9.75</v>
      </c>
      <c r="AI92" s="17">
        <f t="shared" ref="AI92" si="122">IF(VLOOKUP(AD92,Group,5,FALSE)="YES",VLOOKUP(ROUND(ROUND(AH92,1)-AH92,2),Round,2,FALSE)+VLOOKUP(AD92,Group,6,FALSE),0)</f>
        <v>0</v>
      </c>
      <c r="AJ92" s="17">
        <f t="shared" ref="AJ92" si="123">IF(VLOOKUP(AD92,Group,7,FALSE)="",0,ROUND(AH92-0.04999,1)-AH92+AK92)</f>
        <v>0</v>
      </c>
      <c r="AK92" s="17" t="str">
        <f t="shared" ref="AK92" si="124">IF(VLOOKUP(AD92,Group,7,FALSE)="","",VLOOKUP(AD92,Group,7,FALSE))</f>
        <v/>
      </c>
      <c r="AM92" s="97" t="s">
        <v>60</v>
      </c>
    </row>
    <row r="93" spans="2:39" s="3" customFormat="1" ht="2.1" customHeight="1" x14ac:dyDescent="0.2">
      <c r="N93" s="73"/>
      <c r="O93" s="85"/>
      <c r="P93" s="6"/>
      <c r="Q93" s="39"/>
      <c r="R93" s="6"/>
      <c r="S93" s="5"/>
      <c r="T93" s="52"/>
      <c r="U93" s="56"/>
      <c r="V93" s="15"/>
      <c r="W93" s="52"/>
      <c r="X93" s="39"/>
      <c r="Y93" s="39"/>
      <c r="Z93" s="55"/>
      <c r="AA93" s="17"/>
      <c r="AB93" s="15"/>
      <c r="AC93" s="65"/>
      <c r="AD93" s="122"/>
      <c r="AE93" s="39"/>
      <c r="AF93" s="52"/>
      <c r="AH93" s="17"/>
      <c r="AI93" s="17"/>
      <c r="AJ93" s="17"/>
      <c r="AK93" s="17"/>
      <c r="AM93" s="31" t="s">
        <v>60</v>
      </c>
    </row>
    <row r="94" spans="2:39" s="3" customFormat="1" ht="9.9499999999999993" customHeight="1" x14ac:dyDescent="0.2">
      <c r="B94" s="110" t="s">
        <v>8</v>
      </c>
      <c r="D94" s="40"/>
      <c r="E94" s="73" t="s">
        <v>106</v>
      </c>
      <c r="F94" s="73"/>
      <c r="G94" s="30" t="s">
        <v>142</v>
      </c>
      <c r="H94" s="30"/>
      <c r="I94" s="30"/>
      <c r="J94" s="30"/>
      <c r="K94" s="30"/>
      <c r="L94" s="30"/>
      <c r="N94" s="73"/>
      <c r="O94" s="85" t="s">
        <v>14</v>
      </c>
      <c r="P94" s="29"/>
      <c r="Q94" s="39">
        <f>IF(Suggested="Yes",Y94,AE94)</f>
        <v>10.25</v>
      </c>
      <c r="R94" s="37" t="s">
        <v>47</v>
      </c>
      <c r="S94" s="5" t="str">
        <f>+Instructions!$B$3</f>
        <v>B</v>
      </c>
      <c r="T94" s="52"/>
      <c r="U94" s="56">
        <f>+Instructions!$C$22</f>
        <v>0</v>
      </c>
      <c r="V94" s="17">
        <f t="shared" ref="V94" si="125">ROUND($Y94*(1-U94)+0.004999,2)</f>
        <v>10.25</v>
      </c>
      <c r="W94" s="52"/>
      <c r="X94" s="6" t="s">
        <v>401</v>
      </c>
      <c r="Y94" s="39">
        <v>10.25</v>
      </c>
      <c r="Z94" s="60">
        <f t="shared" ref="Z94" si="126">+U94</f>
        <v>0</v>
      </c>
      <c r="AA94" s="17">
        <f t="shared" ref="AA94" si="127">+V94</f>
        <v>10.25</v>
      </c>
      <c r="AB94" s="12">
        <f t="shared" ref="AB94" si="128">(AE94-AA94)/AE94</f>
        <v>0</v>
      </c>
      <c r="AC94" s="119"/>
      <c r="AD94" s="127">
        <v>3</v>
      </c>
      <c r="AE94" s="53">
        <f t="shared" ref="AE94" si="129">SUM(AH94:AJ94)+AC94</f>
        <v>10.25</v>
      </c>
      <c r="AF94" s="52"/>
      <c r="AH94" s="17">
        <f t="shared" ref="AH94" si="130">ROUND(AA94/(1-VLOOKUP(AD94,Group,2,FALSE)),2)</f>
        <v>10.25</v>
      </c>
      <c r="AI94" s="17">
        <f t="shared" ref="AI94" si="131">IF(VLOOKUP(AD94,Group,5,FALSE)="YES",VLOOKUP(ROUND(ROUND(AH94,1)-AH94,2),Round,2,FALSE)+VLOOKUP(AD94,Group,6,FALSE),0)</f>
        <v>0</v>
      </c>
      <c r="AJ94" s="17">
        <f t="shared" ref="AJ94" si="132">IF(VLOOKUP(AD94,Group,7,FALSE)="",0,ROUND(AH94-0.04999,1)-AH94+AK94)</f>
        <v>0</v>
      </c>
      <c r="AK94" s="17" t="str">
        <f t="shared" ref="AK94" si="133">IF(VLOOKUP(AD94,Group,7,FALSE)="","",VLOOKUP(AD94,Group,7,FALSE))</f>
        <v/>
      </c>
      <c r="AM94" s="97" t="s">
        <v>60</v>
      </c>
    </row>
    <row r="95" spans="2:39" s="3" customFormat="1" ht="3.95" customHeight="1" x14ac:dyDescent="0.2">
      <c r="N95" s="73"/>
      <c r="O95" s="85"/>
      <c r="P95" s="6"/>
      <c r="Q95" s="39"/>
      <c r="R95" s="6"/>
      <c r="S95" s="5"/>
      <c r="T95" s="52"/>
      <c r="U95" s="56"/>
      <c r="V95" s="15"/>
      <c r="W95" s="52"/>
      <c r="X95" s="39"/>
      <c r="Y95" s="39"/>
      <c r="Z95" s="55"/>
      <c r="AA95" s="17"/>
      <c r="AB95" s="15"/>
      <c r="AC95" s="65"/>
      <c r="AD95" s="122"/>
      <c r="AE95" s="39"/>
      <c r="AF95" s="52"/>
      <c r="AH95" s="17"/>
      <c r="AI95" s="17"/>
      <c r="AJ95" s="17"/>
      <c r="AK95" s="17"/>
      <c r="AM95" s="31" t="s">
        <v>60</v>
      </c>
    </row>
    <row r="96" spans="2:39" s="3" customFormat="1" ht="9.9499999999999993" customHeight="1" x14ac:dyDescent="0.2">
      <c r="C96" s="199" t="s">
        <v>162</v>
      </c>
      <c r="D96" s="200"/>
      <c r="E96" s="200"/>
      <c r="F96" s="200"/>
      <c r="G96" s="200"/>
      <c r="H96" s="200"/>
      <c r="I96" s="200"/>
      <c r="J96" s="200"/>
      <c r="K96" s="200"/>
      <c r="L96" s="200"/>
      <c r="M96" s="200"/>
      <c r="N96" s="201"/>
      <c r="O96" s="202"/>
      <c r="P96" s="203" t="s">
        <v>94</v>
      </c>
      <c r="Q96" s="190" t="s">
        <v>163</v>
      </c>
      <c r="R96" s="204"/>
      <c r="S96" s="5"/>
      <c r="T96" s="52"/>
      <c r="U96" s="56"/>
      <c r="V96" s="15"/>
      <c r="W96" s="52"/>
      <c r="X96" s="39"/>
      <c r="Y96" s="39"/>
      <c r="Z96" s="55"/>
      <c r="AA96" s="17"/>
      <c r="AB96" s="15"/>
      <c r="AC96" s="65"/>
      <c r="AD96" s="65"/>
      <c r="AE96" s="39"/>
      <c r="AF96" s="52"/>
      <c r="AM96" s="146"/>
    </row>
    <row r="97" spans="2:39" s="3" customFormat="1" ht="2.85" customHeight="1" x14ac:dyDescent="0.2">
      <c r="C97" s="200" t="s">
        <v>95</v>
      </c>
      <c r="D97" s="200"/>
      <c r="E97" s="200"/>
      <c r="F97" s="200"/>
      <c r="G97" s="200"/>
      <c r="H97" s="200"/>
      <c r="I97" s="200"/>
      <c r="J97" s="200"/>
      <c r="K97" s="200"/>
      <c r="L97" s="200"/>
      <c r="M97" s="200"/>
      <c r="N97" s="201"/>
      <c r="O97" s="202"/>
      <c r="P97" s="205"/>
      <c r="Q97" s="191"/>
      <c r="R97" s="205"/>
      <c r="S97" s="5"/>
      <c r="T97" s="52"/>
      <c r="U97" s="56"/>
      <c r="V97" s="15"/>
      <c r="W97" s="52"/>
      <c r="X97" s="39"/>
      <c r="Y97" s="39"/>
      <c r="Z97" s="55"/>
      <c r="AA97" s="17"/>
      <c r="AB97" s="15"/>
      <c r="AC97" s="65"/>
      <c r="AD97" s="122"/>
      <c r="AE97" s="39"/>
      <c r="AF97" s="52"/>
      <c r="AH97" s="17"/>
      <c r="AI97" s="17"/>
      <c r="AJ97" s="17"/>
      <c r="AK97" s="17"/>
      <c r="AM97" s="31" t="s">
        <v>60</v>
      </c>
    </row>
    <row r="98" spans="2:39" s="3" customFormat="1" ht="9.9499999999999993" customHeight="1" x14ac:dyDescent="0.2">
      <c r="C98" s="206"/>
      <c r="D98" s="40" t="s">
        <v>10</v>
      </c>
      <c r="E98" s="196" t="s">
        <v>397</v>
      </c>
      <c r="F98" s="196"/>
      <c r="G98" s="196"/>
      <c r="H98" s="196"/>
      <c r="I98" s="196"/>
      <c r="J98" s="196"/>
      <c r="K98" s="196"/>
      <c r="L98" s="200"/>
      <c r="M98" s="196"/>
      <c r="N98" s="196"/>
      <c r="O98" s="196"/>
      <c r="P98" s="196"/>
      <c r="Q98" s="191"/>
      <c r="R98" s="196"/>
      <c r="S98" s="5"/>
      <c r="T98" s="52"/>
      <c r="U98" s="69"/>
      <c r="V98" s="69"/>
      <c r="W98" s="52"/>
      <c r="X98" s="39"/>
      <c r="Y98" s="39"/>
      <c r="Z98" s="55"/>
      <c r="AA98" s="17"/>
      <c r="AB98" s="15"/>
      <c r="AC98" s="65"/>
      <c r="AD98" s="122"/>
      <c r="AE98" s="17"/>
      <c r="AF98" s="52"/>
      <c r="AH98" s="17"/>
      <c r="AI98" s="17"/>
      <c r="AJ98" s="17"/>
      <c r="AK98" s="17"/>
      <c r="AM98" s="31"/>
    </row>
    <row r="99" spans="2:39" s="3" customFormat="1" ht="2.1" customHeight="1" x14ac:dyDescent="0.2">
      <c r="C99" s="200"/>
      <c r="D99" s="200"/>
      <c r="E99" s="200"/>
      <c r="F99" s="200"/>
      <c r="G99" s="200"/>
      <c r="H99" s="200"/>
      <c r="I99" s="200"/>
      <c r="J99" s="200"/>
      <c r="K99" s="200"/>
      <c r="L99" s="200"/>
      <c r="M99" s="200"/>
      <c r="N99" s="201"/>
      <c r="O99" s="202"/>
      <c r="P99" s="205"/>
      <c r="Q99" s="191"/>
      <c r="R99" s="205"/>
      <c r="S99" s="5"/>
      <c r="T99" s="52"/>
      <c r="U99" s="56"/>
      <c r="V99" s="15"/>
      <c r="W99" s="52"/>
      <c r="X99" s="39"/>
      <c r="Y99" s="39"/>
      <c r="Z99" s="55"/>
      <c r="AA99" s="17"/>
      <c r="AB99" s="15"/>
      <c r="AC99" s="65"/>
      <c r="AD99" s="122"/>
      <c r="AE99" s="39"/>
      <c r="AF99" s="52"/>
      <c r="AH99" s="17"/>
      <c r="AI99" s="17"/>
      <c r="AJ99" s="17"/>
      <c r="AK99" s="17"/>
      <c r="AM99" s="31" t="s">
        <v>60</v>
      </c>
    </row>
    <row r="100" spans="2:39" s="3" customFormat="1" ht="9.9499999999999993" customHeight="1" x14ac:dyDescent="0.2">
      <c r="B100" s="111" t="s">
        <v>56</v>
      </c>
      <c r="C100" s="200"/>
      <c r="D100" s="40" t="s">
        <v>164</v>
      </c>
      <c r="E100" s="201" t="s">
        <v>168</v>
      </c>
      <c r="F100" s="201"/>
      <c r="G100" s="196" t="s">
        <v>179</v>
      </c>
      <c r="H100" s="196"/>
      <c r="I100" s="196"/>
      <c r="J100" s="196" t="s">
        <v>169</v>
      </c>
      <c r="K100" s="196"/>
      <c r="L100" s="196"/>
      <c r="M100" s="200"/>
      <c r="N100" s="201" t="s">
        <v>104</v>
      </c>
      <c r="O100" s="202" t="s">
        <v>14</v>
      </c>
      <c r="P100" s="207" t="s">
        <v>53</v>
      </c>
      <c r="Q100" s="191">
        <f>IF(Suggested="Yes",Y100,AE100)</f>
        <v>8.9499999999999993</v>
      </c>
      <c r="R100" s="192" t="s">
        <v>48</v>
      </c>
      <c r="S100" s="5" t="str">
        <f>+Instructions!$B$3</f>
        <v>B</v>
      </c>
      <c r="T100" s="52"/>
      <c r="U100" s="56">
        <f>+Instructions!$C$22</f>
        <v>0</v>
      </c>
      <c r="V100" s="17">
        <f t="shared" ref="V100:V101" si="134">ROUND($Y100*(1-U100)+0.004999,2)</f>
        <v>8.9499999999999993</v>
      </c>
      <c r="W100" s="52"/>
      <c r="X100" s="6" t="s">
        <v>401</v>
      </c>
      <c r="Y100" s="39">
        <v>8.9499999999999993</v>
      </c>
      <c r="Z100" s="60">
        <f t="shared" ref="Z100:Z101" si="135">+U100</f>
        <v>0</v>
      </c>
      <c r="AA100" s="17">
        <f t="shared" ref="AA100:AA101" si="136">+V100</f>
        <v>8.9499999999999993</v>
      </c>
      <c r="AB100" s="12">
        <f t="shared" ref="AB100:AB101" si="137">(AE100-AA100)/AE100</f>
        <v>0</v>
      </c>
      <c r="AC100" s="119"/>
      <c r="AD100" s="126">
        <v>1</v>
      </c>
      <c r="AE100" s="38">
        <f t="shared" ref="AE100:AE101" si="138">SUM(AH100:AJ100)+AC100</f>
        <v>8.9499999999999993</v>
      </c>
      <c r="AF100" s="52"/>
      <c r="AH100" s="17">
        <f t="shared" ref="AH100:AH101" si="139">ROUND(AA100/(1-VLOOKUP(AD100,Group,2,FALSE)),2)</f>
        <v>8.9499999999999993</v>
      </c>
      <c r="AI100" s="17">
        <f t="shared" ref="AI100:AI101" si="140">IF(VLOOKUP(AD100,Group,5,FALSE)="YES",VLOOKUP(ROUND(ROUND(AH100,1)-AH100,2),Round,2,FALSE)+VLOOKUP(AD100,Group,6,FALSE),0)</f>
        <v>0</v>
      </c>
      <c r="AJ100" s="17">
        <f t="shared" ref="AJ100:AJ101" si="141">IF(VLOOKUP(AD100,Group,7,FALSE)="",0,ROUND(AH100-0.04999,1)-AH100+AK100)</f>
        <v>0</v>
      </c>
      <c r="AK100" s="17" t="str">
        <f t="shared" ref="AK100:AK101" si="142">IF(VLOOKUP(AD100,Group,7,FALSE)="","",VLOOKUP(AD100,Group,7,FALSE))</f>
        <v/>
      </c>
      <c r="AM100" s="97" t="s">
        <v>60</v>
      </c>
    </row>
    <row r="101" spans="2:39" s="3" customFormat="1" ht="9.9499999999999993" customHeight="1" x14ac:dyDescent="0.2">
      <c r="B101" s="111" t="s">
        <v>56</v>
      </c>
      <c r="C101" s="200"/>
      <c r="D101" s="40"/>
      <c r="E101" s="201" t="s">
        <v>165</v>
      </c>
      <c r="F101" s="201"/>
      <c r="G101" s="196" t="s">
        <v>130</v>
      </c>
      <c r="H101" s="196"/>
      <c r="I101" s="196"/>
      <c r="J101" s="196" t="s">
        <v>166</v>
      </c>
      <c r="K101" s="196"/>
      <c r="L101" s="196"/>
      <c r="M101" s="200"/>
      <c r="N101" s="201" t="s">
        <v>170</v>
      </c>
      <c r="O101" s="202" t="s">
        <v>14</v>
      </c>
      <c r="P101" s="207" t="s">
        <v>53</v>
      </c>
      <c r="Q101" s="191">
        <f>IF(Suggested="Yes",Y101,AE101)</f>
        <v>8.9</v>
      </c>
      <c r="R101" s="192" t="s">
        <v>48</v>
      </c>
      <c r="S101" s="5" t="str">
        <f>+Instructions!$B$3</f>
        <v>B</v>
      </c>
      <c r="T101" s="52"/>
      <c r="U101" s="56">
        <f>+Instructions!$C$22</f>
        <v>0</v>
      </c>
      <c r="V101" s="17">
        <f t="shared" si="134"/>
        <v>8.9</v>
      </c>
      <c r="W101" s="52"/>
      <c r="X101" s="6" t="s">
        <v>401</v>
      </c>
      <c r="Y101" s="39">
        <v>8.9</v>
      </c>
      <c r="Z101" s="60">
        <f t="shared" si="135"/>
        <v>0</v>
      </c>
      <c r="AA101" s="17">
        <f t="shared" si="136"/>
        <v>8.9</v>
      </c>
      <c r="AB101" s="12">
        <f t="shared" si="137"/>
        <v>0</v>
      </c>
      <c r="AC101" s="119"/>
      <c r="AD101" s="126">
        <v>1</v>
      </c>
      <c r="AE101" s="38">
        <f t="shared" si="138"/>
        <v>8.9</v>
      </c>
      <c r="AF101" s="52"/>
      <c r="AH101" s="17">
        <f t="shared" si="139"/>
        <v>8.9</v>
      </c>
      <c r="AI101" s="17">
        <f t="shared" si="140"/>
        <v>0</v>
      </c>
      <c r="AJ101" s="17">
        <f t="shared" si="141"/>
        <v>0</v>
      </c>
      <c r="AK101" s="17" t="str">
        <f t="shared" si="142"/>
        <v/>
      </c>
      <c r="AM101" s="97" t="s">
        <v>60</v>
      </c>
    </row>
    <row r="102" spans="2:39" s="3" customFormat="1" ht="1.5" customHeight="1" x14ac:dyDescent="0.2">
      <c r="N102" s="73"/>
      <c r="O102" s="85"/>
      <c r="P102" s="6"/>
      <c r="Q102" s="39"/>
      <c r="R102" s="6"/>
      <c r="S102" s="37"/>
      <c r="T102" s="52"/>
      <c r="U102" s="56"/>
      <c r="V102" s="15"/>
      <c r="W102" s="52"/>
      <c r="X102" s="39"/>
      <c r="Y102" s="39"/>
      <c r="Z102" s="55"/>
      <c r="AA102" s="17"/>
      <c r="AB102" s="15"/>
      <c r="AC102" s="65"/>
      <c r="AD102" s="122"/>
      <c r="AE102" s="39"/>
      <c r="AF102" s="52"/>
      <c r="AH102" s="17"/>
      <c r="AI102" s="17"/>
      <c r="AJ102" s="17"/>
      <c r="AK102" s="17"/>
      <c r="AM102" s="31"/>
    </row>
    <row r="103" spans="2:39" s="3" customFormat="1" ht="9.75" customHeight="1" x14ac:dyDescent="0.2">
      <c r="B103" s="117"/>
      <c r="D103" s="40" t="s">
        <v>236</v>
      </c>
      <c r="E103" s="209" t="s">
        <v>372</v>
      </c>
      <c r="F103" s="73"/>
      <c r="G103" s="30"/>
      <c r="H103" s="30"/>
      <c r="I103" s="30"/>
      <c r="J103" s="30"/>
      <c r="K103" s="30"/>
      <c r="L103" s="30"/>
      <c r="N103" s="73"/>
      <c r="O103" s="85"/>
      <c r="P103" s="29"/>
      <c r="Q103" s="39"/>
      <c r="R103" s="37"/>
      <c r="S103" s="37"/>
      <c r="T103" s="52"/>
      <c r="U103" s="56"/>
      <c r="V103" s="39"/>
      <c r="W103" s="52"/>
      <c r="X103" s="6"/>
      <c r="Y103" s="39"/>
      <c r="Z103" s="60"/>
      <c r="AA103" s="39"/>
      <c r="AB103" s="60"/>
      <c r="AC103" s="74"/>
      <c r="AD103" s="170"/>
      <c r="AE103" s="39"/>
      <c r="AF103" s="52"/>
      <c r="AH103" s="17"/>
      <c r="AI103" s="17"/>
      <c r="AJ103" s="17"/>
      <c r="AK103" s="17"/>
      <c r="AM103" s="31"/>
    </row>
    <row r="104" spans="2:39" s="3" customFormat="1" ht="3.95" customHeight="1" x14ac:dyDescent="0.2">
      <c r="N104" s="73"/>
      <c r="O104" s="85"/>
      <c r="P104" s="6"/>
      <c r="Q104" s="39"/>
      <c r="R104" s="6"/>
      <c r="S104" s="5"/>
      <c r="T104" s="52"/>
      <c r="U104" s="56"/>
      <c r="V104" s="15"/>
      <c r="W104" s="52"/>
      <c r="X104" s="39"/>
      <c r="Y104" s="39"/>
      <c r="Z104" s="55"/>
      <c r="AA104" s="17"/>
      <c r="AB104" s="15"/>
      <c r="AC104" s="65"/>
      <c r="AD104" s="122"/>
      <c r="AE104" s="39"/>
      <c r="AF104" s="52"/>
      <c r="AH104" s="17"/>
      <c r="AI104" s="17"/>
      <c r="AJ104" s="17"/>
      <c r="AK104" s="17"/>
      <c r="AM104" s="31"/>
    </row>
    <row r="105" spans="2:39" s="3" customFormat="1" ht="9.9499999999999993" customHeight="1" x14ac:dyDescent="0.2">
      <c r="C105" s="193" t="s">
        <v>244</v>
      </c>
      <c r="N105" s="73"/>
      <c r="O105" s="85"/>
      <c r="P105" s="194" t="s">
        <v>94</v>
      </c>
      <c r="Q105" s="168" t="s">
        <v>246</v>
      </c>
      <c r="R105" s="195"/>
      <c r="S105" s="37"/>
      <c r="T105" s="52"/>
      <c r="U105" s="56"/>
      <c r="V105" s="15"/>
      <c r="W105" s="52"/>
      <c r="X105" s="39"/>
      <c r="Y105" s="39"/>
      <c r="Z105" s="55"/>
      <c r="AA105" s="17"/>
      <c r="AB105" s="15"/>
      <c r="AC105" s="65"/>
      <c r="AD105" s="65"/>
      <c r="AE105" s="39"/>
      <c r="AF105" s="52"/>
      <c r="AM105" s="146"/>
    </row>
    <row r="106" spans="2:39" s="3" customFormat="1" ht="2.85" customHeight="1" x14ac:dyDescent="0.2">
      <c r="C106" s="3" t="s">
        <v>95</v>
      </c>
      <c r="N106" s="73"/>
      <c r="O106" s="85"/>
      <c r="P106" s="6"/>
      <c r="Q106" s="39"/>
      <c r="R106" s="6"/>
      <c r="S106" s="37"/>
      <c r="T106" s="52"/>
      <c r="U106" s="56"/>
      <c r="V106" s="15"/>
      <c r="W106" s="52"/>
      <c r="X106" s="39"/>
      <c r="Y106" s="39"/>
      <c r="Z106" s="55"/>
      <c r="AA106" s="17"/>
      <c r="AB106" s="15"/>
      <c r="AC106" s="65"/>
      <c r="AD106" s="122"/>
      <c r="AE106" s="39"/>
      <c r="AF106" s="52"/>
      <c r="AH106" s="17"/>
      <c r="AI106" s="17"/>
      <c r="AJ106" s="17"/>
      <c r="AK106" s="17"/>
      <c r="AM106" s="31" t="s">
        <v>60</v>
      </c>
    </row>
    <row r="107" spans="2:39" s="3" customFormat="1" ht="9.9499999999999993" customHeight="1" x14ac:dyDescent="0.2">
      <c r="C107" s="35"/>
      <c r="D107" s="40" t="s">
        <v>276</v>
      </c>
      <c r="E107" s="196" t="s">
        <v>299</v>
      </c>
      <c r="F107" s="196"/>
      <c r="G107" s="196"/>
      <c r="H107" s="196"/>
      <c r="I107" s="196"/>
      <c r="J107" s="196"/>
      <c r="K107" s="196"/>
      <c r="M107" s="30"/>
      <c r="N107" s="30"/>
      <c r="O107" s="30"/>
      <c r="P107" s="30"/>
      <c r="Q107" s="39"/>
      <c r="R107" s="30"/>
      <c r="S107" s="37"/>
      <c r="T107" s="52"/>
      <c r="U107" s="69"/>
      <c r="V107" s="69"/>
      <c r="W107" s="52"/>
      <c r="X107" s="39"/>
      <c r="Y107" s="39"/>
      <c r="Z107" s="55"/>
      <c r="AA107" s="17"/>
      <c r="AB107" s="15"/>
      <c r="AC107" s="65"/>
      <c r="AD107" s="122"/>
      <c r="AE107" s="17"/>
      <c r="AF107" s="52"/>
      <c r="AH107" s="17"/>
      <c r="AI107" s="17"/>
      <c r="AJ107" s="17"/>
      <c r="AK107" s="17"/>
      <c r="AM107" s="31"/>
    </row>
    <row r="108" spans="2:39" s="3" customFormat="1" ht="2.1" customHeight="1" x14ac:dyDescent="0.2">
      <c r="N108" s="73"/>
      <c r="O108" s="85"/>
      <c r="P108" s="6"/>
      <c r="Q108" s="39"/>
      <c r="R108" s="6"/>
      <c r="S108" s="37"/>
      <c r="T108" s="52"/>
      <c r="U108" s="56"/>
      <c r="V108" s="15"/>
      <c r="W108" s="52"/>
      <c r="X108" s="39"/>
      <c r="Y108" s="39"/>
      <c r="Z108" s="55"/>
      <c r="AA108" s="17"/>
      <c r="AB108" s="15"/>
      <c r="AC108" s="65"/>
      <c r="AD108" s="122"/>
      <c r="AE108" s="39"/>
      <c r="AF108" s="52"/>
      <c r="AH108" s="17"/>
      <c r="AI108" s="17"/>
      <c r="AJ108" s="17"/>
      <c r="AK108" s="17"/>
      <c r="AM108" s="31" t="s">
        <v>60</v>
      </c>
    </row>
    <row r="109" spans="2:39" s="3" customFormat="1" ht="9.9499999999999993" customHeight="1" x14ac:dyDescent="0.2">
      <c r="B109" s="111" t="s">
        <v>56</v>
      </c>
      <c r="D109" s="40"/>
      <c r="E109" s="73" t="s">
        <v>266</v>
      </c>
      <c r="F109" s="73"/>
      <c r="G109" s="30" t="s">
        <v>49</v>
      </c>
      <c r="H109" s="30"/>
      <c r="I109" s="30"/>
      <c r="J109" s="30"/>
      <c r="K109" s="30"/>
      <c r="L109" s="30"/>
      <c r="N109" s="73" t="s">
        <v>245</v>
      </c>
      <c r="O109" s="85" t="s">
        <v>14</v>
      </c>
      <c r="P109" s="29"/>
      <c r="Q109" s="39">
        <f>IF(Suggested="Yes",Y109,AE109)</f>
        <v>34.299999999999997</v>
      </c>
      <c r="R109" s="37" t="s">
        <v>48</v>
      </c>
      <c r="S109" s="37" t="str">
        <f>+Instructions!$B$3</f>
        <v>B</v>
      </c>
      <c r="T109" s="52"/>
      <c r="U109" s="56">
        <f>+Instructions!$C$22</f>
        <v>0</v>
      </c>
      <c r="V109" s="17">
        <f t="shared" ref="V109" si="143">ROUND($Y109*(1-U109)+0.004999,2)</f>
        <v>34.299999999999997</v>
      </c>
      <c r="W109" s="52"/>
      <c r="X109" s="6" t="s">
        <v>401</v>
      </c>
      <c r="Y109" s="39">
        <v>34.299999999999997</v>
      </c>
      <c r="Z109" s="60">
        <f t="shared" ref="Z109" si="144">+U109</f>
        <v>0</v>
      </c>
      <c r="AA109" s="17">
        <f t="shared" ref="AA109" si="145">+V109</f>
        <v>34.299999999999997</v>
      </c>
      <c r="AB109" s="12">
        <f t="shared" ref="AB109" si="146">(AE109-AA109)/AE109</f>
        <v>0</v>
      </c>
      <c r="AC109" s="119"/>
      <c r="AD109" s="126">
        <v>1</v>
      </c>
      <c r="AE109" s="38">
        <f t="shared" ref="AE109" si="147">SUM(AH109:AJ109)+AC109</f>
        <v>34.299999999999997</v>
      </c>
      <c r="AF109" s="52"/>
      <c r="AH109" s="17">
        <f t="shared" ref="AH109" si="148">ROUND(AA109/(1-VLOOKUP(AD109,Group,2,FALSE)),2)</f>
        <v>34.299999999999997</v>
      </c>
      <c r="AI109" s="17">
        <f t="shared" ref="AI109" si="149">IF(VLOOKUP(AD109,Group,5,FALSE)="YES",VLOOKUP(ROUND(ROUND(AH109,1)-AH109,2),Round,2,FALSE)+VLOOKUP(AD109,Group,6,FALSE),0)</f>
        <v>0</v>
      </c>
      <c r="AJ109" s="17">
        <f t="shared" ref="AJ109" si="150">IF(VLOOKUP(AD109,Group,7,FALSE)="",0,ROUND(AH109-0.04999,1)-AH109+AK109)</f>
        <v>0</v>
      </c>
      <c r="AK109" s="17" t="str">
        <f t="shared" ref="AK109" si="151">IF(VLOOKUP(AD109,Group,7,FALSE)="","",VLOOKUP(AD109,Group,7,FALSE))</f>
        <v/>
      </c>
      <c r="AM109" s="97" t="s">
        <v>60</v>
      </c>
    </row>
    <row r="110" spans="2:39" s="3" customFormat="1" ht="2.85" customHeight="1" x14ac:dyDescent="0.2">
      <c r="C110" s="3" t="s">
        <v>95</v>
      </c>
      <c r="N110" s="73"/>
      <c r="O110" s="85"/>
      <c r="P110" s="6"/>
      <c r="Q110" s="39"/>
      <c r="R110" s="6"/>
      <c r="S110" s="37"/>
      <c r="T110" s="52"/>
      <c r="U110" s="56"/>
      <c r="V110" s="15"/>
      <c r="W110" s="52"/>
      <c r="X110" s="39"/>
      <c r="Y110" s="39"/>
      <c r="Z110" s="55"/>
      <c r="AA110" s="17"/>
      <c r="AB110" s="15"/>
      <c r="AC110" s="65"/>
      <c r="AD110" s="122"/>
      <c r="AE110" s="39"/>
      <c r="AF110" s="52"/>
      <c r="AH110" s="17"/>
      <c r="AI110" s="17"/>
      <c r="AJ110" s="17"/>
      <c r="AK110" s="17"/>
      <c r="AM110" s="31" t="s">
        <v>60</v>
      </c>
    </row>
    <row r="111" spans="2:39" s="3" customFormat="1" ht="9.9499999999999993" customHeight="1" x14ac:dyDescent="0.2">
      <c r="C111" s="35"/>
      <c r="D111" s="40" t="s">
        <v>276</v>
      </c>
      <c r="E111" s="196" t="s">
        <v>300</v>
      </c>
      <c r="F111" s="196"/>
      <c r="G111" s="196"/>
      <c r="H111" s="196"/>
      <c r="I111" s="196"/>
      <c r="J111" s="196"/>
      <c r="K111" s="196"/>
      <c r="M111" s="30"/>
      <c r="N111" s="30"/>
      <c r="O111" s="30"/>
      <c r="P111" s="30"/>
      <c r="Q111" s="39"/>
      <c r="R111" s="30"/>
      <c r="S111" s="37"/>
      <c r="T111" s="52"/>
      <c r="U111" s="69"/>
      <c r="V111" s="69"/>
      <c r="W111" s="52"/>
      <c r="X111" s="39"/>
      <c r="Y111" s="39"/>
      <c r="Z111" s="55"/>
      <c r="AA111" s="17"/>
      <c r="AB111" s="15"/>
      <c r="AC111" s="65"/>
      <c r="AD111" s="122"/>
      <c r="AE111" s="17"/>
      <c r="AF111" s="52"/>
      <c r="AH111" s="17"/>
      <c r="AI111" s="17"/>
      <c r="AJ111" s="17"/>
      <c r="AK111" s="17"/>
      <c r="AM111" s="31"/>
    </row>
    <row r="112" spans="2:39" s="3" customFormat="1" ht="2.1" customHeight="1" x14ac:dyDescent="0.2">
      <c r="N112" s="73"/>
      <c r="O112" s="85"/>
      <c r="P112" s="6"/>
      <c r="Q112" s="39"/>
      <c r="R112" s="6"/>
      <c r="S112" s="37"/>
      <c r="T112" s="52"/>
      <c r="U112" s="56"/>
      <c r="V112" s="15"/>
      <c r="W112" s="52"/>
      <c r="X112" s="39"/>
      <c r="Y112" s="39"/>
      <c r="Z112" s="55"/>
      <c r="AA112" s="17"/>
      <c r="AB112" s="15"/>
      <c r="AC112" s="65"/>
      <c r="AD112" s="122"/>
      <c r="AE112" s="39"/>
      <c r="AF112" s="52"/>
      <c r="AH112" s="17"/>
      <c r="AI112" s="17"/>
      <c r="AJ112" s="17"/>
      <c r="AK112" s="17"/>
      <c r="AM112" s="31" t="s">
        <v>60</v>
      </c>
    </row>
    <row r="113" spans="2:39" s="3" customFormat="1" ht="9.9499999999999993" customHeight="1" x14ac:dyDescent="0.2">
      <c r="B113" s="111" t="s">
        <v>56</v>
      </c>
      <c r="D113" s="40"/>
      <c r="E113" s="73" t="s">
        <v>266</v>
      </c>
      <c r="F113" s="73"/>
      <c r="G113" s="30" t="s">
        <v>49</v>
      </c>
      <c r="H113" s="30"/>
      <c r="I113" s="30"/>
      <c r="J113" s="30"/>
      <c r="K113" s="30"/>
      <c r="L113" s="30"/>
      <c r="N113" s="73" t="s">
        <v>245</v>
      </c>
      <c r="O113" s="85" t="s">
        <v>14</v>
      </c>
      <c r="P113" s="29"/>
      <c r="Q113" s="39">
        <f>IF(Suggested="Yes",Y113,AE113)</f>
        <v>37.549999999999997</v>
      </c>
      <c r="R113" s="37" t="s">
        <v>48</v>
      </c>
      <c r="S113" s="37" t="str">
        <f>+Instructions!$B$3</f>
        <v>B</v>
      </c>
      <c r="T113" s="52"/>
      <c r="U113" s="56">
        <f>+Instructions!$C$22</f>
        <v>0</v>
      </c>
      <c r="V113" s="17">
        <f t="shared" ref="V113" si="152">ROUND($Y113*(1-U113)+0.004999,2)</f>
        <v>37.549999999999997</v>
      </c>
      <c r="W113" s="52"/>
      <c r="X113" s="6" t="s">
        <v>401</v>
      </c>
      <c r="Y113" s="39">
        <v>37.549999999999997</v>
      </c>
      <c r="Z113" s="60">
        <f t="shared" ref="Z113" si="153">+U113</f>
        <v>0</v>
      </c>
      <c r="AA113" s="17">
        <f t="shared" ref="AA113" si="154">+V113</f>
        <v>37.549999999999997</v>
      </c>
      <c r="AB113" s="12">
        <f t="shared" ref="AB113" si="155">(AE113-AA113)/AE113</f>
        <v>0</v>
      </c>
      <c r="AC113" s="119"/>
      <c r="AD113" s="126">
        <v>1</v>
      </c>
      <c r="AE113" s="38">
        <f t="shared" ref="AE113" si="156">SUM(AH113:AJ113)+AC113</f>
        <v>37.549999999999997</v>
      </c>
      <c r="AF113" s="52"/>
      <c r="AH113" s="17">
        <f t="shared" ref="AH113" si="157">ROUND(AA113/(1-VLOOKUP(AD113,Group,2,FALSE)),2)</f>
        <v>37.549999999999997</v>
      </c>
      <c r="AI113" s="17">
        <f t="shared" ref="AI113" si="158">IF(VLOOKUP(AD113,Group,5,FALSE)="YES",VLOOKUP(ROUND(ROUND(AH113,1)-AH113,2),Round,2,FALSE)+VLOOKUP(AD113,Group,6,FALSE),0)</f>
        <v>0</v>
      </c>
      <c r="AJ113" s="17">
        <f t="shared" ref="AJ113" si="159">IF(VLOOKUP(AD113,Group,7,FALSE)="",0,ROUND(AH113-0.04999,1)-AH113+AK113)</f>
        <v>0</v>
      </c>
      <c r="AK113" s="17" t="str">
        <f t="shared" ref="AK113" si="160">IF(VLOOKUP(AD113,Group,7,FALSE)="","",VLOOKUP(AD113,Group,7,FALSE))</f>
        <v/>
      </c>
      <c r="AM113" s="97" t="s">
        <v>60</v>
      </c>
    </row>
    <row r="114" spans="2:39" s="3" customFormat="1" ht="2.85" customHeight="1" x14ac:dyDescent="0.2">
      <c r="C114" s="3" t="s">
        <v>95</v>
      </c>
      <c r="N114" s="73"/>
      <c r="O114" s="85"/>
      <c r="P114" s="6"/>
      <c r="Q114" s="39"/>
      <c r="R114" s="6"/>
      <c r="S114" s="37"/>
      <c r="T114" s="52"/>
      <c r="U114" s="56"/>
      <c r="V114" s="15"/>
      <c r="W114" s="52"/>
      <c r="X114" s="39"/>
      <c r="Y114" s="39"/>
      <c r="Z114" s="55"/>
      <c r="AA114" s="17"/>
      <c r="AB114" s="15"/>
      <c r="AC114" s="65"/>
      <c r="AD114" s="122"/>
      <c r="AE114" s="39"/>
      <c r="AF114" s="52"/>
      <c r="AH114" s="17"/>
      <c r="AI114" s="17"/>
      <c r="AJ114" s="17"/>
      <c r="AK114" s="17"/>
      <c r="AM114" s="31" t="s">
        <v>60</v>
      </c>
    </row>
    <row r="115" spans="2:39" s="3" customFormat="1" ht="9.9499999999999993" customHeight="1" x14ac:dyDescent="0.2">
      <c r="C115" s="35"/>
      <c r="D115" s="40" t="s">
        <v>276</v>
      </c>
      <c r="E115" s="196" t="s">
        <v>301</v>
      </c>
      <c r="F115" s="196"/>
      <c r="G115" s="196"/>
      <c r="H115" s="196"/>
      <c r="I115" s="196"/>
      <c r="J115" s="196"/>
      <c r="K115" s="196"/>
      <c r="M115" s="30"/>
      <c r="N115" s="30"/>
      <c r="O115" s="30"/>
      <c r="P115" s="30"/>
      <c r="Q115" s="39"/>
      <c r="R115" s="30"/>
      <c r="S115" s="37"/>
      <c r="T115" s="52"/>
      <c r="U115" s="69"/>
      <c r="V115" s="69"/>
      <c r="W115" s="52"/>
      <c r="X115" s="39"/>
      <c r="Y115" s="39"/>
      <c r="Z115" s="55"/>
      <c r="AA115" s="17"/>
      <c r="AB115" s="15"/>
      <c r="AC115" s="65"/>
      <c r="AD115" s="122"/>
      <c r="AE115" s="17"/>
      <c r="AF115" s="52"/>
      <c r="AH115" s="17"/>
      <c r="AI115" s="17"/>
      <c r="AJ115" s="17"/>
      <c r="AK115" s="17"/>
      <c r="AM115" s="31"/>
    </row>
    <row r="116" spans="2:39" s="3" customFormat="1" ht="2.1" customHeight="1" x14ac:dyDescent="0.2">
      <c r="N116" s="73"/>
      <c r="O116" s="85"/>
      <c r="P116" s="6"/>
      <c r="Q116" s="39"/>
      <c r="R116" s="6"/>
      <c r="S116" s="37"/>
      <c r="T116" s="52"/>
      <c r="U116" s="56"/>
      <c r="V116" s="15"/>
      <c r="W116" s="52"/>
      <c r="X116" s="39"/>
      <c r="Y116" s="39"/>
      <c r="Z116" s="55"/>
      <c r="AA116" s="17"/>
      <c r="AB116" s="15"/>
      <c r="AC116" s="65"/>
      <c r="AD116" s="122"/>
      <c r="AE116" s="39"/>
      <c r="AF116" s="52"/>
      <c r="AH116" s="17"/>
      <c r="AI116" s="17"/>
      <c r="AJ116" s="17"/>
      <c r="AK116" s="17"/>
      <c r="AM116" s="31" t="s">
        <v>60</v>
      </c>
    </row>
    <row r="117" spans="2:39" s="3" customFormat="1" ht="9.9499999999999993" customHeight="1" x14ac:dyDescent="0.2">
      <c r="B117" s="111" t="s">
        <v>56</v>
      </c>
      <c r="D117" s="40"/>
      <c r="E117" s="73" t="s">
        <v>266</v>
      </c>
      <c r="F117" s="73"/>
      <c r="G117" s="30" t="s">
        <v>49</v>
      </c>
      <c r="H117" s="30"/>
      <c r="I117" s="30"/>
      <c r="J117" s="30"/>
      <c r="K117" s="30"/>
      <c r="L117" s="30"/>
      <c r="N117" s="73" t="s">
        <v>245</v>
      </c>
      <c r="O117" s="85" t="s">
        <v>14</v>
      </c>
      <c r="P117" s="29"/>
      <c r="Q117" s="39">
        <f>IF(Suggested="Yes",Y117,AE117)</f>
        <v>32.15</v>
      </c>
      <c r="R117" s="37" t="s">
        <v>48</v>
      </c>
      <c r="S117" s="37" t="str">
        <f>+Instructions!$B$3</f>
        <v>B</v>
      </c>
      <c r="T117" s="52"/>
      <c r="U117" s="56">
        <f>+Instructions!$C$22</f>
        <v>0</v>
      </c>
      <c r="V117" s="17">
        <f t="shared" ref="V117" si="161">ROUND($Y117*(1-U117)+0.004999,2)</f>
        <v>32.15</v>
      </c>
      <c r="W117" s="52"/>
      <c r="X117" s="6" t="s">
        <v>401</v>
      </c>
      <c r="Y117" s="39">
        <v>32.15</v>
      </c>
      <c r="Z117" s="60">
        <f t="shared" ref="Z117" si="162">+U117</f>
        <v>0</v>
      </c>
      <c r="AA117" s="17">
        <f t="shared" ref="AA117" si="163">+V117</f>
        <v>32.15</v>
      </c>
      <c r="AB117" s="12">
        <f t="shared" ref="AB117" si="164">(AE117-AA117)/AE117</f>
        <v>0</v>
      </c>
      <c r="AC117" s="119"/>
      <c r="AD117" s="126">
        <v>1</v>
      </c>
      <c r="AE117" s="38">
        <f t="shared" ref="AE117" si="165">SUM(AH117:AJ117)+AC117</f>
        <v>32.15</v>
      </c>
      <c r="AF117" s="52"/>
      <c r="AH117" s="17">
        <f t="shared" ref="AH117" si="166">ROUND(AA117/(1-VLOOKUP(AD117,Group,2,FALSE)),2)</f>
        <v>32.15</v>
      </c>
      <c r="AI117" s="17">
        <f t="shared" ref="AI117" si="167">IF(VLOOKUP(AD117,Group,5,FALSE)="YES",VLOOKUP(ROUND(ROUND(AH117,1)-AH117,2),Round,2,FALSE)+VLOOKUP(AD117,Group,6,FALSE),0)</f>
        <v>0</v>
      </c>
      <c r="AJ117" s="17">
        <f t="shared" ref="AJ117" si="168">IF(VLOOKUP(AD117,Group,7,FALSE)="",0,ROUND(AH117-0.04999,1)-AH117+AK117)</f>
        <v>0</v>
      </c>
      <c r="AK117" s="17" t="str">
        <f t="shared" ref="AK117" si="169">IF(VLOOKUP(AD117,Group,7,FALSE)="","",VLOOKUP(AD117,Group,7,FALSE))</f>
        <v/>
      </c>
      <c r="AM117" s="97" t="s">
        <v>60</v>
      </c>
    </row>
    <row r="118" spans="2:39" s="3" customFormat="1" ht="1.5" customHeight="1" x14ac:dyDescent="0.2">
      <c r="N118" s="73"/>
      <c r="O118" s="85"/>
      <c r="P118" s="6"/>
      <c r="Q118" s="39"/>
      <c r="R118" s="6"/>
      <c r="S118" s="37"/>
      <c r="T118" s="52"/>
      <c r="U118" s="56"/>
      <c r="V118" s="15"/>
      <c r="W118" s="52"/>
      <c r="X118" s="39"/>
      <c r="Y118" s="39"/>
      <c r="Z118" s="55"/>
      <c r="AA118" s="17"/>
      <c r="AB118" s="15"/>
      <c r="AC118" s="65"/>
      <c r="AD118" s="122"/>
      <c r="AE118" s="39"/>
      <c r="AF118" s="52"/>
      <c r="AH118" s="17"/>
      <c r="AI118" s="17"/>
      <c r="AJ118" s="17"/>
      <c r="AK118" s="17"/>
      <c r="AM118" s="31"/>
    </row>
    <row r="119" spans="2:39" s="3" customFormat="1" ht="9.75" customHeight="1" x14ac:dyDescent="0.2">
      <c r="B119" s="117"/>
      <c r="D119" s="40" t="s">
        <v>236</v>
      </c>
      <c r="E119" s="197" t="s">
        <v>340</v>
      </c>
      <c r="F119" s="73"/>
      <c r="G119" s="30"/>
      <c r="H119" s="30"/>
      <c r="I119" s="30"/>
      <c r="J119" s="30"/>
      <c r="K119" s="30"/>
      <c r="L119" s="30"/>
      <c r="N119" s="73"/>
      <c r="O119" s="85"/>
      <c r="P119" s="29"/>
      <c r="Q119" s="39"/>
      <c r="R119" s="37"/>
      <c r="S119" s="37"/>
      <c r="T119" s="52"/>
      <c r="U119" s="56"/>
      <c r="V119" s="39"/>
      <c r="W119" s="52"/>
      <c r="X119" s="6"/>
      <c r="Y119" s="39"/>
      <c r="Z119" s="60"/>
      <c r="AA119" s="39"/>
      <c r="AB119" s="60"/>
      <c r="AC119" s="74"/>
      <c r="AD119" s="170"/>
      <c r="AE119" s="39"/>
      <c r="AF119" s="52"/>
      <c r="AH119" s="17"/>
      <c r="AI119" s="17"/>
      <c r="AJ119" s="17"/>
      <c r="AK119" s="17"/>
      <c r="AM119" s="31"/>
    </row>
    <row r="120" spans="2:39" s="3" customFormat="1" ht="3.95" customHeight="1" x14ac:dyDescent="0.2">
      <c r="N120" s="73"/>
      <c r="O120" s="85"/>
      <c r="P120" s="6"/>
      <c r="Q120" s="39"/>
      <c r="R120" s="6"/>
      <c r="S120" s="5"/>
      <c r="T120" s="52"/>
      <c r="U120" s="56"/>
      <c r="V120" s="15"/>
      <c r="W120" s="52"/>
      <c r="X120" s="39"/>
      <c r="Y120" s="39"/>
      <c r="Z120" s="55"/>
      <c r="AA120" s="17"/>
      <c r="AB120" s="15"/>
      <c r="AC120" s="65"/>
      <c r="AD120" s="122"/>
      <c r="AE120" s="39"/>
      <c r="AF120" s="52"/>
      <c r="AH120" s="17"/>
      <c r="AI120" s="17"/>
      <c r="AJ120" s="17"/>
      <c r="AK120" s="17"/>
      <c r="AM120" s="31"/>
    </row>
    <row r="121" spans="2:39" s="3" customFormat="1" ht="9.9499999999999993" customHeight="1" x14ac:dyDescent="0.2">
      <c r="C121" s="193" t="s">
        <v>247</v>
      </c>
      <c r="N121" s="73"/>
      <c r="O121" s="85"/>
      <c r="P121" s="194" t="s">
        <v>94</v>
      </c>
      <c r="Q121" s="168" t="s">
        <v>248</v>
      </c>
      <c r="R121" s="195"/>
      <c r="S121" s="37"/>
      <c r="T121" s="52"/>
      <c r="U121" s="56"/>
      <c r="V121" s="15"/>
      <c r="W121" s="52"/>
      <c r="X121" s="39"/>
      <c r="Y121" s="39"/>
      <c r="Z121" s="55"/>
      <c r="AA121" s="17"/>
      <c r="AB121" s="15"/>
      <c r="AC121" s="65"/>
      <c r="AD121" s="65"/>
      <c r="AE121" s="39"/>
      <c r="AF121" s="52"/>
      <c r="AM121" s="146"/>
    </row>
    <row r="122" spans="2:39" s="3" customFormat="1" ht="2.85" customHeight="1" x14ac:dyDescent="0.2">
      <c r="C122" s="3" t="s">
        <v>95</v>
      </c>
      <c r="N122" s="73"/>
      <c r="O122" s="85"/>
      <c r="P122" s="6"/>
      <c r="Q122" s="39"/>
      <c r="R122" s="6"/>
      <c r="S122" s="37"/>
      <c r="T122" s="52"/>
      <c r="U122" s="56"/>
      <c r="V122" s="15"/>
      <c r="W122" s="52"/>
      <c r="X122" s="39"/>
      <c r="Y122" s="39"/>
      <c r="Z122" s="55"/>
      <c r="AA122" s="17"/>
      <c r="AB122" s="15"/>
      <c r="AC122" s="65"/>
      <c r="AD122" s="122"/>
      <c r="AE122" s="39"/>
      <c r="AF122" s="52"/>
      <c r="AH122" s="17"/>
      <c r="AI122" s="17"/>
      <c r="AJ122" s="17"/>
      <c r="AK122" s="17"/>
      <c r="AM122" s="31" t="s">
        <v>60</v>
      </c>
    </row>
    <row r="123" spans="2:39" s="3" customFormat="1" ht="9.9499999999999993" customHeight="1" x14ac:dyDescent="0.2">
      <c r="C123" s="35"/>
      <c r="D123" s="40" t="s">
        <v>10</v>
      </c>
      <c r="E123" s="196" t="s">
        <v>264</v>
      </c>
      <c r="F123" s="196"/>
      <c r="G123" s="196"/>
      <c r="H123" s="196"/>
      <c r="I123" s="196"/>
      <c r="J123" s="196"/>
      <c r="K123" s="196"/>
      <c r="M123" s="30"/>
      <c r="N123" s="30"/>
      <c r="O123" s="30"/>
      <c r="P123" s="30"/>
      <c r="Q123" s="39"/>
      <c r="R123" s="30"/>
      <c r="S123" s="37"/>
      <c r="T123" s="52"/>
      <c r="U123" s="69"/>
      <c r="V123" s="69"/>
      <c r="W123" s="52"/>
      <c r="X123" s="39"/>
      <c r="Y123" s="39"/>
      <c r="Z123" s="55"/>
      <c r="AA123" s="17"/>
      <c r="AB123" s="15"/>
      <c r="AC123" s="65"/>
      <c r="AD123" s="122"/>
      <c r="AE123" s="17"/>
      <c r="AF123" s="52"/>
      <c r="AH123" s="17"/>
      <c r="AI123" s="17"/>
      <c r="AJ123" s="17"/>
      <c r="AK123" s="17"/>
      <c r="AM123" s="31"/>
    </row>
    <row r="124" spans="2:39" s="3" customFormat="1" ht="2.1" customHeight="1" x14ac:dyDescent="0.2">
      <c r="N124" s="73"/>
      <c r="O124" s="85"/>
      <c r="P124" s="6"/>
      <c r="Q124" s="39"/>
      <c r="R124" s="6"/>
      <c r="S124" s="37"/>
      <c r="T124" s="52"/>
      <c r="U124" s="56"/>
      <c r="V124" s="15"/>
      <c r="W124" s="52"/>
      <c r="X124" s="39"/>
      <c r="Y124" s="39"/>
      <c r="Z124" s="55"/>
      <c r="AA124" s="17"/>
      <c r="AB124" s="15"/>
      <c r="AC124" s="65"/>
      <c r="AD124" s="122"/>
      <c r="AE124" s="39"/>
      <c r="AF124" s="52"/>
      <c r="AH124" s="17"/>
      <c r="AI124" s="17"/>
      <c r="AJ124" s="17"/>
      <c r="AK124" s="17"/>
      <c r="AM124" s="31" t="s">
        <v>60</v>
      </c>
    </row>
    <row r="125" spans="2:39" s="3" customFormat="1" ht="9.9499999999999993" customHeight="1" x14ac:dyDescent="0.2">
      <c r="B125" s="111" t="s">
        <v>56</v>
      </c>
      <c r="D125" s="40"/>
      <c r="E125" s="73" t="s">
        <v>103</v>
      </c>
      <c r="F125" s="73"/>
      <c r="G125" s="30" t="s">
        <v>49</v>
      </c>
      <c r="H125" s="30"/>
      <c r="I125" s="30"/>
      <c r="J125" s="30"/>
      <c r="K125" s="30"/>
      <c r="L125" s="30"/>
      <c r="N125" s="73" t="s">
        <v>104</v>
      </c>
      <c r="O125" s="85" t="s">
        <v>14</v>
      </c>
      <c r="P125" s="29"/>
      <c r="Q125" s="39">
        <f>IF(Suggested="Yes",Y125,AE125)</f>
        <v>6.65</v>
      </c>
      <c r="R125" s="37" t="s">
        <v>48</v>
      </c>
      <c r="S125" s="37" t="str">
        <f>+Instructions!$B$3</f>
        <v>B</v>
      </c>
      <c r="T125" s="52"/>
      <c r="U125" s="56">
        <f>+Instructions!$C$22</f>
        <v>0</v>
      </c>
      <c r="V125" s="17">
        <f t="shared" ref="V125" si="170">ROUND($Y125*(1-U125)+0.004999,2)</f>
        <v>6.65</v>
      </c>
      <c r="W125" s="52"/>
      <c r="X125" s="6" t="s">
        <v>401</v>
      </c>
      <c r="Y125" s="39">
        <v>6.65</v>
      </c>
      <c r="Z125" s="60">
        <f t="shared" ref="Z125" si="171">+U125</f>
        <v>0</v>
      </c>
      <c r="AA125" s="17">
        <f t="shared" ref="AA125" si="172">+V125</f>
        <v>6.65</v>
      </c>
      <c r="AB125" s="12">
        <f t="shared" ref="AB125" si="173">(AE125-AA125)/AE125</f>
        <v>0</v>
      </c>
      <c r="AC125" s="119"/>
      <c r="AD125" s="126">
        <v>1</v>
      </c>
      <c r="AE125" s="38">
        <f t="shared" ref="AE125" si="174">SUM(AH125:AJ125)+AC125</f>
        <v>6.65</v>
      </c>
      <c r="AF125" s="52"/>
      <c r="AH125" s="17">
        <f t="shared" ref="AH125" si="175">ROUND(AA125/(1-VLOOKUP(AD125,Group,2,FALSE)),2)</f>
        <v>6.65</v>
      </c>
      <c r="AI125" s="17">
        <f t="shared" ref="AI125" si="176">IF(VLOOKUP(AD125,Group,5,FALSE)="YES",VLOOKUP(ROUND(ROUND(AH125,1)-AH125,2),Round,2,FALSE)+VLOOKUP(AD125,Group,6,FALSE),0)</f>
        <v>0</v>
      </c>
      <c r="AJ125" s="17">
        <f t="shared" ref="AJ125" si="177">IF(VLOOKUP(AD125,Group,7,FALSE)="",0,ROUND(AH125-0.04999,1)-AH125+AK125)</f>
        <v>0</v>
      </c>
      <c r="AK125" s="17" t="str">
        <f t="shared" ref="AK125" si="178">IF(VLOOKUP(AD125,Group,7,FALSE)="","",VLOOKUP(AD125,Group,7,FALSE))</f>
        <v/>
      </c>
      <c r="AM125" s="97" t="s">
        <v>60</v>
      </c>
    </row>
    <row r="126" spans="2:39" s="3" customFormat="1" ht="3.95" customHeight="1" x14ac:dyDescent="0.2">
      <c r="N126" s="73"/>
      <c r="O126" s="85"/>
      <c r="P126" s="6"/>
      <c r="Q126" s="39"/>
      <c r="R126" s="6"/>
      <c r="S126" s="5"/>
      <c r="T126" s="52"/>
      <c r="U126" s="56"/>
      <c r="V126" s="15"/>
      <c r="W126" s="52"/>
      <c r="X126" s="39"/>
      <c r="Y126" s="39"/>
      <c r="Z126" s="55"/>
      <c r="AA126" s="17"/>
      <c r="AB126" s="15"/>
      <c r="AC126" s="65"/>
      <c r="AD126" s="122"/>
      <c r="AE126" s="39"/>
      <c r="AF126" s="52"/>
      <c r="AH126" s="17"/>
      <c r="AI126" s="17"/>
      <c r="AJ126" s="17"/>
      <c r="AK126" s="17"/>
      <c r="AM126" s="31"/>
    </row>
    <row r="127" spans="2:39" s="3" customFormat="1" ht="9.9499999999999993" customHeight="1" x14ac:dyDescent="0.2">
      <c r="C127" s="193" t="s">
        <v>259</v>
      </c>
      <c r="N127" s="73"/>
      <c r="O127" s="85"/>
      <c r="P127" s="194" t="s">
        <v>94</v>
      </c>
      <c r="Q127" s="168" t="s">
        <v>260</v>
      </c>
      <c r="R127" s="195"/>
      <c r="S127" s="37"/>
      <c r="T127" s="52"/>
      <c r="U127" s="56"/>
      <c r="V127" s="15"/>
      <c r="W127" s="52"/>
      <c r="X127" s="39"/>
      <c r="Y127" s="39"/>
      <c r="Z127" s="55"/>
      <c r="AA127" s="17"/>
      <c r="AB127" s="15"/>
      <c r="AC127" s="65"/>
      <c r="AD127" s="65"/>
      <c r="AE127" s="39"/>
      <c r="AF127" s="52"/>
      <c r="AM127" s="146"/>
    </row>
    <row r="128" spans="2:39" s="3" customFormat="1" ht="2.85" customHeight="1" x14ac:dyDescent="0.2">
      <c r="C128" s="3" t="s">
        <v>95</v>
      </c>
      <c r="N128" s="73"/>
      <c r="O128" s="85"/>
      <c r="P128" s="6"/>
      <c r="Q128" s="39"/>
      <c r="R128" s="6"/>
      <c r="S128" s="37"/>
      <c r="T128" s="52"/>
      <c r="U128" s="56"/>
      <c r="V128" s="15"/>
      <c r="W128" s="52"/>
      <c r="X128" s="39"/>
      <c r="Y128" s="39"/>
      <c r="Z128" s="55"/>
      <c r="AA128" s="17"/>
      <c r="AB128" s="15"/>
      <c r="AC128" s="65"/>
      <c r="AD128" s="122"/>
      <c r="AE128" s="39"/>
      <c r="AF128" s="52"/>
      <c r="AH128" s="17"/>
      <c r="AI128" s="17"/>
      <c r="AJ128" s="17"/>
      <c r="AK128" s="17"/>
      <c r="AM128" s="31" t="s">
        <v>60</v>
      </c>
    </row>
    <row r="129" spans="2:39" s="3" customFormat="1" ht="9.9499999999999993" customHeight="1" x14ac:dyDescent="0.2">
      <c r="C129" s="35"/>
      <c r="D129" s="40" t="s">
        <v>10</v>
      </c>
      <c r="E129" s="196" t="s">
        <v>265</v>
      </c>
      <c r="F129" s="196"/>
      <c r="G129" s="196"/>
      <c r="H129" s="196"/>
      <c r="I129" s="196"/>
      <c r="J129" s="196"/>
      <c r="K129" s="196"/>
      <c r="M129" s="30"/>
      <c r="N129" s="30"/>
      <c r="O129" s="30"/>
      <c r="P129" s="30"/>
      <c r="Q129" s="39"/>
      <c r="R129" s="30"/>
      <c r="S129" s="37"/>
      <c r="T129" s="52"/>
      <c r="U129" s="69"/>
      <c r="V129" s="69"/>
      <c r="W129" s="52"/>
      <c r="X129" s="39"/>
      <c r="Y129" s="39"/>
      <c r="Z129" s="55"/>
      <c r="AA129" s="17"/>
      <c r="AB129" s="15"/>
      <c r="AC129" s="65"/>
      <c r="AD129" s="122"/>
      <c r="AE129" s="17"/>
      <c r="AF129" s="52"/>
      <c r="AH129" s="17"/>
      <c r="AI129" s="17"/>
      <c r="AJ129" s="17"/>
      <c r="AK129" s="17"/>
      <c r="AM129" s="31"/>
    </row>
    <row r="130" spans="2:39" s="3" customFormat="1" ht="2.1" customHeight="1" x14ac:dyDescent="0.2">
      <c r="N130" s="73"/>
      <c r="O130" s="85"/>
      <c r="P130" s="6"/>
      <c r="Q130" s="39"/>
      <c r="R130" s="6"/>
      <c r="S130" s="37"/>
      <c r="T130" s="52"/>
      <c r="U130" s="56"/>
      <c r="V130" s="15"/>
      <c r="W130" s="52"/>
      <c r="X130" s="39"/>
      <c r="Y130" s="39"/>
      <c r="Z130" s="55"/>
      <c r="AA130" s="17"/>
      <c r="AB130" s="15"/>
      <c r="AC130" s="65"/>
      <c r="AD130" s="122"/>
      <c r="AE130" s="39"/>
      <c r="AF130" s="52"/>
      <c r="AH130" s="17"/>
      <c r="AI130" s="17"/>
      <c r="AJ130" s="17"/>
      <c r="AK130" s="17"/>
      <c r="AM130" s="31" t="s">
        <v>60</v>
      </c>
    </row>
    <row r="131" spans="2:39" s="3" customFormat="1" ht="9.9499999999999993" customHeight="1" x14ac:dyDescent="0.2">
      <c r="B131" s="111" t="s">
        <v>56</v>
      </c>
      <c r="D131" s="40"/>
      <c r="E131" s="73" t="s">
        <v>266</v>
      </c>
      <c r="F131" s="73"/>
      <c r="G131" s="30" t="s">
        <v>49</v>
      </c>
      <c r="H131" s="30"/>
      <c r="I131" s="30"/>
      <c r="J131" s="30"/>
      <c r="K131" s="30"/>
      <c r="L131" s="30"/>
      <c r="N131" s="73" t="s">
        <v>245</v>
      </c>
      <c r="O131" s="85" t="s">
        <v>14</v>
      </c>
      <c r="P131" s="29"/>
      <c r="Q131" s="39">
        <f>IF(Suggested="Yes",Y131,AE131)</f>
        <v>9.9</v>
      </c>
      <c r="R131" s="37" t="s">
        <v>48</v>
      </c>
      <c r="S131" s="37" t="str">
        <f>+Instructions!$B$3</f>
        <v>B</v>
      </c>
      <c r="T131" s="52"/>
      <c r="U131" s="56">
        <f>+Instructions!$C$22</f>
        <v>0</v>
      </c>
      <c r="V131" s="17">
        <f t="shared" ref="V131" si="179">ROUND($Y131*(1-U131)+0.004999,2)</f>
        <v>9.9</v>
      </c>
      <c r="W131" s="52"/>
      <c r="X131" s="6" t="s">
        <v>401</v>
      </c>
      <c r="Y131" s="39">
        <v>9.9</v>
      </c>
      <c r="Z131" s="60">
        <f t="shared" ref="Z131" si="180">+U131</f>
        <v>0</v>
      </c>
      <c r="AA131" s="17">
        <f t="shared" ref="AA131" si="181">+V131</f>
        <v>9.9</v>
      </c>
      <c r="AB131" s="12">
        <f t="shared" ref="AB131" si="182">(AE131-AA131)/AE131</f>
        <v>0</v>
      </c>
      <c r="AC131" s="119"/>
      <c r="AD131" s="126">
        <v>1</v>
      </c>
      <c r="AE131" s="38">
        <f t="shared" ref="AE131" si="183">SUM(AH131:AJ131)+AC131</f>
        <v>9.9</v>
      </c>
      <c r="AF131" s="52"/>
      <c r="AH131" s="17">
        <f t="shared" ref="AH131" si="184">ROUND(AA131/(1-VLOOKUP(AD131,Group,2,FALSE)),2)</f>
        <v>9.9</v>
      </c>
      <c r="AI131" s="17">
        <f t="shared" ref="AI131" si="185">IF(VLOOKUP(AD131,Group,5,FALSE)="YES",VLOOKUP(ROUND(ROUND(AH131,1)-AH131,2),Round,2,FALSE)+VLOOKUP(AD131,Group,6,FALSE),0)</f>
        <v>0</v>
      </c>
      <c r="AJ131" s="17">
        <f t="shared" ref="AJ131" si="186">IF(VLOOKUP(AD131,Group,7,FALSE)="",0,ROUND(AH131-0.04999,1)-AH131+AK131)</f>
        <v>0</v>
      </c>
      <c r="AK131" s="17" t="str">
        <f t="shared" ref="AK131" si="187">IF(VLOOKUP(AD131,Group,7,FALSE)="","",VLOOKUP(AD131,Group,7,FALSE))</f>
        <v/>
      </c>
      <c r="AM131" s="97" t="s">
        <v>60</v>
      </c>
    </row>
    <row r="132" spans="2:39" s="3" customFormat="1" ht="9.9499999999999993" customHeight="1" x14ac:dyDescent="0.2">
      <c r="B132" s="111" t="s">
        <v>56</v>
      </c>
      <c r="D132" s="40"/>
      <c r="E132" s="73" t="s">
        <v>196</v>
      </c>
      <c r="F132" s="73"/>
      <c r="G132" s="30" t="s">
        <v>197</v>
      </c>
      <c r="H132" s="30"/>
      <c r="I132" s="30"/>
      <c r="J132" s="30"/>
      <c r="K132" s="30"/>
      <c r="L132" s="30"/>
      <c r="N132" s="73" t="s">
        <v>206</v>
      </c>
      <c r="O132" s="85" t="s">
        <v>14</v>
      </c>
      <c r="P132" s="29" t="s">
        <v>53</v>
      </c>
      <c r="Q132" s="39">
        <f>IF(Suggested="Yes",Y132,AE132)</f>
        <v>11.25</v>
      </c>
      <c r="R132" s="37" t="s">
        <v>48</v>
      </c>
      <c r="S132" s="37" t="str">
        <f>+Instructions!$B$3</f>
        <v>B</v>
      </c>
      <c r="T132" s="52"/>
      <c r="U132" s="56">
        <f>+Instructions!$C$22</f>
        <v>0</v>
      </c>
      <c r="V132" s="17">
        <f t="shared" ref="V132" si="188">ROUND($Y132*(1-U132)+0.004999,2)</f>
        <v>11.25</v>
      </c>
      <c r="W132" s="52"/>
      <c r="X132" s="6" t="s">
        <v>401</v>
      </c>
      <c r="Y132" s="39">
        <v>11.25</v>
      </c>
      <c r="Z132" s="60">
        <f t="shared" ref="Z132" si="189">+U132</f>
        <v>0</v>
      </c>
      <c r="AA132" s="17">
        <f t="shared" ref="AA132" si="190">+V132</f>
        <v>11.25</v>
      </c>
      <c r="AB132" s="12">
        <f t="shared" ref="AB132" si="191">(AE132-AA132)/AE132</f>
        <v>0</v>
      </c>
      <c r="AC132" s="119"/>
      <c r="AD132" s="126">
        <v>1</v>
      </c>
      <c r="AE132" s="38">
        <f t="shared" ref="AE132" si="192">SUM(AH132:AJ132)+AC132</f>
        <v>11.25</v>
      </c>
      <c r="AF132" s="52"/>
      <c r="AH132" s="17">
        <f t="shared" ref="AH132" si="193">ROUND(AA132/(1-VLOOKUP(AD132,Group,2,FALSE)),2)</f>
        <v>11.25</v>
      </c>
      <c r="AI132" s="17">
        <f t="shared" ref="AI132" si="194">IF(VLOOKUP(AD132,Group,5,FALSE)="YES",VLOOKUP(ROUND(ROUND(AH132,1)-AH132,2),Round,2,FALSE)+VLOOKUP(AD132,Group,6,FALSE),0)</f>
        <v>0</v>
      </c>
      <c r="AJ132" s="17">
        <f t="shared" ref="AJ132" si="195">IF(VLOOKUP(AD132,Group,7,FALSE)="",0,ROUND(AH132-0.04999,1)-AH132+AK132)</f>
        <v>0</v>
      </c>
      <c r="AK132" s="17" t="str">
        <f t="shared" ref="AK132" si="196">IF(VLOOKUP(AD132,Group,7,FALSE)="","",VLOOKUP(AD132,Group,7,FALSE))</f>
        <v/>
      </c>
      <c r="AM132" s="97" t="s">
        <v>60</v>
      </c>
    </row>
    <row r="133" spans="2:39" s="3" customFormat="1" ht="0.95" customHeight="1" x14ac:dyDescent="0.2">
      <c r="N133" s="73"/>
      <c r="O133" s="85"/>
      <c r="P133" s="6"/>
      <c r="Q133" s="39"/>
      <c r="R133" s="6"/>
      <c r="S133" s="37"/>
      <c r="T133" s="52"/>
      <c r="U133" s="56"/>
      <c r="V133" s="15"/>
      <c r="W133" s="52"/>
      <c r="X133" s="39"/>
      <c r="Y133" s="39"/>
      <c r="Z133" s="55"/>
      <c r="AA133" s="17"/>
      <c r="AB133" s="15"/>
      <c r="AC133" s="65"/>
      <c r="AD133" s="122"/>
      <c r="AE133" s="39"/>
      <c r="AF133" s="52"/>
      <c r="AH133" s="17"/>
      <c r="AI133" s="17"/>
      <c r="AJ133" s="17"/>
      <c r="AK133" s="17"/>
      <c r="AM133" s="31"/>
    </row>
    <row r="134" spans="2:39" s="3" customFormat="1" ht="9.75" customHeight="1" x14ac:dyDescent="0.2">
      <c r="B134" s="117"/>
      <c r="D134" s="40" t="s">
        <v>236</v>
      </c>
      <c r="E134" s="197" t="s">
        <v>282</v>
      </c>
      <c r="F134" s="73"/>
      <c r="G134" s="30"/>
      <c r="H134" s="30"/>
      <c r="I134" s="30"/>
      <c r="J134" s="30"/>
      <c r="K134" s="30"/>
      <c r="L134" s="30"/>
      <c r="N134" s="73"/>
      <c r="O134" s="85"/>
      <c r="P134" s="29"/>
      <c r="Q134" s="39"/>
      <c r="R134" s="37"/>
      <c r="S134" s="37"/>
      <c r="T134" s="52"/>
      <c r="U134" s="56"/>
      <c r="V134" s="39"/>
      <c r="W134" s="52"/>
      <c r="X134" s="6"/>
      <c r="Y134" s="39"/>
      <c r="Z134" s="60"/>
      <c r="AA134" s="39"/>
      <c r="AB134" s="60"/>
      <c r="AC134" s="74"/>
      <c r="AD134" s="170"/>
      <c r="AE134" s="39"/>
      <c r="AF134" s="52"/>
      <c r="AH134" s="17"/>
      <c r="AI134" s="17"/>
      <c r="AJ134" s="17"/>
      <c r="AK134" s="17"/>
      <c r="AM134" s="31"/>
    </row>
    <row r="135" spans="2:39" s="3" customFormat="1" ht="9.75" customHeight="1" x14ac:dyDescent="0.2">
      <c r="B135" s="117"/>
      <c r="D135" s="40"/>
      <c r="E135" s="197" t="s">
        <v>144</v>
      </c>
      <c r="F135" s="73"/>
      <c r="G135" s="30"/>
      <c r="H135" s="30"/>
      <c r="I135" s="30"/>
      <c r="J135" s="30"/>
      <c r="K135" s="30"/>
      <c r="L135" s="30"/>
      <c r="N135" s="73"/>
      <c r="O135" s="85"/>
      <c r="P135" s="29"/>
      <c r="Q135" s="39"/>
      <c r="R135" s="37"/>
      <c r="S135" s="5"/>
      <c r="T135" s="52"/>
      <c r="U135" s="56"/>
      <c r="V135" s="39"/>
      <c r="W135" s="52"/>
      <c r="X135" s="6"/>
      <c r="Y135" s="39"/>
      <c r="Z135" s="60"/>
      <c r="AA135" s="39"/>
      <c r="AB135" s="60"/>
      <c r="AC135" s="74"/>
      <c r="AD135" s="170"/>
      <c r="AE135" s="39"/>
      <c r="AF135" s="52"/>
      <c r="AH135" s="17"/>
      <c r="AI135" s="17"/>
      <c r="AJ135" s="17"/>
      <c r="AK135" s="17"/>
      <c r="AM135" s="31"/>
    </row>
    <row r="136" spans="2:39" s="3" customFormat="1" ht="3.95" customHeight="1" x14ac:dyDescent="0.2">
      <c r="N136" s="73"/>
      <c r="O136" s="85"/>
      <c r="P136" s="6"/>
      <c r="Q136" s="39"/>
      <c r="R136" s="6"/>
      <c r="S136" s="5"/>
      <c r="T136" s="52"/>
      <c r="U136" s="56"/>
      <c r="V136" s="15"/>
      <c r="W136" s="52"/>
      <c r="X136" s="39"/>
      <c r="Y136" s="39"/>
      <c r="Z136" s="55"/>
      <c r="AA136" s="17"/>
      <c r="AB136" s="15"/>
      <c r="AC136" s="65"/>
      <c r="AD136" s="122"/>
      <c r="AE136" s="39"/>
      <c r="AF136" s="52"/>
      <c r="AH136" s="17"/>
      <c r="AI136" s="17"/>
      <c r="AJ136" s="17"/>
      <c r="AK136" s="17"/>
      <c r="AM136" s="31"/>
    </row>
    <row r="137" spans="2:39" s="3" customFormat="1" ht="9.9499999999999993" customHeight="1" x14ac:dyDescent="0.2">
      <c r="C137" s="193" t="s">
        <v>261</v>
      </c>
      <c r="N137" s="73"/>
      <c r="O137" s="85"/>
      <c r="P137" s="194" t="s">
        <v>94</v>
      </c>
      <c r="Q137" s="168" t="s">
        <v>262</v>
      </c>
      <c r="R137" s="195"/>
      <c r="S137" s="37"/>
      <c r="T137" s="52"/>
      <c r="U137" s="56"/>
      <c r="V137" s="15"/>
      <c r="W137" s="52"/>
      <c r="X137" s="39"/>
      <c r="Y137" s="39"/>
      <c r="Z137" s="55"/>
      <c r="AA137" s="17"/>
      <c r="AB137" s="15"/>
      <c r="AC137" s="65"/>
      <c r="AD137" s="65"/>
      <c r="AE137" s="39"/>
      <c r="AF137" s="52"/>
      <c r="AM137" s="146"/>
    </row>
    <row r="138" spans="2:39" s="3" customFormat="1" ht="2.85" customHeight="1" x14ac:dyDescent="0.2">
      <c r="C138" s="3" t="s">
        <v>95</v>
      </c>
      <c r="N138" s="73"/>
      <c r="O138" s="85"/>
      <c r="P138" s="6"/>
      <c r="Q138" s="39"/>
      <c r="R138" s="6"/>
      <c r="S138" s="37"/>
      <c r="T138" s="52"/>
      <c r="U138" s="56"/>
      <c r="V138" s="15"/>
      <c r="W138" s="52"/>
      <c r="X138" s="39"/>
      <c r="Y138" s="39"/>
      <c r="Z138" s="55"/>
      <c r="AA138" s="17"/>
      <c r="AB138" s="15"/>
      <c r="AC138" s="65"/>
      <c r="AD138" s="122"/>
      <c r="AE138" s="39"/>
      <c r="AF138" s="52"/>
      <c r="AH138" s="17"/>
      <c r="AI138" s="17"/>
      <c r="AJ138" s="17"/>
      <c r="AK138" s="17"/>
      <c r="AM138" s="31" t="s">
        <v>60</v>
      </c>
    </row>
    <row r="139" spans="2:39" s="3" customFormat="1" ht="9.9499999999999993" customHeight="1" x14ac:dyDescent="0.2">
      <c r="C139" s="35"/>
      <c r="D139" s="40" t="s">
        <v>10</v>
      </c>
      <c r="E139" s="196" t="s">
        <v>360</v>
      </c>
      <c r="F139" s="196" t="s">
        <v>350</v>
      </c>
      <c r="G139" s="196"/>
      <c r="H139" s="196" t="s">
        <v>361</v>
      </c>
      <c r="I139" s="196"/>
      <c r="J139" s="196" t="s">
        <v>363</v>
      </c>
      <c r="K139" s="196"/>
      <c r="M139" s="30"/>
      <c r="N139" s="30"/>
      <c r="O139" s="30"/>
      <c r="P139" s="30"/>
      <c r="Q139" s="39"/>
      <c r="R139" s="30"/>
      <c r="S139" s="37"/>
      <c r="T139" s="52"/>
      <c r="U139" s="69"/>
      <c r="V139" s="69"/>
      <c r="W139" s="52"/>
      <c r="X139" s="39"/>
      <c r="Y139" s="39"/>
      <c r="Z139" s="55"/>
      <c r="AA139" s="17"/>
      <c r="AB139" s="15"/>
      <c r="AC139" s="65"/>
      <c r="AD139" s="122"/>
      <c r="AE139" s="17"/>
      <c r="AF139" s="52"/>
      <c r="AH139" s="17"/>
      <c r="AI139" s="17"/>
      <c r="AJ139" s="17"/>
      <c r="AK139" s="17"/>
      <c r="AM139" s="31"/>
    </row>
    <row r="140" spans="2:39" s="3" customFormat="1" ht="9.9499999999999993" customHeight="1" x14ac:dyDescent="0.2">
      <c r="C140" s="35"/>
      <c r="D140" s="40"/>
      <c r="E140" s="196" t="s">
        <v>356</v>
      </c>
      <c r="F140" s="196" t="s">
        <v>351</v>
      </c>
      <c r="G140" s="196"/>
      <c r="H140" s="196" t="s">
        <v>362</v>
      </c>
      <c r="I140" s="196"/>
      <c r="K140" s="196"/>
      <c r="M140" s="30"/>
      <c r="N140" s="30"/>
      <c r="O140" s="30"/>
      <c r="P140" s="30"/>
      <c r="Q140" s="39"/>
      <c r="R140" s="30"/>
      <c r="S140" s="37"/>
      <c r="T140" s="52"/>
      <c r="U140" s="69"/>
      <c r="V140" s="69"/>
      <c r="W140" s="52"/>
      <c r="X140" s="39"/>
      <c r="Y140" s="39"/>
      <c r="Z140" s="55"/>
      <c r="AA140" s="17"/>
      <c r="AB140" s="15"/>
      <c r="AC140" s="65"/>
      <c r="AD140" s="122"/>
      <c r="AE140" s="17"/>
      <c r="AF140" s="52"/>
      <c r="AH140" s="17"/>
      <c r="AI140" s="17"/>
      <c r="AJ140" s="17"/>
      <c r="AK140" s="17"/>
      <c r="AM140" s="31"/>
    </row>
    <row r="141" spans="2:39" s="3" customFormat="1" ht="2.1" customHeight="1" x14ac:dyDescent="0.2">
      <c r="N141" s="73"/>
      <c r="O141" s="85"/>
      <c r="P141" s="6"/>
      <c r="Q141" s="39"/>
      <c r="R141" s="6"/>
      <c r="S141" s="37"/>
      <c r="T141" s="52"/>
      <c r="U141" s="56"/>
      <c r="V141" s="15"/>
      <c r="W141" s="52"/>
      <c r="X141" s="39"/>
      <c r="Y141" s="39"/>
      <c r="Z141" s="55"/>
      <c r="AA141" s="17"/>
      <c r="AB141" s="15"/>
      <c r="AC141" s="65"/>
      <c r="AD141" s="122"/>
      <c r="AE141" s="39"/>
      <c r="AF141" s="52"/>
      <c r="AH141" s="17"/>
      <c r="AI141" s="17"/>
      <c r="AJ141" s="17"/>
      <c r="AK141" s="17"/>
      <c r="AM141" s="31" t="s">
        <v>60</v>
      </c>
    </row>
    <row r="142" spans="2:39" s="3" customFormat="1" ht="9.9499999999999993" customHeight="1" x14ac:dyDescent="0.2">
      <c r="B142" s="111" t="s">
        <v>56</v>
      </c>
      <c r="D142" s="40"/>
      <c r="E142" s="73" t="s">
        <v>151</v>
      </c>
      <c r="F142" s="73"/>
      <c r="G142" s="30" t="s">
        <v>49</v>
      </c>
      <c r="H142" s="30"/>
      <c r="I142" s="30"/>
      <c r="J142" s="30"/>
      <c r="K142" s="30"/>
      <c r="L142" s="30"/>
      <c r="N142" s="73" t="s">
        <v>269</v>
      </c>
      <c r="O142" s="85" t="s">
        <v>14</v>
      </c>
      <c r="P142" s="29"/>
      <c r="Q142" s="39">
        <f>IF(Suggested="Yes",Y142,AE142)</f>
        <v>10.25</v>
      </c>
      <c r="R142" s="37" t="s">
        <v>48</v>
      </c>
      <c r="S142" s="37" t="str">
        <f>+Instructions!$B$3</f>
        <v>B</v>
      </c>
      <c r="T142" s="52"/>
      <c r="U142" s="56">
        <f>+Instructions!$C$22</f>
        <v>0</v>
      </c>
      <c r="V142" s="17">
        <f t="shared" ref="V142" si="197">ROUND($Y142*(1-U142)+0.004999,2)</f>
        <v>10.25</v>
      </c>
      <c r="W142" s="52"/>
      <c r="X142" s="6" t="s">
        <v>401</v>
      </c>
      <c r="Y142" s="39">
        <v>10.25</v>
      </c>
      <c r="Z142" s="60">
        <f t="shared" ref="Z142" si="198">+U142</f>
        <v>0</v>
      </c>
      <c r="AA142" s="17">
        <f t="shared" ref="AA142" si="199">+V142</f>
        <v>10.25</v>
      </c>
      <c r="AB142" s="12">
        <f t="shared" ref="AB142" si="200">(AE142-AA142)/AE142</f>
        <v>0</v>
      </c>
      <c r="AC142" s="119"/>
      <c r="AD142" s="126">
        <v>1</v>
      </c>
      <c r="AE142" s="38">
        <f t="shared" ref="AE142" si="201">SUM(AH142:AJ142)+AC142</f>
        <v>10.25</v>
      </c>
      <c r="AF142" s="52"/>
      <c r="AH142" s="17">
        <f t="shared" ref="AH142" si="202">ROUND(AA142/(1-VLOOKUP(AD142,Group,2,FALSE)),2)</f>
        <v>10.25</v>
      </c>
      <c r="AI142" s="17">
        <f t="shared" ref="AI142" si="203">IF(VLOOKUP(AD142,Group,5,FALSE)="YES",VLOOKUP(ROUND(ROUND(AH142,1)-AH142,2),Round,2,FALSE)+VLOOKUP(AD142,Group,6,FALSE),0)</f>
        <v>0</v>
      </c>
      <c r="AJ142" s="17">
        <f t="shared" ref="AJ142" si="204">IF(VLOOKUP(AD142,Group,7,FALSE)="",0,ROUND(AH142-0.04999,1)-AH142+AK142)</f>
        <v>0</v>
      </c>
      <c r="AK142" s="17" t="str">
        <f t="shared" ref="AK142" si="205">IF(VLOOKUP(AD142,Group,7,FALSE)="","",VLOOKUP(AD142,Group,7,FALSE))</f>
        <v/>
      </c>
      <c r="AM142" s="97" t="s">
        <v>60</v>
      </c>
    </row>
    <row r="143" spans="2:39" s="3" customFormat="1" ht="9.9499999999999993" customHeight="1" x14ac:dyDescent="0.2">
      <c r="B143" s="111" t="s">
        <v>56</v>
      </c>
      <c r="D143" s="40"/>
      <c r="E143" s="73" t="s">
        <v>151</v>
      </c>
      <c r="F143" s="73"/>
      <c r="G143" s="30" t="s">
        <v>267</v>
      </c>
      <c r="H143" s="30"/>
      <c r="I143" s="30"/>
      <c r="J143" s="30"/>
      <c r="K143" s="30"/>
      <c r="L143" s="30"/>
      <c r="N143" s="73" t="s">
        <v>270</v>
      </c>
      <c r="O143" s="85" t="s">
        <v>14</v>
      </c>
      <c r="P143" s="29" t="s">
        <v>384</v>
      </c>
      <c r="Q143" s="39">
        <f>IF(Suggested="Yes",Y143,AE143)</f>
        <v>11.3</v>
      </c>
      <c r="R143" s="37" t="s">
        <v>48</v>
      </c>
      <c r="S143" s="37" t="str">
        <f>+Instructions!$B$3</f>
        <v>B</v>
      </c>
      <c r="T143" s="52"/>
      <c r="U143" s="56">
        <f>+Instructions!$C$22</f>
        <v>0</v>
      </c>
      <c r="V143" s="17">
        <f t="shared" ref="V143" si="206">ROUND($Y143*(1-U143)+0.004999,2)</f>
        <v>11.3</v>
      </c>
      <c r="W143" s="52"/>
      <c r="X143" s="6" t="s">
        <v>401</v>
      </c>
      <c r="Y143" s="39">
        <v>11.3</v>
      </c>
      <c r="Z143" s="60">
        <f t="shared" ref="Z143" si="207">+U143</f>
        <v>0</v>
      </c>
      <c r="AA143" s="17">
        <f t="shared" ref="AA143" si="208">+V143</f>
        <v>11.3</v>
      </c>
      <c r="AB143" s="12">
        <f t="shared" ref="AB143" si="209">(AE143-AA143)/AE143</f>
        <v>0</v>
      </c>
      <c r="AC143" s="119"/>
      <c r="AD143" s="126">
        <v>1</v>
      </c>
      <c r="AE143" s="38">
        <f t="shared" ref="AE143" si="210">SUM(AH143:AJ143)+AC143</f>
        <v>11.3</v>
      </c>
      <c r="AF143" s="52"/>
      <c r="AH143" s="17">
        <f t="shared" ref="AH143" si="211">ROUND(AA143/(1-VLOOKUP(AD143,Group,2,FALSE)),2)</f>
        <v>11.3</v>
      </c>
      <c r="AI143" s="17">
        <f t="shared" ref="AI143" si="212">IF(VLOOKUP(AD143,Group,5,FALSE)="YES",VLOOKUP(ROUND(ROUND(AH143,1)-AH143,2),Round,2,FALSE)+VLOOKUP(AD143,Group,6,FALSE),0)</f>
        <v>0</v>
      </c>
      <c r="AJ143" s="17">
        <f t="shared" ref="AJ143" si="213">IF(VLOOKUP(AD143,Group,7,FALSE)="",0,ROUND(AH143-0.04999,1)-AH143+AK143)</f>
        <v>0</v>
      </c>
      <c r="AK143" s="17" t="str">
        <f t="shared" ref="AK143" si="214">IF(VLOOKUP(AD143,Group,7,FALSE)="","",VLOOKUP(AD143,Group,7,FALSE))</f>
        <v/>
      </c>
      <c r="AM143" s="97" t="s">
        <v>60</v>
      </c>
    </row>
    <row r="144" spans="2:39" s="3" customFormat="1" ht="9.9499999999999993" customHeight="1" x14ac:dyDescent="0.2">
      <c r="B144" s="111" t="s">
        <v>56</v>
      </c>
      <c r="D144" s="40"/>
      <c r="E144" s="73" t="s">
        <v>151</v>
      </c>
      <c r="F144" s="73"/>
      <c r="G144" s="30" t="s">
        <v>268</v>
      </c>
      <c r="H144" s="30"/>
      <c r="I144" s="30"/>
      <c r="J144" s="30"/>
      <c r="K144" s="30"/>
      <c r="L144" s="30"/>
      <c r="N144" s="73" t="s">
        <v>270</v>
      </c>
      <c r="O144" s="85" t="s">
        <v>14</v>
      </c>
      <c r="P144" s="29" t="s">
        <v>53</v>
      </c>
      <c r="Q144" s="39">
        <f>IF(Suggested="Yes",Y144,AE144)</f>
        <v>11.3</v>
      </c>
      <c r="R144" s="37" t="s">
        <v>48</v>
      </c>
      <c r="S144" s="37" t="str">
        <f>+Instructions!$B$3</f>
        <v>B</v>
      </c>
      <c r="T144" s="52"/>
      <c r="U144" s="56">
        <f>+Instructions!$C$22</f>
        <v>0</v>
      </c>
      <c r="V144" s="17">
        <f t="shared" ref="V144" si="215">ROUND($Y144*(1-U144)+0.004999,2)</f>
        <v>11.3</v>
      </c>
      <c r="W144" s="52"/>
      <c r="X144" s="6" t="s">
        <v>401</v>
      </c>
      <c r="Y144" s="39">
        <v>11.3</v>
      </c>
      <c r="Z144" s="60">
        <f t="shared" ref="Z144" si="216">+U144</f>
        <v>0</v>
      </c>
      <c r="AA144" s="17">
        <f t="shared" ref="AA144" si="217">+V144</f>
        <v>11.3</v>
      </c>
      <c r="AB144" s="12">
        <f t="shared" ref="AB144" si="218">(AE144-AA144)/AE144</f>
        <v>0</v>
      </c>
      <c r="AC144" s="119"/>
      <c r="AD144" s="126">
        <v>1</v>
      </c>
      <c r="AE144" s="38">
        <f t="shared" ref="AE144" si="219">SUM(AH144:AJ144)+AC144</f>
        <v>11.3</v>
      </c>
      <c r="AF144" s="52"/>
      <c r="AH144" s="17">
        <f t="shared" ref="AH144" si="220">ROUND(AA144/(1-VLOOKUP(AD144,Group,2,FALSE)),2)</f>
        <v>11.3</v>
      </c>
      <c r="AI144" s="17">
        <f t="shared" ref="AI144" si="221">IF(VLOOKUP(AD144,Group,5,FALSE)="YES",VLOOKUP(ROUND(ROUND(AH144,1)-AH144,2),Round,2,FALSE)+VLOOKUP(AD144,Group,6,FALSE),0)</f>
        <v>0</v>
      </c>
      <c r="AJ144" s="17">
        <f t="shared" ref="AJ144" si="222">IF(VLOOKUP(AD144,Group,7,FALSE)="",0,ROUND(AH144-0.04999,1)-AH144+AK144)</f>
        <v>0</v>
      </c>
      <c r="AK144" s="17" t="str">
        <f t="shared" ref="AK144" si="223">IF(VLOOKUP(AD144,Group,7,FALSE)="","",VLOOKUP(AD144,Group,7,FALSE))</f>
        <v/>
      </c>
      <c r="AM144" s="97" t="s">
        <v>60</v>
      </c>
    </row>
    <row r="145" spans="2:39" s="3" customFormat="1" ht="0.95" customHeight="1" x14ac:dyDescent="0.2">
      <c r="B145" s="117"/>
      <c r="D145" s="40"/>
      <c r="E145" s="73"/>
      <c r="F145" s="73"/>
      <c r="G145" s="30"/>
      <c r="H145" s="30"/>
      <c r="I145" s="30"/>
      <c r="J145" s="30"/>
      <c r="K145" s="30"/>
      <c r="L145" s="30"/>
      <c r="N145" s="73"/>
      <c r="O145" s="85"/>
      <c r="P145" s="29"/>
      <c r="Q145" s="39"/>
      <c r="R145" s="37"/>
      <c r="S145" s="37"/>
      <c r="T145" s="52"/>
      <c r="U145" s="56"/>
      <c r="V145" s="17"/>
      <c r="W145" s="52"/>
      <c r="X145" s="6"/>
      <c r="Y145" s="39"/>
      <c r="Z145" s="60"/>
      <c r="AA145" s="17"/>
      <c r="AB145" s="12"/>
      <c r="AC145" s="74"/>
      <c r="AD145" s="170"/>
      <c r="AE145" s="39"/>
      <c r="AF145" s="52"/>
      <c r="AH145" s="17"/>
      <c r="AI145" s="17"/>
      <c r="AJ145" s="17"/>
      <c r="AK145" s="17"/>
      <c r="AM145" s="97"/>
    </row>
    <row r="146" spans="2:39" s="3" customFormat="1" ht="9.75" customHeight="1" x14ac:dyDescent="0.2">
      <c r="B146" s="117"/>
      <c r="D146" s="40" t="s">
        <v>236</v>
      </c>
      <c r="E146" s="197" t="s">
        <v>283</v>
      </c>
      <c r="F146" s="73"/>
      <c r="G146" s="30"/>
      <c r="H146" s="30"/>
      <c r="I146" s="30"/>
      <c r="J146" s="30"/>
      <c r="K146" s="30"/>
      <c r="L146" s="30"/>
      <c r="N146" s="73"/>
      <c r="O146" s="85"/>
      <c r="P146" s="29"/>
      <c r="Q146" s="39"/>
      <c r="R146" s="37"/>
      <c r="S146" s="37"/>
      <c r="T146" s="52"/>
      <c r="U146" s="56"/>
      <c r="V146" s="17"/>
      <c r="W146" s="52"/>
      <c r="X146" s="6"/>
      <c r="Y146" s="39"/>
      <c r="Z146" s="60"/>
      <c r="AA146" s="17"/>
      <c r="AB146" s="12"/>
      <c r="AC146" s="74"/>
      <c r="AD146" s="170"/>
      <c r="AE146" s="39"/>
      <c r="AF146" s="52"/>
      <c r="AH146" s="17"/>
      <c r="AI146" s="17"/>
      <c r="AJ146" s="17"/>
      <c r="AK146" s="17"/>
      <c r="AM146" s="97"/>
    </row>
    <row r="147" spans="2:39" s="3" customFormat="1" ht="9.75" customHeight="1" x14ac:dyDescent="0.2">
      <c r="B147" s="117"/>
      <c r="D147" s="40"/>
      <c r="E147" s="215" t="s">
        <v>393</v>
      </c>
      <c r="F147" s="73"/>
      <c r="G147" s="30"/>
      <c r="H147" s="30"/>
      <c r="I147" s="30"/>
      <c r="J147" s="30"/>
      <c r="K147" s="30"/>
      <c r="L147" s="30"/>
      <c r="N147" s="73"/>
      <c r="O147" s="85"/>
      <c r="P147" s="29"/>
      <c r="Q147" s="39"/>
      <c r="R147" s="37"/>
      <c r="S147" s="37"/>
      <c r="T147" s="52"/>
      <c r="U147" s="56"/>
      <c r="V147" s="17"/>
      <c r="W147" s="52"/>
      <c r="X147" s="6"/>
      <c r="Y147" s="39"/>
      <c r="Z147" s="60"/>
      <c r="AA147" s="17"/>
      <c r="AB147" s="12"/>
      <c r="AC147" s="74"/>
      <c r="AD147" s="170"/>
      <c r="AE147" s="39"/>
      <c r="AF147" s="52"/>
      <c r="AH147" s="17"/>
      <c r="AI147" s="17"/>
      <c r="AJ147" s="17"/>
      <c r="AK147" s="17"/>
      <c r="AM147" s="97"/>
    </row>
    <row r="148" spans="2:39" s="3" customFormat="1" ht="3.95" customHeight="1" x14ac:dyDescent="0.2">
      <c r="N148" s="73"/>
      <c r="O148" s="85"/>
      <c r="P148" s="6"/>
      <c r="Q148" s="39"/>
      <c r="R148" s="6"/>
      <c r="S148" s="5"/>
      <c r="T148" s="52"/>
      <c r="U148" s="56"/>
      <c r="V148" s="15"/>
      <c r="W148" s="52"/>
      <c r="X148" s="39"/>
      <c r="Y148" s="39"/>
      <c r="Z148" s="55"/>
      <c r="AA148" s="17"/>
      <c r="AB148" s="15"/>
      <c r="AC148" s="65"/>
      <c r="AD148" s="122"/>
      <c r="AE148" s="39"/>
      <c r="AF148" s="52"/>
      <c r="AH148" s="17"/>
      <c r="AI148" s="17"/>
      <c r="AJ148" s="17"/>
      <c r="AK148" s="17"/>
      <c r="AM148" s="31"/>
    </row>
    <row r="149" spans="2:39" s="3" customFormat="1" ht="9.9499999999999993" customHeight="1" x14ac:dyDescent="0.2">
      <c r="C149" s="199" t="s">
        <v>171</v>
      </c>
      <c r="D149" s="200"/>
      <c r="E149" s="200"/>
      <c r="F149" s="200"/>
      <c r="G149" s="200"/>
      <c r="H149" s="200"/>
      <c r="I149" s="200"/>
      <c r="J149" s="200"/>
      <c r="K149" s="200"/>
      <c r="L149" s="200"/>
      <c r="M149" s="200"/>
      <c r="N149" s="201"/>
      <c r="O149" s="202"/>
      <c r="P149" s="203" t="s">
        <v>94</v>
      </c>
      <c r="Q149" s="190" t="s">
        <v>177</v>
      </c>
      <c r="R149" s="204"/>
      <c r="S149" s="5"/>
      <c r="T149" s="52"/>
      <c r="U149" s="56"/>
      <c r="V149" s="15"/>
      <c r="W149" s="52"/>
      <c r="X149" s="39"/>
      <c r="Y149" s="39"/>
      <c r="Z149" s="55"/>
      <c r="AA149" s="17"/>
      <c r="AB149" s="15"/>
      <c r="AC149" s="65"/>
      <c r="AD149" s="65"/>
      <c r="AE149" s="39"/>
      <c r="AF149" s="52"/>
      <c r="AM149" s="146"/>
    </row>
    <row r="150" spans="2:39" s="3" customFormat="1" ht="2.85" customHeight="1" x14ac:dyDescent="0.2">
      <c r="C150" s="200" t="s">
        <v>95</v>
      </c>
      <c r="D150" s="200"/>
      <c r="E150" s="200"/>
      <c r="F150" s="200"/>
      <c r="G150" s="200"/>
      <c r="H150" s="200"/>
      <c r="I150" s="200"/>
      <c r="J150" s="200"/>
      <c r="K150" s="200"/>
      <c r="L150" s="200"/>
      <c r="M150" s="200"/>
      <c r="N150" s="201"/>
      <c r="O150" s="202"/>
      <c r="P150" s="205"/>
      <c r="Q150" s="191"/>
      <c r="R150" s="205"/>
      <c r="S150" s="5"/>
      <c r="T150" s="52"/>
      <c r="U150" s="56"/>
      <c r="V150" s="15"/>
      <c r="W150" s="52"/>
      <c r="X150" s="39"/>
      <c r="Y150" s="39"/>
      <c r="Z150" s="55"/>
      <c r="AA150" s="17"/>
      <c r="AB150" s="15"/>
      <c r="AC150" s="65"/>
      <c r="AD150" s="122"/>
      <c r="AE150" s="39"/>
      <c r="AF150" s="52"/>
      <c r="AH150" s="17"/>
      <c r="AI150" s="17"/>
      <c r="AJ150" s="17"/>
      <c r="AK150" s="17"/>
      <c r="AM150" s="31" t="s">
        <v>60</v>
      </c>
    </row>
    <row r="151" spans="2:39" s="3" customFormat="1" ht="9.9499999999999993" customHeight="1" x14ac:dyDescent="0.2">
      <c r="C151" s="206"/>
      <c r="D151" s="40" t="s">
        <v>10</v>
      </c>
      <c r="E151" s="196" t="s">
        <v>360</v>
      </c>
      <c r="F151" s="196" t="s">
        <v>365</v>
      </c>
      <c r="G151" s="196"/>
      <c r="H151" s="196"/>
      <c r="I151" s="196" t="s">
        <v>373</v>
      </c>
      <c r="J151" s="196"/>
      <c r="K151" s="196"/>
      <c r="M151" s="196"/>
      <c r="N151" s="196"/>
      <c r="O151" s="196"/>
      <c r="P151" s="196"/>
      <c r="Q151" s="191"/>
      <c r="R151" s="196"/>
      <c r="S151" s="5"/>
      <c r="T151" s="52"/>
      <c r="U151" s="69"/>
      <c r="V151" s="69"/>
      <c r="W151" s="52"/>
      <c r="X151" s="39"/>
      <c r="Y151" s="39"/>
      <c r="Z151" s="55"/>
      <c r="AA151" s="17"/>
      <c r="AB151" s="15"/>
      <c r="AC151" s="65"/>
      <c r="AD151" s="122"/>
      <c r="AE151" s="17"/>
      <c r="AF151" s="52"/>
      <c r="AH151" s="17"/>
      <c r="AI151" s="17"/>
      <c r="AJ151" s="17"/>
      <c r="AK151" s="17"/>
      <c r="AM151" s="31"/>
    </row>
    <row r="152" spans="2:39" s="3" customFormat="1" ht="9.9499999999999993" customHeight="1" x14ac:dyDescent="0.2">
      <c r="C152" s="206"/>
      <c r="D152" s="40"/>
      <c r="E152" s="196" t="s">
        <v>364</v>
      </c>
      <c r="F152" s="196" t="s">
        <v>359</v>
      </c>
      <c r="G152" s="196"/>
      <c r="H152" s="196"/>
      <c r="I152" s="196"/>
      <c r="J152" s="196"/>
      <c r="K152" s="196"/>
      <c r="L152" s="200"/>
      <c r="M152" s="196"/>
      <c r="N152" s="196"/>
      <c r="O152" s="196"/>
      <c r="P152" s="196"/>
      <c r="Q152" s="191"/>
      <c r="R152" s="196"/>
      <c r="S152" s="5"/>
      <c r="T152" s="52"/>
      <c r="U152" s="69"/>
      <c r="V152" s="69"/>
      <c r="W152" s="52"/>
      <c r="X152" s="39"/>
      <c r="Y152" s="39"/>
      <c r="Z152" s="55"/>
      <c r="AA152" s="17"/>
      <c r="AB152" s="15"/>
      <c r="AC152" s="65"/>
      <c r="AD152" s="122"/>
      <c r="AE152" s="17"/>
      <c r="AF152" s="52"/>
      <c r="AH152" s="17"/>
      <c r="AI152" s="17"/>
      <c r="AJ152" s="17"/>
      <c r="AK152" s="17"/>
      <c r="AM152" s="31"/>
    </row>
    <row r="153" spans="2:39" s="3" customFormat="1" ht="2.1" customHeight="1" x14ac:dyDescent="0.2">
      <c r="C153" s="200"/>
      <c r="D153" s="200"/>
      <c r="E153" s="200"/>
      <c r="F153" s="200"/>
      <c r="G153" s="200"/>
      <c r="H153" s="200"/>
      <c r="I153" s="200"/>
      <c r="J153" s="200"/>
      <c r="K153" s="200"/>
      <c r="L153" s="200"/>
      <c r="M153" s="200"/>
      <c r="N153" s="201"/>
      <c r="O153" s="202"/>
      <c r="P153" s="205"/>
      <c r="Q153" s="191"/>
      <c r="R153" s="205"/>
      <c r="S153" s="5"/>
      <c r="T153" s="52"/>
      <c r="U153" s="56"/>
      <c r="V153" s="15"/>
      <c r="W153" s="52"/>
      <c r="X153" s="39"/>
      <c r="Y153" s="39"/>
      <c r="Z153" s="55"/>
      <c r="AA153" s="17"/>
      <c r="AB153" s="15"/>
      <c r="AC153" s="65"/>
      <c r="AD153" s="122"/>
      <c r="AE153" s="39"/>
      <c r="AF153" s="52"/>
      <c r="AH153" s="17"/>
      <c r="AI153" s="17"/>
      <c r="AJ153" s="17"/>
      <c r="AK153" s="17"/>
      <c r="AM153" s="31" t="s">
        <v>60</v>
      </c>
    </row>
    <row r="154" spans="2:39" s="3" customFormat="1" ht="9.9499999999999993" customHeight="1" x14ac:dyDescent="0.2">
      <c r="B154" s="111" t="s">
        <v>56</v>
      </c>
      <c r="C154" s="200"/>
      <c r="D154" s="40" t="s">
        <v>164</v>
      </c>
      <c r="E154" s="201" t="s">
        <v>132</v>
      </c>
      <c r="F154" s="201"/>
      <c r="G154" s="196" t="s">
        <v>167</v>
      </c>
      <c r="H154" s="196"/>
      <c r="I154" s="196"/>
      <c r="J154" s="196" t="s">
        <v>148</v>
      </c>
      <c r="K154" s="196"/>
      <c r="L154" s="196"/>
      <c r="M154" s="200"/>
      <c r="N154" s="201" t="s">
        <v>104</v>
      </c>
      <c r="O154" s="202" t="s">
        <v>14</v>
      </c>
      <c r="P154" s="207" t="s">
        <v>297</v>
      </c>
      <c r="Q154" s="191">
        <f>IF(Suggested="Yes",Y154,AE154)</f>
        <v>8.6</v>
      </c>
      <c r="R154" s="192" t="s">
        <v>48</v>
      </c>
      <c r="S154" s="5" t="str">
        <f>+Instructions!$B$3</f>
        <v>B</v>
      </c>
      <c r="T154" s="52"/>
      <c r="U154" s="56">
        <f>+Instructions!$C$22</f>
        <v>0</v>
      </c>
      <c r="V154" s="17">
        <f t="shared" ref="V154:V156" si="224">ROUND($Y154*(1-U154)+0.004999,2)</f>
        <v>8.6</v>
      </c>
      <c r="W154" s="52"/>
      <c r="X154" s="6" t="s">
        <v>401</v>
      </c>
      <c r="Y154" s="39">
        <v>8.6</v>
      </c>
      <c r="Z154" s="60">
        <f t="shared" ref="Z154:Z156" si="225">+U154</f>
        <v>0</v>
      </c>
      <c r="AA154" s="17">
        <f t="shared" ref="AA154:AA156" si="226">+V154</f>
        <v>8.6</v>
      </c>
      <c r="AB154" s="12">
        <f t="shared" ref="AB154:AB156" si="227">(AE154-AA154)/AE154</f>
        <v>0</v>
      </c>
      <c r="AC154" s="119"/>
      <c r="AD154" s="126">
        <v>1</v>
      </c>
      <c r="AE154" s="38">
        <f t="shared" ref="AE154:AE156" si="228">SUM(AH154:AJ154)+AC154</f>
        <v>8.6</v>
      </c>
      <c r="AF154" s="52"/>
      <c r="AH154" s="17">
        <f t="shared" ref="AH154:AH156" si="229">ROUND(AA154/(1-VLOOKUP(AD154,Group,2,FALSE)),2)</f>
        <v>8.6</v>
      </c>
      <c r="AI154" s="17">
        <f t="shared" ref="AI154:AI156" si="230">IF(VLOOKUP(AD154,Group,5,FALSE)="YES",VLOOKUP(ROUND(ROUND(AH154,1)-AH154,2),Round,2,FALSE)+VLOOKUP(AD154,Group,6,FALSE),0)</f>
        <v>0</v>
      </c>
      <c r="AJ154" s="17">
        <f t="shared" ref="AJ154:AJ156" si="231">IF(VLOOKUP(AD154,Group,7,FALSE)="",0,ROUND(AH154-0.04999,1)-AH154+AK154)</f>
        <v>0</v>
      </c>
      <c r="AK154" s="17" t="str">
        <f t="shared" ref="AK154:AK156" si="232">IF(VLOOKUP(AD154,Group,7,FALSE)="","",VLOOKUP(AD154,Group,7,FALSE))</f>
        <v/>
      </c>
      <c r="AM154" s="97" t="s">
        <v>60</v>
      </c>
    </row>
    <row r="155" spans="2:39" s="3" customFormat="1" ht="9.9499999999999993" customHeight="1" x14ac:dyDescent="0.2">
      <c r="B155" s="111" t="s">
        <v>56</v>
      </c>
      <c r="C155" s="200"/>
      <c r="D155" s="40"/>
      <c r="E155" s="201" t="s">
        <v>151</v>
      </c>
      <c r="F155" s="201"/>
      <c r="G155" s="196" t="s">
        <v>180</v>
      </c>
      <c r="H155" s="196"/>
      <c r="I155" s="196"/>
      <c r="J155" s="196" t="s">
        <v>173</v>
      </c>
      <c r="K155" s="196"/>
      <c r="L155" s="196"/>
      <c r="M155" s="200"/>
      <c r="N155" s="201" t="s">
        <v>175</v>
      </c>
      <c r="O155" s="202" t="s">
        <v>14</v>
      </c>
      <c r="P155" s="207" t="s">
        <v>297</v>
      </c>
      <c r="Q155" s="191">
        <f>IF(Suggested="Yes",Y155,AE155)</f>
        <v>8.9499999999999993</v>
      </c>
      <c r="R155" s="192" t="s">
        <v>48</v>
      </c>
      <c r="S155" s="5" t="str">
        <f>+Instructions!$B$3</f>
        <v>B</v>
      </c>
      <c r="T155" s="52"/>
      <c r="U155" s="56">
        <f>+Instructions!$C$22</f>
        <v>0</v>
      </c>
      <c r="V155" s="17">
        <f t="shared" si="224"/>
        <v>8.9499999999999993</v>
      </c>
      <c r="W155" s="52"/>
      <c r="X155" s="6" t="s">
        <v>401</v>
      </c>
      <c r="Y155" s="39">
        <v>8.9499999999999993</v>
      </c>
      <c r="Z155" s="60">
        <f t="shared" si="225"/>
        <v>0</v>
      </c>
      <c r="AA155" s="17">
        <f t="shared" si="226"/>
        <v>8.9499999999999993</v>
      </c>
      <c r="AB155" s="12">
        <f t="shared" si="227"/>
        <v>0</v>
      </c>
      <c r="AC155" s="119"/>
      <c r="AD155" s="126">
        <v>1</v>
      </c>
      <c r="AE155" s="38">
        <f t="shared" si="228"/>
        <v>8.9499999999999993</v>
      </c>
      <c r="AF155" s="52"/>
      <c r="AH155" s="17">
        <f t="shared" si="229"/>
        <v>8.9499999999999993</v>
      </c>
      <c r="AI155" s="17">
        <f t="shared" si="230"/>
        <v>0</v>
      </c>
      <c r="AJ155" s="17">
        <f t="shared" si="231"/>
        <v>0</v>
      </c>
      <c r="AK155" s="17" t="str">
        <f t="shared" si="232"/>
        <v/>
      </c>
      <c r="AM155" s="97" t="s">
        <v>60</v>
      </c>
    </row>
    <row r="156" spans="2:39" s="3" customFormat="1" ht="9.9499999999999993" customHeight="1" x14ac:dyDescent="0.2">
      <c r="B156" s="111" t="s">
        <v>56</v>
      </c>
      <c r="C156" s="200"/>
      <c r="D156" s="40"/>
      <c r="E156" s="201" t="s">
        <v>187</v>
      </c>
      <c r="F156" s="201"/>
      <c r="G156" s="196" t="s">
        <v>172</v>
      </c>
      <c r="H156" s="196"/>
      <c r="I156" s="196"/>
      <c r="J156" s="196" t="s">
        <v>174</v>
      </c>
      <c r="K156" s="196"/>
      <c r="L156" s="196"/>
      <c r="M156" s="200"/>
      <c r="N156" s="201" t="s">
        <v>104</v>
      </c>
      <c r="O156" s="202"/>
      <c r="P156" s="207" t="s">
        <v>294</v>
      </c>
      <c r="Q156" s="191">
        <f>IF(Suggested="Yes",Y156,AE156)</f>
        <v>8.9499999999999993</v>
      </c>
      <c r="R156" s="192" t="s">
        <v>48</v>
      </c>
      <c r="S156" s="5" t="str">
        <f>+Instructions!$B$3</f>
        <v>B</v>
      </c>
      <c r="T156" s="52"/>
      <c r="U156" s="56">
        <f>+Instructions!$C$22</f>
        <v>0</v>
      </c>
      <c r="V156" s="17">
        <f t="shared" si="224"/>
        <v>8.9499999999999993</v>
      </c>
      <c r="W156" s="52"/>
      <c r="X156" s="6" t="s">
        <v>401</v>
      </c>
      <c r="Y156" s="39">
        <v>8.9499999999999993</v>
      </c>
      <c r="Z156" s="60">
        <f t="shared" si="225"/>
        <v>0</v>
      </c>
      <c r="AA156" s="17">
        <f t="shared" si="226"/>
        <v>8.9499999999999993</v>
      </c>
      <c r="AB156" s="12">
        <f t="shared" si="227"/>
        <v>0</v>
      </c>
      <c r="AC156" s="119"/>
      <c r="AD156" s="126">
        <v>1</v>
      </c>
      <c r="AE156" s="38">
        <f t="shared" si="228"/>
        <v>8.9499999999999993</v>
      </c>
      <c r="AF156" s="52"/>
      <c r="AH156" s="17">
        <f t="shared" si="229"/>
        <v>8.9499999999999993</v>
      </c>
      <c r="AI156" s="17">
        <f t="shared" si="230"/>
        <v>0</v>
      </c>
      <c r="AJ156" s="17">
        <f t="shared" si="231"/>
        <v>0</v>
      </c>
      <c r="AK156" s="17" t="str">
        <f t="shared" si="232"/>
        <v/>
      </c>
      <c r="AM156" s="97" t="s">
        <v>60</v>
      </c>
    </row>
    <row r="157" spans="2:39" s="3" customFormat="1" ht="2.1" customHeight="1" x14ac:dyDescent="0.2">
      <c r="C157" s="200"/>
      <c r="D157" s="200"/>
      <c r="E157" s="200"/>
      <c r="F157" s="200"/>
      <c r="G157" s="200"/>
      <c r="H157" s="200"/>
      <c r="I157" s="200"/>
      <c r="J157" s="200"/>
      <c r="K157" s="200"/>
      <c r="L157" s="200"/>
      <c r="M157" s="200"/>
      <c r="N157" s="201"/>
      <c r="O157" s="202"/>
      <c r="P157" s="205"/>
      <c r="Q157" s="191"/>
      <c r="R157" s="205"/>
      <c r="S157" s="5"/>
      <c r="T157" s="52"/>
      <c r="U157" s="56"/>
      <c r="V157" s="15"/>
      <c r="W157" s="52"/>
      <c r="X157" s="39"/>
      <c r="Y157" s="39"/>
      <c r="Z157" s="55"/>
      <c r="AA157" s="17"/>
      <c r="AB157" s="15"/>
      <c r="AC157" s="65"/>
      <c r="AD157" s="122"/>
      <c r="AE157" s="39"/>
      <c r="AF157" s="52"/>
      <c r="AH157" s="17"/>
      <c r="AI157" s="17"/>
      <c r="AJ157" s="17"/>
      <c r="AK157" s="17"/>
      <c r="AM157" s="31"/>
    </row>
    <row r="158" spans="2:39" s="3" customFormat="1" ht="9.9499999999999993" customHeight="1" x14ac:dyDescent="0.2">
      <c r="B158" s="112" t="s">
        <v>46</v>
      </c>
      <c r="C158" s="200"/>
      <c r="D158" s="40"/>
      <c r="E158" s="201" t="s">
        <v>106</v>
      </c>
      <c r="F158" s="201"/>
      <c r="G158" s="196" t="s">
        <v>142</v>
      </c>
      <c r="H158" s="196"/>
      <c r="I158" s="196"/>
      <c r="J158" s="196"/>
      <c r="K158" s="196"/>
      <c r="L158" s="196"/>
      <c r="M158" s="200"/>
      <c r="N158" s="201"/>
      <c r="O158" s="202" t="s">
        <v>14</v>
      </c>
      <c r="P158" s="29" t="s">
        <v>385</v>
      </c>
      <c r="Q158" s="191">
        <f>IF(Suggested="Yes",Y158,AE158)</f>
        <v>6.25</v>
      </c>
      <c r="R158" s="192" t="s">
        <v>47</v>
      </c>
      <c r="S158" s="5" t="str">
        <f>+Instructions!$B$3</f>
        <v>B</v>
      </c>
      <c r="T158" s="52"/>
      <c r="U158" s="56">
        <f>+Instructions!$C$22</f>
        <v>0</v>
      </c>
      <c r="V158" s="39">
        <f t="shared" ref="V158" si="233">ROUND($Y158*(1-U158)+0.004999,2)</f>
        <v>6.25</v>
      </c>
      <c r="W158" s="52"/>
      <c r="X158" s="6" t="s">
        <v>401</v>
      </c>
      <c r="Y158" s="39">
        <v>6.25</v>
      </c>
      <c r="Z158" s="60">
        <f t="shared" ref="Z158" si="234">+U158</f>
        <v>0</v>
      </c>
      <c r="AA158" s="39">
        <f t="shared" ref="AA158" si="235">+V158</f>
        <v>6.25</v>
      </c>
      <c r="AB158" s="60">
        <f t="shared" ref="AB158" si="236">(AE158-AA158)/AE158</f>
        <v>0</v>
      </c>
      <c r="AC158" s="119"/>
      <c r="AD158" s="128">
        <v>2</v>
      </c>
      <c r="AE158" s="44">
        <f t="shared" ref="AE158" si="237">SUM(AH158:AJ158)+AC158</f>
        <v>6.25</v>
      </c>
      <c r="AF158" s="52"/>
      <c r="AH158" s="17">
        <f t="shared" ref="AH158" si="238">ROUND(AA158/(1-VLOOKUP(AD158,Group,2,FALSE)),2)</f>
        <v>6.25</v>
      </c>
      <c r="AI158" s="17">
        <f t="shared" ref="AI158" si="239">IF(VLOOKUP(AD158,Group,5,FALSE)="YES",VLOOKUP(ROUND(ROUND(AH158,1)-AH158,2),Round,2,FALSE)+VLOOKUP(AD158,Group,6,FALSE),0)</f>
        <v>0</v>
      </c>
      <c r="AJ158" s="17">
        <f t="shared" ref="AJ158" si="240">IF(VLOOKUP(AD158,Group,7,FALSE)="",0,ROUND(AH158-0.04999,1)-AH158+AK158)</f>
        <v>0</v>
      </c>
      <c r="AK158" s="17" t="str">
        <f t="shared" ref="AK158" si="241">IF(VLOOKUP(AD158,Group,7,FALSE)="","",VLOOKUP(AD158,Group,7,FALSE))</f>
        <v/>
      </c>
      <c r="AM158" s="97" t="s">
        <v>60</v>
      </c>
    </row>
    <row r="159" spans="2:39" s="3" customFormat="1" ht="0.95" customHeight="1" x14ac:dyDescent="0.2">
      <c r="C159" s="200"/>
      <c r="D159" s="200"/>
      <c r="E159" s="200"/>
      <c r="F159" s="200"/>
      <c r="G159" s="200"/>
      <c r="H159" s="200"/>
      <c r="I159" s="200"/>
      <c r="J159" s="200"/>
      <c r="K159" s="200"/>
      <c r="L159" s="200"/>
      <c r="M159" s="200"/>
      <c r="N159" s="201"/>
      <c r="O159" s="202"/>
      <c r="P159" s="205"/>
      <c r="Q159" s="191"/>
      <c r="R159" s="205"/>
      <c r="S159" s="37"/>
      <c r="T159" s="52"/>
      <c r="U159" s="56"/>
      <c r="V159" s="15"/>
      <c r="W159" s="52"/>
      <c r="X159" s="39"/>
      <c r="Y159" s="39"/>
      <c r="Z159" s="55"/>
      <c r="AA159" s="17"/>
      <c r="AB159" s="15"/>
      <c r="AC159" s="65"/>
      <c r="AD159" s="122"/>
      <c r="AE159" s="39"/>
      <c r="AF159" s="52"/>
      <c r="AH159" s="17"/>
      <c r="AI159" s="17"/>
      <c r="AJ159" s="17"/>
      <c r="AK159" s="17"/>
      <c r="AM159" s="31"/>
    </row>
    <row r="160" spans="2:39" s="3" customFormat="1" ht="9.75" customHeight="1" x14ac:dyDescent="0.2">
      <c r="B160" s="117"/>
      <c r="C160" s="200"/>
      <c r="D160" s="40" t="s">
        <v>236</v>
      </c>
      <c r="E160" s="209" t="s">
        <v>372</v>
      </c>
      <c r="F160" s="201"/>
      <c r="G160" s="196"/>
      <c r="H160" s="196"/>
      <c r="I160" s="196"/>
      <c r="J160" s="196"/>
      <c r="K160" s="196"/>
      <c r="L160" s="196"/>
      <c r="M160" s="200"/>
      <c r="N160" s="201"/>
      <c r="O160" s="202"/>
      <c r="P160" s="207"/>
      <c r="Q160" s="191"/>
      <c r="R160" s="192"/>
      <c r="S160" s="37"/>
      <c r="T160" s="52"/>
      <c r="U160" s="56"/>
      <c r="V160" s="39"/>
      <c r="W160" s="52"/>
      <c r="X160" s="6"/>
      <c r="Y160" s="39"/>
      <c r="Z160" s="60"/>
      <c r="AA160" s="39"/>
      <c r="AB160" s="60"/>
      <c r="AC160" s="74"/>
      <c r="AD160" s="170"/>
      <c r="AE160" s="39"/>
      <c r="AF160" s="52"/>
      <c r="AH160" s="17"/>
      <c r="AI160" s="17"/>
      <c r="AJ160" s="17"/>
      <c r="AK160" s="17"/>
      <c r="AM160" s="31"/>
    </row>
    <row r="161" spans="2:39" s="3" customFormat="1" ht="9.75" customHeight="1" x14ac:dyDescent="0.2">
      <c r="B161" s="117"/>
      <c r="D161" s="40"/>
      <c r="E161" s="209" t="s">
        <v>379</v>
      </c>
      <c r="F161" s="73"/>
      <c r="G161" s="30"/>
      <c r="H161" s="30"/>
      <c r="I161" s="30"/>
      <c r="J161" s="209"/>
      <c r="K161" s="30"/>
      <c r="L161" s="30"/>
      <c r="M161" s="209" t="s">
        <v>380</v>
      </c>
      <c r="N161" s="73"/>
      <c r="O161" s="85"/>
      <c r="P161" s="29"/>
      <c r="Q161" s="39"/>
      <c r="R161" s="192"/>
      <c r="S161" s="5"/>
      <c r="T161" s="52"/>
      <c r="U161" s="56"/>
      <c r="V161" s="39"/>
      <c r="W161" s="52"/>
      <c r="X161" s="6"/>
      <c r="Y161" s="39"/>
      <c r="Z161" s="60"/>
      <c r="AA161" s="39"/>
      <c r="AB161" s="60"/>
      <c r="AC161" s="74"/>
      <c r="AD161" s="170"/>
      <c r="AE161" s="39"/>
      <c r="AF161" s="52"/>
      <c r="AH161" s="17"/>
      <c r="AI161" s="17"/>
      <c r="AJ161" s="17"/>
      <c r="AK161" s="17"/>
      <c r="AM161" s="31"/>
    </row>
    <row r="162" spans="2:39" s="3" customFormat="1" ht="9.75" customHeight="1" x14ac:dyDescent="0.2">
      <c r="B162" s="117"/>
      <c r="D162" s="40"/>
      <c r="E162" s="215" t="s">
        <v>386</v>
      </c>
      <c r="F162" s="73"/>
      <c r="G162" s="30"/>
      <c r="H162" s="30"/>
      <c r="I162" s="30"/>
      <c r="J162" s="209"/>
      <c r="K162" s="30"/>
      <c r="L162" s="30"/>
      <c r="M162" s="209"/>
      <c r="N162" s="73"/>
      <c r="O162" s="85"/>
      <c r="P162" s="29"/>
      <c r="Q162" s="39"/>
      <c r="R162" s="37"/>
      <c r="S162" s="5"/>
      <c r="T162" s="52"/>
      <c r="U162" s="56"/>
      <c r="V162" s="39"/>
      <c r="W162" s="52"/>
      <c r="X162" s="6"/>
      <c r="Y162" s="39"/>
      <c r="Z162" s="60"/>
      <c r="AA162" s="39"/>
      <c r="AB162" s="60"/>
      <c r="AC162" s="74"/>
      <c r="AD162" s="170"/>
      <c r="AE162" s="39"/>
      <c r="AF162" s="52"/>
      <c r="AH162" s="17"/>
      <c r="AI162" s="17"/>
      <c r="AJ162" s="17"/>
      <c r="AK162" s="17"/>
      <c r="AM162" s="31"/>
    </row>
    <row r="163" spans="2:39" s="3" customFormat="1" ht="3.95" customHeight="1" x14ac:dyDescent="0.2">
      <c r="B163" s="117"/>
      <c r="D163" s="40"/>
      <c r="E163" s="73"/>
      <c r="F163" s="73"/>
      <c r="G163" s="30"/>
      <c r="H163" s="30"/>
      <c r="I163" s="30"/>
      <c r="J163" s="30"/>
      <c r="K163" s="30"/>
      <c r="L163" s="30"/>
      <c r="N163" s="73"/>
      <c r="O163" s="85"/>
      <c r="P163" s="29"/>
      <c r="Q163" s="39"/>
      <c r="R163" s="37"/>
      <c r="S163" s="5"/>
      <c r="T163" s="52"/>
      <c r="U163" s="56"/>
      <c r="V163" s="39"/>
      <c r="W163" s="52"/>
      <c r="X163" s="6"/>
      <c r="Y163" s="39"/>
      <c r="Z163" s="60"/>
      <c r="AA163" s="39"/>
      <c r="AB163" s="60"/>
      <c r="AC163" s="74"/>
      <c r="AD163" s="170"/>
      <c r="AE163" s="39"/>
      <c r="AF163" s="52"/>
      <c r="AH163" s="17"/>
      <c r="AI163" s="17"/>
      <c r="AJ163" s="17"/>
      <c r="AK163" s="17"/>
      <c r="AM163" s="31"/>
    </row>
    <row r="164" spans="2:39" s="3" customFormat="1" ht="9.9499999999999993" customHeight="1" x14ac:dyDescent="0.2">
      <c r="C164" s="193" t="s">
        <v>318</v>
      </c>
      <c r="N164" s="73"/>
      <c r="O164" s="85"/>
      <c r="P164" s="194" t="s">
        <v>94</v>
      </c>
      <c r="Q164" s="168" t="s">
        <v>319</v>
      </c>
      <c r="R164" s="195"/>
      <c r="S164" s="5"/>
      <c r="T164" s="52"/>
      <c r="U164" s="56"/>
      <c r="V164" s="15"/>
      <c r="W164" s="52"/>
      <c r="X164" s="39"/>
      <c r="Y164" s="39"/>
      <c r="Z164" s="55"/>
      <c r="AA164" s="17"/>
      <c r="AB164" s="15"/>
      <c r="AC164" s="65"/>
      <c r="AD164" s="65"/>
      <c r="AE164" s="39"/>
      <c r="AF164" s="52"/>
      <c r="AM164" s="146"/>
    </row>
    <row r="165" spans="2:39" s="3" customFormat="1" ht="2.85" customHeight="1" x14ac:dyDescent="0.2">
      <c r="C165" s="3" t="s">
        <v>95</v>
      </c>
      <c r="N165" s="73"/>
      <c r="O165" s="85"/>
      <c r="P165" s="6"/>
      <c r="Q165" s="39"/>
      <c r="R165" s="6"/>
      <c r="S165" s="5"/>
      <c r="T165" s="52"/>
      <c r="U165" s="56"/>
      <c r="V165" s="15"/>
      <c r="W165" s="52"/>
      <c r="X165" s="39"/>
      <c r="Y165" s="39"/>
      <c r="Z165" s="55"/>
      <c r="AA165" s="17"/>
      <c r="AB165" s="15"/>
      <c r="AC165" s="65"/>
      <c r="AD165" s="122"/>
      <c r="AE165" s="39"/>
      <c r="AF165" s="52"/>
      <c r="AH165" s="17"/>
      <c r="AI165" s="17"/>
      <c r="AJ165" s="17"/>
      <c r="AK165" s="17"/>
      <c r="AM165" s="31" t="s">
        <v>60</v>
      </c>
    </row>
    <row r="166" spans="2:39" s="3" customFormat="1" ht="9.9499999999999993" customHeight="1" x14ac:dyDescent="0.2">
      <c r="C166" s="35"/>
      <c r="D166" s="40" t="s">
        <v>10</v>
      </c>
      <c r="E166" s="196" t="s">
        <v>320</v>
      </c>
      <c r="F166" s="196"/>
      <c r="G166" s="196"/>
      <c r="H166" s="196"/>
      <c r="I166" s="196"/>
      <c r="J166" s="196"/>
      <c r="K166" s="196"/>
      <c r="M166" s="30"/>
      <c r="N166" s="30"/>
      <c r="O166" s="30"/>
      <c r="P166" s="30"/>
      <c r="Q166" s="39"/>
      <c r="R166" s="30"/>
      <c r="S166" s="5"/>
      <c r="T166" s="52"/>
      <c r="U166" s="69"/>
      <c r="V166" s="69"/>
      <c r="W166" s="52"/>
      <c r="X166" s="39"/>
      <c r="Y166" s="39"/>
      <c r="Z166" s="55"/>
      <c r="AA166" s="17"/>
      <c r="AB166" s="15"/>
      <c r="AC166" s="65"/>
      <c r="AD166" s="122"/>
      <c r="AE166" s="17"/>
      <c r="AF166" s="52"/>
      <c r="AH166" s="17"/>
      <c r="AI166" s="17"/>
      <c r="AJ166" s="17"/>
      <c r="AK166" s="17"/>
      <c r="AM166" s="31"/>
    </row>
    <row r="167" spans="2:39" s="3" customFormat="1" ht="2.1" customHeight="1" x14ac:dyDescent="0.2">
      <c r="N167" s="73"/>
      <c r="O167" s="85"/>
      <c r="P167" s="6"/>
      <c r="Q167" s="39"/>
      <c r="R167" s="6"/>
      <c r="S167" s="5"/>
      <c r="T167" s="52"/>
      <c r="U167" s="56"/>
      <c r="V167" s="15"/>
      <c r="W167" s="52"/>
      <c r="X167" s="39"/>
      <c r="Y167" s="39"/>
      <c r="Z167" s="55"/>
      <c r="AA167" s="17"/>
      <c r="AB167" s="15"/>
      <c r="AC167" s="65"/>
      <c r="AD167" s="122"/>
      <c r="AE167" s="39"/>
      <c r="AF167" s="52"/>
      <c r="AH167" s="17"/>
      <c r="AI167" s="17"/>
      <c r="AJ167" s="17"/>
      <c r="AK167" s="17"/>
      <c r="AM167" s="31" t="s">
        <v>60</v>
      </c>
    </row>
    <row r="168" spans="2:39" s="3" customFormat="1" ht="9.9499999999999993" customHeight="1" x14ac:dyDescent="0.2">
      <c r="B168" s="111" t="s">
        <v>56</v>
      </c>
      <c r="D168" s="40"/>
      <c r="E168" s="73" t="s">
        <v>327</v>
      </c>
      <c r="F168" s="73"/>
      <c r="G168" s="30" t="s">
        <v>49</v>
      </c>
      <c r="H168" s="30"/>
      <c r="I168" s="30"/>
      <c r="J168" s="30"/>
      <c r="K168" s="30"/>
      <c r="L168" s="30"/>
      <c r="N168" s="73" t="s">
        <v>104</v>
      </c>
      <c r="O168" s="85" t="s">
        <v>14</v>
      </c>
      <c r="P168" s="29"/>
      <c r="Q168" s="39">
        <f>IF(Suggested="Yes",Y168,AE168)</f>
        <v>9.1</v>
      </c>
      <c r="R168" s="37" t="s">
        <v>48</v>
      </c>
      <c r="S168" s="5" t="str">
        <f>+Instructions!$B$3</f>
        <v>B</v>
      </c>
      <c r="T168" s="52"/>
      <c r="U168" s="56">
        <f>+Instructions!$C$22</f>
        <v>0</v>
      </c>
      <c r="V168" s="17">
        <f t="shared" ref="V168" si="242">ROUND($Y168*(1-U168)+0.004999,2)</f>
        <v>9.1</v>
      </c>
      <c r="W168" s="52"/>
      <c r="X168" s="6" t="s">
        <v>401</v>
      </c>
      <c r="Y168" s="39">
        <v>9.1</v>
      </c>
      <c r="Z168" s="60">
        <f t="shared" ref="Z168" si="243">+U168</f>
        <v>0</v>
      </c>
      <c r="AA168" s="17">
        <f t="shared" ref="AA168" si="244">+V168</f>
        <v>9.1</v>
      </c>
      <c r="AB168" s="12">
        <f t="shared" ref="AB168" si="245">(AE168-AA168)/AE168</f>
        <v>0</v>
      </c>
      <c r="AC168" s="119"/>
      <c r="AD168" s="126">
        <v>1</v>
      </c>
      <c r="AE168" s="38">
        <f t="shared" ref="AE168" si="246">SUM(AH168:AJ168)+AC168</f>
        <v>9.1</v>
      </c>
      <c r="AF168" s="52"/>
      <c r="AH168" s="17">
        <f t="shared" ref="AH168" si="247">ROUND(AA168/(1-VLOOKUP(AD168,Group,2,FALSE)),2)</f>
        <v>9.1</v>
      </c>
      <c r="AI168" s="17">
        <f t="shared" ref="AI168" si="248">IF(VLOOKUP(AD168,Group,5,FALSE)="YES",VLOOKUP(ROUND(ROUND(AH168,1)-AH168,2),Round,2,FALSE)+VLOOKUP(AD168,Group,6,FALSE),0)</f>
        <v>0</v>
      </c>
      <c r="AJ168" s="17">
        <f t="shared" ref="AJ168" si="249">IF(VLOOKUP(AD168,Group,7,FALSE)="",0,ROUND(AH168-0.04999,1)-AH168+AK168)</f>
        <v>0</v>
      </c>
      <c r="AK168" s="17" t="str">
        <f t="shared" ref="AK168" si="250">IF(VLOOKUP(AD168,Group,7,FALSE)="","",VLOOKUP(AD168,Group,7,FALSE))</f>
        <v/>
      </c>
      <c r="AM168" s="97" t="s">
        <v>60</v>
      </c>
    </row>
    <row r="169" spans="2:39" s="3" customFormat="1" ht="3.95" customHeight="1" x14ac:dyDescent="0.2">
      <c r="B169" s="117"/>
      <c r="D169" s="40"/>
      <c r="E169" s="73"/>
      <c r="F169" s="73"/>
      <c r="G169" s="30"/>
      <c r="H169" s="30"/>
      <c r="I169" s="30"/>
      <c r="J169" s="30"/>
      <c r="K169" s="30"/>
      <c r="L169" s="30"/>
      <c r="N169" s="73"/>
      <c r="O169" s="85"/>
      <c r="P169" s="29"/>
      <c r="Q169" s="39"/>
      <c r="R169" s="37"/>
      <c r="S169" s="5"/>
      <c r="T169" s="52"/>
      <c r="U169" s="56"/>
      <c r="V169" s="39"/>
      <c r="W169" s="52"/>
      <c r="X169" s="6"/>
      <c r="Y169" s="39"/>
      <c r="Z169" s="60"/>
      <c r="AA169" s="39"/>
      <c r="AB169" s="60"/>
      <c r="AC169" s="74"/>
      <c r="AD169" s="170"/>
      <c r="AE169" s="39"/>
      <c r="AF169" s="52"/>
      <c r="AH169" s="17"/>
      <c r="AI169" s="17"/>
      <c r="AJ169" s="17"/>
      <c r="AK169" s="17"/>
      <c r="AM169" s="31"/>
    </row>
    <row r="170" spans="2:39" s="3" customFormat="1" ht="9.9499999999999993" customHeight="1" x14ac:dyDescent="0.2">
      <c r="C170" s="193" t="s">
        <v>218</v>
      </c>
      <c r="N170" s="73"/>
      <c r="O170" s="85"/>
      <c r="P170" s="194" t="s">
        <v>94</v>
      </c>
      <c r="Q170" s="168" t="s">
        <v>176</v>
      </c>
      <c r="R170" s="195"/>
      <c r="S170" s="5"/>
      <c r="T170" s="52"/>
      <c r="U170" s="56"/>
      <c r="V170" s="15"/>
      <c r="W170" s="52"/>
      <c r="X170" s="39"/>
      <c r="Y170" s="39"/>
      <c r="Z170" s="55"/>
      <c r="AA170" s="17"/>
      <c r="AB170" s="15"/>
      <c r="AC170" s="65"/>
      <c r="AD170" s="65"/>
      <c r="AE170" s="39"/>
      <c r="AF170" s="52"/>
      <c r="AM170" s="146"/>
    </row>
    <row r="171" spans="2:39" s="3" customFormat="1" ht="2.85" customHeight="1" x14ac:dyDescent="0.2">
      <c r="C171" s="3" t="s">
        <v>95</v>
      </c>
      <c r="N171" s="73"/>
      <c r="O171" s="85"/>
      <c r="P171" s="6"/>
      <c r="Q171" s="39"/>
      <c r="R171" s="6"/>
      <c r="S171" s="5"/>
      <c r="T171" s="52"/>
      <c r="U171" s="56"/>
      <c r="V171" s="15"/>
      <c r="W171" s="52"/>
      <c r="X171" s="39"/>
      <c r="Y171" s="39"/>
      <c r="Z171" s="55"/>
      <c r="AA171" s="17"/>
      <c r="AB171" s="15"/>
      <c r="AC171" s="65"/>
      <c r="AD171" s="122"/>
      <c r="AE171" s="39"/>
      <c r="AF171" s="52"/>
      <c r="AH171" s="17"/>
      <c r="AI171" s="17"/>
      <c r="AJ171" s="17"/>
      <c r="AK171" s="17"/>
      <c r="AM171" s="31" t="s">
        <v>60</v>
      </c>
    </row>
    <row r="172" spans="2:39" s="3" customFormat="1" ht="9.9499999999999993" customHeight="1" x14ac:dyDescent="0.2">
      <c r="C172" s="35"/>
      <c r="D172" s="40" t="s">
        <v>10</v>
      </c>
      <c r="E172" s="196" t="s">
        <v>188</v>
      </c>
      <c r="F172" s="196"/>
      <c r="G172" s="196"/>
      <c r="H172" s="196"/>
      <c r="I172" s="196"/>
      <c r="J172" s="196"/>
      <c r="K172" s="196"/>
      <c r="M172" s="30"/>
      <c r="N172" s="30"/>
      <c r="O172" s="30"/>
      <c r="P172" s="30"/>
      <c r="Q172" s="39"/>
      <c r="R172" s="30"/>
      <c r="S172" s="5"/>
      <c r="T172" s="52"/>
      <c r="U172" s="69"/>
      <c r="V172" s="69"/>
      <c r="W172" s="52"/>
      <c r="X172" s="39"/>
      <c r="Y172" s="39"/>
      <c r="Z172" s="55"/>
      <c r="AA172" s="17"/>
      <c r="AB172" s="15"/>
      <c r="AC172" s="65"/>
      <c r="AD172" s="122"/>
      <c r="AE172" s="17"/>
      <c r="AF172" s="52"/>
      <c r="AH172" s="17"/>
      <c r="AI172" s="17"/>
      <c r="AJ172" s="17"/>
      <c r="AK172" s="17"/>
      <c r="AM172" s="31"/>
    </row>
    <row r="173" spans="2:39" s="3" customFormat="1" ht="2.1" customHeight="1" x14ac:dyDescent="0.2">
      <c r="N173" s="73"/>
      <c r="O173" s="85"/>
      <c r="P173" s="6"/>
      <c r="Q173" s="39"/>
      <c r="R173" s="6"/>
      <c r="S173" s="5"/>
      <c r="T173" s="52"/>
      <c r="U173" s="56"/>
      <c r="V173" s="15"/>
      <c r="W173" s="52"/>
      <c r="X173" s="39"/>
      <c r="Y173" s="39"/>
      <c r="Z173" s="55"/>
      <c r="AA173" s="17"/>
      <c r="AB173" s="15"/>
      <c r="AC173" s="65"/>
      <c r="AD173" s="122"/>
      <c r="AE173" s="39"/>
      <c r="AF173" s="52"/>
      <c r="AH173" s="17"/>
      <c r="AI173" s="17"/>
      <c r="AJ173" s="17"/>
      <c r="AK173" s="17"/>
      <c r="AM173" s="31" t="s">
        <v>60</v>
      </c>
    </row>
    <row r="174" spans="2:39" s="3" customFormat="1" ht="9.9499999999999993" customHeight="1" x14ac:dyDescent="0.2">
      <c r="B174" s="111" t="s">
        <v>56</v>
      </c>
      <c r="D174" s="40" t="s">
        <v>164</v>
      </c>
      <c r="E174" s="73" t="s">
        <v>178</v>
      </c>
      <c r="F174" s="73"/>
      <c r="G174" s="30" t="s">
        <v>49</v>
      </c>
      <c r="H174" s="30"/>
      <c r="I174" s="30"/>
      <c r="J174" s="30"/>
      <c r="K174" s="30"/>
      <c r="L174" s="30"/>
      <c r="N174" s="73" t="s">
        <v>371</v>
      </c>
      <c r="O174" s="85" t="s">
        <v>14</v>
      </c>
      <c r="P174" s="29" t="s">
        <v>53</v>
      </c>
      <c r="Q174" s="39">
        <f>IF(Suggested="Yes",Y174,AE174)</f>
        <v>10.15</v>
      </c>
      <c r="R174" s="37" t="s">
        <v>48</v>
      </c>
      <c r="S174" s="5" t="str">
        <f>+Instructions!$B$3</f>
        <v>B</v>
      </c>
      <c r="T174" s="52"/>
      <c r="U174" s="56">
        <f>+Instructions!$C$22</f>
        <v>0</v>
      </c>
      <c r="V174" s="17">
        <f t="shared" ref="V174" si="251">ROUND($Y174*(1-U174)+0.004999,2)</f>
        <v>10.15</v>
      </c>
      <c r="W174" s="52"/>
      <c r="X174" s="6" t="s">
        <v>401</v>
      </c>
      <c r="Y174" s="39">
        <v>10.15</v>
      </c>
      <c r="Z174" s="60">
        <f t="shared" ref="Z174" si="252">+U174</f>
        <v>0</v>
      </c>
      <c r="AA174" s="17">
        <f t="shared" ref="AA174" si="253">+V174</f>
        <v>10.15</v>
      </c>
      <c r="AB174" s="12">
        <f t="shared" ref="AB174" si="254">(AE174-AA174)/AE174</f>
        <v>0</v>
      </c>
      <c r="AC174" s="119"/>
      <c r="AD174" s="126">
        <v>1</v>
      </c>
      <c r="AE174" s="38">
        <f t="shared" ref="AE174" si="255">SUM(AH174:AJ174)+AC174</f>
        <v>10.15</v>
      </c>
      <c r="AF174" s="52"/>
      <c r="AH174" s="17">
        <f t="shared" ref="AH174" si="256">ROUND(AA174/(1-VLOOKUP(AD174,Group,2,FALSE)),2)</f>
        <v>10.15</v>
      </c>
      <c r="AI174" s="17">
        <f t="shared" ref="AI174" si="257">IF(VLOOKUP(AD174,Group,5,FALSE)="YES",VLOOKUP(ROUND(ROUND(AH174,1)-AH174,2),Round,2,FALSE)+VLOOKUP(AD174,Group,6,FALSE),0)</f>
        <v>0</v>
      </c>
      <c r="AJ174" s="17">
        <f t="shared" ref="AJ174" si="258">IF(VLOOKUP(AD174,Group,7,FALSE)="",0,ROUND(AH174-0.04999,1)-AH174+AK174)</f>
        <v>0</v>
      </c>
      <c r="AK174" s="17" t="str">
        <f t="shared" ref="AK174" si="259">IF(VLOOKUP(AD174,Group,7,FALSE)="","",VLOOKUP(AD174,Group,7,FALSE))</f>
        <v/>
      </c>
      <c r="AM174" s="97" t="s">
        <v>60</v>
      </c>
    </row>
    <row r="175" spans="2:39" s="3" customFormat="1" ht="0.95" customHeight="1" x14ac:dyDescent="0.2">
      <c r="N175" s="73"/>
      <c r="O175" s="85"/>
      <c r="P175" s="6"/>
      <c r="Q175" s="39"/>
      <c r="R175" s="6"/>
      <c r="S175" s="5"/>
      <c r="T175" s="52"/>
      <c r="U175" s="56"/>
      <c r="V175" s="15"/>
      <c r="W175" s="52"/>
      <c r="X175" s="39"/>
      <c r="Y175" s="39"/>
      <c r="Z175" s="55"/>
      <c r="AA175" s="17"/>
      <c r="AB175" s="15"/>
      <c r="AC175" s="65"/>
      <c r="AD175" s="122"/>
      <c r="AE175" s="39"/>
      <c r="AF175" s="52"/>
      <c r="AH175" s="17"/>
      <c r="AI175" s="17"/>
      <c r="AJ175" s="17"/>
      <c r="AK175" s="17"/>
      <c r="AM175" s="31"/>
    </row>
    <row r="176" spans="2:39" s="3" customFormat="1" ht="9.75" customHeight="1" x14ac:dyDescent="0.2">
      <c r="B176" s="117"/>
      <c r="D176" s="40" t="s">
        <v>143</v>
      </c>
      <c r="E176" s="197" t="s">
        <v>232</v>
      </c>
      <c r="F176" s="73"/>
      <c r="G176" s="30"/>
      <c r="H176" s="30"/>
      <c r="I176" s="30"/>
      <c r="J176" s="30"/>
      <c r="K176" s="30"/>
      <c r="L176" s="30"/>
      <c r="N176" s="73"/>
      <c r="O176" s="85"/>
      <c r="P176" s="29"/>
      <c r="Q176" s="39"/>
      <c r="R176" s="37"/>
      <c r="S176" s="5"/>
      <c r="T176" s="52"/>
      <c r="U176" s="56"/>
      <c r="V176" s="39"/>
      <c r="W176" s="52"/>
      <c r="X176" s="6"/>
      <c r="Y176" s="39"/>
      <c r="Z176" s="60"/>
      <c r="AA176" s="39"/>
      <c r="AB176" s="60"/>
      <c r="AC176" s="74"/>
      <c r="AD176" s="170"/>
      <c r="AE176" s="39"/>
      <c r="AF176" s="52"/>
      <c r="AH176" s="17"/>
      <c r="AI176" s="17"/>
      <c r="AJ176" s="17"/>
      <c r="AK176" s="17"/>
      <c r="AM176" s="31"/>
    </row>
    <row r="177" spans="2:39" s="3" customFormat="1" ht="3.95" customHeight="1" x14ac:dyDescent="0.2">
      <c r="N177" s="73"/>
      <c r="O177" s="85"/>
      <c r="P177" s="6"/>
      <c r="Q177" s="39"/>
      <c r="R177" s="6"/>
      <c r="S177" s="5"/>
      <c r="T177" s="52"/>
      <c r="U177" s="56"/>
      <c r="V177" s="15"/>
      <c r="W177" s="52"/>
      <c r="X177" s="39"/>
      <c r="Y177" s="39"/>
      <c r="Z177" s="55"/>
      <c r="AA177" s="17"/>
      <c r="AB177" s="15"/>
      <c r="AC177" s="65"/>
      <c r="AD177" s="122"/>
      <c r="AE177" s="39"/>
      <c r="AF177" s="52"/>
      <c r="AH177" s="17"/>
      <c r="AI177" s="17"/>
      <c r="AJ177" s="17"/>
      <c r="AK177" s="17"/>
      <c r="AM177" s="31"/>
    </row>
    <row r="178" spans="2:39" s="3" customFormat="1" ht="9.9499999999999993" customHeight="1" x14ac:dyDescent="0.2">
      <c r="C178" s="193" t="s">
        <v>323</v>
      </c>
      <c r="N178" s="73"/>
      <c r="O178" s="85"/>
      <c r="P178" s="194" t="s">
        <v>94</v>
      </c>
      <c r="Q178" s="168" t="s">
        <v>324</v>
      </c>
      <c r="R178" s="195"/>
      <c r="S178" s="5"/>
      <c r="T178" s="52"/>
      <c r="U178" s="56"/>
      <c r="V178" s="15"/>
      <c r="W178" s="52"/>
      <c r="X178" s="39"/>
      <c r="Y178" s="39"/>
      <c r="Z178" s="55"/>
      <c r="AA178" s="17"/>
      <c r="AB178" s="15"/>
      <c r="AC178" s="65"/>
      <c r="AD178" s="65"/>
      <c r="AE178" s="39"/>
      <c r="AF178" s="52"/>
      <c r="AM178" s="146"/>
    </row>
    <row r="179" spans="2:39" s="3" customFormat="1" ht="2.85" customHeight="1" x14ac:dyDescent="0.2">
      <c r="C179" s="3" t="s">
        <v>95</v>
      </c>
      <c r="N179" s="73"/>
      <c r="O179" s="85"/>
      <c r="P179" s="6"/>
      <c r="Q179" s="39"/>
      <c r="R179" s="6"/>
      <c r="S179" s="5"/>
      <c r="T179" s="52"/>
      <c r="U179" s="56"/>
      <c r="V179" s="15"/>
      <c r="W179" s="52"/>
      <c r="X179" s="39"/>
      <c r="Y179" s="39"/>
      <c r="Z179" s="55"/>
      <c r="AA179" s="17"/>
      <c r="AB179" s="15"/>
      <c r="AC179" s="65"/>
      <c r="AD179" s="122"/>
      <c r="AE179" s="39"/>
      <c r="AF179" s="52"/>
      <c r="AH179" s="17"/>
      <c r="AI179" s="17"/>
      <c r="AJ179" s="17"/>
      <c r="AK179" s="17"/>
      <c r="AM179" s="31" t="s">
        <v>60</v>
      </c>
    </row>
    <row r="180" spans="2:39" s="3" customFormat="1" ht="9.9499999999999993" customHeight="1" x14ac:dyDescent="0.2">
      <c r="C180" s="35"/>
      <c r="D180" s="40" t="s">
        <v>10</v>
      </c>
      <c r="E180" s="196" t="s">
        <v>349</v>
      </c>
      <c r="F180" s="196"/>
      <c r="G180" s="196"/>
      <c r="H180" s="196"/>
      <c r="I180" s="196"/>
      <c r="J180" s="196"/>
      <c r="K180" s="196"/>
      <c r="M180" s="30"/>
      <c r="N180" s="30"/>
      <c r="O180" s="30"/>
      <c r="P180" s="30"/>
      <c r="Q180" s="39"/>
      <c r="R180" s="30"/>
      <c r="S180" s="5"/>
      <c r="T180" s="52"/>
      <c r="U180" s="69"/>
      <c r="V180" s="69"/>
      <c r="W180" s="52"/>
      <c r="X180" s="39"/>
      <c r="Y180" s="39"/>
      <c r="Z180" s="55"/>
      <c r="AA180" s="17"/>
      <c r="AB180" s="15"/>
      <c r="AC180" s="65"/>
      <c r="AD180" s="122"/>
      <c r="AE180" s="17"/>
      <c r="AF180" s="52"/>
      <c r="AH180" s="17"/>
      <c r="AI180" s="17"/>
      <c r="AJ180" s="17"/>
      <c r="AK180" s="17"/>
      <c r="AM180" s="31"/>
    </row>
    <row r="181" spans="2:39" s="3" customFormat="1" ht="2.1" customHeight="1" x14ac:dyDescent="0.2">
      <c r="N181" s="73"/>
      <c r="O181" s="85"/>
      <c r="P181" s="6"/>
      <c r="Q181" s="39"/>
      <c r="R181" s="6"/>
      <c r="S181" s="5"/>
      <c r="T181" s="52"/>
      <c r="U181" s="56"/>
      <c r="V181" s="15"/>
      <c r="W181" s="52"/>
      <c r="X181" s="39"/>
      <c r="Y181" s="39"/>
      <c r="Z181" s="55"/>
      <c r="AA181" s="17"/>
      <c r="AB181" s="15"/>
      <c r="AC181" s="65"/>
      <c r="AD181" s="122"/>
      <c r="AE181" s="39"/>
      <c r="AF181" s="52"/>
      <c r="AH181" s="17"/>
      <c r="AI181" s="17"/>
      <c r="AJ181" s="17"/>
      <c r="AK181" s="17"/>
      <c r="AM181" s="31" t="s">
        <v>60</v>
      </c>
    </row>
    <row r="182" spans="2:39" s="3" customFormat="1" ht="9.9499999999999993" customHeight="1" x14ac:dyDescent="0.2">
      <c r="B182" s="111" t="s">
        <v>56</v>
      </c>
      <c r="D182" s="40"/>
      <c r="E182" s="73" t="s">
        <v>200</v>
      </c>
      <c r="F182" s="73"/>
      <c r="G182" s="30" t="s">
        <v>49</v>
      </c>
      <c r="H182" s="30"/>
      <c r="I182" s="30"/>
      <c r="J182" s="30"/>
      <c r="K182" s="30"/>
      <c r="L182" s="30"/>
      <c r="N182" s="73" t="s">
        <v>104</v>
      </c>
      <c r="O182" s="85" t="s">
        <v>14</v>
      </c>
      <c r="P182" s="29"/>
      <c r="Q182" s="39">
        <f>IF(Suggested="Yes",Y182,AE182)</f>
        <v>12.15</v>
      </c>
      <c r="R182" s="37" t="s">
        <v>48</v>
      </c>
      <c r="S182" s="5" t="str">
        <f>+Instructions!$B$3</f>
        <v>B</v>
      </c>
      <c r="T182" s="52"/>
      <c r="U182" s="56">
        <f>+Instructions!$C$22</f>
        <v>0</v>
      </c>
      <c r="V182" s="17">
        <f>ROUND($Y182*(1-U182)+0.004999,2)</f>
        <v>12.15</v>
      </c>
      <c r="W182" s="52"/>
      <c r="X182" s="6" t="s">
        <v>401</v>
      </c>
      <c r="Y182" s="39">
        <v>12.15</v>
      </c>
      <c r="Z182" s="60">
        <f t="shared" ref="Z182" si="260">+U182</f>
        <v>0</v>
      </c>
      <c r="AA182" s="17">
        <f t="shared" ref="AA182" si="261">+V182</f>
        <v>12.15</v>
      </c>
      <c r="AB182" s="12">
        <f t="shared" ref="AB182" si="262">(AE182-AA182)/AE182</f>
        <v>0</v>
      </c>
      <c r="AC182" s="119"/>
      <c r="AD182" s="126">
        <v>1</v>
      </c>
      <c r="AE182" s="38">
        <f t="shared" ref="AE182" si="263">SUM(AH182:AJ182)+AC182</f>
        <v>12.15</v>
      </c>
      <c r="AF182" s="52"/>
      <c r="AH182" s="17">
        <f t="shared" ref="AH182" si="264">ROUND(AA182/(1-VLOOKUP(AD182,Group,2,FALSE)),2)</f>
        <v>12.15</v>
      </c>
      <c r="AI182" s="17">
        <f t="shared" ref="AI182" si="265">IF(VLOOKUP(AD182,Group,5,FALSE)="YES",VLOOKUP(ROUND(ROUND(AH182,1)-AH182,2),Round,2,FALSE)+VLOOKUP(AD182,Group,6,FALSE),0)</f>
        <v>0</v>
      </c>
      <c r="AJ182" s="17">
        <f t="shared" ref="AJ182" si="266">IF(VLOOKUP(AD182,Group,7,FALSE)="",0,ROUND(AH182-0.04999,1)-AH182+AK182)</f>
        <v>0</v>
      </c>
      <c r="AK182" s="17" t="str">
        <f t="shared" ref="AK182" si="267">IF(VLOOKUP(AD182,Group,7,FALSE)="","",VLOOKUP(AD182,Group,7,FALSE))</f>
        <v/>
      </c>
      <c r="AM182" s="97" t="s">
        <v>60</v>
      </c>
    </row>
    <row r="183" spans="2:39" s="3" customFormat="1" ht="9.9499999999999993" customHeight="1" x14ac:dyDescent="0.2">
      <c r="B183" s="111" t="s">
        <v>56</v>
      </c>
      <c r="D183" s="40"/>
      <c r="E183" s="73" t="s">
        <v>199</v>
      </c>
      <c r="F183" s="73"/>
      <c r="G183" s="30" t="s">
        <v>49</v>
      </c>
      <c r="H183" s="30"/>
      <c r="I183" s="30"/>
      <c r="J183" s="30"/>
      <c r="K183" s="30"/>
      <c r="L183" s="30"/>
      <c r="N183" s="73" t="s">
        <v>104</v>
      </c>
      <c r="O183" s="85" t="s">
        <v>14</v>
      </c>
      <c r="P183" s="29"/>
      <c r="Q183" s="39">
        <f>IF(Suggested="Yes",Y183,AE183)</f>
        <v>12.15</v>
      </c>
      <c r="R183" s="37" t="s">
        <v>48</v>
      </c>
      <c r="S183" s="5" t="str">
        <f>+Instructions!$B$3</f>
        <v>B</v>
      </c>
      <c r="T183" s="52"/>
      <c r="U183" s="56">
        <f>+Instructions!$C$22</f>
        <v>0</v>
      </c>
      <c r="V183" s="17">
        <f>ROUND($Y183*(1-U183)+0.004999,2)</f>
        <v>12.15</v>
      </c>
      <c r="W183" s="52"/>
      <c r="X183" s="6" t="s">
        <v>401</v>
      </c>
      <c r="Y183" s="39">
        <v>12.15</v>
      </c>
      <c r="Z183" s="60">
        <f t="shared" ref="Z183" si="268">+U183</f>
        <v>0</v>
      </c>
      <c r="AA183" s="17">
        <f t="shared" ref="AA183" si="269">+V183</f>
        <v>12.15</v>
      </c>
      <c r="AB183" s="12">
        <f t="shared" ref="AB183" si="270">(AE183-AA183)/AE183</f>
        <v>0</v>
      </c>
      <c r="AC183" s="119"/>
      <c r="AD183" s="126">
        <v>1</v>
      </c>
      <c r="AE183" s="38">
        <f t="shared" ref="AE183" si="271">SUM(AH183:AJ183)+AC183</f>
        <v>12.15</v>
      </c>
      <c r="AF183" s="52"/>
      <c r="AH183" s="17">
        <f t="shared" ref="AH183" si="272">ROUND(AA183/(1-VLOOKUP(AD183,Group,2,FALSE)),2)</f>
        <v>12.15</v>
      </c>
      <c r="AI183" s="17">
        <f t="shared" ref="AI183" si="273">IF(VLOOKUP(AD183,Group,5,FALSE)="YES",VLOOKUP(ROUND(ROUND(AH183,1)-AH183,2),Round,2,FALSE)+VLOOKUP(AD183,Group,6,FALSE),0)</f>
        <v>0</v>
      </c>
      <c r="AJ183" s="17">
        <f t="shared" ref="AJ183" si="274">IF(VLOOKUP(AD183,Group,7,FALSE)="",0,ROUND(AH183-0.04999,1)-AH183+AK183)</f>
        <v>0</v>
      </c>
      <c r="AK183" s="17" t="str">
        <f t="shared" ref="AK183" si="275">IF(VLOOKUP(AD183,Group,7,FALSE)="","",VLOOKUP(AD183,Group,7,FALSE))</f>
        <v/>
      </c>
      <c r="AM183" s="97" t="s">
        <v>60</v>
      </c>
    </row>
    <row r="184" spans="2:39" s="3" customFormat="1" ht="0.95" customHeight="1" x14ac:dyDescent="0.2">
      <c r="B184" s="117"/>
      <c r="D184" s="40"/>
      <c r="E184" s="73"/>
      <c r="F184" s="73"/>
      <c r="G184" s="30"/>
      <c r="H184" s="30"/>
      <c r="I184" s="30"/>
      <c r="J184" s="30"/>
      <c r="K184" s="30"/>
      <c r="L184" s="30"/>
      <c r="N184" s="73"/>
      <c r="O184" s="85"/>
      <c r="P184" s="29"/>
      <c r="Q184" s="39"/>
      <c r="R184" s="37"/>
      <c r="S184" s="37"/>
      <c r="T184" s="52"/>
      <c r="U184" s="56"/>
      <c r="V184" s="17"/>
      <c r="W184" s="52"/>
      <c r="X184" s="6"/>
      <c r="Y184" s="39"/>
      <c r="Z184" s="60"/>
      <c r="AA184" s="17"/>
      <c r="AB184" s="12"/>
      <c r="AC184" s="74"/>
      <c r="AD184" s="170"/>
      <c r="AE184" s="39"/>
      <c r="AF184" s="52"/>
      <c r="AH184" s="17"/>
      <c r="AI184" s="17"/>
      <c r="AJ184" s="17"/>
      <c r="AK184" s="17"/>
      <c r="AM184" s="97"/>
    </row>
    <row r="185" spans="2:39" s="3" customFormat="1" ht="9.75" customHeight="1" x14ac:dyDescent="0.2">
      <c r="B185" s="117"/>
      <c r="D185" s="40" t="s">
        <v>143</v>
      </c>
      <c r="E185" s="197" t="s">
        <v>337</v>
      </c>
      <c r="F185" s="73"/>
      <c r="G185" s="30"/>
      <c r="H185" s="30"/>
      <c r="I185" s="30"/>
      <c r="J185" s="30"/>
      <c r="K185" s="30"/>
      <c r="L185" s="30"/>
      <c r="N185" s="73"/>
      <c r="O185" s="85"/>
      <c r="P185" s="29"/>
      <c r="Q185" s="39"/>
      <c r="R185" s="37"/>
      <c r="S185" s="37"/>
      <c r="T185" s="52"/>
      <c r="U185" s="56"/>
      <c r="V185" s="17"/>
      <c r="W185" s="52"/>
      <c r="X185" s="6"/>
      <c r="Y185" s="39"/>
      <c r="Z185" s="60"/>
      <c r="AA185" s="17"/>
      <c r="AB185" s="12"/>
      <c r="AC185" s="74"/>
      <c r="AD185" s="170"/>
      <c r="AE185" s="39"/>
      <c r="AF185" s="52"/>
      <c r="AH185" s="17"/>
      <c r="AI185" s="17"/>
      <c r="AJ185" s="17"/>
      <c r="AK185" s="17"/>
      <c r="AM185" s="97"/>
    </row>
    <row r="186" spans="2:39" s="3" customFormat="1" ht="3.95" customHeight="1" x14ac:dyDescent="0.2">
      <c r="B186" s="117"/>
      <c r="D186" s="40"/>
      <c r="E186" s="73"/>
      <c r="F186" s="73"/>
      <c r="G186" s="30"/>
      <c r="H186" s="30"/>
      <c r="I186" s="30"/>
      <c r="J186" s="30"/>
      <c r="K186" s="30"/>
      <c r="L186" s="30"/>
      <c r="N186" s="73"/>
      <c r="O186" s="85"/>
      <c r="P186" s="29"/>
      <c r="Q186" s="39"/>
      <c r="R186" s="37"/>
      <c r="S186" s="5"/>
      <c r="T186" s="52"/>
      <c r="U186" s="56"/>
      <c r="V186" s="39"/>
      <c r="W186" s="52"/>
      <c r="X186" s="6"/>
      <c r="Y186" s="39"/>
      <c r="Z186" s="60"/>
      <c r="AA186" s="39"/>
      <c r="AB186" s="60"/>
      <c r="AC186" s="74"/>
      <c r="AD186" s="170"/>
      <c r="AE186" s="39"/>
      <c r="AF186" s="52"/>
      <c r="AH186" s="17"/>
      <c r="AI186" s="17"/>
      <c r="AJ186" s="17"/>
      <c r="AK186" s="17"/>
      <c r="AM186" s="31"/>
    </row>
    <row r="187" spans="2:39" s="3" customFormat="1" ht="9.9499999999999993" customHeight="1" x14ac:dyDescent="0.2">
      <c r="C187" s="193" t="s">
        <v>263</v>
      </c>
      <c r="N187" s="73"/>
      <c r="O187" s="85"/>
      <c r="P187" s="194" t="s">
        <v>94</v>
      </c>
      <c r="Q187" s="168" t="s">
        <v>273</v>
      </c>
      <c r="R187" s="195"/>
      <c r="S187" s="37"/>
      <c r="T187" s="52"/>
      <c r="U187" s="56"/>
      <c r="V187" s="15"/>
      <c r="W187" s="52"/>
      <c r="X187" s="39"/>
      <c r="Y187" s="39"/>
      <c r="Z187" s="55"/>
      <c r="AA187" s="17"/>
      <c r="AB187" s="15"/>
      <c r="AC187" s="65"/>
      <c r="AD187" s="65"/>
      <c r="AE187" s="39"/>
      <c r="AF187" s="52"/>
      <c r="AM187" s="146"/>
    </row>
    <row r="188" spans="2:39" s="3" customFormat="1" ht="2.85" customHeight="1" x14ac:dyDescent="0.2">
      <c r="C188" s="3" t="s">
        <v>95</v>
      </c>
      <c r="N188" s="73"/>
      <c r="O188" s="85"/>
      <c r="P188" s="6"/>
      <c r="Q188" s="39"/>
      <c r="R188" s="6"/>
      <c r="S188" s="37"/>
      <c r="T188" s="52"/>
      <c r="U188" s="56"/>
      <c r="V188" s="15"/>
      <c r="W188" s="52"/>
      <c r="X188" s="39"/>
      <c r="Y188" s="39"/>
      <c r="Z188" s="55"/>
      <c r="AA188" s="17"/>
      <c r="AB188" s="15"/>
      <c r="AC188" s="65"/>
      <c r="AD188" s="122"/>
      <c r="AE188" s="39"/>
      <c r="AF188" s="52"/>
      <c r="AH188" s="17"/>
      <c r="AI188" s="17"/>
      <c r="AJ188" s="17"/>
      <c r="AK188" s="17"/>
      <c r="AM188" s="31" t="s">
        <v>60</v>
      </c>
    </row>
    <row r="189" spans="2:39" s="3" customFormat="1" ht="9.9499999999999993" customHeight="1" x14ac:dyDescent="0.2">
      <c r="C189" s="35"/>
      <c r="D189" s="40" t="s">
        <v>10</v>
      </c>
      <c r="E189" s="196" t="s">
        <v>284</v>
      </c>
      <c r="F189" s="196"/>
      <c r="G189" s="196"/>
      <c r="H189" s="196"/>
      <c r="I189" s="196"/>
      <c r="J189" s="196"/>
      <c r="K189" s="196"/>
      <c r="M189" s="30"/>
      <c r="N189" s="30"/>
      <c r="O189" s="30"/>
      <c r="P189" s="30"/>
      <c r="Q189" s="39"/>
      <c r="R189" s="30"/>
      <c r="S189" s="37"/>
      <c r="T189" s="52"/>
      <c r="U189" s="69"/>
      <c r="V189" s="69"/>
      <c r="W189" s="52"/>
      <c r="X189" s="39"/>
      <c r="Y189" s="39"/>
      <c r="Z189" s="55"/>
      <c r="AA189" s="17"/>
      <c r="AB189" s="15"/>
      <c r="AC189" s="65"/>
      <c r="AD189" s="122"/>
      <c r="AE189" s="17"/>
      <c r="AF189" s="52"/>
      <c r="AH189" s="17"/>
      <c r="AI189" s="17"/>
      <c r="AJ189" s="17"/>
      <c r="AK189" s="17"/>
      <c r="AM189" s="31"/>
    </row>
    <row r="190" spans="2:39" s="3" customFormat="1" ht="2.1" customHeight="1" x14ac:dyDescent="0.2">
      <c r="N190" s="73"/>
      <c r="O190" s="85"/>
      <c r="P190" s="6"/>
      <c r="Q190" s="39"/>
      <c r="R190" s="6"/>
      <c r="S190" s="37"/>
      <c r="T190" s="52"/>
      <c r="U190" s="56"/>
      <c r="V190" s="15"/>
      <c r="W190" s="52"/>
      <c r="X190" s="39"/>
      <c r="Y190" s="39"/>
      <c r="Z190" s="55"/>
      <c r="AA190" s="17"/>
      <c r="AB190" s="15"/>
      <c r="AC190" s="65"/>
      <c r="AD190" s="122"/>
      <c r="AE190" s="39"/>
      <c r="AF190" s="52"/>
      <c r="AH190" s="17"/>
      <c r="AI190" s="17"/>
      <c r="AJ190" s="17"/>
      <c r="AK190" s="17"/>
      <c r="AM190" s="31" t="s">
        <v>60</v>
      </c>
    </row>
    <row r="191" spans="2:39" s="3" customFormat="1" ht="9.9499999999999993" customHeight="1" x14ac:dyDescent="0.2">
      <c r="B191" s="111" t="s">
        <v>56</v>
      </c>
      <c r="D191" s="40" t="s">
        <v>164</v>
      </c>
      <c r="E191" s="73" t="s">
        <v>271</v>
      </c>
      <c r="F191" s="73"/>
      <c r="G191" s="30" t="s">
        <v>272</v>
      </c>
      <c r="H191" s="30"/>
      <c r="I191" s="30"/>
      <c r="J191" s="30"/>
      <c r="K191" s="30"/>
      <c r="L191" s="30"/>
      <c r="N191" s="73" t="s">
        <v>170</v>
      </c>
      <c r="O191" s="85" t="s">
        <v>14</v>
      </c>
      <c r="P191" s="29"/>
      <c r="Q191" s="39">
        <f>IF(Suggested="Yes",Y191,AE191)</f>
        <v>9.3000000000000007</v>
      </c>
      <c r="R191" s="37" t="s">
        <v>48</v>
      </c>
      <c r="S191" s="37" t="str">
        <f>+Instructions!$B$3</f>
        <v>B</v>
      </c>
      <c r="T191" s="52"/>
      <c r="U191" s="56">
        <f>+Instructions!$C$22</f>
        <v>0</v>
      </c>
      <c r="V191" s="17">
        <f>ROUND($Y191*(1-U191)+0.004999,2)</f>
        <v>9.3000000000000007</v>
      </c>
      <c r="W191" s="52"/>
      <c r="X191" s="6" t="s">
        <v>401</v>
      </c>
      <c r="Y191" s="39">
        <v>9.3000000000000007</v>
      </c>
      <c r="Z191" s="60">
        <f t="shared" ref="Z191" si="276">+U191</f>
        <v>0</v>
      </c>
      <c r="AA191" s="17">
        <f t="shared" ref="AA191" si="277">+V191</f>
        <v>9.3000000000000007</v>
      </c>
      <c r="AB191" s="12">
        <f t="shared" ref="AB191" si="278">(AE191-AA191)/AE191</f>
        <v>0</v>
      </c>
      <c r="AC191" s="119"/>
      <c r="AD191" s="126">
        <v>1</v>
      </c>
      <c r="AE191" s="38">
        <f t="shared" ref="AE191" si="279">SUM(AH191:AJ191)+AC191</f>
        <v>9.3000000000000007</v>
      </c>
      <c r="AF191" s="52"/>
      <c r="AH191" s="17">
        <f t="shared" ref="AH191" si="280">ROUND(AA191/(1-VLOOKUP(AD191,Group,2,FALSE)),2)</f>
        <v>9.3000000000000007</v>
      </c>
      <c r="AI191" s="17">
        <f t="shared" ref="AI191" si="281">IF(VLOOKUP(AD191,Group,5,FALSE)="YES",VLOOKUP(ROUND(ROUND(AH191,1)-AH191,2),Round,2,FALSE)+VLOOKUP(AD191,Group,6,FALSE),0)</f>
        <v>0</v>
      </c>
      <c r="AJ191" s="17">
        <f t="shared" ref="AJ191" si="282">IF(VLOOKUP(AD191,Group,7,FALSE)="",0,ROUND(AH191-0.04999,1)-AH191+AK191)</f>
        <v>0</v>
      </c>
      <c r="AK191" s="17" t="str">
        <f t="shared" ref="AK191" si="283">IF(VLOOKUP(AD191,Group,7,FALSE)="","",VLOOKUP(AD191,Group,7,FALSE))</f>
        <v/>
      </c>
      <c r="AM191" s="97" t="s">
        <v>60</v>
      </c>
    </row>
    <row r="192" spans="2:39" s="3" customFormat="1" ht="9.9499999999999993" customHeight="1" x14ac:dyDescent="0.2">
      <c r="B192" s="111" t="s">
        <v>56</v>
      </c>
      <c r="D192" s="40"/>
      <c r="E192" s="73" t="s">
        <v>271</v>
      </c>
      <c r="F192" s="73"/>
      <c r="G192" s="30" t="s">
        <v>278</v>
      </c>
      <c r="H192" s="30"/>
      <c r="I192" s="30"/>
      <c r="J192" s="30"/>
      <c r="K192" s="30"/>
      <c r="L192" s="30"/>
      <c r="N192" s="73" t="s">
        <v>170</v>
      </c>
      <c r="O192" s="85" t="s">
        <v>14</v>
      </c>
      <c r="P192" s="29" t="s">
        <v>53</v>
      </c>
      <c r="Q192" s="39">
        <f>IF(Suggested="Yes",Y192,AE192)</f>
        <v>13.85</v>
      </c>
      <c r="R192" s="37" t="s">
        <v>48</v>
      </c>
      <c r="S192" s="37" t="str">
        <f>+Instructions!$B$3</f>
        <v>B</v>
      </c>
      <c r="T192" s="52"/>
      <c r="U192" s="56">
        <f>+Instructions!$C$22</f>
        <v>0</v>
      </c>
      <c r="V192" s="17">
        <f t="shared" ref="V192" si="284">ROUND($Y192*(1-U192)+0.004999,2)</f>
        <v>13.85</v>
      </c>
      <c r="W192" s="52"/>
      <c r="X192" s="6" t="s">
        <v>401</v>
      </c>
      <c r="Y192" s="39">
        <v>13.85</v>
      </c>
      <c r="Z192" s="60">
        <f t="shared" ref="Z192" si="285">+U192</f>
        <v>0</v>
      </c>
      <c r="AA192" s="17">
        <f t="shared" ref="AA192" si="286">+V192</f>
        <v>13.85</v>
      </c>
      <c r="AB192" s="12">
        <f t="shared" ref="AB192" si="287">(AE192-AA192)/AE192</f>
        <v>0</v>
      </c>
      <c r="AC192" s="119"/>
      <c r="AD192" s="126">
        <v>1</v>
      </c>
      <c r="AE192" s="38">
        <f t="shared" ref="AE192" si="288">SUM(AH192:AJ192)+AC192</f>
        <v>13.85</v>
      </c>
      <c r="AF192" s="52"/>
      <c r="AH192" s="17">
        <f t="shared" ref="AH192" si="289">ROUND(AA192/(1-VLOOKUP(AD192,Group,2,FALSE)),2)</f>
        <v>13.85</v>
      </c>
      <c r="AI192" s="17">
        <f t="shared" ref="AI192" si="290">IF(VLOOKUP(AD192,Group,5,FALSE)="YES",VLOOKUP(ROUND(ROUND(AH192,1)-AH192,2),Round,2,FALSE)+VLOOKUP(AD192,Group,6,FALSE),0)</f>
        <v>0</v>
      </c>
      <c r="AJ192" s="17">
        <f t="shared" ref="AJ192" si="291">IF(VLOOKUP(AD192,Group,7,FALSE)="",0,ROUND(AH192-0.04999,1)-AH192+AK192)</f>
        <v>0</v>
      </c>
      <c r="AK192" s="17" t="str">
        <f t="shared" ref="AK192" si="292">IF(VLOOKUP(AD192,Group,7,FALSE)="","",VLOOKUP(AD192,Group,7,FALSE))</f>
        <v/>
      </c>
      <c r="AM192" s="97" t="s">
        <v>60</v>
      </c>
    </row>
    <row r="193" spans="2:39" s="3" customFormat="1" ht="2.85" customHeight="1" x14ac:dyDescent="0.2">
      <c r="N193" s="73"/>
      <c r="O193" s="85"/>
      <c r="P193" s="6"/>
      <c r="Q193" s="39"/>
      <c r="R193" s="6"/>
      <c r="S193" s="37"/>
      <c r="T193" s="52"/>
      <c r="U193" s="56"/>
      <c r="V193" s="15"/>
      <c r="W193" s="52"/>
      <c r="X193" s="39"/>
      <c r="Y193" s="39"/>
      <c r="Z193" s="55"/>
      <c r="AA193" s="17"/>
      <c r="AB193" s="15"/>
      <c r="AC193" s="65"/>
      <c r="AD193" s="122"/>
      <c r="AE193" s="39"/>
      <c r="AF193" s="52"/>
      <c r="AH193" s="17"/>
      <c r="AI193" s="17"/>
      <c r="AJ193" s="17"/>
      <c r="AK193" s="17"/>
      <c r="AM193" s="31"/>
    </row>
    <row r="194" spans="2:39" s="3" customFormat="1" ht="9.9499999999999993" customHeight="1" x14ac:dyDescent="0.2">
      <c r="B194" s="111" t="s">
        <v>56</v>
      </c>
      <c r="D194" s="40" t="s">
        <v>114</v>
      </c>
      <c r="E194" s="73" t="s">
        <v>271</v>
      </c>
      <c r="F194" s="73"/>
      <c r="G194" s="30" t="s">
        <v>279</v>
      </c>
      <c r="H194" s="30"/>
      <c r="I194" s="30"/>
      <c r="J194" s="30"/>
      <c r="K194" s="30"/>
      <c r="L194" s="30"/>
      <c r="N194" s="73" t="s">
        <v>170</v>
      </c>
      <c r="O194" s="85"/>
      <c r="P194" s="29" t="s">
        <v>53</v>
      </c>
      <c r="Q194" s="39">
        <f>IF(Suggested="Yes",Y194,AE194)</f>
        <v>13.9</v>
      </c>
      <c r="R194" s="37" t="s">
        <v>48</v>
      </c>
      <c r="S194" s="37" t="str">
        <f>+Instructions!$B$3</f>
        <v>B</v>
      </c>
      <c r="T194" s="52"/>
      <c r="U194" s="56">
        <f>+Instructions!$C$22</f>
        <v>0</v>
      </c>
      <c r="V194" s="17">
        <f t="shared" ref="V194" si="293">ROUND($Y194*(1-U194)+0.004999,2)</f>
        <v>13.9</v>
      </c>
      <c r="W194" s="52"/>
      <c r="X194" s="6" t="s">
        <v>401</v>
      </c>
      <c r="Y194" s="39">
        <v>13.9</v>
      </c>
      <c r="Z194" s="60">
        <f t="shared" ref="Z194" si="294">+U194</f>
        <v>0</v>
      </c>
      <c r="AA194" s="17">
        <f t="shared" ref="AA194" si="295">+V194</f>
        <v>13.9</v>
      </c>
      <c r="AB194" s="12">
        <f t="shared" ref="AB194" si="296">(AE194-AA194)/AE194</f>
        <v>0</v>
      </c>
      <c r="AC194" s="119"/>
      <c r="AD194" s="126">
        <v>1</v>
      </c>
      <c r="AE194" s="38">
        <f t="shared" ref="AE194" si="297">SUM(AH194:AJ194)+AC194</f>
        <v>13.9</v>
      </c>
      <c r="AF194" s="52"/>
      <c r="AH194" s="17">
        <f t="shared" ref="AH194" si="298">ROUND(AA194/(1-VLOOKUP(AD194,Group,2,FALSE)),2)</f>
        <v>13.9</v>
      </c>
      <c r="AI194" s="17">
        <f t="shared" ref="AI194" si="299">IF(VLOOKUP(AD194,Group,5,FALSE)="YES",VLOOKUP(ROUND(ROUND(AH194,1)-AH194,2),Round,2,FALSE)+VLOOKUP(AD194,Group,6,FALSE),0)</f>
        <v>0</v>
      </c>
      <c r="AJ194" s="17">
        <f t="shared" ref="AJ194" si="300">IF(VLOOKUP(AD194,Group,7,FALSE)="",0,ROUND(AH194-0.04999,1)-AH194+AK194)</f>
        <v>0</v>
      </c>
      <c r="AK194" s="17" t="str">
        <f t="shared" ref="AK194" si="301">IF(VLOOKUP(AD194,Group,7,FALSE)="","",VLOOKUP(AD194,Group,7,FALSE))</f>
        <v/>
      </c>
      <c r="AM194" s="97" t="s">
        <v>60</v>
      </c>
    </row>
    <row r="195" spans="2:39" s="3" customFormat="1" ht="0.95" customHeight="1" x14ac:dyDescent="0.2">
      <c r="B195" s="117"/>
      <c r="D195" s="40"/>
      <c r="E195" s="73"/>
      <c r="F195" s="73"/>
      <c r="G195" s="30"/>
      <c r="H195" s="30"/>
      <c r="I195" s="30"/>
      <c r="J195" s="30"/>
      <c r="K195" s="30"/>
      <c r="L195" s="30"/>
      <c r="N195" s="73"/>
      <c r="O195" s="85"/>
      <c r="P195" s="29"/>
      <c r="Q195" s="39"/>
      <c r="R195" s="37"/>
      <c r="S195" s="37"/>
      <c r="T195" s="52"/>
      <c r="U195" s="56"/>
      <c r="V195" s="17"/>
      <c r="W195" s="52"/>
      <c r="X195" s="6"/>
      <c r="Y195" s="39"/>
      <c r="Z195" s="60"/>
      <c r="AA195" s="17"/>
      <c r="AB195" s="12"/>
      <c r="AC195" s="74"/>
      <c r="AD195" s="170"/>
      <c r="AE195" s="39"/>
      <c r="AF195" s="52"/>
      <c r="AH195" s="17"/>
      <c r="AI195" s="17"/>
      <c r="AJ195" s="17"/>
      <c r="AK195" s="17"/>
      <c r="AM195" s="97"/>
    </row>
    <row r="196" spans="2:39" s="3" customFormat="1" ht="9.75" customHeight="1" x14ac:dyDescent="0.2">
      <c r="B196" s="117"/>
      <c r="D196" s="40" t="s">
        <v>143</v>
      </c>
      <c r="E196" s="197" t="s">
        <v>280</v>
      </c>
      <c r="F196" s="73"/>
      <c r="G196" s="30"/>
      <c r="H196" s="30"/>
      <c r="I196" s="30"/>
      <c r="J196" s="30"/>
      <c r="K196" s="30"/>
      <c r="L196" s="30"/>
      <c r="N196" s="73"/>
      <c r="O196" s="85"/>
      <c r="P196" s="29"/>
      <c r="Q196" s="39"/>
      <c r="R196" s="37"/>
      <c r="S196" s="37"/>
      <c r="T196" s="52"/>
      <c r="U196" s="56"/>
      <c r="V196" s="17"/>
      <c r="W196" s="52"/>
      <c r="X196" s="6"/>
      <c r="Y196" s="39"/>
      <c r="Z196" s="60"/>
      <c r="AA196" s="17"/>
      <c r="AB196" s="12"/>
      <c r="AC196" s="74"/>
      <c r="AD196" s="170"/>
      <c r="AE196" s="39"/>
      <c r="AF196" s="52"/>
      <c r="AH196" s="17"/>
      <c r="AI196" s="17"/>
      <c r="AJ196" s="17"/>
      <c r="AK196" s="17"/>
      <c r="AM196" s="97"/>
    </row>
    <row r="197" spans="2:39" s="3" customFormat="1" ht="3.95" customHeight="1" x14ac:dyDescent="0.2">
      <c r="N197" s="73"/>
      <c r="O197" s="85"/>
      <c r="P197" s="6"/>
      <c r="Q197" s="39"/>
      <c r="R197" s="6"/>
      <c r="S197" s="5"/>
      <c r="T197" s="52"/>
      <c r="U197" s="56"/>
      <c r="V197" s="15"/>
      <c r="W197" s="52"/>
      <c r="X197" s="39"/>
      <c r="Y197" s="39"/>
      <c r="Z197" s="55"/>
      <c r="AA197" s="17"/>
      <c r="AB197" s="15"/>
      <c r="AC197" s="65"/>
      <c r="AD197" s="122"/>
      <c r="AE197" s="39"/>
      <c r="AF197" s="52"/>
      <c r="AH197" s="17"/>
      <c r="AI197" s="17"/>
      <c r="AJ197" s="17"/>
      <c r="AK197" s="17"/>
      <c r="AM197" s="31"/>
    </row>
    <row r="198" spans="2:39" s="3" customFormat="1" ht="9.9499999999999993" customHeight="1" x14ac:dyDescent="0.2">
      <c r="C198" s="193" t="s">
        <v>198</v>
      </c>
      <c r="N198" s="73"/>
      <c r="O198" s="85"/>
      <c r="P198" s="194" t="s">
        <v>94</v>
      </c>
      <c r="Q198" s="168" t="s">
        <v>211</v>
      </c>
      <c r="R198" s="195"/>
      <c r="S198" s="5"/>
      <c r="T198" s="52"/>
      <c r="U198" s="56"/>
      <c r="V198" s="15"/>
      <c r="W198" s="52"/>
      <c r="X198" s="39"/>
      <c r="Y198" s="39"/>
      <c r="Z198" s="55"/>
      <c r="AA198" s="17"/>
      <c r="AB198" s="15"/>
      <c r="AC198" s="65"/>
      <c r="AD198" s="65"/>
      <c r="AE198" s="39"/>
      <c r="AF198" s="52"/>
      <c r="AM198" s="146"/>
    </row>
    <row r="199" spans="2:39" s="3" customFormat="1" ht="2.85" customHeight="1" x14ac:dyDescent="0.2">
      <c r="C199" s="3" t="s">
        <v>95</v>
      </c>
      <c r="N199" s="73"/>
      <c r="O199" s="85"/>
      <c r="P199" s="6"/>
      <c r="Q199" s="39"/>
      <c r="R199" s="6"/>
      <c r="S199" s="5"/>
      <c r="T199" s="52"/>
      <c r="U199" s="56"/>
      <c r="V199" s="15"/>
      <c r="W199" s="52"/>
      <c r="X199" s="39"/>
      <c r="Y199" s="39"/>
      <c r="Z199" s="55"/>
      <c r="AA199" s="17"/>
      <c r="AB199" s="15"/>
      <c r="AC199" s="65"/>
      <c r="AD199" s="122"/>
      <c r="AE199" s="39"/>
      <c r="AF199" s="52"/>
      <c r="AH199" s="17"/>
      <c r="AI199" s="17"/>
      <c r="AJ199" s="17"/>
      <c r="AK199" s="17"/>
      <c r="AM199" s="31" t="s">
        <v>60</v>
      </c>
    </row>
    <row r="200" spans="2:39" s="3" customFormat="1" ht="9.9499999999999993" customHeight="1" x14ac:dyDescent="0.2">
      <c r="C200" s="35"/>
      <c r="D200" s="40" t="s">
        <v>10</v>
      </c>
      <c r="E200" s="196" t="s">
        <v>203</v>
      </c>
      <c r="F200" s="196"/>
      <c r="G200" s="196"/>
      <c r="H200" s="196"/>
      <c r="I200" s="196"/>
      <c r="J200" s="196"/>
      <c r="K200" s="196"/>
      <c r="M200" s="30"/>
      <c r="N200" s="30"/>
      <c r="O200" s="30"/>
      <c r="P200" s="30"/>
      <c r="Q200" s="39"/>
      <c r="R200" s="30"/>
      <c r="S200" s="5"/>
      <c r="T200" s="52"/>
      <c r="U200" s="69"/>
      <c r="V200" s="69"/>
      <c r="W200" s="52"/>
      <c r="X200" s="39"/>
      <c r="Y200" s="39"/>
      <c r="Z200" s="55"/>
      <c r="AA200" s="17"/>
      <c r="AB200" s="15"/>
      <c r="AC200" s="65"/>
      <c r="AD200" s="122"/>
      <c r="AE200" s="17"/>
      <c r="AF200" s="52"/>
      <c r="AH200" s="17"/>
      <c r="AI200" s="17"/>
      <c r="AJ200" s="17"/>
      <c r="AK200" s="17"/>
      <c r="AM200" s="31"/>
    </row>
    <row r="201" spans="2:39" s="3" customFormat="1" ht="2.1" customHeight="1" x14ac:dyDescent="0.2">
      <c r="N201" s="73"/>
      <c r="O201" s="85"/>
      <c r="P201" s="6"/>
      <c r="Q201" s="39"/>
      <c r="R201" s="6"/>
      <c r="S201" s="5"/>
      <c r="T201" s="52"/>
      <c r="U201" s="56"/>
      <c r="V201" s="15"/>
      <c r="W201" s="52"/>
      <c r="X201" s="39"/>
      <c r="Y201" s="39"/>
      <c r="Z201" s="55"/>
      <c r="AA201" s="17"/>
      <c r="AB201" s="15"/>
      <c r="AC201" s="65"/>
      <c r="AD201" s="122"/>
      <c r="AE201" s="39"/>
      <c r="AF201" s="52"/>
      <c r="AH201" s="17"/>
      <c r="AI201" s="17"/>
      <c r="AJ201" s="17"/>
      <c r="AK201" s="17"/>
      <c r="AM201" s="31" t="s">
        <v>60</v>
      </c>
    </row>
    <row r="202" spans="2:39" s="3" customFormat="1" ht="9.9499999999999993" customHeight="1" x14ac:dyDescent="0.2">
      <c r="B202" s="111" t="s">
        <v>56</v>
      </c>
      <c r="D202" s="40"/>
      <c r="E202" s="73" t="s">
        <v>200</v>
      </c>
      <c r="F202" s="73"/>
      <c r="G202" s="30" t="s">
        <v>49</v>
      </c>
      <c r="H202" s="30"/>
      <c r="I202" s="30"/>
      <c r="J202" s="30"/>
      <c r="K202" s="30"/>
      <c r="L202" s="30"/>
      <c r="N202" s="73" t="s">
        <v>104</v>
      </c>
      <c r="O202" s="85" t="s">
        <v>14</v>
      </c>
      <c r="P202" s="29"/>
      <c r="Q202" s="39">
        <f>IF(Suggested="Yes",Y202,AE202)</f>
        <v>11.2</v>
      </c>
      <c r="R202" s="37" t="s">
        <v>48</v>
      </c>
      <c r="S202" s="5" t="str">
        <f>+Instructions!$B$3</f>
        <v>B</v>
      </c>
      <c r="T202" s="52"/>
      <c r="U202" s="56">
        <f>+Instructions!$C$22</f>
        <v>0</v>
      </c>
      <c r="V202" s="17">
        <f t="shared" ref="V202" si="302">ROUND($Y202*(1-U202)+0.004999,2)</f>
        <v>11.2</v>
      </c>
      <c r="W202" s="52"/>
      <c r="X202" s="6" t="s">
        <v>401</v>
      </c>
      <c r="Y202" s="39">
        <v>11.2</v>
      </c>
      <c r="Z202" s="60">
        <f t="shared" ref="Z202" si="303">+U202</f>
        <v>0</v>
      </c>
      <c r="AA202" s="17">
        <f t="shared" ref="AA202" si="304">+V202</f>
        <v>11.2</v>
      </c>
      <c r="AB202" s="12">
        <f t="shared" ref="AB202" si="305">(AE202-AA202)/AE202</f>
        <v>0</v>
      </c>
      <c r="AC202" s="119"/>
      <c r="AD202" s="126">
        <v>1</v>
      </c>
      <c r="AE202" s="38">
        <f t="shared" ref="AE202" si="306">SUM(AH202:AJ202)+AC202</f>
        <v>11.2</v>
      </c>
      <c r="AF202" s="52"/>
      <c r="AH202" s="17">
        <f t="shared" ref="AH202" si="307">ROUND(AA202/(1-VLOOKUP(AD202,Group,2,FALSE)),2)</f>
        <v>11.2</v>
      </c>
      <c r="AI202" s="17">
        <f t="shared" ref="AI202" si="308">IF(VLOOKUP(AD202,Group,5,FALSE)="YES",VLOOKUP(ROUND(ROUND(AH202,1)-AH202,2),Round,2,FALSE)+VLOOKUP(AD202,Group,6,FALSE),0)</f>
        <v>0</v>
      </c>
      <c r="AJ202" s="17">
        <f t="shared" ref="AJ202" si="309">IF(VLOOKUP(AD202,Group,7,FALSE)="",0,ROUND(AH202-0.04999,1)-AH202+AK202)</f>
        <v>0</v>
      </c>
      <c r="AK202" s="17" t="str">
        <f t="shared" ref="AK202" si="310">IF(VLOOKUP(AD202,Group,7,FALSE)="","",VLOOKUP(AD202,Group,7,FALSE))</f>
        <v/>
      </c>
      <c r="AM202" s="97" t="s">
        <v>60</v>
      </c>
    </row>
    <row r="203" spans="2:39" s="3" customFormat="1" ht="9.9499999999999993" customHeight="1" x14ac:dyDescent="0.2">
      <c r="B203" s="111" t="s">
        <v>56</v>
      </c>
      <c r="D203" s="40"/>
      <c r="E203" s="73" t="s">
        <v>126</v>
      </c>
      <c r="F203" s="73"/>
      <c r="G203" s="30" t="s">
        <v>49</v>
      </c>
      <c r="H203" s="30"/>
      <c r="I203" s="30"/>
      <c r="J203" s="30"/>
      <c r="K203" s="30"/>
      <c r="L203" s="30"/>
      <c r="N203" s="73" t="s">
        <v>201</v>
      </c>
      <c r="O203" s="85" t="s">
        <v>14</v>
      </c>
      <c r="P203" s="29"/>
      <c r="Q203" s="39">
        <f>IF(Suggested="Yes",Y203,AE203)</f>
        <v>11.65</v>
      </c>
      <c r="R203" s="37" t="s">
        <v>48</v>
      </c>
      <c r="S203" s="5" t="str">
        <f>+Instructions!$B$3</f>
        <v>B</v>
      </c>
      <c r="T203" s="52"/>
      <c r="U203" s="56">
        <f>+Instructions!$C$22</f>
        <v>0</v>
      </c>
      <c r="V203" s="17">
        <f>ROUND($Y203*(1-U203)+0.004999,2)</f>
        <v>11.65</v>
      </c>
      <c r="W203" s="52"/>
      <c r="X203" s="6" t="s">
        <v>401</v>
      </c>
      <c r="Y203" s="39">
        <v>11.65</v>
      </c>
      <c r="Z203" s="60">
        <f>+U203</f>
        <v>0</v>
      </c>
      <c r="AA203" s="17">
        <f>+V203</f>
        <v>11.65</v>
      </c>
      <c r="AB203" s="12">
        <f>(AE203-AA203)/AE203</f>
        <v>0</v>
      </c>
      <c r="AC203" s="119"/>
      <c r="AD203" s="126">
        <v>1</v>
      </c>
      <c r="AE203" s="38">
        <f>SUM(AH203:AJ203)+AC203</f>
        <v>11.65</v>
      </c>
      <c r="AF203" s="52"/>
      <c r="AH203" s="17">
        <f>ROUND(AA203/(1-VLOOKUP(AD203,Group,2,FALSE)),2)</f>
        <v>11.65</v>
      </c>
      <c r="AI203" s="17">
        <f>IF(VLOOKUP(AD203,Group,5,FALSE)="YES",VLOOKUP(ROUND(ROUND(AH203,1)-AH203,2),Round,2,FALSE)+VLOOKUP(AD203,Group,6,FALSE),0)</f>
        <v>0</v>
      </c>
      <c r="AJ203" s="17">
        <f>IF(VLOOKUP(AD203,Group,7,FALSE)="",0,ROUND(AH203-0.04999,1)-AH203+AK203)</f>
        <v>0</v>
      </c>
      <c r="AK203" s="17" t="str">
        <f>IF(VLOOKUP(AD203,Group,7,FALSE)="","",VLOOKUP(AD203,Group,7,FALSE))</f>
        <v/>
      </c>
      <c r="AM203" s="97" t="s">
        <v>60</v>
      </c>
    </row>
    <row r="204" spans="2:39" s="3" customFormat="1" ht="2.1" customHeight="1" x14ac:dyDescent="0.2">
      <c r="N204" s="73"/>
      <c r="O204" s="85"/>
      <c r="P204" s="6"/>
      <c r="Q204" s="39"/>
      <c r="R204" s="6"/>
      <c r="S204" s="5"/>
      <c r="T204" s="52"/>
      <c r="U204" s="56"/>
      <c r="V204" s="15"/>
      <c r="W204" s="52"/>
      <c r="X204" s="39"/>
      <c r="Y204" s="39"/>
      <c r="Z204" s="55"/>
      <c r="AA204" s="17"/>
      <c r="AB204" s="15"/>
      <c r="AC204" s="65"/>
      <c r="AD204" s="122"/>
      <c r="AE204" s="39"/>
      <c r="AF204" s="52"/>
      <c r="AH204" s="17"/>
      <c r="AI204" s="17"/>
      <c r="AJ204" s="17"/>
      <c r="AK204" s="17"/>
      <c r="AM204" s="31"/>
    </row>
    <row r="205" spans="2:39" s="3" customFormat="1" ht="9.9499999999999993" customHeight="1" x14ac:dyDescent="0.2">
      <c r="B205" s="112" t="s">
        <v>46</v>
      </c>
      <c r="D205" s="40"/>
      <c r="E205" s="73" t="s">
        <v>205</v>
      </c>
      <c r="F205" s="73"/>
      <c r="G205" s="30" t="s">
        <v>142</v>
      </c>
      <c r="H205" s="30"/>
      <c r="I205" s="30"/>
      <c r="N205" s="73"/>
      <c r="O205" s="85" t="s">
        <v>14</v>
      </c>
      <c r="P205" s="29"/>
      <c r="Q205" s="39">
        <f>IF(Suggested="Yes",Y205,AE205)</f>
        <v>10.7</v>
      </c>
      <c r="R205" s="37" t="s">
        <v>47</v>
      </c>
      <c r="S205" s="5" t="str">
        <f>+Instructions!$B$3</f>
        <v>B</v>
      </c>
      <c r="T205" s="52"/>
      <c r="U205" s="56">
        <f>+Instructions!$C$22</f>
        <v>0</v>
      </c>
      <c r="V205" s="39">
        <f>ROUND($Y205*(1-U205)+0.004999,2)</f>
        <v>10.7</v>
      </c>
      <c r="W205" s="52"/>
      <c r="X205" s="6" t="s">
        <v>401</v>
      </c>
      <c r="Y205" s="39">
        <v>10.7</v>
      </c>
      <c r="Z205" s="60">
        <f t="shared" ref="Z205" si="311">+U205</f>
        <v>0</v>
      </c>
      <c r="AA205" s="39">
        <f t="shared" ref="AA205" si="312">+V205</f>
        <v>10.7</v>
      </c>
      <c r="AB205" s="60">
        <f t="shared" ref="AB205" si="313">(AE205-AA205)/AE205</f>
        <v>0</v>
      </c>
      <c r="AC205" s="119"/>
      <c r="AD205" s="128">
        <v>2</v>
      </c>
      <c r="AE205" s="44">
        <f t="shared" ref="AE205" si="314">SUM(AH205:AJ205)+AC205</f>
        <v>10.7</v>
      </c>
      <c r="AF205" s="52"/>
      <c r="AH205" s="17">
        <f t="shared" ref="AH205" si="315">ROUND(AA205/(1-VLOOKUP(AD205,Group,2,FALSE)),2)</f>
        <v>10.7</v>
      </c>
      <c r="AI205" s="17">
        <f t="shared" ref="AI205" si="316">IF(VLOOKUP(AD205,Group,5,FALSE)="YES",VLOOKUP(ROUND(ROUND(AH205,1)-AH205,2),Round,2,FALSE)+VLOOKUP(AD205,Group,6,FALSE),0)</f>
        <v>0</v>
      </c>
      <c r="AJ205" s="17">
        <f t="shared" ref="AJ205" si="317">IF(VLOOKUP(AD205,Group,7,FALSE)="",0,ROUND(AH205-0.04999,1)-AH205+AK205)</f>
        <v>0</v>
      </c>
      <c r="AK205" s="17" t="str">
        <f t="shared" ref="AK205" si="318">IF(VLOOKUP(AD205,Group,7,FALSE)="","",VLOOKUP(AD205,Group,7,FALSE))</f>
        <v/>
      </c>
      <c r="AM205" s="97" t="s">
        <v>60</v>
      </c>
    </row>
    <row r="206" spans="2:39" s="3" customFormat="1" ht="3.95" customHeight="1" x14ac:dyDescent="0.2">
      <c r="N206" s="73"/>
      <c r="O206" s="85"/>
      <c r="P206" s="6"/>
      <c r="Q206" s="39"/>
      <c r="R206" s="6"/>
      <c r="S206" s="5"/>
      <c r="T206" s="52"/>
      <c r="U206" s="56"/>
      <c r="V206" s="15"/>
      <c r="W206" s="52"/>
      <c r="X206" s="39"/>
      <c r="Y206" s="39"/>
      <c r="Z206" s="55"/>
      <c r="AA206" s="17"/>
      <c r="AB206" s="15"/>
      <c r="AC206" s="65"/>
      <c r="AD206" s="122"/>
      <c r="AE206" s="39"/>
      <c r="AF206" s="52"/>
      <c r="AH206" s="17"/>
      <c r="AI206" s="17"/>
      <c r="AJ206" s="17"/>
      <c r="AK206" s="17"/>
      <c r="AM206" s="31"/>
    </row>
    <row r="207" spans="2:39" s="3" customFormat="1" ht="9.9499999999999993" customHeight="1" x14ac:dyDescent="0.2">
      <c r="C207" s="193" t="s">
        <v>202</v>
      </c>
      <c r="N207" s="73"/>
      <c r="O207" s="85"/>
      <c r="P207" s="194" t="s">
        <v>94</v>
      </c>
      <c r="Q207" s="168" t="s">
        <v>212</v>
      </c>
      <c r="R207" s="195"/>
      <c r="S207" s="5"/>
      <c r="T207" s="52"/>
      <c r="U207" s="56"/>
      <c r="V207" s="15"/>
      <c r="W207" s="52"/>
      <c r="X207" s="39"/>
      <c r="Y207" s="39"/>
      <c r="Z207" s="55"/>
      <c r="AA207" s="17"/>
      <c r="AB207" s="15"/>
      <c r="AC207" s="65"/>
      <c r="AD207" s="65"/>
      <c r="AE207" s="39"/>
      <c r="AF207" s="52"/>
      <c r="AM207" s="146"/>
    </row>
    <row r="208" spans="2:39" s="3" customFormat="1" ht="2.85" customHeight="1" x14ac:dyDescent="0.2">
      <c r="C208" s="3" t="s">
        <v>95</v>
      </c>
      <c r="N208" s="73"/>
      <c r="O208" s="85"/>
      <c r="P208" s="6"/>
      <c r="Q208" s="39"/>
      <c r="R208" s="6"/>
      <c r="S208" s="5"/>
      <c r="T208" s="52"/>
      <c r="U208" s="56"/>
      <c r="V208" s="15"/>
      <c r="W208" s="52"/>
      <c r="X208" s="39"/>
      <c r="Y208" s="39"/>
      <c r="Z208" s="55"/>
      <c r="AA208" s="17"/>
      <c r="AB208" s="15"/>
      <c r="AC208" s="65"/>
      <c r="AD208" s="122"/>
      <c r="AE208" s="39"/>
      <c r="AF208" s="52"/>
      <c r="AH208" s="17"/>
      <c r="AI208" s="17"/>
      <c r="AJ208" s="17"/>
      <c r="AK208" s="17"/>
      <c r="AM208" s="31" t="s">
        <v>60</v>
      </c>
    </row>
    <row r="209" spans="2:39" s="3" customFormat="1" ht="9.9499999999999993" customHeight="1" x14ac:dyDescent="0.2">
      <c r="C209" s="35"/>
      <c r="D209" s="40" t="s">
        <v>10</v>
      </c>
      <c r="E209" s="196" t="s">
        <v>221</v>
      </c>
      <c r="F209" s="196" t="s">
        <v>350</v>
      </c>
      <c r="G209" s="196"/>
      <c r="H209" s="196" t="s">
        <v>352</v>
      </c>
      <c r="J209" s="196" t="s">
        <v>354</v>
      </c>
      <c r="K209" s="196"/>
      <c r="M209" s="30"/>
      <c r="N209" s="30"/>
      <c r="O209" s="30"/>
      <c r="P209" s="30"/>
      <c r="Q209" s="39"/>
      <c r="R209" s="30"/>
      <c r="S209" s="5"/>
      <c r="T209" s="52"/>
      <c r="U209" s="69"/>
      <c r="V209" s="69"/>
      <c r="W209" s="52"/>
      <c r="X209" s="39"/>
      <c r="Y209" s="39"/>
      <c r="Z209" s="55"/>
      <c r="AA209" s="17"/>
      <c r="AB209" s="15"/>
      <c r="AC209" s="65"/>
      <c r="AD209" s="122"/>
      <c r="AE209" s="17"/>
      <c r="AF209" s="52"/>
      <c r="AH209" s="17"/>
      <c r="AI209" s="17"/>
      <c r="AJ209" s="17"/>
      <c r="AK209" s="17"/>
      <c r="AM209" s="31"/>
    </row>
    <row r="210" spans="2:39" s="3" customFormat="1" ht="9.9499999999999993" customHeight="1" x14ac:dyDescent="0.2">
      <c r="C210" s="35"/>
      <c r="D210" s="40"/>
      <c r="E210" s="196" t="s">
        <v>341</v>
      </c>
      <c r="F210" s="196" t="s">
        <v>351</v>
      </c>
      <c r="G210" s="196"/>
      <c r="H210" s="196" t="s">
        <v>353</v>
      </c>
      <c r="J210" s="196" t="s">
        <v>355</v>
      </c>
      <c r="K210" s="196"/>
      <c r="M210" s="30"/>
      <c r="N210" s="30"/>
      <c r="O210" s="30"/>
      <c r="P210" s="30"/>
      <c r="Q210" s="39"/>
      <c r="R210" s="30"/>
      <c r="S210" s="5"/>
      <c r="T210" s="52"/>
      <c r="U210" s="69"/>
      <c r="V210" s="69"/>
      <c r="W210" s="52"/>
      <c r="X210" s="39"/>
      <c r="Y210" s="39"/>
      <c r="Z210" s="55"/>
      <c r="AA210" s="17"/>
      <c r="AB210" s="15"/>
      <c r="AC210" s="65"/>
      <c r="AD210" s="122"/>
      <c r="AE210" s="17"/>
      <c r="AF210" s="52"/>
      <c r="AH210" s="17"/>
      <c r="AI210" s="17"/>
      <c r="AJ210" s="17"/>
      <c r="AK210" s="17"/>
      <c r="AM210" s="31"/>
    </row>
    <row r="211" spans="2:39" s="3" customFormat="1" ht="2.1" customHeight="1" x14ac:dyDescent="0.2">
      <c r="N211" s="73"/>
      <c r="O211" s="85"/>
      <c r="P211" s="6"/>
      <c r="Q211" s="39"/>
      <c r="R211" s="6"/>
      <c r="S211" s="5"/>
      <c r="T211" s="52"/>
      <c r="U211" s="56"/>
      <c r="V211" s="15"/>
      <c r="W211" s="52"/>
      <c r="X211" s="39"/>
      <c r="Y211" s="39"/>
      <c r="Z211" s="55"/>
      <c r="AA211" s="17"/>
      <c r="AB211" s="15"/>
      <c r="AC211" s="65"/>
      <c r="AD211" s="122"/>
      <c r="AE211" s="39"/>
      <c r="AF211" s="52"/>
      <c r="AH211" s="17"/>
      <c r="AI211" s="17"/>
      <c r="AJ211" s="17"/>
      <c r="AK211" s="17"/>
      <c r="AM211" s="31" t="s">
        <v>60</v>
      </c>
    </row>
    <row r="212" spans="2:39" s="3" customFormat="1" ht="9.9499999999999993" customHeight="1" x14ac:dyDescent="0.2">
      <c r="B212" s="111" t="s">
        <v>56</v>
      </c>
      <c r="D212" s="40"/>
      <c r="E212" s="73" t="s">
        <v>200</v>
      </c>
      <c r="F212" s="73"/>
      <c r="G212" s="30" t="s">
        <v>49</v>
      </c>
      <c r="H212" s="30"/>
      <c r="I212" s="30"/>
      <c r="J212" s="30"/>
      <c r="K212" s="30"/>
      <c r="L212" s="30"/>
      <c r="N212" s="73" t="s">
        <v>201</v>
      </c>
      <c r="O212" s="85" t="s">
        <v>14</v>
      </c>
      <c r="P212" s="29" t="s">
        <v>53</v>
      </c>
      <c r="Q212" s="39">
        <f>IF(Suggested="Yes",Y212,AE212)</f>
        <v>8.9</v>
      </c>
      <c r="R212" s="37" t="s">
        <v>48</v>
      </c>
      <c r="S212" s="5" t="str">
        <f>+Instructions!$B$3</f>
        <v>B</v>
      </c>
      <c r="T212" s="52"/>
      <c r="U212" s="56">
        <f>+Instructions!$C$22</f>
        <v>0</v>
      </c>
      <c r="V212" s="17">
        <f t="shared" ref="V212" si="319">ROUND($Y212*(1-U212)+0.004999,2)</f>
        <v>8.9</v>
      </c>
      <c r="W212" s="52"/>
      <c r="X212" s="6" t="s">
        <v>401</v>
      </c>
      <c r="Y212" s="39">
        <v>8.9</v>
      </c>
      <c r="Z212" s="60">
        <f t="shared" ref="Z212" si="320">+U212</f>
        <v>0</v>
      </c>
      <c r="AA212" s="17">
        <f t="shared" ref="AA212" si="321">+V212</f>
        <v>8.9</v>
      </c>
      <c r="AB212" s="12">
        <f t="shared" ref="AB212" si="322">(AE212-AA212)/AE212</f>
        <v>0</v>
      </c>
      <c r="AC212" s="119"/>
      <c r="AD212" s="126">
        <v>1</v>
      </c>
      <c r="AE212" s="38">
        <f t="shared" ref="AE212" si="323">SUM(AH212:AJ212)+AC212</f>
        <v>8.9</v>
      </c>
      <c r="AF212" s="52"/>
      <c r="AH212" s="17">
        <f t="shared" ref="AH212" si="324">ROUND(AA212/(1-VLOOKUP(AD212,Group,2,FALSE)),2)</f>
        <v>8.9</v>
      </c>
      <c r="AI212" s="17">
        <f t="shared" ref="AI212" si="325">IF(VLOOKUP(AD212,Group,5,FALSE)="YES",VLOOKUP(ROUND(ROUND(AH212,1)-AH212,2),Round,2,FALSE)+VLOOKUP(AD212,Group,6,FALSE),0)</f>
        <v>0</v>
      </c>
      <c r="AJ212" s="17">
        <f t="shared" ref="AJ212" si="326">IF(VLOOKUP(AD212,Group,7,FALSE)="",0,ROUND(AH212-0.04999,1)-AH212+AK212)</f>
        <v>0</v>
      </c>
      <c r="AK212" s="17" t="str">
        <f t="shared" ref="AK212" si="327">IF(VLOOKUP(AD212,Group,7,FALSE)="","",VLOOKUP(AD212,Group,7,FALSE))</f>
        <v/>
      </c>
      <c r="AM212" s="97" t="s">
        <v>60</v>
      </c>
    </row>
    <row r="213" spans="2:39" s="3" customFormat="1" ht="9.9499999999999993" customHeight="1" x14ac:dyDescent="0.2">
      <c r="B213" s="111" t="s">
        <v>56</v>
      </c>
      <c r="D213" s="40"/>
      <c r="E213" s="73" t="s">
        <v>199</v>
      </c>
      <c r="F213" s="73"/>
      <c r="G213" s="30" t="s">
        <v>49</v>
      </c>
      <c r="H213" s="30"/>
      <c r="I213" s="30"/>
      <c r="J213" s="30"/>
      <c r="K213" s="30"/>
      <c r="L213" s="30"/>
      <c r="N213" s="73" t="s">
        <v>104</v>
      </c>
      <c r="O213" s="85" t="s">
        <v>14</v>
      </c>
      <c r="P213" s="29"/>
      <c r="Q213" s="39">
        <f>IF(Suggested="Yes",Y213,AE213)</f>
        <v>9</v>
      </c>
      <c r="R213" s="37" t="s">
        <v>48</v>
      </c>
      <c r="S213" s="5" t="str">
        <f>+Instructions!$B$3</f>
        <v>B</v>
      </c>
      <c r="T213" s="52"/>
      <c r="U213" s="56">
        <f>+Instructions!$C$22</f>
        <v>0</v>
      </c>
      <c r="V213" s="17">
        <f>ROUND($Y213*(1-U213)+0.004999,2)</f>
        <v>9</v>
      </c>
      <c r="W213" s="52"/>
      <c r="X213" s="6" t="s">
        <v>401</v>
      </c>
      <c r="Y213" s="39">
        <v>9</v>
      </c>
      <c r="Z213" s="60">
        <f>+U213</f>
        <v>0</v>
      </c>
      <c r="AA213" s="17">
        <f>+V213</f>
        <v>9</v>
      </c>
      <c r="AB213" s="12">
        <f>(AE213-AA213)/AE213</f>
        <v>0</v>
      </c>
      <c r="AC213" s="119"/>
      <c r="AD213" s="126">
        <v>1</v>
      </c>
      <c r="AE213" s="38">
        <f>SUM(AH213:AJ213)+AC213</f>
        <v>9</v>
      </c>
      <c r="AF213" s="52"/>
      <c r="AH213" s="17">
        <f>ROUND(AA213/(1-VLOOKUP(AD213,Group,2,FALSE)),2)</f>
        <v>9</v>
      </c>
      <c r="AI213" s="17">
        <f>IF(VLOOKUP(AD213,Group,5,FALSE)="YES",VLOOKUP(ROUND(ROUND(AH213,1)-AH213,2),Round,2,FALSE)+VLOOKUP(AD213,Group,6,FALSE),0)</f>
        <v>0</v>
      </c>
      <c r="AJ213" s="17">
        <f>IF(VLOOKUP(AD213,Group,7,FALSE)="",0,ROUND(AH213-0.04999,1)-AH213+AK213)</f>
        <v>0</v>
      </c>
      <c r="AK213" s="17" t="str">
        <f>IF(VLOOKUP(AD213,Group,7,FALSE)="","",VLOOKUP(AD213,Group,7,FALSE))</f>
        <v/>
      </c>
      <c r="AM213" s="97" t="s">
        <v>60</v>
      </c>
    </row>
    <row r="214" spans="2:39" s="3" customFormat="1" ht="2.1" customHeight="1" x14ac:dyDescent="0.2">
      <c r="N214" s="73"/>
      <c r="O214" s="85"/>
      <c r="P214" s="6"/>
      <c r="Q214" s="39"/>
      <c r="R214" s="6"/>
      <c r="S214" s="5"/>
      <c r="T214" s="52"/>
      <c r="U214" s="56"/>
      <c r="V214" s="15"/>
      <c r="W214" s="52"/>
      <c r="X214" s="39"/>
      <c r="Y214" s="39"/>
      <c r="Z214" s="55"/>
      <c r="AA214" s="17"/>
      <c r="AB214" s="15"/>
      <c r="AC214" s="65"/>
      <c r="AD214" s="122"/>
      <c r="AE214" s="39"/>
      <c r="AF214" s="52"/>
      <c r="AH214" s="17"/>
      <c r="AI214" s="17"/>
      <c r="AJ214" s="17"/>
      <c r="AK214" s="17"/>
      <c r="AM214" s="31" t="s">
        <v>60</v>
      </c>
    </row>
    <row r="215" spans="2:39" s="3" customFormat="1" ht="9.9499999999999993" customHeight="1" x14ac:dyDescent="0.2">
      <c r="B215" s="110" t="s">
        <v>8</v>
      </c>
      <c r="D215" s="40"/>
      <c r="E215" s="73" t="s">
        <v>225</v>
      </c>
      <c r="F215" s="73"/>
      <c r="G215" s="30" t="s">
        <v>142</v>
      </c>
      <c r="H215" s="30"/>
      <c r="I215" s="30"/>
      <c r="J215" s="30"/>
      <c r="K215" s="30"/>
      <c r="L215" s="30"/>
      <c r="N215" s="73"/>
      <c r="O215" s="85" t="s">
        <v>14</v>
      </c>
      <c r="P215" s="29"/>
      <c r="Q215" s="39">
        <f>IF(Suggested="Yes",Y215,AE215)</f>
        <v>6.85</v>
      </c>
      <c r="R215" s="37" t="s">
        <v>47</v>
      </c>
      <c r="S215" s="5" t="str">
        <f>+Instructions!$B$3</f>
        <v>B</v>
      </c>
      <c r="T215" s="52"/>
      <c r="U215" s="56">
        <f>+Instructions!$C$22</f>
        <v>0</v>
      </c>
      <c r="V215" s="17">
        <f t="shared" ref="V215" si="328">ROUND($Y215*(1-U215)+0.004999,2)</f>
        <v>6.85</v>
      </c>
      <c r="W215" s="52"/>
      <c r="X215" s="6" t="s">
        <v>401</v>
      </c>
      <c r="Y215" s="39">
        <v>6.85</v>
      </c>
      <c r="Z215" s="60">
        <f t="shared" ref="Z215" si="329">+U215</f>
        <v>0</v>
      </c>
      <c r="AA215" s="17">
        <f t="shared" ref="AA215" si="330">+V215</f>
        <v>6.85</v>
      </c>
      <c r="AB215" s="12">
        <f t="shared" ref="AB215" si="331">(AE215-AA215)/AE215</f>
        <v>0</v>
      </c>
      <c r="AC215" s="119"/>
      <c r="AD215" s="127">
        <v>3</v>
      </c>
      <c r="AE215" s="53">
        <f t="shared" ref="AE215" si="332">SUM(AH215:AJ215)+AC215</f>
        <v>6.85</v>
      </c>
      <c r="AF215" s="52"/>
      <c r="AH215" s="17">
        <f t="shared" ref="AH215" si="333">ROUND(AA215/(1-VLOOKUP(AD215,Group,2,FALSE)),2)</f>
        <v>6.85</v>
      </c>
      <c r="AI215" s="17">
        <f t="shared" ref="AI215" si="334">IF(VLOOKUP(AD215,Group,5,FALSE)="YES",VLOOKUP(ROUND(ROUND(AH215,1)-AH215,2),Round,2,FALSE)+VLOOKUP(AD215,Group,6,FALSE),0)</f>
        <v>0</v>
      </c>
      <c r="AJ215" s="17">
        <f t="shared" ref="AJ215" si="335">IF(VLOOKUP(AD215,Group,7,FALSE)="",0,ROUND(AH215-0.04999,1)-AH215+AK215)</f>
        <v>0</v>
      </c>
      <c r="AK215" s="17" t="str">
        <f t="shared" ref="AK215" si="336">IF(VLOOKUP(AD215,Group,7,FALSE)="","",VLOOKUP(AD215,Group,7,FALSE))</f>
        <v/>
      </c>
      <c r="AM215" s="97" t="s">
        <v>60</v>
      </c>
    </row>
    <row r="216" spans="2:39" s="3" customFormat="1" ht="0.95" customHeight="1" x14ac:dyDescent="0.2">
      <c r="N216" s="73"/>
      <c r="O216" s="85"/>
      <c r="P216" s="6"/>
      <c r="Q216" s="39"/>
      <c r="R216" s="6"/>
      <c r="S216" s="5"/>
      <c r="T216" s="52"/>
      <c r="U216" s="56"/>
      <c r="V216" s="15"/>
      <c r="W216" s="52"/>
      <c r="X216" s="39"/>
      <c r="Y216" s="39"/>
      <c r="Z216" s="55"/>
      <c r="AA216" s="17"/>
      <c r="AB216" s="15"/>
      <c r="AC216" s="65"/>
      <c r="AD216" s="122"/>
      <c r="AE216" s="39"/>
      <c r="AF216" s="52"/>
      <c r="AH216" s="17"/>
      <c r="AI216" s="17"/>
      <c r="AJ216" s="17"/>
      <c r="AK216" s="17"/>
      <c r="AM216" s="31"/>
    </row>
    <row r="217" spans="2:39" s="3" customFormat="1" ht="9.75" customHeight="1" x14ac:dyDescent="0.2">
      <c r="B217" s="117"/>
      <c r="D217" s="40" t="s">
        <v>143</v>
      </c>
      <c r="E217" s="197" t="s">
        <v>303</v>
      </c>
      <c r="F217" s="73"/>
      <c r="G217" s="30"/>
      <c r="H217" s="30"/>
      <c r="I217" s="30"/>
      <c r="J217" s="30"/>
      <c r="K217" s="30"/>
      <c r="L217" s="30"/>
      <c r="N217" s="73"/>
      <c r="O217" s="85"/>
      <c r="P217" s="29"/>
      <c r="Q217" s="39"/>
      <c r="R217" s="37"/>
      <c r="S217" s="5"/>
      <c r="T217" s="52"/>
      <c r="U217" s="56"/>
      <c r="V217" s="39"/>
      <c r="W217" s="52"/>
      <c r="X217" s="6"/>
      <c r="Y217" s="39"/>
      <c r="Z217" s="60"/>
      <c r="AA217" s="39"/>
      <c r="AB217" s="60"/>
      <c r="AC217" s="74"/>
      <c r="AD217" s="170"/>
      <c r="AE217" s="39"/>
      <c r="AF217" s="52"/>
      <c r="AH217" s="17"/>
      <c r="AI217" s="17"/>
      <c r="AJ217" s="17"/>
      <c r="AK217" s="17"/>
      <c r="AM217" s="31"/>
    </row>
    <row r="218" spans="2:39" s="3" customFormat="1" ht="3.95" customHeight="1" x14ac:dyDescent="0.2">
      <c r="N218" s="73"/>
      <c r="O218" s="85"/>
      <c r="P218" s="6"/>
      <c r="Q218" s="39"/>
      <c r="R218" s="6"/>
      <c r="S218" s="5"/>
      <c r="T218" s="52"/>
      <c r="U218" s="56"/>
      <c r="V218" s="15"/>
      <c r="W218" s="52"/>
      <c r="X218" s="39"/>
      <c r="Y218" s="39"/>
      <c r="Z218" s="55"/>
      <c r="AA218" s="17"/>
      <c r="AB218" s="15"/>
      <c r="AC218" s="65"/>
      <c r="AD218" s="122"/>
      <c r="AE218" s="39"/>
      <c r="AF218" s="52"/>
      <c r="AH218" s="17"/>
      <c r="AI218" s="17"/>
      <c r="AJ218" s="17"/>
      <c r="AK218" s="17"/>
      <c r="AM218" s="31"/>
    </row>
    <row r="219" spans="2:39" s="3" customFormat="1" ht="9.9499999999999993" customHeight="1" x14ac:dyDescent="0.2">
      <c r="C219" s="193" t="s">
        <v>335</v>
      </c>
      <c r="N219" s="73"/>
      <c r="O219" s="85"/>
      <c r="P219" s="194" t="s">
        <v>94</v>
      </c>
      <c r="Q219" s="168" t="s">
        <v>308</v>
      </c>
      <c r="R219" s="195"/>
      <c r="S219" s="5"/>
      <c r="T219" s="52"/>
      <c r="U219" s="56"/>
      <c r="V219" s="15"/>
      <c r="W219" s="52"/>
      <c r="X219" s="39"/>
      <c r="Y219" s="39"/>
      <c r="Z219" s="55"/>
      <c r="AA219" s="17"/>
      <c r="AB219" s="15"/>
      <c r="AC219" s="65"/>
      <c r="AD219" s="65"/>
      <c r="AE219" s="39"/>
      <c r="AF219" s="52"/>
      <c r="AM219" s="146"/>
    </row>
    <row r="220" spans="2:39" s="3" customFormat="1" ht="2.85" customHeight="1" x14ac:dyDescent="0.2">
      <c r="C220" s="3" t="s">
        <v>95</v>
      </c>
      <c r="N220" s="73"/>
      <c r="O220" s="85"/>
      <c r="P220" s="6"/>
      <c r="Q220" s="39"/>
      <c r="R220" s="6"/>
      <c r="S220" s="5"/>
      <c r="T220" s="52"/>
      <c r="U220" s="56"/>
      <c r="V220" s="15"/>
      <c r="W220" s="52"/>
      <c r="X220" s="39"/>
      <c r="Y220" s="39"/>
      <c r="Z220" s="55"/>
      <c r="AA220" s="17"/>
      <c r="AB220" s="15"/>
      <c r="AC220" s="65"/>
      <c r="AD220" s="122"/>
      <c r="AE220" s="39"/>
      <c r="AF220" s="52"/>
      <c r="AH220" s="17"/>
      <c r="AI220" s="17"/>
      <c r="AJ220" s="17"/>
      <c r="AK220" s="17"/>
      <c r="AM220" s="31" t="s">
        <v>60</v>
      </c>
    </row>
    <row r="221" spans="2:39" s="3" customFormat="1" ht="9.9499999999999993" customHeight="1" x14ac:dyDescent="0.2">
      <c r="C221" s="35"/>
      <c r="D221" s="40" t="s">
        <v>10</v>
      </c>
      <c r="E221" s="196" t="s">
        <v>306</v>
      </c>
      <c r="F221" s="196"/>
      <c r="G221" s="196"/>
      <c r="H221" s="196"/>
      <c r="I221" s="196"/>
      <c r="J221" s="196"/>
      <c r="K221" s="196"/>
      <c r="M221" s="30"/>
      <c r="N221" s="30"/>
      <c r="O221" s="30"/>
      <c r="P221" s="30"/>
      <c r="Q221" s="39"/>
      <c r="R221" s="30"/>
      <c r="S221" s="5"/>
      <c r="T221" s="52"/>
      <c r="U221" s="69"/>
      <c r="V221" s="69"/>
      <c r="W221" s="52"/>
      <c r="X221" s="39"/>
      <c r="Y221" s="39"/>
      <c r="Z221" s="55"/>
      <c r="AA221" s="17"/>
      <c r="AB221" s="15"/>
      <c r="AC221" s="65"/>
      <c r="AD221" s="122"/>
      <c r="AE221" s="17"/>
      <c r="AF221" s="52"/>
      <c r="AH221" s="17"/>
      <c r="AI221" s="17"/>
      <c r="AJ221" s="17"/>
      <c r="AK221" s="17"/>
      <c r="AM221" s="31"/>
    </row>
    <row r="222" spans="2:39" s="3" customFormat="1" ht="2.1" customHeight="1" x14ac:dyDescent="0.2">
      <c r="N222" s="73"/>
      <c r="O222" s="85"/>
      <c r="P222" s="6"/>
      <c r="Q222" s="39"/>
      <c r="R222" s="6"/>
      <c r="S222" s="5"/>
      <c r="T222" s="52"/>
      <c r="U222" s="56"/>
      <c r="V222" s="15"/>
      <c r="W222" s="52"/>
      <c r="X222" s="39"/>
      <c r="Y222" s="39"/>
      <c r="Z222" s="55"/>
      <c r="AA222" s="17"/>
      <c r="AB222" s="15"/>
      <c r="AC222" s="65"/>
      <c r="AD222" s="122"/>
      <c r="AE222" s="39"/>
      <c r="AF222" s="52"/>
      <c r="AH222" s="17"/>
      <c r="AI222" s="17"/>
      <c r="AJ222" s="17"/>
      <c r="AK222" s="17"/>
      <c r="AM222" s="31" t="s">
        <v>60</v>
      </c>
    </row>
    <row r="223" spans="2:39" s="3" customFormat="1" ht="9.9499999999999993" customHeight="1" x14ac:dyDescent="0.2">
      <c r="B223" s="110" t="s">
        <v>8</v>
      </c>
      <c r="D223" s="40"/>
      <c r="E223" s="73" t="s">
        <v>307</v>
      </c>
      <c r="F223" s="73"/>
      <c r="G223" s="30" t="s">
        <v>311</v>
      </c>
      <c r="H223" s="30"/>
      <c r="I223" s="30"/>
      <c r="J223" s="30"/>
      <c r="K223" s="30"/>
      <c r="L223" s="30"/>
      <c r="N223" s="73" t="s">
        <v>338</v>
      </c>
      <c r="O223" s="85" t="s">
        <v>14</v>
      </c>
      <c r="P223" s="29"/>
      <c r="Q223" s="39">
        <f>IF(Suggested="Yes",Y223,AE223)</f>
        <v>8.25</v>
      </c>
      <c r="R223" s="37" t="s">
        <v>48</v>
      </c>
      <c r="S223" s="5" t="str">
        <f>+Instructions!$B$3</f>
        <v>B</v>
      </c>
      <c r="T223" s="52"/>
      <c r="U223" s="56">
        <f>+Instructions!$C$22</f>
        <v>0</v>
      </c>
      <c r="V223" s="17">
        <f t="shared" ref="V223:V225" si="337">ROUND($Y223*(1-U223)+0.004999,2)</f>
        <v>8.25</v>
      </c>
      <c r="W223" s="52"/>
      <c r="X223" s="6" t="s">
        <v>401</v>
      </c>
      <c r="Y223" s="39">
        <v>8.25</v>
      </c>
      <c r="Z223" s="60">
        <f t="shared" ref="Z223:Z225" si="338">+U223</f>
        <v>0</v>
      </c>
      <c r="AA223" s="17">
        <f t="shared" ref="AA223:AA225" si="339">+V223</f>
        <v>8.25</v>
      </c>
      <c r="AB223" s="12">
        <f t="shared" ref="AB223:AB225" si="340">(AE223-AA223)/AE223</f>
        <v>0</v>
      </c>
      <c r="AC223" s="119"/>
      <c r="AD223" s="127">
        <v>3</v>
      </c>
      <c r="AE223" s="53">
        <f t="shared" ref="AE223:AE225" si="341">SUM(AH223:AJ223)+AC223</f>
        <v>8.25</v>
      </c>
      <c r="AF223" s="52"/>
      <c r="AH223" s="17">
        <f t="shared" ref="AH223:AH225" si="342">ROUND(AA223/(1-VLOOKUP(AD223,Group,2,FALSE)),2)</f>
        <v>8.25</v>
      </c>
      <c r="AI223" s="17">
        <f t="shared" ref="AI223:AI225" si="343">IF(VLOOKUP(AD223,Group,5,FALSE)="YES",VLOOKUP(ROUND(ROUND(AH223,1)-AH223,2),Round,2,FALSE)+VLOOKUP(AD223,Group,6,FALSE),0)</f>
        <v>0</v>
      </c>
      <c r="AJ223" s="17">
        <f t="shared" ref="AJ223:AJ225" si="344">IF(VLOOKUP(AD223,Group,7,FALSE)="",0,ROUND(AH223-0.04999,1)-AH223+AK223)</f>
        <v>0</v>
      </c>
      <c r="AK223" s="17" t="str">
        <f t="shared" ref="AK223:AK225" si="345">IF(VLOOKUP(AD223,Group,7,FALSE)="","",VLOOKUP(AD223,Group,7,FALSE))</f>
        <v/>
      </c>
      <c r="AM223" s="97" t="s">
        <v>60</v>
      </c>
    </row>
    <row r="224" spans="2:39" s="3" customFormat="1" ht="9.9499999999999993" customHeight="1" x14ac:dyDescent="0.2">
      <c r="B224" s="110" t="s">
        <v>8</v>
      </c>
      <c r="D224" s="40"/>
      <c r="E224" s="73" t="s">
        <v>307</v>
      </c>
      <c r="F224" s="73"/>
      <c r="G224" s="30" t="s">
        <v>310</v>
      </c>
      <c r="H224" s="30"/>
      <c r="I224" s="30"/>
      <c r="J224" s="30"/>
      <c r="K224" s="30"/>
      <c r="L224" s="30"/>
      <c r="N224" s="73" t="s">
        <v>338</v>
      </c>
      <c r="O224" s="85" t="s">
        <v>14</v>
      </c>
      <c r="P224" s="29"/>
      <c r="Q224" s="39">
        <f>IF(Suggested="Yes",Y224,AE224)</f>
        <v>8.25</v>
      </c>
      <c r="R224" s="37" t="s">
        <v>48</v>
      </c>
      <c r="S224" s="5" t="str">
        <f>+Instructions!$B$3</f>
        <v>B</v>
      </c>
      <c r="T224" s="52"/>
      <c r="U224" s="56">
        <f>+Instructions!$C$22</f>
        <v>0</v>
      </c>
      <c r="V224" s="17">
        <f t="shared" si="337"/>
        <v>8.25</v>
      </c>
      <c r="W224" s="52"/>
      <c r="X224" s="6" t="s">
        <v>401</v>
      </c>
      <c r="Y224" s="39">
        <v>8.25</v>
      </c>
      <c r="Z224" s="60">
        <f t="shared" si="338"/>
        <v>0</v>
      </c>
      <c r="AA224" s="17">
        <f t="shared" si="339"/>
        <v>8.25</v>
      </c>
      <c r="AB224" s="12">
        <f t="shared" si="340"/>
        <v>0</v>
      </c>
      <c r="AC224" s="119"/>
      <c r="AD224" s="127">
        <v>3</v>
      </c>
      <c r="AE224" s="53">
        <f t="shared" si="341"/>
        <v>8.25</v>
      </c>
      <c r="AF224" s="52"/>
      <c r="AH224" s="17">
        <f t="shared" si="342"/>
        <v>8.25</v>
      </c>
      <c r="AI224" s="17">
        <f t="shared" si="343"/>
        <v>0</v>
      </c>
      <c r="AJ224" s="17">
        <f t="shared" si="344"/>
        <v>0</v>
      </c>
      <c r="AK224" s="17" t="str">
        <f t="shared" si="345"/>
        <v/>
      </c>
      <c r="AM224" s="97" t="s">
        <v>60</v>
      </c>
    </row>
    <row r="225" spans="2:39" s="3" customFormat="1" ht="9.9499999999999993" customHeight="1" x14ac:dyDescent="0.2">
      <c r="B225" s="110" t="s">
        <v>8</v>
      </c>
      <c r="D225" s="40"/>
      <c r="E225" s="73" t="s">
        <v>307</v>
      </c>
      <c r="F225" s="73"/>
      <c r="G225" s="30" t="s">
        <v>309</v>
      </c>
      <c r="H225" s="30"/>
      <c r="I225" s="30"/>
      <c r="J225" s="30"/>
      <c r="K225" s="30"/>
      <c r="L225" s="30"/>
      <c r="N225" s="73" t="s">
        <v>338</v>
      </c>
      <c r="O225" s="85" t="s">
        <v>14</v>
      </c>
      <c r="P225" s="29"/>
      <c r="Q225" s="39">
        <f>IF(Suggested="Yes",Y225,AE225)</f>
        <v>8.25</v>
      </c>
      <c r="R225" s="37" t="s">
        <v>48</v>
      </c>
      <c r="S225" s="5" t="str">
        <f>+Instructions!$B$3</f>
        <v>B</v>
      </c>
      <c r="T225" s="52"/>
      <c r="U225" s="56">
        <f>+Instructions!$C$22</f>
        <v>0</v>
      </c>
      <c r="V225" s="17">
        <f t="shared" si="337"/>
        <v>8.25</v>
      </c>
      <c r="W225" s="52"/>
      <c r="X225" s="6" t="s">
        <v>401</v>
      </c>
      <c r="Y225" s="39">
        <v>8.25</v>
      </c>
      <c r="Z225" s="60">
        <f t="shared" si="338"/>
        <v>0</v>
      </c>
      <c r="AA225" s="17">
        <f t="shared" si="339"/>
        <v>8.25</v>
      </c>
      <c r="AB225" s="12">
        <f t="shared" si="340"/>
        <v>0</v>
      </c>
      <c r="AC225" s="119"/>
      <c r="AD225" s="127">
        <v>3</v>
      </c>
      <c r="AE225" s="53">
        <f t="shared" si="341"/>
        <v>8.25</v>
      </c>
      <c r="AF225" s="52"/>
      <c r="AH225" s="17">
        <f t="shared" si="342"/>
        <v>8.25</v>
      </c>
      <c r="AI225" s="17">
        <f t="shared" si="343"/>
        <v>0</v>
      </c>
      <c r="AJ225" s="17">
        <f t="shared" si="344"/>
        <v>0</v>
      </c>
      <c r="AK225" s="17" t="str">
        <f t="shared" si="345"/>
        <v/>
      </c>
      <c r="AM225" s="97" t="s">
        <v>60</v>
      </c>
    </row>
    <row r="226" spans="2:39" s="3" customFormat="1" ht="3.95" customHeight="1" x14ac:dyDescent="0.2">
      <c r="N226" s="73"/>
      <c r="O226" s="85"/>
      <c r="P226" s="6"/>
      <c r="Q226" s="39"/>
      <c r="R226" s="6"/>
      <c r="S226" s="5"/>
      <c r="T226" s="52"/>
      <c r="U226" s="56"/>
      <c r="V226" s="15"/>
      <c r="W226" s="52"/>
      <c r="X226" s="39"/>
      <c r="Y226" s="39"/>
      <c r="Z226" s="55"/>
      <c r="AA226" s="17"/>
      <c r="AB226" s="15"/>
      <c r="AC226" s="65"/>
      <c r="AD226" s="122"/>
      <c r="AE226" s="39"/>
      <c r="AF226" s="52"/>
      <c r="AH226" s="17"/>
      <c r="AI226" s="17"/>
      <c r="AJ226" s="17"/>
      <c r="AK226" s="17"/>
      <c r="AM226" s="31"/>
    </row>
    <row r="227" spans="2:39" s="3" customFormat="1" ht="9.9499999999999993" customHeight="1" x14ac:dyDescent="0.2">
      <c r="C227" s="193" t="s">
        <v>334</v>
      </c>
      <c r="N227" s="73"/>
      <c r="O227" s="85"/>
      <c r="P227" s="194" t="s">
        <v>94</v>
      </c>
      <c r="Q227" s="168" t="s">
        <v>331</v>
      </c>
      <c r="R227" s="195"/>
      <c r="S227" s="5"/>
      <c r="T227" s="52"/>
      <c r="U227" s="56"/>
      <c r="V227" s="15"/>
      <c r="W227" s="52"/>
      <c r="X227" s="39"/>
      <c r="Y227" s="39"/>
      <c r="Z227" s="55"/>
      <c r="AA227" s="17"/>
      <c r="AB227" s="15"/>
      <c r="AC227" s="65"/>
      <c r="AD227" s="65"/>
      <c r="AE227" s="39"/>
      <c r="AF227" s="52"/>
      <c r="AM227" s="146"/>
    </row>
    <row r="228" spans="2:39" s="3" customFormat="1" ht="2.85" customHeight="1" x14ac:dyDescent="0.2">
      <c r="C228" s="3" t="s">
        <v>95</v>
      </c>
      <c r="N228" s="73"/>
      <c r="O228" s="85"/>
      <c r="P228" s="6"/>
      <c r="Q228" s="39"/>
      <c r="R228" s="6"/>
      <c r="S228" s="5"/>
      <c r="T228" s="52"/>
      <c r="U228" s="56"/>
      <c r="V228" s="15"/>
      <c r="W228" s="52"/>
      <c r="X228" s="39"/>
      <c r="Y228" s="39"/>
      <c r="Z228" s="55"/>
      <c r="AA228" s="17"/>
      <c r="AB228" s="15"/>
      <c r="AC228" s="65"/>
      <c r="AD228" s="122"/>
      <c r="AE228" s="39"/>
      <c r="AF228" s="52"/>
      <c r="AH228" s="17"/>
      <c r="AI228" s="17"/>
      <c r="AJ228" s="17"/>
      <c r="AK228" s="17"/>
      <c r="AM228" s="31" t="s">
        <v>60</v>
      </c>
    </row>
    <row r="229" spans="2:39" s="3" customFormat="1" ht="9.9499999999999993" customHeight="1" x14ac:dyDescent="0.2">
      <c r="C229" s="35"/>
      <c r="D229" s="40" t="s">
        <v>10</v>
      </c>
      <c r="E229" s="196" t="s">
        <v>330</v>
      </c>
      <c r="F229" s="196"/>
      <c r="G229" s="196"/>
      <c r="H229" s="196"/>
      <c r="I229" s="196"/>
      <c r="J229" s="196"/>
      <c r="K229" s="196"/>
      <c r="M229" s="30"/>
      <c r="N229" s="30"/>
      <c r="O229" s="30"/>
      <c r="P229" s="30"/>
      <c r="Q229" s="39"/>
      <c r="R229" s="30"/>
      <c r="S229" s="5"/>
      <c r="T229" s="52"/>
      <c r="U229" s="69"/>
      <c r="V229" s="69"/>
      <c r="W229" s="52"/>
      <c r="X229" s="39"/>
      <c r="Y229" s="39"/>
      <c r="Z229" s="55"/>
      <c r="AA229" s="17"/>
      <c r="AB229" s="15"/>
      <c r="AC229" s="65"/>
      <c r="AD229" s="122"/>
      <c r="AE229" s="17"/>
      <c r="AF229" s="52"/>
      <c r="AH229" s="17"/>
      <c r="AI229" s="17"/>
      <c r="AJ229" s="17"/>
      <c r="AK229" s="17"/>
      <c r="AM229" s="31"/>
    </row>
    <row r="230" spans="2:39" s="3" customFormat="1" ht="2.1" customHeight="1" x14ac:dyDescent="0.2">
      <c r="N230" s="73"/>
      <c r="O230" s="85"/>
      <c r="P230" s="6"/>
      <c r="Q230" s="39"/>
      <c r="R230" s="6"/>
      <c r="S230" s="5"/>
      <c r="T230" s="52"/>
      <c r="U230" s="56"/>
      <c r="V230" s="15"/>
      <c r="W230" s="52"/>
      <c r="X230" s="39"/>
      <c r="Y230" s="39"/>
      <c r="Z230" s="55"/>
      <c r="AA230" s="17"/>
      <c r="AB230" s="15"/>
      <c r="AC230" s="65"/>
      <c r="AD230" s="122"/>
      <c r="AE230" s="39"/>
      <c r="AF230" s="52"/>
      <c r="AH230" s="17"/>
      <c r="AI230" s="17"/>
      <c r="AJ230" s="17"/>
      <c r="AK230" s="17"/>
      <c r="AM230" s="31" t="s">
        <v>60</v>
      </c>
    </row>
    <row r="231" spans="2:39" s="3" customFormat="1" ht="9.9499999999999993" customHeight="1" x14ac:dyDescent="0.2">
      <c r="B231" s="111" t="s">
        <v>56</v>
      </c>
      <c r="D231" s="40"/>
      <c r="E231" s="73" t="s">
        <v>328</v>
      </c>
      <c r="F231" s="73"/>
      <c r="G231" s="30" t="s">
        <v>329</v>
      </c>
      <c r="H231" s="30"/>
      <c r="I231" s="30"/>
      <c r="J231" s="30"/>
      <c r="K231" s="30"/>
      <c r="L231" s="30"/>
      <c r="N231" s="73" t="s">
        <v>339</v>
      </c>
      <c r="O231" s="85" t="s">
        <v>14</v>
      </c>
      <c r="P231" s="29"/>
      <c r="Q231" s="39">
        <f>IF(Suggested="Yes",Y231,AE231)</f>
        <v>10.5</v>
      </c>
      <c r="R231" s="37" t="s">
        <v>48</v>
      </c>
      <c r="S231" s="5" t="str">
        <f>+Instructions!$B$3</f>
        <v>B</v>
      </c>
      <c r="T231" s="52"/>
      <c r="U231" s="56">
        <f>+Instructions!$C$22</f>
        <v>0</v>
      </c>
      <c r="V231" s="17">
        <f t="shared" ref="V231" si="346">ROUND($Y231*(1-U231)+0.004999,2)</f>
        <v>10.5</v>
      </c>
      <c r="W231" s="52"/>
      <c r="X231" s="6" t="s">
        <v>401</v>
      </c>
      <c r="Y231" s="39">
        <v>10.5</v>
      </c>
      <c r="Z231" s="60">
        <f t="shared" ref="Z231" si="347">+U231</f>
        <v>0</v>
      </c>
      <c r="AA231" s="17">
        <f t="shared" ref="AA231" si="348">+V231</f>
        <v>10.5</v>
      </c>
      <c r="AB231" s="12">
        <f t="shared" ref="AB231" si="349">(AE231-AA231)/AE231</f>
        <v>0</v>
      </c>
      <c r="AC231" s="119"/>
      <c r="AD231" s="126">
        <v>1</v>
      </c>
      <c r="AE231" s="38">
        <f t="shared" ref="AE231" si="350">SUM(AH231:AJ231)+AC231</f>
        <v>10.5</v>
      </c>
      <c r="AF231" s="52"/>
      <c r="AH231" s="17">
        <f t="shared" ref="AH231" si="351">ROUND(AA231/(1-VLOOKUP(AD231,Group,2,FALSE)),2)</f>
        <v>10.5</v>
      </c>
      <c r="AI231" s="17">
        <f t="shared" ref="AI231" si="352">IF(VLOOKUP(AD231,Group,5,FALSE)="YES",VLOOKUP(ROUND(ROUND(AH231,1)-AH231,2),Round,2,FALSE)+VLOOKUP(AD231,Group,6,FALSE),0)</f>
        <v>0</v>
      </c>
      <c r="AJ231" s="17">
        <f t="shared" ref="AJ231" si="353">IF(VLOOKUP(AD231,Group,7,FALSE)="",0,ROUND(AH231-0.04999,1)-AH231+AK231)</f>
        <v>0</v>
      </c>
      <c r="AK231" s="17" t="str">
        <f t="shared" ref="AK231" si="354">IF(VLOOKUP(AD231,Group,7,FALSE)="","",VLOOKUP(AD231,Group,7,FALSE))</f>
        <v/>
      </c>
      <c r="AM231" s="97" t="s">
        <v>60</v>
      </c>
    </row>
    <row r="232" spans="2:39" s="3" customFormat="1" ht="3.95" customHeight="1" x14ac:dyDescent="0.2">
      <c r="N232" s="73"/>
      <c r="O232" s="85"/>
      <c r="P232" s="6"/>
      <c r="Q232" s="39"/>
      <c r="R232" s="6"/>
      <c r="S232" s="5"/>
      <c r="T232" s="52"/>
      <c r="U232" s="56"/>
      <c r="V232" s="15"/>
      <c r="W232" s="52"/>
      <c r="X232" s="39"/>
      <c r="Y232" s="39"/>
      <c r="Z232" s="55"/>
      <c r="AA232" s="17"/>
      <c r="AB232" s="15"/>
      <c r="AC232" s="65"/>
      <c r="AD232" s="122"/>
      <c r="AE232" s="39"/>
      <c r="AF232" s="52"/>
      <c r="AH232" s="17"/>
      <c r="AI232" s="17"/>
      <c r="AJ232" s="17"/>
      <c r="AK232" s="17"/>
      <c r="AM232" s="31"/>
    </row>
    <row r="233" spans="2:39" s="3" customFormat="1" ht="9.9499999999999993" customHeight="1" x14ac:dyDescent="0.2">
      <c r="C233" s="193" t="s">
        <v>292</v>
      </c>
      <c r="N233" s="73"/>
      <c r="O233" s="85"/>
      <c r="P233" s="194" t="s">
        <v>94</v>
      </c>
      <c r="Q233" s="168" t="s">
        <v>129</v>
      </c>
      <c r="R233" s="195"/>
      <c r="S233" s="5"/>
      <c r="T233" s="52"/>
      <c r="U233" s="56"/>
      <c r="V233" s="15"/>
      <c r="W233" s="52"/>
      <c r="X233" s="39"/>
      <c r="Y233" s="39"/>
      <c r="Z233" s="55"/>
      <c r="AA233" s="17"/>
      <c r="AB233" s="15"/>
      <c r="AC233" s="65"/>
      <c r="AD233" s="65"/>
      <c r="AE233" s="39"/>
      <c r="AF233" s="52"/>
      <c r="AM233" s="146"/>
    </row>
    <row r="234" spans="2:39" s="3" customFormat="1" ht="2.85" customHeight="1" x14ac:dyDescent="0.2">
      <c r="C234" s="3" t="s">
        <v>95</v>
      </c>
      <c r="N234" s="73"/>
      <c r="O234" s="85"/>
      <c r="P234" s="6"/>
      <c r="Q234" s="39"/>
      <c r="R234" s="6"/>
      <c r="S234" s="5"/>
      <c r="T234" s="52"/>
      <c r="U234" s="56"/>
      <c r="V234" s="15"/>
      <c r="W234" s="52"/>
      <c r="X234" s="39"/>
      <c r="Y234" s="39"/>
      <c r="Z234" s="55"/>
      <c r="AA234" s="17"/>
      <c r="AB234" s="15"/>
      <c r="AC234" s="65"/>
      <c r="AD234" s="122"/>
      <c r="AE234" s="39"/>
      <c r="AF234" s="52"/>
      <c r="AH234" s="17"/>
      <c r="AI234" s="17"/>
      <c r="AJ234" s="17"/>
      <c r="AK234" s="17"/>
      <c r="AM234" s="31" t="s">
        <v>60</v>
      </c>
    </row>
    <row r="235" spans="2:39" s="3" customFormat="1" ht="9.9499999999999993" customHeight="1" x14ac:dyDescent="0.2">
      <c r="C235" s="35"/>
      <c r="D235" s="40" t="s">
        <v>10</v>
      </c>
      <c r="E235" s="196" t="s">
        <v>356</v>
      </c>
      <c r="F235" s="196"/>
      <c r="G235" s="196" t="s">
        <v>358</v>
      </c>
      <c r="H235" s="196"/>
      <c r="I235" s="196" t="s">
        <v>388</v>
      </c>
      <c r="J235" s="196"/>
      <c r="K235" s="196"/>
      <c r="M235" s="30"/>
      <c r="N235" s="30"/>
      <c r="O235" s="30"/>
      <c r="P235" s="30"/>
      <c r="Q235" s="39"/>
      <c r="R235" s="30"/>
      <c r="S235" s="5"/>
      <c r="T235" s="52"/>
      <c r="U235" s="69"/>
      <c r="V235" s="69"/>
      <c r="W235" s="52"/>
      <c r="X235" s="39"/>
      <c r="Y235" s="39"/>
      <c r="Z235" s="55"/>
      <c r="AA235" s="17"/>
      <c r="AB235" s="15"/>
      <c r="AC235" s="65"/>
      <c r="AD235" s="122"/>
      <c r="AE235" s="17"/>
      <c r="AF235" s="52"/>
      <c r="AH235" s="17"/>
      <c r="AI235" s="17"/>
      <c r="AJ235" s="17"/>
      <c r="AK235" s="17"/>
      <c r="AM235" s="31"/>
    </row>
    <row r="236" spans="2:39" s="3" customFormat="1" ht="9.9499999999999993" customHeight="1" x14ac:dyDescent="0.2">
      <c r="C236" s="35"/>
      <c r="D236" s="40"/>
      <c r="E236" s="196" t="s">
        <v>357</v>
      </c>
      <c r="F236" s="196"/>
      <c r="G236" s="196" t="s">
        <v>359</v>
      </c>
      <c r="H236" s="196"/>
      <c r="I236" s="196" t="s">
        <v>396</v>
      </c>
      <c r="J236" s="196"/>
      <c r="K236" s="196"/>
      <c r="M236" s="30"/>
      <c r="N236" s="30"/>
      <c r="O236" s="30"/>
      <c r="P236" s="30"/>
      <c r="Q236" s="39"/>
      <c r="R236" s="30"/>
      <c r="S236" s="5"/>
      <c r="T236" s="52"/>
      <c r="U236" s="69"/>
      <c r="V236" s="69"/>
      <c r="W236" s="52"/>
      <c r="X236" s="39"/>
      <c r="Y236" s="39"/>
      <c r="Z236" s="55"/>
      <c r="AA236" s="17"/>
      <c r="AB236" s="15"/>
      <c r="AC236" s="65"/>
      <c r="AD236" s="122"/>
      <c r="AE236" s="17"/>
      <c r="AF236" s="52"/>
      <c r="AH236" s="17"/>
      <c r="AI236" s="17"/>
      <c r="AJ236" s="17"/>
      <c r="AK236" s="17"/>
      <c r="AM236" s="31"/>
    </row>
    <row r="237" spans="2:39" s="3" customFormat="1" ht="2.1" customHeight="1" x14ac:dyDescent="0.2">
      <c r="N237" s="73"/>
      <c r="O237" s="85"/>
      <c r="P237" s="6"/>
      <c r="Q237" s="39"/>
      <c r="R237" s="6"/>
      <c r="S237" s="5"/>
      <c r="T237" s="52"/>
      <c r="U237" s="56"/>
      <c r="V237" s="15"/>
      <c r="W237" s="52"/>
      <c r="X237" s="39"/>
      <c r="Y237" s="39"/>
      <c r="Z237" s="55"/>
      <c r="AA237" s="17"/>
      <c r="AB237" s="15"/>
      <c r="AC237" s="65"/>
      <c r="AD237" s="122"/>
      <c r="AE237" s="39"/>
      <c r="AF237" s="52"/>
      <c r="AH237" s="17"/>
      <c r="AI237" s="17"/>
      <c r="AJ237" s="17"/>
      <c r="AK237" s="17"/>
      <c r="AM237" s="31" t="s">
        <v>60</v>
      </c>
    </row>
    <row r="238" spans="2:39" s="3" customFormat="1" ht="9.9499999999999993" customHeight="1" x14ac:dyDescent="0.2">
      <c r="B238" s="111" t="s">
        <v>56</v>
      </c>
      <c r="D238" s="40" t="s">
        <v>114</v>
      </c>
      <c r="E238" s="73" t="s">
        <v>126</v>
      </c>
      <c r="F238" s="73"/>
      <c r="G238" s="30" t="s">
        <v>130</v>
      </c>
      <c r="H238" s="30"/>
      <c r="I238" s="30"/>
      <c r="J238" s="30"/>
      <c r="K238" s="30"/>
      <c r="N238" s="73" t="s">
        <v>134</v>
      </c>
      <c r="O238" s="85" t="s">
        <v>14</v>
      </c>
      <c r="P238" s="216"/>
      <c r="Q238" s="39">
        <f>IF(Suggested="Yes",Y238,AE238)</f>
        <v>11.35</v>
      </c>
      <c r="R238" s="37" t="s">
        <v>48</v>
      </c>
      <c r="S238" s="5" t="str">
        <f>+Instructions!$B$3</f>
        <v>B</v>
      </c>
      <c r="T238" s="52"/>
      <c r="U238" s="56">
        <f>+Instructions!$C$22</f>
        <v>0</v>
      </c>
      <c r="V238" s="17">
        <f>ROUND($Y238*(1-U238)+0.004999,2)</f>
        <v>11.35</v>
      </c>
      <c r="W238" s="52"/>
      <c r="X238" s="6" t="s">
        <v>401</v>
      </c>
      <c r="Y238" s="39">
        <v>11.35</v>
      </c>
      <c r="Z238" s="60">
        <f t="shared" ref="Z238" si="355">+U238</f>
        <v>0</v>
      </c>
      <c r="AA238" s="17">
        <f t="shared" ref="AA238" si="356">+V238</f>
        <v>11.35</v>
      </c>
      <c r="AB238" s="12">
        <f t="shared" ref="AB238" si="357">(AE238-AA238)/AE238</f>
        <v>0</v>
      </c>
      <c r="AC238" s="119"/>
      <c r="AD238" s="126">
        <v>1</v>
      </c>
      <c r="AE238" s="38">
        <f t="shared" ref="AE238" si="358">SUM(AH238:AJ238)+AC238</f>
        <v>11.35</v>
      </c>
      <c r="AF238" s="52"/>
      <c r="AH238" s="17">
        <f t="shared" ref="AH238" si="359">ROUND(AA238/(1-VLOOKUP(AD238,Group,2,FALSE)),2)</f>
        <v>11.35</v>
      </c>
      <c r="AI238" s="17">
        <f t="shared" ref="AI238" si="360">IF(VLOOKUP(AD238,Group,5,FALSE)="YES",VLOOKUP(ROUND(ROUND(AH238,1)-AH238,2),Round,2,FALSE)+VLOOKUP(AD238,Group,6,FALSE),0)</f>
        <v>0</v>
      </c>
      <c r="AJ238" s="17">
        <f t="shared" ref="AJ238" si="361">IF(VLOOKUP(AD238,Group,7,FALSE)="",0,ROUND(AH238-0.04999,1)-AH238+AK238)</f>
        <v>0</v>
      </c>
      <c r="AK238" s="17" t="str">
        <f t="shared" ref="AK238" si="362">IF(VLOOKUP(AD238,Group,7,FALSE)="","",VLOOKUP(AD238,Group,7,FALSE))</f>
        <v/>
      </c>
      <c r="AM238" s="97" t="s">
        <v>60</v>
      </c>
    </row>
    <row r="239" spans="2:39" s="3" customFormat="1" ht="2.1" customHeight="1" x14ac:dyDescent="0.2">
      <c r="N239" s="73"/>
      <c r="O239" s="85"/>
      <c r="P239" s="6"/>
      <c r="Q239" s="39"/>
      <c r="R239" s="6"/>
      <c r="S239" s="5"/>
      <c r="T239" s="52"/>
      <c r="U239" s="56"/>
      <c r="V239" s="15"/>
      <c r="W239" s="52"/>
      <c r="X239" s="39"/>
      <c r="Y239" s="39"/>
      <c r="Z239" s="55"/>
      <c r="AA239" s="17"/>
      <c r="AB239" s="15"/>
      <c r="AC239" s="65"/>
      <c r="AD239" s="122"/>
      <c r="AE239" s="39"/>
      <c r="AF239" s="52"/>
      <c r="AH239" s="17"/>
      <c r="AI239" s="17"/>
      <c r="AJ239" s="17"/>
      <c r="AK239" s="17"/>
      <c r="AM239" s="31" t="s">
        <v>60</v>
      </c>
    </row>
    <row r="240" spans="2:39" s="3" customFormat="1" ht="9.9499999999999993" customHeight="1" x14ac:dyDescent="0.2">
      <c r="B240" s="110" t="s">
        <v>8</v>
      </c>
      <c r="D240" s="40"/>
      <c r="E240" s="73" t="s">
        <v>106</v>
      </c>
      <c r="F240" s="73"/>
      <c r="G240" s="30" t="s">
        <v>142</v>
      </c>
      <c r="H240" s="30"/>
      <c r="I240" s="30"/>
      <c r="J240" s="30"/>
      <c r="K240" s="30" t="s">
        <v>89</v>
      </c>
      <c r="N240" s="73"/>
      <c r="O240" s="85" t="s">
        <v>14</v>
      </c>
      <c r="P240" s="216" t="s">
        <v>53</v>
      </c>
      <c r="Q240" s="39">
        <f>IF(Suggested="Yes",Y240,AE240)</f>
        <v>10.25</v>
      </c>
      <c r="R240" s="37" t="s">
        <v>47</v>
      </c>
      <c r="S240" s="5" t="str">
        <f>+Instructions!$B$3</f>
        <v>B</v>
      </c>
      <c r="T240" s="52"/>
      <c r="U240" s="56">
        <f>+Instructions!$C$22</f>
        <v>0</v>
      </c>
      <c r="V240" s="17">
        <f t="shared" ref="V240" si="363">ROUND($Y240*(1-U240)+0.004999,2)</f>
        <v>10.25</v>
      </c>
      <c r="W240" s="52"/>
      <c r="X240" s="6" t="s">
        <v>401</v>
      </c>
      <c r="Y240" s="39">
        <v>10.25</v>
      </c>
      <c r="Z240" s="60">
        <f t="shared" ref="Z240" si="364">+U240</f>
        <v>0</v>
      </c>
      <c r="AA240" s="17">
        <f t="shared" ref="AA240" si="365">+V240</f>
        <v>10.25</v>
      </c>
      <c r="AB240" s="12">
        <f t="shared" ref="AB240" si="366">(AE240-AA240)/AE240</f>
        <v>0</v>
      </c>
      <c r="AC240" s="119"/>
      <c r="AD240" s="127">
        <v>3</v>
      </c>
      <c r="AE240" s="53">
        <f t="shared" ref="AE240" si="367">SUM(AH240:AJ240)+AC240</f>
        <v>10.25</v>
      </c>
      <c r="AF240" s="52"/>
      <c r="AH240" s="17">
        <f t="shared" ref="AH240" si="368">ROUND(AA240/(1-VLOOKUP(AD240,Group,2,FALSE)),2)</f>
        <v>10.25</v>
      </c>
      <c r="AI240" s="17">
        <f t="shared" ref="AI240" si="369">IF(VLOOKUP(AD240,Group,5,FALSE)="YES",VLOOKUP(ROUND(ROUND(AH240,1)-AH240,2),Round,2,FALSE)+VLOOKUP(AD240,Group,6,FALSE),0)</f>
        <v>0</v>
      </c>
      <c r="AJ240" s="17">
        <f t="shared" ref="AJ240" si="370">IF(VLOOKUP(AD240,Group,7,FALSE)="",0,ROUND(AH240-0.04999,1)-AH240+AK240)</f>
        <v>0</v>
      </c>
      <c r="AK240" s="17" t="str">
        <f t="shared" ref="AK240" si="371">IF(VLOOKUP(AD240,Group,7,FALSE)="","",VLOOKUP(AD240,Group,7,FALSE))</f>
        <v/>
      </c>
      <c r="AM240" s="97" t="s">
        <v>60</v>
      </c>
    </row>
    <row r="241" spans="2:39" s="3" customFormat="1" ht="2.85" customHeight="1" x14ac:dyDescent="0.2">
      <c r="N241" s="73"/>
      <c r="O241" s="85"/>
      <c r="P241" s="6"/>
      <c r="Q241" s="39"/>
      <c r="R241" s="6"/>
      <c r="S241" s="5"/>
      <c r="T241" s="52"/>
      <c r="U241" s="56"/>
      <c r="V241" s="15"/>
      <c r="W241" s="52"/>
      <c r="X241" s="39"/>
      <c r="Y241" s="39"/>
      <c r="Z241" s="55"/>
      <c r="AA241" s="17"/>
      <c r="AB241" s="15"/>
      <c r="AC241" s="65"/>
      <c r="AD241" s="122"/>
      <c r="AE241" s="39"/>
      <c r="AF241" s="52"/>
      <c r="AH241" s="17"/>
      <c r="AI241" s="17"/>
      <c r="AJ241" s="17"/>
      <c r="AK241" s="17"/>
      <c r="AM241" s="31"/>
    </row>
    <row r="242" spans="2:39" s="3" customFormat="1" ht="9.9499999999999993" customHeight="1" x14ac:dyDescent="0.2">
      <c r="B242" s="111" t="s">
        <v>56</v>
      </c>
      <c r="D242" s="40" t="s">
        <v>140</v>
      </c>
      <c r="E242" s="73" t="s">
        <v>132</v>
      </c>
      <c r="F242" s="73"/>
      <c r="G242" s="30" t="s">
        <v>49</v>
      </c>
      <c r="H242" s="30"/>
      <c r="I242" s="30"/>
      <c r="J242" s="30"/>
      <c r="K242" s="30"/>
      <c r="N242" s="73" t="s">
        <v>135</v>
      </c>
      <c r="O242" s="85" t="s">
        <v>14</v>
      </c>
      <c r="P242" s="216"/>
      <c r="Q242" s="39">
        <f>IF(Suggested="Yes",Y242,AE242)</f>
        <v>10.15</v>
      </c>
      <c r="R242" s="37" t="s">
        <v>48</v>
      </c>
      <c r="S242" s="5" t="str">
        <f>+Instructions!$B$3</f>
        <v>B</v>
      </c>
      <c r="T242" s="52"/>
      <c r="U242" s="56">
        <f>+Instructions!$C$22</f>
        <v>0</v>
      </c>
      <c r="V242" s="17">
        <f>ROUND($Y242*(1-U242)+0.004999,2)</f>
        <v>10.15</v>
      </c>
      <c r="W242" s="52"/>
      <c r="X242" s="6" t="s">
        <v>401</v>
      </c>
      <c r="Y242" s="39">
        <v>10.15</v>
      </c>
      <c r="Z242" s="60">
        <f t="shared" ref="Z242:Z243" si="372">+U242</f>
        <v>0</v>
      </c>
      <c r="AA242" s="17">
        <f t="shared" ref="AA242:AA243" si="373">+V242</f>
        <v>10.15</v>
      </c>
      <c r="AB242" s="12">
        <f t="shared" ref="AB242:AB243" si="374">(AE242-AA242)/AE242</f>
        <v>0</v>
      </c>
      <c r="AC242" s="119"/>
      <c r="AD242" s="126">
        <v>1</v>
      </c>
      <c r="AE242" s="38">
        <f t="shared" ref="AE242:AE243" si="375">SUM(AH242:AJ242)+AC242</f>
        <v>10.15</v>
      </c>
      <c r="AF242" s="52"/>
      <c r="AH242" s="17">
        <f t="shared" ref="AH242:AH243" si="376">ROUND(AA242/(1-VLOOKUP(AD242,Group,2,FALSE)),2)</f>
        <v>10.15</v>
      </c>
      <c r="AI242" s="17">
        <f t="shared" ref="AI242:AI243" si="377">IF(VLOOKUP(AD242,Group,5,FALSE)="YES",VLOOKUP(ROUND(ROUND(AH242,1)-AH242,2),Round,2,FALSE)+VLOOKUP(AD242,Group,6,FALSE),0)</f>
        <v>0</v>
      </c>
      <c r="AJ242" s="17">
        <f t="shared" ref="AJ242:AJ243" si="378">IF(VLOOKUP(AD242,Group,7,FALSE)="",0,ROUND(AH242-0.04999,1)-AH242+AK242)</f>
        <v>0</v>
      </c>
      <c r="AK242" s="17" t="str">
        <f t="shared" ref="AK242:AK243" si="379">IF(VLOOKUP(AD242,Group,7,FALSE)="","",VLOOKUP(AD242,Group,7,FALSE))</f>
        <v/>
      </c>
      <c r="AM242" s="97" t="s">
        <v>60</v>
      </c>
    </row>
    <row r="243" spans="2:39" s="3" customFormat="1" ht="9.9499999999999993" customHeight="1" x14ac:dyDescent="0.2">
      <c r="B243" s="111" t="s">
        <v>56</v>
      </c>
      <c r="D243" s="40"/>
      <c r="E243" s="73" t="s">
        <v>126</v>
      </c>
      <c r="F243" s="73"/>
      <c r="G243" s="30" t="s">
        <v>130</v>
      </c>
      <c r="H243" s="30"/>
      <c r="I243" s="30"/>
      <c r="J243" s="30"/>
      <c r="K243" s="30"/>
      <c r="N243" s="73" t="s">
        <v>134</v>
      </c>
      <c r="O243" s="85" t="s">
        <v>14</v>
      </c>
      <c r="P243" s="216"/>
      <c r="Q243" s="39">
        <f>IF(Suggested="Yes",Y243,AE243)</f>
        <v>11.35</v>
      </c>
      <c r="R243" s="37" t="s">
        <v>48</v>
      </c>
      <c r="S243" s="5" t="str">
        <f>+Instructions!$B$3</f>
        <v>B</v>
      </c>
      <c r="T243" s="52"/>
      <c r="U243" s="56">
        <f>+Instructions!$C$22</f>
        <v>0</v>
      </c>
      <c r="V243" s="17">
        <f>ROUND($Y243*(1-U243)+0.004999,2)</f>
        <v>11.35</v>
      </c>
      <c r="W243" s="52"/>
      <c r="X243" s="6" t="s">
        <v>401</v>
      </c>
      <c r="Y243" s="39">
        <v>11.35</v>
      </c>
      <c r="Z243" s="60">
        <f t="shared" si="372"/>
        <v>0</v>
      </c>
      <c r="AA243" s="17">
        <f t="shared" si="373"/>
        <v>11.35</v>
      </c>
      <c r="AB243" s="12">
        <f t="shared" si="374"/>
        <v>0</v>
      </c>
      <c r="AC243" s="119"/>
      <c r="AD243" s="126">
        <v>1</v>
      </c>
      <c r="AE243" s="38">
        <f t="shared" si="375"/>
        <v>11.35</v>
      </c>
      <c r="AF243" s="52"/>
      <c r="AH243" s="17">
        <f t="shared" si="376"/>
        <v>11.35</v>
      </c>
      <c r="AI243" s="17">
        <f t="shared" si="377"/>
        <v>0</v>
      </c>
      <c r="AJ243" s="17">
        <f t="shared" si="378"/>
        <v>0</v>
      </c>
      <c r="AK243" s="17" t="str">
        <f t="shared" si="379"/>
        <v/>
      </c>
      <c r="AM243" s="97" t="s">
        <v>60</v>
      </c>
    </row>
    <row r="244" spans="2:39" s="3" customFormat="1" ht="2.1" customHeight="1" x14ac:dyDescent="0.2">
      <c r="N244" s="73"/>
      <c r="O244" s="85"/>
      <c r="P244" s="6"/>
      <c r="Q244" s="39"/>
      <c r="R244" s="6"/>
      <c r="S244" s="5"/>
      <c r="T244" s="52"/>
      <c r="U244" s="56"/>
      <c r="V244" s="15"/>
      <c r="W244" s="52"/>
      <c r="X244" s="39"/>
      <c r="Y244" s="39"/>
      <c r="Z244" s="55"/>
      <c r="AA244" s="17"/>
      <c r="AB244" s="15"/>
      <c r="AC244" s="65"/>
      <c r="AD244" s="122"/>
      <c r="AE244" s="39"/>
      <c r="AF244" s="52"/>
      <c r="AH244" s="17"/>
      <c r="AI244" s="17"/>
      <c r="AJ244" s="17"/>
      <c r="AK244" s="17"/>
      <c r="AM244" s="31" t="s">
        <v>60</v>
      </c>
    </row>
    <row r="245" spans="2:39" s="3" customFormat="1" ht="9.9499999999999993" customHeight="1" x14ac:dyDescent="0.2">
      <c r="B245" s="110" t="s">
        <v>8</v>
      </c>
      <c r="D245" s="40"/>
      <c r="E245" s="73" t="s">
        <v>106</v>
      </c>
      <c r="F245" s="73"/>
      <c r="G245" s="30" t="s">
        <v>142</v>
      </c>
      <c r="H245" s="30"/>
      <c r="I245" s="30"/>
      <c r="J245" s="30"/>
      <c r="K245" s="30"/>
      <c r="L245" s="30"/>
      <c r="N245" s="73"/>
      <c r="O245" s="85" t="s">
        <v>14</v>
      </c>
      <c r="P245" s="216" t="s">
        <v>235</v>
      </c>
      <c r="Q245" s="39">
        <f>IF(Suggested="Yes",Y245,AE245)</f>
        <v>10.25</v>
      </c>
      <c r="R245" s="37" t="s">
        <v>47</v>
      </c>
      <c r="S245" s="5" t="str">
        <f>+Instructions!$B$3</f>
        <v>B</v>
      </c>
      <c r="T245" s="52"/>
      <c r="U245" s="56">
        <f>+Instructions!$C$22</f>
        <v>0</v>
      </c>
      <c r="V245" s="17">
        <f t="shared" ref="V245" si="380">ROUND($Y245*(1-U245)+0.004999,2)</f>
        <v>10.25</v>
      </c>
      <c r="W245" s="52"/>
      <c r="X245" s="6" t="s">
        <v>401</v>
      </c>
      <c r="Y245" s="39">
        <v>10.25</v>
      </c>
      <c r="Z245" s="60">
        <f t="shared" ref="Z245" si="381">+U245</f>
        <v>0</v>
      </c>
      <c r="AA245" s="17">
        <f t="shared" ref="AA245" si="382">+V245</f>
        <v>10.25</v>
      </c>
      <c r="AB245" s="12">
        <f t="shared" ref="AB245" si="383">(AE245-AA245)/AE245</f>
        <v>0</v>
      </c>
      <c r="AC245" s="119"/>
      <c r="AD245" s="127">
        <v>3</v>
      </c>
      <c r="AE245" s="53">
        <f t="shared" ref="AE245" si="384">SUM(AH245:AJ245)+AC245</f>
        <v>10.25</v>
      </c>
      <c r="AF245" s="52"/>
      <c r="AH245" s="17">
        <f t="shared" ref="AH245" si="385">ROUND(AA245/(1-VLOOKUP(AD245,Group,2,FALSE)),2)</f>
        <v>10.25</v>
      </c>
      <c r="AI245" s="17">
        <f t="shared" ref="AI245" si="386">IF(VLOOKUP(AD245,Group,5,FALSE)="YES",VLOOKUP(ROUND(ROUND(AH245,1)-AH245,2),Round,2,FALSE)+VLOOKUP(AD245,Group,6,FALSE),0)</f>
        <v>0</v>
      </c>
      <c r="AJ245" s="17">
        <f t="shared" ref="AJ245" si="387">IF(VLOOKUP(AD245,Group,7,FALSE)="",0,ROUND(AH245-0.04999,1)-AH245+AK245)</f>
        <v>0</v>
      </c>
      <c r="AK245" s="17" t="str">
        <f t="shared" ref="AK245" si="388">IF(VLOOKUP(AD245,Group,7,FALSE)="","",VLOOKUP(AD245,Group,7,FALSE))</f>
        <v/>
      </c>
      <c r="AM245" s="97" t="s">
        <v>60</v>
      </c>
    </row>
    <row r="246" spans="2:39" s="3" customFormat="1" ht="1.5" customHeight="1" x14ac:dyDescent="0.2">
      <c r="N246" s="73"/>
      <c r="O246" s="85"/>
      <c r="P246" s="6"/>
      <c r="Q246" s="39"/>
      <c r="R246" s="6"/>
      <c r="S246" s="5"/>
      <c r="T246" s="52"/>
      <c r="U246" s="56"/>
      <c r="V246" s="15"/>
      <c r="W246" s="52"/>
      <c r="X246" s="39"/>
      <c r="Y246" s="39"/>
      <c r="Z246" s="55"/>
      <c r="AA246" s="17"/>
      <c r="AB246" s="15"/>
      <c r="AC246" s="65"/>
      <c r="AD246" s="122"/>
      <c r="AE246" s="39"/>
      <c r="AF246" s="52"/>
      <c r="AH246" s="17"/>
      <c r="AI246" s="17"/>
      <c r="AJ246" s="17"/>
      <c r="AK246" s="17"/>
      <c r="AM246" s="31"/>
    </row>
    <row r="247" spans="2:39" s="3" customFormat="1" ht="9.75" customHeight="1" x14ac:dyDescent="0.2">
      <c r="B247" s="117"/>
      <c r="D247" s="40" t="s">
        <v>236</v>
      </c>
      <c r="E247" s="215" t="s">
        <v>394</v>
      </c>
      <c r="F247" s="73"/>
      <c r="G247" s="30"/>
      <c r="H247" s="30"/>
      <c r="I247" s="214"/>
      <c r="J247" s="30"/>
      <c r="K247" s="30"/>
      <c r="L247" s="30"/>
      <c r="N247" s="73"/>
      <c r="O247" s="85"/>
      <c r="P247" s="29"/>
      <c r="Q247" s="39"/>
      <c r="R247" s="37"/>
      <c r="S247" s="5"/>
      <c r="T247" s="52"/>
      <c r="U247" s="56"/>
      <c r="V247" s="39"/>
      <c r="W247" s="52"/>
      <c r="X247" s="6"/>
      <c r="Y247" s="39"/>
      <c r="Z247" s="60"/>
      <c r="AA247" s="39"/>
      <c r="AB247" s="60"/>
      <c r="AC247" s="74"/>
      <c r="AD247" s="170"/>
      <c r="AE247" s="39"/>
      <c r="AF247" s="52"/>
      <c r="AH247" s="17"/>
      <c r="AI247" s="17"/>
      <c r="AJ247" s="17"/>
      <c r="AK247" s="17"/>
      <c r="AM247" s="31"/>
    </row>
    <row r="248" spans="2:39" s="3" customFormat="1" ht="9.75" customHeight="1" x14ac:dyDescent="0.2">
      <c r="B248" s="117"/>
      <c r="D248" s="40"/>
      <c r="E248" s="215" t="s">
        <v>395</v>
      </c>
      <c r="F248" s="73"/>
      <c r="G248" s="30"/>
      <c r="H248" s="30"/>
      <c r="I248" s="214"/>
      <c r="J248" s="30"/>
      <c r="K248" s="30"/>
      <c r="L248" s="30"/>
      <c r="N248" s="73"/>
      <c r="O248" s="85"/>
      <c r="P248" s="29"/>
      <c r="Q248" s="39"/>
      <c r="R248" s="37"/>
      <c r="S248" s="5"/>
      <c r="T248" s="52"/>
      <c r="U248" s="56"/>
      <c r="V248" s="39"/>
      <c r="W248" s="52"/>
      <c r="X248" s="6"/>
      <c r="Y248" s="39"/>
      <c r="Z248" s="60"/>
      <c r="AA248" s="39"/>
      <c r="AB248" s="60"/>
      <c r="AC248" s="74"/>
      <c r="AD248" s="170"/>
      <c r="AE248" s="39"/>
      <c r="AF248" s="52"/>
      <c r="AH248" s="17"/>
      <c r="AI248" s="17"/>
      <c r="AJ248" s="17"/>
      <c r="AK248" s="17"/>
      <c r="AM248" s="31"/>
    </row>
    <row r="249" spans="2:39" s="3" customFormat="1" ht="3.95" customHeight="1" x14ac:dyDescent="0.2">
      <c r="N249" s="73"/>
      <c r="O249" s="85"/>
      <c r="P249" s="6"/>
      <c r="Q249" s="39"/>
      <c r="R249" s="6"/>
      <c r="S249" s="5"/>
      <c r="T249" s="52"/>
      <c r="U249" s="56"/>
      <c r="V249" s="15"/>
      <c r="W249" s="52"/>
      <c r="X249" s="39"/>
      <c r="Y249" s="39"/>
      <c r="Z249" s="55"/>
      <c r="AA249" s="17"/>
      <c r="AB249" s="15"/>
      <c r="AC249" s="65"/>
      <c r="AD249" s="122"/>
      <c r="AE249" s="39"/>
      <c r="AF249" s="52"/>
      <c r="AH249" s="17"/>
      <c r="AI249" s="17"/>
      <c r="AJ249" s="17"/>
      <c r="AK249" s="17"/>
      <c r="AM249" s="31"/>
    </row>
    <row r="250" spans="2:39" s="3" customFormat="1" ht="9.9499999999999993" customHeight="1" x14ac:dyDescent="0.2">
      <c r="C250" s="193" t="s">
        <v>227</v>
      </c>
      <c r="N250" s="73"/>
      <c r="O250" s="85"/>
      <c r="P250" s="194" t="s">
        <v>94</v>
      </c>
      <c r="Q250" s="168" t="s">
        <v>213</v>
      </c>
      <c r="R250" s="195"/>
      <c r="S250" s="5"/>
      <c r="T250" s="52"/>
      <c r="U250" s="56"/>
      <c r="V250" s="15"/>
      <c r="W250" s="52"/>
      <c r="X250" s="39"/>
      <c r="Y250" s="39"/>
      <c r="Z250" s="55"/>
      <c r="AA250" s="17"/>
      <c r="AB250" s="15"/>
      <c r="AC250" s="65"/>
      <c r="AD250" s="65"/>
      <c r="AE250" s="39"/>
      <c r="AF250" s="52"/>
      <c r="AM250" s="146"/>
    </row>
    <row r="251" spans="2:39" s="3" customFormat="1" ht="2.85" customHeight="1" x14ac:dyDescent="0.2">
      <c r="C251" s="3" t="s">
        <v>95</v>
      </c>
      <c r="N251" s="73"/>
      <c r="O251" s="85"/>
      <c r="P251" s="6"/>
      <c r="Q251" s="39"/>
      <c r="R251" s="6"/>
      <c r="S251" s="5"/>
      <c r="T251" s="52"/>
      <c r="U251" s="56"/>
      <c r="V251" s="15"/>
      <c r="W251" s="52"/>
      <c r="X251" s="39"/>
      <c r="Y251" s="39"/>
      <c r="Z251" s="55"/>
      <c r="AA251" s="17"/>
      <c r="AB251" s="15"/>
      <c r="AC251" s="65"/>
      <c r="AD251" s="122"/>
      <c r="AE251" s="39"/>
      <c r="AF251" s="52"/>
      <c r="AH251" s="17"/>
      <c r="AI251" s="17"/>
      <c r="AJ251" s="17"/>
      <c r="AK251" s="17"/>
      <c r="AM251" s="31" t="s">
        <v>60</v>
      </c>
    </row>
    <row r="252" spans="2:39" s="3" customFormat="1" ht="9.9499999999999993" customHeight="1" x14ac:dyDescent="0.2">
      <c r="C252" s="35"/>
      <c r="D252" s="40" t="s">
        <v>10</v>
      </c>
      <c r="E252" s="196" t="s">
        <v>204</v>
      </c>
      <c r="F252" s="196"/>
      <c r="G252" s="196"/>
      <c r="H252" s="196"/>
      <c r="I252" s="196"/>
      <c r="J252" s="196"/>
      <c r="K252" s="196"/>
      <c r="M252" s="30"/>
      <c r="N252" s="30"/>
      <c r="O252" s="30"/>
      <c r="P252" s="30"/>
      <c r="Q252" s="39"/>
      <c r="R252" s="30"/>
      <c r="S252" s="5"/>
      <c r="T252" s="52"/>
      <c r="U252" s="69"/>
      <c r="V252" s="69"/>
      <c r="W252" s="52"/>
      <c r="X252" s="39"/>
      <c r="Y252" s="39"/>
      <c r="Z252" s="55"/>
      <c r="AA252" s="17"/>
      <c r="AB252" s="15"/>
      <c r="AC252" s="65"/>
      <c r="AD252" s="122"/>
      <c r="AE252" s="17"/>
      <c r="AF252" s="52"/>
      <c r="AH252" s="17"/>
      <c r="AI252" s="17"/>
      <c r="AJ252" s="17"/>
      <c r="AK252" s="17"/>
      <c r="AM252" s="31"/>
    </row>
    <row r="253" spans="2:39" s="3" customFormat="1" ht="2.1" customHeight="1" x14ac:dyDescent="0.2">
      <c r="N253" s="73"/>
      <c r="O253" s="85"/>
      <c r="P253" s="6"/>
      <c r="Q253" s="39"/>
      <c r="R253" s="6"/>
      <c r="S253" s="5"/>
      <c r="T253" s="52"/>
      <c r="U253" s="56"/>
      <c r="V253" s="15"/>
      <c r="W253" s="52"/>
      <c r="X253" s="39"/>
      <c r="Y253" s="39"/>
      <c r="Z253" s="55"/>
      <c r="AA253" s="17"/>
      <c r="AB253" s="15"/>
      <c r="AC253" s="65"/>
      <c r="AD253" s="122"/>
      <c r="AE253" s="39"/>
      <c r="AF253" s="52"/>
      <c r="AH253" s="17"/>
      <c r="AI253" s="17"/>
      <c r="AJ253" s="17"/>
      <c r="AK253" s="17"/>
      <c r="AM253" s="31" t="s">
        <v>60</v>
      </c>
    </row>
    <row r="254" spans="2:39" s="3" customFormat="1" ht="9.9499999999999993" customHeight="1" x14ac:dyDescent="0.2">
      <c r="B254" s="111" t="s">
        <v>56</v>
      </c>
      <c r="D254" s="40"/>
      <c r="E254" s="73" t="s">
        <v>199</v>
      </c>
      <c r="F254" s="73"/>
      <c r="G254" s="30" t="s">
        <v>49</v>
      </c>
      <c r="H254" s="30"/>
      <c r="I254" s="30"/>
      <c r="J254" s="30"/>
      <c r="K254" s="30"/>
      <c r="L254" s="30"/>
      <c r="N254" s="73" t="s">
        <v>293</v>
      </c>
      <c r="O254" s="85" t="s">
        <v>14</v>
      </c>
      <c r="P254" s="29" t="s">
        <v>53</v>
      </c>
      <c r="Q254" s="39">
        <f>IF(Suggested="Yes",Y254,AE254)</f>
        <v>9.4499999999999993</v>
      </c>
      <c r="R254" s="37" t="s">
        <v>48</v>
      </c>
      <c r="S254" s="5" t="str">
        <f>+Instructions!$B$3</f>
        <v>B</v>
      </c>
      <c r="T254" s="52"/>
      <c r="U254" s="56">
        <f>+Instructions!$C$22</f>
        <v>0</v>
      </c>
      <c r="V254" s="17">
        <f t="shared" ref="V254" si="389">ROUND($Y254*(1-U254)+0.004999,2)</f>
        <v>9.4499999999999993</v>
      </c>
      <c r="W254" s="52"/>
      <c r="X254" s="6" t="s">
        <v>401</v>
      </c>
      <c r="Y254" s="39">
        <v>9.4499999999999993</v>
      </c>
      <c r="Z254" s="60">
        <f t="shared" ref="Z254" si="390">+U254</f>
        <v>0</v>
      </c>
      <c r="AA254" s="17">
        <f t="shared" ref="AA254" si="391">+V254</f>
        <v>9.4499999999999993</v>
      </c>
      <c r="AB254" s="12">
        <f t="shared" ref="AB254" si="392">(AE254-AA254)/AE254</f>
        <v>0</v>
      </c>
      <c r="AC254" s="119"/>
      <c r="AD254" s="126">
        <v>1</v>
      </c>
      <c r="AE254" s="38">
        <f t="shared" ref="AE254" si="393">SUM(AH254:AJ254)+AC254</f>
        <v>9.4499999999999993</v>
      </c>
      <c r="AF254" s="52"/>
      <c r="AH254" s="17">
        <f t="shared" ref="AH254" si="394">ROUND(AA254/(1-VLOOKUP(AD254,Group,2,FALSE)),2)</f>
        <v>9.4499999999999993</v>
      </c>
      <c r="AI254" s="17">
        <f t="shared" ref="AI254" si="395">IF(VLOOKUP(AD254,Group,5,FALSE)="YES",VLOOKUP(ROUND(ROUND(AH254,1)-AH254,2),Round,2,FALSE)+VLOOKUP(AD254,Group,6,FALSE),0)</f>
        <v>0</v>
      </c>
      <c r="AJ254" s="17">
        <f t="shared" ref="AJ254" si="396">IF(VLOOKUP(AD254,Group,7,FALSE)="",0,ROUND(AH254-0.04999,1)-AH254+AK254)</f>
        <v>0</v>
      </c>
      <c r="AK254" s="17" t="str">
        <f t="shared" ref="AK254" si="397">IF(VLOOKUP(AD254,Group,7,FALSE)="","",VLOOKUP(AD254,Group,7,FALSE))</f>
        <v/>
      </c>
      <c r="AM254" s="97" t="s">
        <v>60</v>
      </c>
    </row>
    <row r="255" spans="2:39" s="3" customFormat="1" ht="1.5" customHeight="1" x14ac:dyDescent="0.2">
      <c r="N255" s="73"/>
      <c r="O255" s="85"/>
      <c r="P255" s="6"/>
      <c r="Q255" s="39"/>
      <c r="R255" s="6"/>
      <c r="S255" s="5"/>
      <c r="T255" s="52"/>
      <c r="U255" s="56"/>
      <c r="V255" s="15"/>
      <c r="W255" s="52"/>
      <c r="X255" s="39"/>
      <c r="Y255" s="39"/>
      <c r="Z255" s="55"/>
      <c r="AA255" s="17"/>
      <c r="AB255" s="15"/>
      <c r="AC255" s="65"/>
      <c r="AD255" s="122"/>
      <c r="AE255" s="39"/>
      <c r="AF255" s="52"/>
      <c r="AH255" s="17"/>
      <c r="AI255" s="17"/>
      <c r="AJ255" s="17"/>
      <c r="AK255" s="17"/>
      <c r="AM255" s="31"/>
    </row>
    <row r="256" spans="2:39" s="3" customFormat="1" ht="9.75" customHeight="1" x14ac:dyDescent="0.2">
      <c r="B256" s="117"/>
      <c r="D256" s="40" t="s">
        <v>143</v>
      </c>
      <c r="E256" s="197" t="s">
        <v>285</v>
      </c>
      <c r="F256" s="73"/>
      <c r="G256" s="30"/>
      <c r="H256" s="30"/>
      <c r="I256" s="30"/>
      <c r="J256" s="30"/>
      <c r="K256" s="30"/>
      <c r="L256" s="30"/>
      <c r="N256" s="73"/>
      <c r="O256" s="85"/>
      <c r="P256" s="29"/>
      <c r="Q256" s="39"/>
      <c r="R256" s="37"/>
      <c r="S256" s="5"/>
      <c r="T256" s="52"/>
      <c r="U256" s="56"/>
      <c r="V256" s="39"/>
      <c r="W256" s="52"/>
      <c r="X256" s="6"/>
      <c r="Y256" s="39"/>
      <c r="Z256" s="60"/>
      <c r="AA256" s="39"/>
      <c r="AB256" s="60"/>
      <c r="AC256" s="74"/>
      <c r="AD256" s="170"/>
      <c r="AE256" s="39"/>
      <c r="AF256" s="52"/>
      <c r="AH256" s="17"/>
      <c r="AI256" s="17"/>
      <c r="AJ256" s="17"/>
      <c r="AK256" s="17"/>
      <c r="AM256" s="31"/>
    </row>
    <row r="257" spans="2:39" s="3" customFormat="1" ht="3.95" customHeight="1" x14ac:dyDescent="0.2">
      <c r="N257" s="73"/>
      <c r="O257" s="85"/>
      <c r="P257" s="6"/>
      <c r="Q257" s="39"/>
      <c r="R257" s="6"/>
      <c r="S257" s="5"/>
      <c r="T257" s="52"/>
      <c r="U257" s="56"/>
      <c r="V257" s="15"/>
      <c r="W257" s="52"/>
      <c r="X257" s="39"/>
      <c r="Y257" s="39"/>
      <c r="Z257" s="55"/>
      <c r="AA257" s="17"/>
      <c r="AB257" s="15"/>
      <c r="AC257" s="65"/>
      <c r="AD257" s="122"/>
      <c r="AE257" s="39"/>
      <c r="AF257" s="52"/>
      <c r="AH257" s="17"/>
      <c r="AI257" s="17"/>
      <c r="AJ257" s="17"/>
      <c r="AK257" s="17"/>
      <c r="AM257" s="31"/>
    </row>
    <row r="258" spans="2:39" s="3" customFormat="1" ht="9.9499999999999993" customHeight="1" x14ac:dyDescent="0.2">
      <c r="C258" s="193" t="s">
        <v>286</v>
      </c>
      <c r="N258" s="73"/>
      <c r="O258" s="85"/>
      <c r="P258" s="194" t="s">
        <v>94</v>
      </c>
      <c r="Q258" s="168" t="s">
        <v>214</v>
      </c>
      <c r="R258" s="195"/>
      <c r="S258" s="5"/>
      <c r="T258" s="52"/>
      <c r="U258" s="56"/>
      <c r="V258" s="15"/>
      <c r="W258" s="52"/>
      <c r="X258" s="39"/>
      <c r="Y258" s="39"/>
      <c r="Z258" s="55"/>
      <c r="AA258" s="17"/>
      <c r="AB258" s="15"/>
      <c r="AC258" s="65"/>
      <c r="AD258" s="65"/>
      <c r="AE258" s="39"/>
      <c r="AF258" s="52"/>
      <c r="AM258" s="146"/>
    </row>
    <row r="259" spans="2:39" s="3" customFormat="1" ht="2.85" customHeight="1" x14ac:dyDescent="0.2">
      <c r="C259" s="3" t="s">
        <v>95</v>
      </c>
      <c r="N259" s="73"/>
      <c r="O259" s="85"/>
      <c r="P259" s="6"/>
      <c r="Q259" s="39"/>
      <c r="R259" s="6"/>
      <c r="S259" s="5"/>
      <c r="T259" s="52"/>
      <c r="U259" s="56"/>
      <c r="V259" s="15"/>
      <c r="W259" s="52"/>
      <c r="X259" s="39"/>
      <c r="Y259" s="39"/>
      <c r="Z259" s="55"/>
      <c r="AA259" s="17"/>
      <c r="AB259" s="15"/>
      <c r="AC259" s="65"/>
      <c r="AD259" s="122"/>
      <c r="AE259" s="39"/>
      <c r="AF259" s="52"/>
      <c r="AH259" s="17"/>
      <c r="AI259" s="17"/>
      <c r="AJ259" s="17"/>
      <c r="AK259" s="17"/>
      <c r="AM259" s="31" t="s">
        <v>60</v>
      </c>
    </row>
    <row r="260" spans="2:39" s="3" customFormat="1" ht="9.9499999999999993" customHeight="1" x14ac:dyDescent="0.2">
      <c r="C260" s="35"/>
      <c r="D260" s="40" t="s">
        <v>10</v>
      </c>
      <c r="E260" s="196" t="s">
        <v>215</v>
      </c>
      <c r="F260" s="196"/>
      <c r="G260" s="196"/>
      <c r="H260" s="196"/>
      <c r="I260" s="196"/>
      <c r="J260" s="196"/>
      <c r="K260" s="196"/>
      <c r="M260" s="30"/>
      <c r="N260" s="30"/>
      <c r="O260" s="30"/>
      <c r="P260" s="30"/>
      <c r="Q260" s="39"/>
      <c r="R260" s="30"/>
      <c r="S260" s="5"/>
      <c r="T260" s="52"/>
      <c r="U260" s="69"/>
      <c r="V260" s="69"/>
      <c r="W260" s="52"/>
      <c r="X260" s="39"/>
      <c r="Y260" s="39"/>
      <c r="Z260" s="55"/>
      <c r="AA260" s="17"/>
      <c r="AB260" s="15"/>
      <c r="AC260" s="65"/>
      <c r="AD260" s="122"/>
      <c r="AE260" s="17"/>
      <c r="AF260" s="52"/>
      <c r="AH260" s="17"/>
      <c r="AI260" s="17"/>
      <c r="AJ260" s="17"/>
      <c r="AK260" s="17"/>
      <c r="AM260" s="31"/>
    </row>
    <row r="261" spans="2:39" s="3" customFormat="1" ht="2.1" customHeight="1" x14ac:dyDescent="0.2">
      <c r="N261" s="73"/>
      <c r="O261" s="85"/>
      <c r="P261" s="6"/>
      <c r="Q261" s="39"/>
      <c r="R261" s="6"/>
      <c r="S261" s="5"/>
      <c r="T261" s="52"/>
      <c r="U261" s="56"/>
      <c r="V261" s="15"/>
      <c r="W261" s="52"/>
      <c r="X261" s="39"/>
      <c r="Y261" s="39"/>
      <c r="Z261" s="55"/>
      <c r="AA261" s="17"/>
      <c r="AB261" s="15"/>
      <c r="AC261" s="65"/>
      <c r="AD261" s="122"/>
      <c r="AE261" s="39"/>
      <c r="AF261" s="52"/>
      <c r="AH261" s="17"/>
      <c r="AI261" s="17"/>
      <c r="AJ261" s="17"/>
      <c r="AK261" s="17"/>
      <c r="AM261" s="31" t="s">
        <v>60</v>
      </c>
    </row>
    <row r="262" spans="2:39" s="3" customFormat="1" ht="9.9499999999999993" customHeight="1" x14ac:dyDescent="0.2">
      <c r="B262" s="111" t="s">
        <v>56</v>
      </c>
      <c r="D262" s="40"/>
      <c r="E262" s="73" t="s">
        <v>96</v>
      </c>
      <c r="F262" s="73"/>
      <c r="G262" s="30" t="s">
        <v>49</v>
      </c>
      <c r="H262" s="30"/>
      <c r="I262" s="30"/>
      <c r="J262" s="30"/>
      <c r="K262" s="30"/>
      <c r="L262" s="30"/>
      <c r="N262" s="73" t="s">
        <v>127</v>
      </c>
      <c r="O262" s="85" t="s">
        <v>14</v>
      </c>
      <c r="P262" s="29"/>
      <c r="Q262" s="39">
        <f>IF(Suggested="Yes",Y262,AE262)</f>
        <v>7.35</v>
      </c>
      <c r="R262" s="37" t="s">
        <v>48</v>
      </c>
      <c r="S262" s="5" t="str">
        <f>+Instructions!$B$3</f>
        <v>B</v>
      </c>
      <c r="T262" s="52"/>
      <c r="U262" s="56">
        <f>+Instructions!$C$22</f>
        <v>0</v>
      </c>
      <c r="V262" s="17">
        <f t="shared" ref="V262:V263" si="398">ROUND($Y262*(1-U262)+0.004999,2)</f>
        <v>7.35</v>
      </c>
      <c r="W262" s="52"/>
      <c r="X262" s="6" t="s">
        <v>401</v>
      </c>
      <c r="Y262" s="39">
        <v>7.35</v>
      </c>
      <c r="Z262" s="60">
        <f t="shared" ref="Z262:Z263" si="399">+U262</f>
        <v>0</v>
      </c>
      <c r="AA262" s="17">
        <f t="shared" ref="AA262:AA263" si="400">+V262</f>
        <v>7.35</v>
      </c>
      <c r="AB262" s="12">
        <f t="shared" ref="AB262:AB263" si="401">(AE262-AA262)/AE262</f>
        <v>0</v>
      </c>
      <c r="AC262" s="119"/>
      <c r="AD262" s="126">
        <v>1</v>
      </c>
      <c r="AE262" s="38">
        <f t="shared" ref="AE262:AE263" si="402">SUM(AH262:AJ262)+AC262</f>
        <v>7.35</v>
      </c>
      <c r="AF262" s="52"/>
      <c r="AH262" s="17">
        <f t="shared" ref="AH262:AH263" si="403">ROUND(AA262/(1-VLOOKUP(AD262,Group,2,FALSE)),2)</f>
        <v>7.35</v>
      </c>
      <c r="AI262" s="17">
        <f t="shared" ref="AI262:AI263" si="404">IF(VLOOKUP(AD262,Group,5,FALSE)="YES",VLOOKUP(ROUND(ROUND(AH262,1)-AH262,2),Round,2,FALSE)+VLOOKUP(AD262,Group,6,FALSE),0)</f>
        <v>0</v>
      </c>
      <c r="AJ262" s="17">
        <f t="shared" ref="AJ262:AJ263" si="405">IF(VLOOKUP(AD262,Group,7,FALSE)="",0,ROUND(AH262-0.04999,1)-AH262+AK262)</f>
        <v>0</v>
      </c>
      <c r="AK262" s="17" t="str">
        <f t="shared" ref="AK262:AK263" si="406">IF(VLOOKUP(AD262,Group,7,FALSE)="","",VLOOKUP(AD262,Group,7,FALSE))</f>
        <v/>
      </c>
      <c r="AM262" s="97" t="s">
        <v>60</v>
      </c>
    </row>
    <row r="263" spans="2:39" s="3" customFormat="1" ht="9.9499999999999993" customHeight="1" x14ac:dyDescent="0.2">
      <c r="B263" s="111" t="s">
        <v>56</v>
      </c>
      <c r="D263" s="40"/>
      <c r="E263" s="73" t="s">
        <v>196</v>
      </c>
      <c r="F263" s="73"/>
      <c r="G263" s="30" t="s">
        <v>128</v>
      </c>
      <c r="H263" s="30"/>
      <c r="I263" s="30"/>
      <c r="J263" s="30"/>
      <c r="K263" s="30"/>
      <c r="L263" s="30"/>
      <c r="N263" s="73" t="s">
        <v>206</v>
      </c>
      <c r="O263" s="85" t="s">
        <v>14</v>
      </c>
      <c r="P263" s="29" t="s">
        <v>53</v>
      </c>
      <c r="Q263" s="39">
        <f>IF(Suggested="Yes",Y263,AE263)</f>
        <v>10.55</v>
      </c>
      <c r="R263" s="37" t="s">
        <v>48</v>
      </c>
      <c r="S263" s="5" t="str">
        <f>+Instructions!$B$3</f>
        <v>B</v>
      </c>
      <c r="T263" s="52"/>
      <c r="U263" s="56">
        <f>+Instructions!$C$22</f>
        <v>0</v>
      </c>
      <c r="V263" s="17">
        <f t="shared" si="398"/>
        <v>10.55</v>
      </c>
      <c r="W263" s="52"/>
      <c r="X263" s="6" t="s">
        <v>401</v>
      </c>
      <c r="Y263" s="39">
        <v>10.55</v>
      </c>
      <c r="Z263" s="60">
        <f t="shared" si="399"/>
        <v>0</v>
      </c>
      <c r="AA263" s="17">
        <f t="shared" si="400"/>
        <v>10.55</v>
      </c>
      <c r="AB263" s="12">
        <f t="shared" si="401"/>
        <v>0</v>
      </c>
      <c r="AC263" s="119"/>
      <c r="AD263" s="126">
        <v>1</v>
      </c>
      <c r="AE263" s="38">
        <f t="shared" si="402"/>
        <v>10.55</v>
      </c>
      <c r="AF263" s="52"/>
      <c r="AH263" s="17">
        <f t="shared" si="403"/>
        <v>10.55</v>
      </c>
      <c r="AI263" s="17">
        <f t="shared" si="404"/>
        <v>0</v>
      </c>
      <c r="AJ263" s="17">
        <f t="shared" si="405"/>
        <v>0</v>
      </c>
      <c r="AK263" s="17" t="str">
        <f t="shared" si="406"/>
        <v/>
      </c>
      <c r="AM263" s="97" t="s">
        <v>60</v>
      </c>
    </row>
    <row r="264" spans="2:39" s="3" customFormat="1" ht="9.9499999999999993" customHeight="1" x14ac:dyDescent="0.2">
      <c r="B264" s="111" t="s">
        <v>56</v>
      </c>
      <c r="D264" s="40"/>
      <c r="E264" s="73" t="s">
        <v>222</v>
      </c>
      <c r="F264" s="73"/>
      <c r="G264" s="30" t="s">
        <v>219</v>
      </c>
      <c r="H264" s="30"/>
      <c r="I264" s="30"/>
      <c r="J264" s="30"/>
      <c r="K264" s="30"/>
      <c r="L264" s="30"/>
      <c r="N264" s="73" t="s">
        <v>159</v>
      </c>
      <c r="O264" s="85" t="s">
        <v>14</v>
      </c>
      <c r="P264" s="29" t="s">
        <v>297</v>
      </c>
      <c r="Q264" s="39">
        <f>IF(Suggested="Yes",Y264,AE264)</f>
        <v>8.25</v>
      </c>
      <c r="R264" s="37" t="s">
        <v>48</v>
      </c>
      <c r="S264" s="5" t="str">
        <f>+Instructions!$B$3</f>
        <v>B</v>
      </c>
      <c r="T264" s="52"/>
      <c r="U264" s="56">
        <f>+Instructions!$C$22</f>
        <v>0</v>
      </c>
      <c r="V264" s="17">
        <f t="shared" ref="V264" si="407">ROUND($Y264*(1-U264)+0.004999,2)</f>
        <v>8.25</v>
      </c>
      <c r="W264" s="52"/>
      <c r="X264" s="6" t="s">
        <v>401</v>
      </c>
      <c r="Y264" s="39">
        <v>8.25</v>
      </c>
      <c r="Z264" s="60">
        <f t="shared" ref="Z264" si="408">+U264</f>
        <v>0</v>
      </c>
      <c r="AA264" s="17">
        <f t="shared" ref="AA264" si="409">+V264</f>
        <v>8.25</v>
      </c>
      <c r="AB264" s="12">
        <f t="shared" ref="AB264" si="410">(AE264-AA264)/AE264</f>
        <v>0</v>
      </c>
      <c r="AC264" s="119"/>
      <c r="AD264" s="126">
        <v>1</v>
      </c>
      <c r="AE264" s="38">
        <f t="shared" ref="AE264" si="411">SUM(AH264:AJ264)+AC264</f>
        <v>8.25</v>
      </c>
      <c r="AF264" s="52"/>
      <c r="AH264" s="17">
        <f t="shared" ref="AH264" si="412">ROUND(AA264/(1-VLOOKUP(AD264,Group,2,FALSE)),2)</f>
        <v>8.25</v>
      </c>
      <c r="AI264" s="17">
        <f t="shared" ref="AI264" si="413">IF(VLOOKUP(AD264,Group,5,FALSE)="YES",VLOOKUP(ROUND(ROUND(AH264,1)-AH264,2),Round,2,FALSE)+VLOOKUP(AD264,Group,6,FALSE),0)</f>
        <v>0</v>
      </c>
      <c r="AJ264" s="17">
        <f t="shared" ref="AJ264" si="414">IF(VLOOKUP(AD264,Group,7,FALSE)="",0,ROUND(AH264-0.04999,1)-AH264+AK264)</f>
        <v>0</v>
      </c>
      <c r="AK264" s="17" t="str">
        <f t="shared" ref="AK264" si="415">IF(VLOOKUP(AD264,Group,7,FALSE)="","",VLOOKUP(AD264,Group,7,FALSE))</f>
        <v/>
      </c>
      <c r="AM264" s="97" t="s">
        <v>60</v>
      </c>
    </row>
    <row r="265" spans="2:39" s="3" customFormat="1" ht="2.1" customHeight="1" x14ac:dyDescent="0.2">
      <c r="N265" s="73"/>
      <c r="O265" s="85"/>
      <c r="P265" s="6"/>
      <c r="Q265" s="39"/>
      <c r="R265" s="6"/>
      <c r="S265" s="5"/>
      <c r="T265" s="52"/>
      <c r="U265" s="56"/>
      <c r="V265" s="15"/>
      <c r="W265" s="52"/>
      <c r="X265" s="39"/>
      <c r="Y265" s="39"/>
      <c r="Z265" s="55"/>
      <c r="AA265" s="17"/>
      <c r="AB265" s="15"/>
      <c r="AC265" s="65"/>
      <c r="AD265" s="122"/>
      <c r="AE265" s="39"/>
      <c r="AF265" s="52"/>
      <c r="AH265" s="17"/>
      <c r="AI265" s="17"/>
      <c r="AJ265" s="17"/>
      <c r="AK265" s="17"/>
      <c r="AM265" s="31" t="s">
        <v>60</v>
      </c>
    </row>
    <row r="266" spans="2:39" s="3" customFormat="1" ht="9.9499999999999993" customHeight="1" x14ac:dyDescent="0.2">
      <c r="B266" s="110" t="s">
        <v>8</v>
      </c>
      <c r="D266" s="40"/>
      <c r="E266" s="73" t="s">
        <v>106</v>
      </c>
      <c r="F266" s="73"/>
      <c r="G266" s="30" t="s">
        <v>142</v>
      </c>
      <c r="H266" s="30"/>
      <c r="I266" s="30"/>
      <c r="J266" s="30"/>
      <c r="K266" s="30"/>
      <c r="L266" s="30"/>
      <c r="N266" s="73"/>
      <c r="O266" s="85" t="s">
        <v>14</v>
      </c>
      <c r="P266" s="29"/>
      <c r="Q266" s="39">
        <f>IF(Suggested="Yes",Y266,AE266)</f>
        <v>10.75</v>
      </c>
      <c r="R266" s="37" t="s">
        <v>47</v>
      </c>
      <c r="S266" s="5" t="str">
        <f>+Instructions!$B$3</f>
        <v>B</v>
      </c>
      <c r="T266" s="52"/>
      <c r="U266" s="56">
        <f>+Instructions!$C$22</f>
        <v>0</v>
      </c>
      <c r="V266" s="17">
        <f t="shared" ref="V266" si="416">ROUND($Y266*(1-U266)+0.004999,2)</f>
        <v>10.75</v>
      </c>
      <c r="W266" s="52"/>
      <c r="X266" s="6" t="s">
        <v>401</v>
      </c>
      <c r="Y266" s="39">
        <v>10.75</v>
      </c>
      <c r="Z266" s="60">
        <f t="shared" ref="Z266" si="417">+U266</f>
        <v>0</v>
      </c>
      <c r="AA266" s="17">
        <f t="shared" ref="AA266" si="418">+V266</f>
        <v>10.75</v>
      </c>
      <c r="AB266" s="12">
        <f t="shared" ref="AB266" si="419">(AE266-AA266)/AE266</f>
        <v>0</v>
      </c>
      <c r="AC266" s="119"/>
      <c r="AD266" s="127">
        <v>3</v>
      </c>
      <c r="AE266" s="53">
        <f t="shared" ref="AE266" si="420">SUM(AH266:AJ266)+AC266</f>
        <v>10.75</v>
      </c>
      <c r="AF266" s="52"/>
      <c r="AH266" s="17">
        <f t="shared" ref="AH266" si="421">ROUND(AA266/(1-VLOOKUP(AD266,Group,2,FALSE)),2)</f>
        <v>10.75</v>
      </c>
      <c r="AI266" s="17">
        <f t="shared" ref="AI266" si="422">IF(VLOOKUP(AD266,Group,5,FALSE)="YES",VLOOKUP(ROUND(ROUND(AH266,1)-AH266,2),Round,2,FALSE)+VLOOKUP(AD266,Group,6,FALSE),0)</f>
        <v>0</v>
      </c>
      <c r="AJ266" s="17">
        <f t="shared" ref="AJ266" si="423">IF(VLOOKUP(AD266,Group,7,FALSE)="",0,ROUND(AH266-0.04999,1)-AH266+AK266)</f>
        <v>0</v>
      </c>
      <c r="AK266" s="17" t="str">
        <f t="shared" ref="AK266" si="424">IF(VLOOKUP(AD266,Group,7,FALSE)="","",VLOOKUP(AD266,Group,7,FALSE))</f>
        <v/>
      </c>
      <c r="AM266" s="97" t="s">
        <v>60</v>
      </c>
    </row>
    <row r="267" spans="2:39" s="3" customFormat="1" ht="2.85" customHeight="1" x14ac:dyDescent="0.2">
      <c r="C267" s="3" t="s">
        <v>95</v>
      </c>
      <c r="N267" s="73"/>
      <c r="O267" s="85"/>
      <c r="P267" s="6"/>
      <c r="Q267" s="39"/>
      <c r="R267" s="6"/>
      <c r="S267" s="5"/>
      <c r="T267" s="52"/>
      <c r="U267" s="56"/>
      <c r="V267" s="15"/>
      <c r="W267" s="52"/>
      <c r="X267" s="39"/>
      <c r="Y267" s="39"/>
      <c r="Z267" s="55"/>
      <c r="AA267" s="17"/>
      <c r="AB267" s="15"/>
      <c r="AC267" s="65"/>
      <c r="AD267" s="122"/>
      <c r="AE267" s="39"/>
      <c r="AF267" s="52"/>
      <c r="AH267" s="17"/>
      <c r="AI267" s="17"/>
      <c r="AJ267" s="17"/>
      <c r="AK267" s="17"/>
      <c r="AM267" s="31" t="s">
        <v>60</v>
      </c>
    </row>
    <row r="268" spans="2:39" s="3" customFormat="1" ht="9.9499999999999993" customHeight="1" x14ac:dyDescent="0.2">
      <c r="C268" s="35"/>
      <c r="D268" s="40" t="s">
        <v>276</v>
      </c>
      <c r="E268" s="196" t="s">
        <v>221</v>
      </c>
      <c r="F268" s="196"/>
      <c r="G268" s="196"/>
      <c r="H268" s="196"/>
      <c r="I268" s="196"/>
      <c r="J268" s="196"/>
      <c r="K268" s="196"/>
      <c r="M268" s="30"/>
      <c r="N268" s="30"/>
      <c r="O268" s="30"/>
      <c r="P268" s="30"/>
      <c r="Q268" s="39"/>
      <c r="R268" s="30"/>
      <c r="S268" s="5"/>
      <c r="T268" s="52"/>
      <c r="U268" s="69"/>
      <c r="V268" s="69"/>
      <c r="W268" s="52"/>
      <c r="X268" s="39"/>
      <c r="Y268" s="39"/>
      <c r="Z268" s="55"/>
      <c r="AA268" s="17"/>
      <c r="AB268" s="15"/>
      <c r="AC268" s="65"/>
      <c r="AD268" s="122"/>
      <c r="AE268" s="17"/>
      <c r="AF268" s="52"/>
      <c r="AH268" s="17"/>
      <c r="AI268" s="17"/>
      <c r="AJ268" s="17"/>
      <c r="AK268" s="17"/>
      <c r="AM268" s="31"/>
    </row>
    <row r="269" spans="2:39" s="3" customFormat="1" ht="2.1" customHeight="1" x14ac:dyDescent="0.2">
      <c r="N269" s="73"/>
      <c r="O269" s="85"/>
      <c r="P269" s="6"/>
      <c r="Q269" s="39"/>
      <c r="R269" s="6"/>
      <c r="S269" s="5"/>
      <c r="T269" s="52"/>
      <c r="U269" s="56"/>
      <c r="V269" s="15"/>
      <c r="W269" s="52"/>
      <c r="X269" s="39"/>
      <c r="Y269" s="39"/>
      <c r="Z269" s="55"/>
      <c r="AA269" s="17"/>
      <c r="AB269" s="15"/>
      <c r="AC269" s="65"/>
      <c r="AD269" s="122"/>
      <c r="AE269" s="39"/>
      <c r="AF269" s="52"/>
      <c r="AH269" s="17"/>
      <c r="AI269" s="17"/>
      <c r="AJ269" s="17"/>
      <c r="AK269" s="17"/>
      <c r="AM269" s="31" t="s">
        <v>60</v>
      </c>
    </row>
    <row r="270" spans="2:39" s="3" customFormat="1" ht="9.9499999999999993" customHeight="1" x14ac:dyDescent="0.2">
      <c r="B270" s="110" t="s">
        <v>8</v>
      </c>
      <c r="D270" s="40"/>
      <c r="E270" s="73" t="s">
        <v>220</v>
      </c>
      <c r="F270" s="73"/>
      <c r="G270" s="30" t="s">
        <v>369</v>
      </c>
      <c r="H270" s="30"/>
      <c r="J270" s="208"/>
      <c r="K270" s="30"/>
      <c r="L270" s="30"/>
      <c r="N270" s="73" t="s">
        <v>223</v>
      </c>
      <c r="O270" s="85" t="s">
        <v>14</v>
      </c>
      <c r="P270" s="29" t="s">
        <v>294</v>
      </c>
      <c r="Q270" s="39">
        <f>IF(Suggested="Yes",Y270,AE270)</f>
        <v>0.55000000000000004</v>
      </c>
      <c r="R270" s="37" t="s">
        <v>47</v>
      </c>
      <c r="S270" s="5" t="str">
        <f>+Instructions!$B$3</f>
        <v>B</v>
      </c>
      <c r="T270" s="52"/>
      <c r="U270" s="56">
        <f>+Instructions!$C$22</f>
        <v>0</v>
      </c>
      <c r="V270" s="17">
        <f>ROUND($Y270*(1-U270)+0.004999,2)</f>
        <v>0.55000000000000004</v>
      </c>
      <c r="W270" s="52"/>
      <c r="X270" s="6" t="s">
        <v>401</v>
      </c>
      <c r="Y270" s="39">
        <v>0.55000000000000004</v>
      </c>
      <c r="Z270" s="60">
        <f t="shared" ref="Z270" si="425">+U270</f>
        <v>0</v>
      </c>
      <c r="AA270" s="17">
        <f t="shared" ref="AA270" si="426">+V270</f>
        <v>0.55000000000000004</v>
      </c>
      <c r="AB270" s="12">
        <f t="shared" ref="AB270" si="427">(AE270-AA270)/AE270</f>
        <v>0</v>
      </c>
      <c r="AC270" s="119"/>
      <c r="AD270" s="127">
        <v>3</v>
      </c>
      <c r="AE270" s="53">
        <f t="shared" ref="AE270" si="428">SUM(AH270:AJ270)+AC270</f>
        <v>0.55000000000000004</v>
      </c>
      <c r="AF270" s="52"/>
      <c r="AH270" s="17">
        <f t="shared" ref="AH270" si="429">ROUND(AA270/(1-VLOOKUP(AD270,Group,2,FALSE)),2)</f>
        <v>0.55000000000000004</v>
      </c>
      <c r="AI270" s="17">
        <f t="shared" ref="AI270" si="430">IF(VLOOKUP(AD270,Group,5,FALSE)="YES",VLOOKUP(ROUND(ROUND(AH270,1)-AH270,2),Round,2,FALSE)+VLOOKUP(AD270,Group,6,FALSE),0)</f>
        <v>0</v>
      </c>
      <c r="AJ270" s="17">
        <f t="shared" ref="AJ270" si="431">IF(VLOOKUP(AD270,Group,7,FALSE)="",0,ROUND(AH270-0.04999,1)-AH270+AK270)</f>
        <v>0</v>
      </c>
      <c r="AK270" s="17" t="str">
        <f t="shared" ref="AK270" si="432">IF(VLOOKUP(AD270,Group,7,FALSE)="","",VLOOKUP(AD270,Group,7,FALSE))</f>
        <v/>
      </c>
      <c r="AM270" s="97" t="s">
        <v>60</v>
      </c>
    </row>
    <row r="271" spans="2:39" s="3" customFormat="1" ht="1.5" customHeight="1" x14ac:dyDescent="0.2">
      <c r="N271" s="73"/>
      <c r="O271" s="85"/>
      <c r="P271" s="6"/>
      <c r="Q271" s="39"/>
      <c r="R271" s="6"/>
      <c r="S271" s="5"/>
      <c r="T271" s="52"/>
      <c r="U271" s="56"/>
      <c r="V271" s="15"/>
      <c r="W271" s="52"/>
      <c r="X271" s="39"/>
      <c r="Y271" s="39"/>
      <c r="Z271" s="55"/>
      <c r="AA271" s="17"/>
      <c r="AB271" s="15"/>
      <c r="AC271" s="65"/>
      <c r="AD271" s="122"/>
      <c r="AE271" s="39"/>
      <c r="AF271" s="52"/>
      <c r="AH271" s="17"/>
      <c r="AI271" s="17"/>
      <c r="AJ271" s="17"/>
      <c r="AK271" s="17"/>
      <c r="AM271" s="31"/>
    </row>
    <row r="272" spans="2:39" s="3" customFormat="1" ht="9.75" customHeight="1" x14ac:dyDescent="0.2">
      <c r="B272" s="117"/>
      <c r="D272" s="40" t="s">
        <v>236</v>
      </c>
      <c r="E272" s="197" t="s">
        <v>144</v>
      </c>
      <c r="F272" s="73"/>
      <c r="G272" s="30"/>
      <c r="H272" s="30"/>
      <c r="I272" s="30"/>
      <c r="J272" s="30"/>
      <c r="K272" s="30"/>
      <c r="L272" s="30"/>
      <c r="N272" s="73"/>
      <c r="O272" s="85"/>
      <c r="P272" s="29"/>
      <c r="Q272" s="39"/>
      <c r="R272" s="37"/>
      <c r="S272" s="5"/>
      <c r="T272" s="52"/>
      <c r="U272" s="56"/>
      <c r="V272" s="39"/>
      <c r="W272" s="52"/>
      <c r="X272" s="6"/>
      <c r="Y272" s="39"/>
      <c r="Z272" s="60"/>
      <c r="AA272" s="39"/>
      <c r="AB272" s="60"/>
      <c r="AC272" s="74"/>
      <c r="AD272" s="170"/>
      <c r="AE272" s="39"/>
      <c r="AF272" s="52"/>
      <c r="AH272" s="17"/>
      <c r="AI272" s="17"/>
      <c r="AJ272" s="17"/>
      <c r="AK272" s="17"/>
      <c r="AM272" s="31"/>
    </row>
    <row r="273" spans="2:39" s="3" customFormat="1" ht="9.75" customHeight="1" x14ac:dyDescent="0.2">
      <c r="B273" s="117"/>
      <c r="D273" s="40"/>
      <c r="E273" s="197" t="s">
        <v>295</v>
      </c>
      <c r="F273" s="73"/>
      <c r="G273" s="30"/>
      <c r="H273" s="30"/>
      <c r="I273" s="197" t="s">
        <v>296</v>
      </c>
      <c r="J273" s="30"/>
      <c r="K273" s="30"/>
      <c r="L273" s="30"/>
      <c r="N273" s="73"/>
      <c r="O273" s="85"/>
      <c r="P273" s="29"/>
      <c r="Q273" s="39"/>
      <c r="R273" s="37"/>
      <c r="S273" s="5"/>
      <c r="T273" s="52"/>
      <c r="U273" s="56"/>
      <c r="V273" s="39"/>
      <c r="W273" s="52"/>
      <c r="X273" s="6"/>
      <c r="Y273" s="39"/>
      <c r="Z273" s="60"/>
      <c r="AA273" s="39"/>
      <c r="AB273" s="60"/>
      <c r="AC273" s="74"/>
      <c r="AD273" s="170"/>
      <c r="AE273" s="39"/>
      <c r="AF273" s="52"/>
      <c r="AH273" s="17"/>
      <c r="AI273" s="17"/>
      <c r="AJ273" s="17"/>
      <c r="AK273" s="17"/>
      <c r="AM273" s="31"/>
    </row>
    <row r="274" spans="2:39" s="3" customFormat="1" ht="3.95" customHeight="1" x14ac:dyDescent="0.2">
      <c r="N274" s="73"/>
      <c r="O274" s="85"/>
      <c r="P274" s="6"/>
      <c r="Q274" s="39"/>
      <c r="R274" s="6"/>
      <c r="S274" s="5"/>
      <c r="T274" s="52"/>
      <c r="U274" s="56"/>
      <c r="V274" s="15"/>
      <c r="W274" s="52"/>
      <c r="X274" s="39"/>
      <c r="Y274" s="39"/>
      <c r="Z274" s="55"/>
      <c r="AA274" s="17"/>
      <c r="AB274" s="15"/>
      <c r="AC274" s="65"/>
      <c r="AD274" s="122"/>
      <c r="AE274" s="39"/>
      <c r="AF274" s="52"/>
      <c r="AH274" s="17"/>
      <c r="AI274" s="17"/>
      <c r="AJ274" s="17"/>
      <c r="AK274" s="17"/>
      <c r="AM274" s="31"/>
    </row>
    <row r="275" spans="2:39" s="3" customFormat="1" ht="9.9499999999999993" customHeight="1" x14ac:dyDescent="0.2">
      <c r="C275" s="193" t="s">
        <v>102</v>
      </c>
      <c r="N275" s="73"/>
      <c r="O275" s="85"/>
      <c r="P275" s="194" t="s">
        <v>94</v>
      </c>
      <c r="Q275" s="168" t="s">
        <v>105</v>
      </c>
      <c r="R275" s="195"/>
      <c r="S275" s="5"/>
      <c r="T275" s="52"/>
      <c r="U275" s="56"/>
      <c r="V275" s="15"/>
      <c r="W275" s="52"/>
      <c r="X275" s="39"/>
      <c r="Y275" s="39"/>
      <c r="Z275" s="55"/>
      <c r="AA275" s="17"/>
      <c r="AB275" s="15"/>
      <c r="AC275" s="65"/>
      <c r="AD275" s="65"/>
      <c r="AE275" s="39"/>
      <c r="AF275" s="52"/>
      <c r="AM275" s="146"/>
    </row>
    <row r="276" spans="2:39" s="3" customFormat="1" ht="2.85" customHeight="1" x14ac:dyDescent="0.2">
      <c r="C276" s="3" t="s">
        <v>95</v>
      </c>
      <c r="N276" s="73"/>
      <c r="O276" s="85"/>
      <c r="P276" s="6"/>
      <c r="Q276" s="39"/>
      <c r="R276" s="6"/>
      <c r="S276" s="5"/>
      <c r="T276" s="52"/>
      <c r="U276" s="56"/>
      <c r="V276" s="15"/>
      <c r="W276" s="52"/>
      <c r="X276" s="39"/>
      <c r="Y276" s="39"/>
      <c r="Z276" s="55"/>
      <c r="AA276" s="17"/>
      <c r="AB276" s="15"/>
      <c r="AC276" s="65"/>
      <c r="AD276" s="122"/>
      <c r="AE276" s="39"/>
      <c r="AF276" s="52"/>
      <c r="AH276" s="17"/>
      <c r="AI276" s="17"/>
      <c r="AJ276" s="17"/>
      <c r="AK276" s="17"/>
      <c r="AM276" s="31" t="s">
        <v>60</v>
      </c>
    </row>
    <row r="277" spans="2:39" s="3" customFormat="1" ht="9.9499999999999993" customHeight="1" x14ac:dyDescent="0.2">
      <c r="C277" s="35"/>
      <c r="D277" s="40" t="s">
        <v>10</v>
      </c>
      <c r="E277" s="196" t="s">
        <v>398</v>
      </c>
      <c r="F277" s="196"/>
      <c r="G277" s="196"/>
      <c r="H277" s="196"/>
      <c r="I277" s="196"/>
      <c r="J277" s="196"/>
      <c r="K277" s="196"/>
      <c r="M277" s="30"/>
      <c r="N277" s="30"/>
      <c r="O277" s="30"/>
      <c r="P277" s="30"/>
      <c r="Q277" s="39"/>
      <c r="R277" s="30"/>
      <c r="S277" s="5"/>
      <c r="T277" s="52"/>
      <c r="U277" s="69"/>
      <c r="V277" s="69"/>
      <c r="W277" s="52"/>
      <c r="X277" s="39"/>
      <c r="Y277" s="39"/>
      <c r="Z277" s="55"/>
      <c r="AA277" s="17"/>
      <c r="AB277" s="15"/>
      <c r="AC277" s="65"/>
      <c r="AD277" s="122"/>
      <c r="AE277" s="17"/>
      <c r="AF277" s="52"/>
      <c r="AH277" s="17"/>
      <c r="AI277" s="17"/>
      <c r="AJ277" s="17"/>
      <c r="AK277" s="17"/>
      <c r="AM277" s="31"/>
    </row>
    <row r="278" spans="2:39" s="3" customFormat="1" ht="2.1" customHeight="1" x14ac:dyDescent="0.2">
      <c r="N278" s="73"/>
      <c r="O278" s="85"/>
      <c r="P278" s="6"/>
      <c r="Q278" s="39"/>
      <c r="R278" s="6"/>
      <c r="S278" s="5"/>
      <c r="T278" s="52"/>
      <c r="U278" s="56"/>
      <c r="V278" s="15"/>
      <c r="W278" s="52"/>
      <c r="X278" s="39"/>
      <c r="Y278" s="39"/>
      <c r="Z278" s="55"/>
      <c r="AA278" s="17"/>
      <c r="AB278" s="15"/>
      <c r="AC278" s="65"/>
      <c r="AD278" s="122"/>
      <c r="AE278" s="39"/>
      <c r="AF278" s="52"/>
      <c r="AH278" s="17"/>
      <c r="AI278" s="17"/>
      <c r="AJ278" s="17"/>
      <c r="AK278" s="17"/>
      <c r="AM278" s="31" t="s">
        <v>60</v>
      </c>
    </row>
    <row r="279" spans="2:39" s="3" customFormat="1" ht="9.9499999999999993" customHeight="1" x14ac:dyDescent="0.2">
      <c r="B279" s="111" t="s">
        <v>56</v>
      </c>
      <c r="D279" s="40"/>
      <c r="E279" s="73" t="s">
        <v>103</v>
      </c>
      <c r="F279" s="73"/>
      <c r="G279" s="30" t="s">
        <v>49</v>
      </c>
      <c r="H279" s="30"/>
      <c r="I279" s="30"/>
      <c r="J279" s="30"/>
      <c r="K279" s="30"/>
      <c r="L279" s="30"/>
      <c r="N279" s="73" t="s">
        <v>104</v>
      </c>
      <c r="O279" s="85" t="s">
        <v>14</v>
      </c>
      <c r="P279" s="29"/>
      <c r="Q279" s="39">
        <f>IF(Suggested="Yes",Y279,AE279)</f>
        <v>7.7</v>
      </c>
      <c r="R279" s="37" t="s">
        <v>48</v>
      </c>
      <c r="S279" s="5" t="str">
        <f>+Instructions!$B$3</f>
        <v>B</v>
      </c>
      <c r="T279" s="52"/>
      <c r="U279" s="56">
        <f>+Instructions!$C$22</f>
        <v>0</v>
      </c>
      <c r="V279" s="17">
        <f t="shared" ref="V279" si="433">ROUND($Y279*(1-U279)+0.004999,2)</f>
        <v>7.7</v>
      </c>
      <c r="W279" s="52"/>
      <c r="X279" s="6" t="s">
        <v>401</v>
      </c>
      <c r="Y279" s="39">
        <v>7.7</v>
      </c>
      <c r="Z279" s="60">
        <f t="shared" ref="Z279" si="434">+U279</f>
        <v>0</v>
      </c>
      <c r="AA279" s="17">
        <f t="shared" ref="AA279" si="435">+V279</f>
        <v>7.7</v>
      </c>
      <c r="AB279" s="12">
        <f t="shared" ref="AB279" si="436">(AE279-AA279)/AE279</f>
        <v>0</v>
      </c>
      <c r="AC279" s="119"/>
      <c r="AD279" s="126">
        <v>1</v>
      </c>
      <c r="AE279" s="38">
        <f t="shared" ref="AE279" si="437">SUM(AH279:AJ279)+AC279</f>
        <v>7.7</v>
      </c>
      <c r="AF279" s="52"/>
      <c r="AH279" s="17">
        <f t="shared" ref="AH279" si="438">ROUND(AA279/(1-VLOOKUP(AD279,Group,2,FALSE)),2)</f>
        <v>7.7</v>
      </c>
      <c r="AI279" s="17">
        <f t="shared" ref="AI279" si="439">IF(VLOOKUP(AD279,Group,5,FALSE)="YES",VLOOKUP(ROUND(ROUND(AH279,1)-AH279,2),Round,2,FALSE)+VLOOKUP(AD279,Group,6,FALSE),0)</f>
        <v>0</v>
      </c>
      <c r="AJ279" s="17">
        <f t="shared" ref="AJ279" si="440">IF(VLOOKUP(AD279,Group,7,FALSE)="",0,ROUND(AH279-0.04999,1)-AH279+AK279)</f>
        <v>0</v>
      </c>
      <c r="AK279" s="17" t="str">
        <f t="shared" ref="AK279" si="441">IF(VLOOKUP(AD279,Group,7,FALSE)="","",VLOOKUP(AD279,Group,7,FALSE))</f>
        <v/>
      </c>
      <c r="AM279" s="97" t="s">
        <v>60</v>
      </c>
    </row>
    <row r="280" spans="2:39" s="3" customFormat="1" ht="9.9499999999999993" customHeight="1" x14ac:dyDescent="0.2">
      <c r="B280" s="111" t="s">
        <v>56</v>
      </c>
      <c r="D280" s="40"/>
      <c r="E280" s="73" t="s">
        <v>96</v>
      </c>
      <c r="F280" s="73"/>
      <c r="G280" s="30" t="s">
        <v>49</v>
      </c>
      <c r="H280" s="30"/>
      <c r="I280" s="30"/>
      <c r="J280" s="30"/>
      <c r="K280" s="30"/>
      <c r="L280" s="30"/>
      <c r="N280" s="73" t="s">
        <v>159</v>
      </c>
      <c r="O280" s="85" t="s">
        <v>14</v>
      </c>
      <c r="P280" s="29"/>
      <c r="Q280" s="39">
        <f>IF(Suggested="Yes",Y280,AE280)</f>
        <v>7.45</v>
      </c>
      <c r="R280" s="37" t="s">
        <v>48</v>
      </c>
      <c r="S280" s="5" t="str">
        <f>+Instructions!$B$3</f>
        <v>B</v>
      </c>
      <c r="T280" s="52"/>
      <c r="U280" s="56">
        <f>+Instructions!$C$22</f>
        <v>0</v>
      </c>
      <c r="V280" s="17">
        <f t="shared" ref="V280" si="442">ROUND($Y280*(1-U280)+0.004999,2)</f>
        <v>7.45</v>
      </c>
      <c r="W280" s="52"/>
      <c r="X280" s="6" t="s">
        <v>401</v>
      </c>
      <c r="Y280" s="39">
        <v>7.45</v>
      </c>
      <c r="Z280" s="60">
        <f t="shared" ref="Z280" si="443">+U280</f>
        <v>0</v>
      </c>
      <c r="AA280" s="17">
        <f t="shared" ref="AA280" si="444">+V280</f>
        <v>7.45</v>
      </c>
      <c r="AB280" s="12">
        <f t="shared" ref="AB280" si="445">(AE280-AA280)/AE280</f>
        <v>0</v>
      </c>
      <c r="AC280" s="119"/>
      <c r="AD280" s="126">
        <v>1</v>
      </c>
      <c r="AE280" s="38">
        <f t="shared" ref="AE280" si="446">SUM(AH280:AJ280)+AC280</f>
        <v>7.45</v>
      </c>
      <c r="AF280" s="52"/>
      <c r="AH280" s="17">
        <f t="shared" ref="AH280" si="447">ROUND(AA280/(1-VLOOKUP(AD280,Group,2,FALSE)),2)</f>
        <v>7.45</v>
      </c>
      <c r="AI280" s="17">
        <f t="shared" ref="AI280" si="448">IF(VLOOKUP(AD280,Group,5,FALSE)="YES",VLOOKUP(ROUND(ROUND(AH280,1)-AH280,2),Round,2,FALSE)+VLOOKUP(AD280,Group,6,FALSE),0)</f>
        <v>0</v>
      </c>
      <c r="AJ280" s="17">
        <f t="shared" ref="AJ280" si="449">IF(VLOOKUP(AD280,Group,7,FALSE)="",0,ROUND(AH280-0.04999,1)-AH280+AK280)</f>
        <v>0</v>
      </c>
      <c r="AK280" s="17" t="str">
        <f t="shared" ref="AK280" si="450">IF(VLOOKUP(AD280,Group,7,FALSE)="","",VLOOKUP(AD280,Group,7,FALSE))</f>
        <v/>
      </c>
      <c r="AM280" s="97" t="s">
        <v>60</v>
      </c>
    </row>
    <row r="281" spans="2:39" s="3" customFormat="1" ht="2.1" customHeight="1" x14ac:dyDescent="0.2">
      <c r="N281" s="73"/>
      <c r="O281" s="85"/>
      <c r="P281" s="6"/>
      <c r="Q281" s="39"/>
      <c r="R281" s="6"/>
      <c r="S281" s="5"/>
      <c r="T281" s="52"/>
      <c r="U281" s="56"/>
      <c r="V281" s="15"/>
      <c r="W281" s="52"/>
      <c r="X281" s="39"/>
      <c r="Y281" s="39"/>
      <c r="Z281" s="55"/>
      <c r="AA281" s="17"/>
      <c r="AB281" s="15"/>
      <c r="AC281" s="65"/>
      <c r="AD281" s="122"/>
      <c r="AE281" s="39"/>
      <c r="AF281" s="52"/>
      <c r="AH281" s="17"/>
      <c r="AI281" s="17"/>
      <c r="AJ281" s="17"/>
      <c r="AK281" s="17"/>
      <c r="AM281" s="31" t="s">
        <v>60</v>
      </c>
    </row>
    <row r="282" spans="2:39" s="3" customFormat="1" ht="9.9499999999999993" customHeight="1" x14ac:dyDescent="0.2">
      <c r="B282" s="112" t="s">
        <v>46</v>
      </c>
      <c r="D282" s="40"/>
      <c r="E282" s="73" t="s">
        <v>96</v>
      </c>
      <c r="F282" s="73"/>
      <c r="G282" s="30" t="s">
        <v>86</v>
      </c>
      <c r="H282" s="30"/>
      <c r="I282" s="30"/>
      <c r="J282" s="30"/>
      <c r="K282" s="30"/>
      <c r="L282" s="30"/>
      <c r="N282" s="73"/>
      <c r="O282" s="85" t="s">
        <v>14</v>
      </c>
      <c r="P282" s="29"/>
      <c r="Q282" s="39">
        <f>IF(Suggested="Yes",Y282,AE282)</f>
        <v>9.6</v>
      </c>
      <c r="R282" s="37" t="s">
        <v>47</v>
      </c>
      <c r="S282" s="5" t="str">
        <f>+Instructions!$B$3</f>
        <v>B</v>
      </c>
      <c r="T282" s="52"/>
      <c r="U282" s="56">
        <f>+Instructions!$C$22</f>
        <v>0</v>
      </c>
      <c r="V282" s="39">
        <f t="shared" ref="V282" si="451">ROUND($Y282*(1-U282)+0.004999,2)</f>
        <v>9.6</v>
      </c>
      <c r="W282" s="52"/>
      <c r="X282" s="6" t="s">
        <v>401</v>
      </c>
      <c r="Y282" s="39">
        <v>9.6</v>
      </c>
      <c r="Z282" s="60">
        <f t="shared" ref="Z282" si="452">+U282</f>
        <v>0</v>
      </c>
      <c r="AA282" s="39">
        <f t="shared" ref="AA282" si="453">+V282</f>
        <v>9.6</v>
      </c>
      <c r="AB282" s="60">
        <f t="shared" ref="AB282" si="454">(AE282-AA282)/AE282</f>
        <v>0</v>
      </c>
      <c r="AC282" s="119"/>
      <c r="AD282" s="128">
        <v>2</v>
      </c>
      <c r="AE282" s="44">
        <f t="shared" ref="AE282" si="455">SUM(AH282:AJ282)+AC282</f>
        <v>9.6</v>
      </c>
      <c r="AF282" s="52"/>
      <c r="AH282" s="17">
        <f t="shared" ref="AH282" si="456">ROUND(AA282/(1-VLOOKUP(AD282,Group,2,FALSE)),2)</f>
        <v>9.6</v>
      </c>
      <c r="AI282" s="17">
        <f t="shared" ref="AI282" si="457">IF(VLOOKUP(AD282,Group,5,FALSE)="YES",VLOOKUP(ROUND(ROUND(AH282,1)-AH282,2),Round,2,FALSE)+VLOOKUP(AD282,Group,6,FALSE),0)</f>
        <v>0</v>
      </c>
      <c r="AJ282" s="17">
        <f t="shared" ref="AJ282" si="458">IF(VLOOKUP(AD282,Group,7,FALSE)="",0,ROUND(AH282-0.04999,1)-AH282+AK282)</f>
        <v>0</v>
      </c>
      <c r="AK282" s="17" t="str">
        <f t="shared" ref="AK282" si="459">IF(VLOOKUP(AD282,Group,7,FALSE)="","",VLOOKUP(AD282,Group,7,FALSE))</f>
        <v/>
      </c>
      <c r="AM282" s="97" t="s">
        <v>60</v>
      </c>
    </row>
    <row r="283" spans="2:39" s="3" customFormat="1" ht="3.95" customHeight="1" x14ac:dyDescent="0.2">
      <c r="B283" s="117"/>
      <c r="D283" s="40"/>
      <c r="E283" s="73"/>
      <c r="F283" s="73"/>
      <c r="G283" s="30"/>
      <c r="H283" s="30"/>
      <c r="I283" s="30"/>
      <c r="J283" s="30"/>
      <c r="K283" s="30"/>
      <c r="L283" s="30"/>
      <c r="N283" s="73"/>
      <c r="O283" s="85"/>
      <c r="P283" s="29"/>
      <c r="Q283" s="39"/>
      <c r="R283" s="37"/>
      <c r="S283" s="5"/>
      <c r="T283" s="52"/>
      <c r="U283" s="56"/>
      <c r="V283" s="39"/>
      <c r="W283" s="52"/>
      <c r="X283" s="6"/>
      <c r="Y283" s="39"/>
      <c r="Z283" s="60"/>
      <c r="AA283" s="39"/>
      <c r="AB283" s="60"/>
      <c r="AC283" s="74"/>
      <c r="AD283" s="170"/>
      <c r="AE283" s="39"/>
      <c r="AF283" s="52"/>
      <c r="AH283" s="17"/>
      <c r="AI283" s="17"/>
      <c r="AJ283" s="17"/>
      <c r="AK283" s="17"/>
      <c r="AM283" s="31"/>
    </row>
    <row r="284" spans="2:39" s="3" customFormat="1" ht="9.9499999999999993" customHeight="1" x14ac:dyDescent="0.2">
      <c r="B284" s="117"/>
      <c r="D284" s="40"/>
      <c r="E284" s="73"/>
      <c r="F284" s="73"/>
      <c r="G284" s="30"/>
      <c r="H284" s="30"/>
      <c r="I284" s="30"/>
      <c r="J284" s="30"/>
      <c r="K284" s="30"/>
      <c r="L284" s="30"/>
      <c r="N284" s="73"/>
      <c r="O284" s="85"/>
      <c r="P284" s="29"/>
      <c r="Q284" s="39"/>
      <c r="R284" s="37"/>
      <c r="S284" s="5"/>
      <c r="T284" s="52"/>
      <c r="U284" s="56"/>
      <c r="V284" s="39"/>
      <c r="W284" s="52"/>
      <c r="X284" s="6"/>
      <c r="Y284" s="39"/>
      <c r="Z284" s="60"/>
      <c r="AA284" s="39"/>
      <c r="AB284" s="60"/>
      <c r="AC284" s="74"/>
      <c r="AD284" s="170"/>
      <c r="AE284" s="39"/>
      <c r="AF284" s="52"/>
      <c r="AH284" s="17"/>
      <c r="AI284" s="17"/>
      <c r="AJ284" s="17"/>
      <c r="AK284" s="17"/>
      <c r="AM284" s="31"/>
    </row>
    <row r="285" spans="2:39" s="3" customFormat="1" ht="9.9499999999999993" customHeight="1" x14ac:dyDescent="0.2">
      <c r="B285" s="117"/>
      <c r="D285" s="40"/>
      <c r="E285" s="73"/>
      <c r="F285" s="73"/>
      <c r="G285" s="30"/>
      <c r="H285" s="30"/>
      <c r="I285" s="30"/>
      <c r="J285" s="30"/>
      <c r="K285" s="30"/>
      <c r="L285" s="30"/>
      <c r="N285" s="73"/>
      <c r="O285" s="85"/>
      <c r="P285" s="29"/>
      <c r="Q285" s="39"/>
      <c r="R285" s="37"/>
      <c r="S285" s="5"/>
      <c r="T285" s="52"/>
      <c r="U285" s="56"/>
      <c r="V285" s="39"/>
      <c r="W285" s="52"/>
      <c r="X285" s="6"/>
      <c r="Y285" s="39"/>
      <c r="Z285" s="60"/>
      <c r="AA285" s="39"/>
      <c r="AB285" s="60"/>
      <c r="AC285" s="74"/>
      <c r="AD285" s="170"/>
      <c r="AE285" s="39"/>
      <c r="AF285" s="52"/>
      <c r="AH285" s="17"/>
      <c r="AI285" s="17"/>
      <c r="AJ285" s="17"/>
      <c r="AK285" s="17"/>
      <c r="AM285" s="31"/>
    </row>
    <row r="286" spans="2:39" s="3" customFormat="1" ht="9.9499999999999993" customHeight="1" x14ac:dyDescent="0.2">
      <c r="B286" s="117"/>
      <c r="D286" s="40"/>
      <c r="E286" s="73"/>
      <c r="F286" s="73"/>
      <c r="G286" s="30"/>
      <c r="H286" s="30"/>
      <c r="I286" s="30"/>
      <c r="J286" s="30"/>
      <c r="K286" s="30"/>
      <c r="L286" s="30"/>
      <c r="N286" s="73"/>
      <c r="O286" s="85"/>
      <c r="P286" s="29"/>
      <c r="Q286" s="39"/>
      <c r="R286" s="37"/>
      <c r="S286" s="5"/>
      <c r="T286" s="52"/>
      <c r="U286" s="56"/>
      <c r="V286" s="39"/>
      <c r="W286" s="52"/>
      <c r="X286" s="6"/>
      <c r="Y286" s="39"/>
      <c r="Z286" s="60"/>
      <c r="AA286" s="39"/>
      <c r="AB286" s="60"/>
      <c r="AC286" s="74"/>
      <c r="AD286" s="170"/>
      <c r="AE286" s="39"/>
      <c r="AF286" s="52"/>
      <c r="AH286" s="17"/>
      <c r="AI286" s="17"/>
      <c r="AJ286" s="17"/>
      <c r="AK286" s="17"/>
      <c r="AM286" s="31"/>
    </row>
    <row r="287" spans="2:39" s="3" customFormat="1" ht="9.9499999999999993" customHeight="1" x14ac:dyDescent="0.2">
      <c r="B287" s="117"/>
      <c r="D287" s="40"/>
      <c r="E287" s="73"/>
      <c r="F287" s="73"/>
      <c r="G287" s="30"/>
      <c r="H287" s="30"/>
      <c r="I287" s="30"/>
      <c r="J287" s="30"/>
      <c r="K287" s="30"/>
      <c r="L287" s="30"/>
      <c r="N287" s="73"/>
      <c r="O287" s="85"/>
      <c r="P287" s="29"/>
      <c r="Q287" s="39"/>
      <c r="R287" s="37"/>
      <c r="S287" s="5"/>
      <c r="T287" s="52"/>
      <c r="U287" s="56"/>
      <c r="V287" s="39"/>
      <c r="W287" s="52"/>
      <c r="X287" s="6"/>
      <c r="Y287" s="39"/>
      <c r="Z287" s="60"/>
      <c r="AA287" s="39"/>
      <c r="AB287" s="60"/>
      <c r="AC287" s="74"/>
      <c r="AD287" s="170"/>
      <c r="AE287" s="39"/>
      <c r="AF287" s="52"/>
      <c r="AH287" s="17"/>
      <c r="AI287" s="17"/>
      <c r="AJ287" s="17"/>
      <c r="AK287" s="17"/>
      <c r="AM287" s="31"/>
    </row>
    <row r="288" spans="2:39" s="3" customFormat="1" ht="9.9499999999999993" customHeight="1" x14ac:dyDescent="0.2">
      <c r="B288" s="117"/>
      <c r="D288" s="40"/>
      <c r="E288" s="73"/>
      <c r="F288" s="73"/>
      <c r="G288" s="30"/>
      <c r="H288" s="30"/>
      <c r="I288" s="30"/>
      <c r="J288" s="30"/>
      <c r="K288" s="30"/>
      <c r="L288" s="30"/>
      <c r="N288" s="73"/>
      <c r="O288" s="85"/>
      <c r="P288" s="29"/>
      <c r="Q288" s="39"/>
      <c r="R288" s="37"/>
      <c r="S288" s="5"/>
      <c r="T288" s="52"/>
      <c r="U288" s="56"/>
      <c r="V288" s="39"/>
      <c r="W288" s="52"/>
      <c r="X288" s="6"/>
      <c r="Y288" s="39"/>
      <c r="Z288" s="60"/>
      <c r="AA288" s="39"/>
      <c r="AB288" s="60"/>
      <c r="AC288" s="74"/>
      <c r="AD288" s="170"/>
      <c r="AE288" s="39"/>
      <c r="AF288" s="52"/>
      <c r="AH288" s="17"/>
      <c r="AI288" s="17"/>
      <c r="AJ288" s="17"/>
      <c r="AK288" s="17"/>
      <c r="AM288" s="31"/>
    </row>
    <row r="289" spans="2:39" s="3" customFormat="1" ht="9.9499999999999993" customHeight="1" x14ac:dyDescent="0.2">
      <c r="B289" s="117"/>
      <c r="D289" s="40"/>
      <c r="E289" s="73"/>
      <c r="F289" s="73"/>
      <c r="G289" s="30"/>
      <c r="H289" s="30"/>
      <c r="I289" s="30"/>
      <c r="J289" s="30"/>
      <c r="K289" s="30"/>
      <c r="L289" s="30"/>
      <c r="N289" s="73"/>
      <c r="O289" s="85"/>
      <c r="P289" s="29"/>
      <c r="Q289" s="39"/>
      <c r="R289" s="37"/>
      <c r="S289" s="5"/>
      <c r="T289" s="52"/>
      <c r="U289" s="56"/>
      <c r="V289" s="39"/>
      <c r="W289" s="52"/>
      <c r="X289" s="6"/>
      <c r="Y289" s="39"/>
      <c r="Z289" s="60"/>
      <c r="AA289" s="39"/>
      <c r="AB289" s="60"/>
      <c r="AC289" s="74"/>
      <c r="AD289" s="170"/>
      <c r="AE289" s="39"/>
      <c r="AF289" s="52"/>
      <c r="AH289" s="17"/>
      <c r="AI289" s="17"/>
      <c r="AJ289" s="17"/>
      <c r="AK289" s="17"/>
      <c r="AM289" s="31"/>
    </row>
    <row r="290" spans="2:39" s="3" customFormat="1" ht="9.9499999999999993" customHeight="1" x14ac:dyDescent="0.2">
      <c r="B290" s="117"/>
      <c r="D290" s="40"/>
      <c r="E290" s="73"/>
      <c r="F290" s="73"/>
      <c r="G290" s="30"/>
      <c r="H290" s="30"/>
      <c r="I290" s="30"/>
      <c r="J290" s="30"/>
      <c r="K290" s="30"/>
      <c r="L290" s="30"/>
      <c r="N290" s="73"/>
      <c r="O290" s="85"/>
      <c r="P290" s="29"/>
      <c r="Q290" s="39"/>
      <c r="R290" s="37"/>
      <c r="S290" s="5"/>
      <c r="T290" s="52"/>
      <c r="U290" s="56"/>
      <c r="V290" s="39"/>
      <c r="W290" s="52"/>
      <c r="X290" s="6"/>
      <c r="Y290" s="39"/>
      <c r="Z290" s="60"/>
      <c r="AA290" s="39"/>
      <c r="AB290" s="60"/>
      <c r="AC290" s="74"/>
      <c r="AD290" s="170"/>
      <c r="AE290" s="39"/>
      <c r="AF290" s="52"/>
      <c r="AH290" s="17"/>
      <c r="AI290" s="17"/>
      <c r="AJ290" s="17"/>
      <c r="AK290" s="17"/>
      <c r="AM290" s="31"/>
    </row>
    <row r="291" spans="2:39" s="3" customFormat="1" ht="9.9499999999999993" customHeight="1" x14ac:dyDescent="0.2">
      <c r="B291" s="117"/>
      <c r="D291" s="40"/>
      <c r="E291" s="73"/>
      <c r="F291" s="73"/>
      <c r="G291" s="30"/>
      <c r="H291" s="30"/>
      <c r="I291" s="30"/>
      <c r="J291" s="30"/>
      <c r="K291" s="30"/>
      <c r="L291" s="30"/>
      <c r="N291" s="73"/>
      <c r="O291" s="85"/>
      <c r="P291" s="29"/>
      <c r="Q291" s="39"/>
      <c r="R291" s="37"/>
      <c r="S291" s="5"/>
      <c r="T291" s="52"/>
      <c r="U291" s="56"/>
      <c r="V291" s="39"/>
      <c r="W291" s="52"/>
      <c r="X291" s="6"/>
      <c r="Y291" s="39"/>
      <c r="Z291" s="60"/>
      <c r="AA291" s="39"/>
      <c r="AB291" s="60"/>
      <c r="AC291" s="74"/>
      <c r="AD291" s="170"/>
      <c r="AE291" s="39"/>
      <c r="AF291" s="52"/>
      <c r="AH291" s="17"/>
      <c r="AI291" s="17"/>
      <c r="AJ291" s="17"/>
      <c r="AK291" s="17"/>
      <c r="AM291" s="31"/>
    </row>
    <row r="292" spans="2:39" s="3" customFormat="1" ht="9.9499999999999993" customHeight="1" x14ac:dyDescent="0.2">
      <c r="B292" s="117"/>
      <c r="D292" s="40"/>
      <c r="E292" s="73"/>
      <c r="F292" s="73"/>
      <c r="G292" s="30"/>
      <c r="H292" s="30"/>
      <c r="I292" s="30"/>
      <c r="J292" s="30"/>
      <c r="K292" s="30"/>
      <c r="L292" s="30"/>
      <c r="N292" s="73"/>
      <c r="O292" s="85"/>
      <c r="P292" s="29"/>
      <c r="Q292" s="39"/>
      <c r="R292" s="37"/>
      <c r="S292" s="5"/>
      <c r="T292" s="52"/>
      <c r="U292" s="56"/>
      <c r="V292" s="39"/>
      <c r="W292" s="52"/>
      <c r="X292" s="6"/>
      <c r="Y292" s="39"/>
      <c r="Z292" s="60"/>
      <c r="AA292" s="39"/>
      <c r="AB292" s="60"/>
      <c r="AC292" s="74"/>
      <c r="AD292" s="170"/>
      <c r="AE292" s="39"/>
      <c r="AF292" s="52"/>
      <c r="AH292" s="17"/>
      <c r="AI292" s="17"/>
      <c r="AJ292" s="17"/>
      <c r="AK292" s="17"/>
      <c r="AM292" s="31"/>
    </row>
    <row r="293" spans="2:39" s="3" customFormat="1" ht="9.9499999999999993" customHeight="1" x14ac:dyDescent="0.2">
      <c r="B293" s="117"/>
      <c r="D293" s="40"/>
      <c r="E293" s="73"/>
      <c r="F293" s="73"/>
      <c r="G293" s="30"/>
      <c r="H293" s="30"/>
      <c r="I293" s="30"/>
      <c r="J293" s="30"/>
      <c r="K293" s="30"/>
      <c r="L293" s="30"/>
      <c r="N293" s="73"/>
      <c r="O293" s="85"/>
      <c r="P293" s="29"/>
      <c r="Q293" s="39"/>
      <c r="R293" s="37"/>
      <c r="S293" s="5"/>
      <c r="T293" s="52"/>
      <c r="U293" s="56"/>
      <c r="V293" s="39"/>
      <c r="W293" s="52"/>
      <c r="X293" s="6"/>
      <c r="Y293" s="39"/>
      <c r="Z293" s="60"/>
      <c r="AA293" s="39"/>
      <c r="AB293" s="60"/>
      <c r="AC293" s="74"/>
      <c r="AD293" s="170"/>
      <c r="AE293" s="39"/>
      <c r="AF293" s="52"/>
      <c r="AH293" s="17"/>
      <c r="AI293" s="17"/>
      <c r="AJ293" s="17"/>
      <c r="AK293" s="17"/>
      <c r="AM293" s="31"/>
    </row>
    <row r="294" spans="2:39" s="3" customFormat="1" ht="9.9499999999999993" customHeight="1" x14ac:dyDescent="0.2">
      <c r="B294" s="117"/>
      <c r="D294" s="40"/>
      <c r="E294" s="73"/>
      <c r="F294" s="73"/>
      <c r="G294" s="30"/>
      <c r="H294" s="30"/>
      <c r="I294" s="30"/>
      <c r="J294" s="30"/>
      <c r="K294" s="30"/>
      <c r="L294" s="30"/>
      <c r="N294" s="73"/>
      <c r="O294" s="85"/>
      <c r="P294" s="29"/>
      <c r="Q294" s="39"/>
      <c r="R294" s="37"/>
      <c r="S294" s="5"/>
      <c r="T294" s="52"/>
      <c r="U294" s="56"/>
      <c r="V294" s="39"/>
      <c r="W294" s="52"/>
      <c r="X294" s="6"/>
      <c r="Y294" s="39"/>
      <c r="Z294" s="60"/>
      <c r="AA294" s="39"/>
      <c r="AB294" s="60"/>
      <c r="AC294" s="74"/>
      <c r="AD294" s="170"/>
      <c r="AE294" s="39"/>
      <c r="AF294" s="52"/>
      <c r="AH294" s="17"/>
      <c r="AI294" s="17"/>
      <c r="AJ294" s="17"/>
      <c r="AK294" s="17"/>
      <c r="AM294" s="31"/>
    </row>
    <row r="295" spans="2:39" s="3" customFormat="1" ht="9.9499999999999993" customHeight="1" x14ac:dyDescent="0.2">
      <c r="B295" s="117"/>
      <c r="D295" s="40"/>
      <c r="E295" s="73"/>
      <c r="F295" s="73"/>
      <c r="G295" s="30"/>
      <c r="H295" s="30"/>
      <c r="I295" s="30"/>
      <c r="J295" s="30"/>
      <c r="K295" s="30"/>
      <c r="L295" s="30"/>
      <c r="N295" s="73"/>
      <c r="O295" s="85"/>
      <c r="P295" s="29"/>
      <c r="Q295" s="39"/>
      <c r="R295" s="37"/>
      <c r="S295" s="5"/>
      <c r="T295" s="52"/>
      <c r="U295" s="56"/>
      <c r="V295" s="39"/>
      <c r="W295" s="52"/>
      <c r="X295" s="6"/>
      <c r="Y295" s="39"/>
      <c r="Z295" s="60"/>
      <c r="AA295" s="39"/>
      <c r="AB295" s="60"/>
      <c r="AC295" s="74"/>
      <c r="AD295" s="170"/>
      <c r="AE295" s="39"/>
      <c r="AF295" s="52"/>
      <c r="AH295" s="17"/>
      <c r="AI295" s="17"/>
      <c r="AJ295" s="17"/>
      <c r="AK295" s="17"/>
      <c r="AM295" s="31"/>
    </row>
    <row r="296" spans="2:39" s="3" customFormat="1" ht="9.9499999999999993" customHeight="1" x14ac:dyDescent="0.2">
      <c r="B296" s="117"/>
      <c r="D296" s="40"/>
      <c r="E296" s="73"/>
      <c r="F296" s="73"/>
      <c r="G296" s="30"/>
      <c r="H296" s="30"/>
      <c r="I296" s="30"/>
      <c r="J296" s="30"/>
      <c r="K296" s="30"/>
      <c r="L296" s="30"/>
      <c r="N296" s="73"/>
      <c r="O296" s="85"/>
      <c r="P296" s="29"/>
      <c r="Q296" s="39"/>
      <c r="R296" s="37"/>
      <c r="S296" s="5"/>
      <c r="T296" s="52"/>
      <c r="U296" s="56"/>
      <c r="V296" s="39"/>
      <c r="W296" s="52"/>
      <c r="X296" s="6"/>
      <c r="Y296" s="39"/>
      <c r="Z296" s="60"/>
      <c r="AA296" s="39"/>
      <c r="AB296" s="60"/>
      <c r="AC296" s="74"/>
      <c r="AD296" s="170"/>
      <c r="AE296" s="39"/>
      <c r="AF296" s="52"/>
      <c r="AH296" s="17"/>
      <c r="AI296" s="17"/>
      <c r="AJ296" s="17"/>
      <c r="AK296" s="17"/>
      <c r="AM296" s="31"/>
    </row>
    <row r="297" spans="2:39" s="3" customFormat="1" ht="9.9499999999999993" customHeight="1" x14ac:dyDescent="0.2">
      <c r="B297" s="117"/>
      <c r="D297" s="40"/>
      <c r="E297" s="73"/>
      <c r="F297" s="73"/>
      <c r="G297" s="30"/>
      <c r="H297" s="30"/>
      <c r="I297" s="30"/>
      <c r="J297" s="30"/>
      <c r="K297" s="30"/>
      <c r="L297" s="30"/>
      <c r="N297" s="73"/>
      <c r="O297" s="85"/>
      <c r="P297" s="29"/>
      <c r="Q297" s="39"/>
      <c r="R297" s="37"/>
      <c r="S297" s="5"/>
      <c r="T297" s="52"/>
      <c r="U297" s="56"/>
      <c r="V297" s="39"/>
      <c r="W297" s="52"/>
      <c r="X297" s="6"/>
      <c r="Y297" s="39"/>
      <c r="Z297" s="60"/>
      <c r="AA297" s="39"/>
      <c r="AB297" s="60"/>
      <c r="AC297" s="74"/>
      <c r="AD297" s="170"/>
      <c r="AE297" s="39"/>
      <c r="AF297" s="52"/>
      <c r="AH297" s="17"/>
      <c r="AI297" s="17"/>
      <c r="AJ297" s="17"/>
      <c r="AK297" s="17"/>
      <c r="AM297" s="31"/>
    </row>
    <row r="298" spans="2:39" s="3" customFormat="1" ht="9.9499999999999993" customHeight="1" x14ac:dyDescent="0.2">
      <c r="B298" s="117"/>
      <c r="D298" s="40"/>
      <c r="E298" s="73"/>
      <c r="F298" s="73"/>
      <c r="G298" s="30"/>
      <c r="H298" s="30"/>
      <c r="I298" s="30"/>
      <c r="J298" s="30"/>
      <c r="K298" s="30"/>
      <c r="L298" s="30"/>
      <c r="N298" s="73"/>
      <c r="O298" s="85"/>
      <c r="P298" s="29"/>
      <c r="Q298" s="39"/>
      <c r="R298" s="37"/>
      <c r="S298" s="5"/>
      <c r="T298" s="52"/>
      <c r="U298" s="56"/>
      <c r="V298" s="39"/>
      <c r="W298" s="52"/>
      <c r="X298" s="6"/>
      <c r="Y298" s="39"/>
      <c r="Z298" s="60"/>
      <c r="AA298" s="39"/>
      <c r="AB298" s="60"/>
      <c r="AC298" s="74"/>
      <c r="AD298" s="170"/>
      <c r="AE298" s="39"/>
      <c r="AF298" s="52"/>
      <c r="AH298" s="17"/>
      <c r="AI298" s="17"/>
      <c r="AJ298" s="17"/>
      <c r="AK298" s="17"/>
      <c r="AM298" s="31"/>
    </row>
    <row r="299" spans="2:39" s="3" customFormat="1" ht="9.9499999999999993" customHeight="1" x14ac:dyDescent="0.2">
      <c r="B299" s="117"/>
      <c r="D299" s="40"/>
      <c r="E299" s="73"/>
      <c r="F299" s="73"/>
      <c r="G299" s="30"/>
      <c r="H299" s="30"/>
      <c r="I299" s="30"/>
      <c r="J299" s="30"/>
      <c r="K299" s="30"/>
      <c r="L299" s="30"/>
      <c r="N299" s="73"/>
      <c r="O299" s="85"/>
      <c r="P299" s="29"/>
      <c r="Q299" s="39"/>
      <c r="R299" s="37"/>
      <c r="S299" s="5"/>
      <c r="T299" s="52"/>
      <c r="U299" s="56"/>
      <c r="V299" s="39"/>
      <c r="W299" s="52"/>
      <c r="X299" s="6"/>
      <c r="Y299" s="39"/>
      <c r="Z299" s="60"/>
      <c r="AA299" s="39"/>
      <c r="AB299" s="60"/>
      <c r="AC299" s="74"/>
      <c r="AD299" s="170"/>
      <c r="AE299" s="39"/>
      <c r="AF299" s="52"/>
      <c r="AH299" s="17"/>
      <c r="AI299" s="17"/>
      <c r="AJ299" s="17"/>
      <c r="AK299" s="17"/>
      <c r="AM299" s="31"/>
    </row>
    <row r="300" spans="2:39" s="3" customFormat="1" ht="9.9499999999999993" customHeight="1" x14ac:dyDescent="0.2">
      <c r="B300" s="117"/>
      <c r="D300" s="40"/>
      <c r="E300" s="73"/>
      <c r="F300" s="73"/>
      <c r="G300" s="30"/>
      <c r="H300" s="30"/>
      <c r="I300" s="30"/>
      <c r="J300" s="30"/>
      <c r="K300" s="30"/>
      <c r="L300" s="30"/>
      <c r="N300" s="73"/>
      <c r="O300" s="85"/>
      <c r="P300" s="29"/>
      <c r="Q300" s="39"/>
      <c r="R300" s="37"/>
      <c r="S300" s="5"/>
      <c r="T300" s="52"/>
      <c r="U300" s="56"/>
      <c r="V300" s="39"/>
      <c r="W300" s="52"/>
      <c r="X300" s="6"/>
      <c r="Y300" s="39"/>
      <c r="Z300" s="60"/>
      <c r="AA300" s="39"/>
      <c r="AB300" s="60"/>
      <c r="AC300" s="74"/>
      <c r="AD300" s="170"/>
      <c r="AE300" s="39"/>
      <c r="AF300" s="52"/>
      <c r="AH300" s="17"/>
      <c r="AI300" s="17"/>
      <c r="AJ300" s="17"/>
      <c r="AK300" s="17"/>
      <c r="AM300" s="31"/>
    </row>
    <row r="301" spans="2:39" s="3" customFormat="1" ht="3.95" customHeight="1" x14ac:dyDescent="0.2">
      <c r="B301" s="117"/>
      <c r="D301" s="40"/>
      <c r="E301" s="73"/>
      <c r="F301" s="73"/>
      <c r="G301" s="30"/>
      <c r="H301" s="30"/>
      <c r="I301" s="30"/>
      <c r="J301" s="30"/>
      <c r="K301" s="30"/>
      <c r="L301" s="30"/>
      <c r="N301" s="73"/>
      <c r="O301" s="85"/>
      <c r="P301" s="29"/>
      <c r="Q301" s="39"/>
      <c r="R301" s="37"/>
      <c r="S301" s="5"/>
      <c r="T301" s="52"/>
      <c r="U301" s="56"/>
      <c r="V301" s="39"/>
      <c r="W301" s="52"/>
      <c r="X301" s="6"/>
      <c r="Y301" s="39"/>
      <c r="Z301" s="60"/>
      <c r="AA301" s="39"/>
      <c r="AB301" s="60"/>
      <c r="AC301" s="74"/>
      <c r="AD301" s="170"/>
      <c r="AE301" s="39"/>
      <c r="AF301" s="52"/>
      <c r="AH301" s="17"/>
      <c r="AI301" s="17"/>
      <c r="AJ301" s="17"/>
      <c r="AK301" s="17"/>
      <c r="AM301" s="31"/>
    </row>
    <row r="302" spans="2:39" s="138" customFormat="1" ht="9.9499999999999993" customHeight="1" x14ac:dyDescent="0.2">
      <c r="C302" s="218" t="s">
        <v>133</v>
      </c>
      <c r="D302" s="218"/>
      <c r="E302" s="218"/>
      <c r="F302" s="218"/>
      <c r="G302" s="218"/>
      <c r="H302" s="218"/>
      <c r="I302" s="218"/>
      <c r="J302" s="218"/>
      <c r="K302" s="218"/>
      <c r="L302" s="218"/>
      <c r="M302" s="218"/>
      <c r="N302" s="218"/>
      <c r="O302" s="218"/>
      <c r="P302" s="218"/>
      <c r="Q302" s="218"/>
      <c r="R302" s="218"/>
      <c r="S302" s="139"/>
      <c r="T302" s="140"/>
      <c r="U302" s="143"/>
      <c r="V302" s="141"/>
      <c r="W302" s="140"/>
      <c r="X302" s="141"/>
      <c r="Y302" s="141"/>
      <c r="Z302" s="142"/>
      <c r="AA302" s="141"/>
      <c r="AB302" s="142"/>
      <c r="AC302" s="144"/>
      <c r="AD302" s="144"/>
      <c r="AE302" s="141"/>
      <c r="AF302" s="140"/>
      <c r="AG302" s="141"/>
      <c r="AH302" s="141"/>
      <c r="AI302" s="141"/>
      <c r="AJ302" s="141"/>
      <c r="AK302" s="141"/>
      <c r="AM302" s="145"/>
    </row>
    <row r="303" spans="2:39" s="3" customFormat="1" ht="2.1" customHeight="1" x14ac:dyDescent="0.2">
      <c r="N303" s="73"/>
      <c r="O303" s="85"/>
      <c r="P303" s="6"/>
      <c r="Q303" s="39"/>
      <c r="R303" s="6"/>
      <c r="S303" s="5"/>
      <c r="T303" s="52"/>
      <c r="U303" s="56"/>
      <c r="V303" s="15"/>
      <c r="W303" s="52"/>
      <c r="X303" s="39"/>
      <c r="Y303" s="39"/>
      <c r="Z303" s="55"/>
      <c r="AA303" s="17"/>
      <c r="AB303" s="15"/>
      <c r="AC303" s="65"/>
      <c r="AD303" s="122"/>
      <c r="AE303" s="39"/>
      <c r="AF303" s="52"/>
      <c r="AH303" s="17"/>
      <c r="AI303" s="17"/>
      <c r="AJ303" s="17"/>
      <c r="AK303" s="17"/>
      <c r="AM303" s="31"/>
    </row>
    <row r="304" spans="2:39" s="138" customFormat="1" ht="30" customHeight="1" x14ac:dyDescent="0.2">
      <c r="C304" s="225" t="s">
        <v>29</v>
      </c>
      <c r="D304" s="225"/>
      <c r="E304" s="225"/>
      <c r="F304" s="225"/>
      <c r="G304" s="225"/>
      <c r="H304" s="225"/>
      <c r="I304" s="225"/>
      <c r="J304" s="225"/>
      <c r="K304" s="225"/>
      <c r="L304" s="225"/>
      <c r="M304" s="225"/>
      <c r="N304" s="225"/>
      <c r="O304" s="225"/>
      <c r="P304" s="225"/>
      <c r="Q304" s="225"/>
      <c r="R304" s="225"/>
      <c r="S304" s="139"/>
      <c r="T304" s="140"/>
      <c r="U304" s="143"/>
      <c r="V304" s="141"/>
      <c r="W304" s="140"/>
      <c r="X304" s="141"/>
      <c r="Y304" s="141"/>
      <c r="Z304" s="142"/>
      <c r="AA304" s="141"/>
      <c r="AB304" s="142"/>
      <c r="AC304" s="144"/>
      <c r="AD304" s="144"/>
      <c r="AE304" s="141"/>
      <c r="AF304" s="140"/>
      <c r="AG304" s="141"/>
      <c r="AH304" s="141"/>
      <c r="AI304" s="141"/>
      <c r="AJ304" s="141"/>
      <c r="AK304" s="141"/>
      <c r="AM304" s="145"/>
    </row>
    <row r="305" spans="1:40" s="138" customFormat="1" ht="9.75" hidden="1" customHeight="1" x14ac:dyDescent="0.2">
      <c r="C305" s="225" t="s">
        <v>90</v>
      </c>
      <c r="D305" s="225"/>
      <c r="E305" s="225"/>
      <c r="F305" s="225"/>
      <c r="G305" s="225"/>
      <c r="H305" s="225"/>
      <c r="I305" s="225"/>
      <c r="J305" s="225"/>
      <c r="K305" s="225"/>
      <c r="L305" s="225"/>
      <c r="M305" s="225"/>
      <c r="N305" s="225"/>
      <c r="O305" s="225"/>
      <c r="P305" s="225"/>
      <c r="Q305" s="225"/>
      <c r="R305" s="225"/>
      <c r="S305" s="139"/>
      <c r="T305" s="140"/>
      <c r="U305" s="143"/>
      <c r="V305" s="141"/>
      <c r="W305" s="140"/>
      <c r="X305" s="141"/>
      <c r="Y305" s="141"/>
      <c r="Z305" s="142"/>
      <c r="AA305" s="141"/>
      <c r="AB305" s="142"/>
      <c r="AC305" s="144"/>
      <c r="AD305" s="144"/>
      <c r="AE305" s="141"/>
      <c r="AF305" s="140"/>
      <c r="AG305" s="141"/>
      <c r="AH305" s="141"/>
      <c r="AI305" s="141"/>
      <c r="AJ305" s="141"/>
      <c r="AK305" s="141"/>
      <c r="AM305" s="145"/>
    </row>
    <row r="306" spans="1:40" s="138" customFormat="1" ht="9.75" hidden="1" customHeight="1" x14ac:dyDescent="0.2">
      <c r="C306" s="225" t="s">
        <v>91</v>
      </c>
      <c r="D306" s="225"/>
      <c r="E306" s="225"/>
      <c r="F306" s="225"/>
      <c r="G306" s="225"/>
      <c r="H306" s="225"/>
      <c r="I306" s="225"/>
      <c r="J306" s="225"/>
      <c r="K306" s="225"/>
      <c r="L306" s="225"/>
      <c r="M306" s="225"/>
      <c r="N306" s="225"/>
      <c r="O306" s="225"/>
      <c r="P306" s="225"/>
      <c r="Q306" s="225"/>
      <c r="R306" s="225"/>
      <c r="S306" s="139"/>
      <c r="T306" s="140"/>
      <c r="U306" s="143"/>
      <c r="V306" s="141"/>
      <c r="W306" s="140"/>
      <c r="X306" s="141"/>
      <c r="Y306" s="141"/>
      <c r="Z306" s="142"/>
      <c r="AA306" s="141"/>
      <c r="AB306" s="142"/>
      <c r="AC306" s="144"/>
      <c r="AD306" s="144"/>
      <c r="AE306" s="141"/>
      <c r="AF306" s="140"/>
      <c r="AG306" s="141"/>
      <c r="AH306" s="141"/>
      <c r="AI306" s="141"/>
      <c r="AJ306" s="141"/>
      <c r="AK306" s="141"/>
      <c r="AM306" s="145"/>
    </row>
    <row r="307" spans="1:40" s="138" customFormat="1" ht="9.75" hidden="1" customHeight="1" x14ac:dyDescent="0.2">
      <c r="C307" s="225" t="s">
        <v>92</v>
      </c>
      <c r="D307" s="225"/>
      <c r="E307" s="225"/>
      <c r="F307" s="225"/>
      <c r="G307" s="225"/>
      <c r="H307" s="225"/>
      <c r="I307" s="225"/>
      <c r="J307" s="225"/>
      <c r="K307" s="225"/>
      <c r="L307" s="225"/>
      <c r="M307" s="225"/>
      <c r="N307" s="225"/>
      <c r="O307" s="225"/>
      <c r="P307" s="225"/>
      <c r="Q307" s="225"/>
      <c r="R307" s="225"/>
      <c r="S307" s="139"/>
      <c r="T307" s="140"/>
      <c r="U307" s="143"/>
      <c r="V307" s="141"/>
      <c r="W307" s="140"/>
      <c r="X307" s="141"/>
      <c r="Y307" s="141"/>
      <c r="Z307" s="142"/>
      <c r="AA307" s="141"/>
      <c r="AB307" s="142"/>
      <c r="AC307" s="144"/>
      <c r="AD307" s="144"/>
      <c r="AE307" s="141"/>
      <c r="AF307" s="140"/>
      <c r="AG307" s="141"/>
      <c r="AH307" s="141"/>
      <c r="AI307" s="141"/>
      <c r="AJ307" s="141"/>
      <c r="AK307" s="141"/>
      <c r="AM307" s="145"/>
    </row>
    <row r="308" spans="1:40" ht="2.1" customHeight="1" x14ac:dyDescent="0.2">
      <c r="T308" s="52"/>
      <c r="W308" s="52"/>
      <c r="AD308" s="125"/>
      <c r="AF308" s="52"/>
      <c r="AM308" s="97" t="s">
        <v>60</v>
      </c>
      <c r="AN308" s="3"/>
    </row>
    <row r="309" spans="1:40" x14ac:dyDescent="0.2">
      <c r="A309" s="97" t="s">
        <v>60</v>
      </c>
      <c r="B309" s="97" t="s">
        <v>60</v>
      </c>
      <c r="C309" s="97" t="s">
        <v>60</v>
      </c>
      <c r="D309" s="97" t="s">
        <v>60</v>
      </c>
      <c r="E309" s="97" t="s">
        <v>60</v>
      </c>
      <c r="F309" s="97" t="s">
        <v>60</v>
      </c>
      <c r="G309" s="97" t="s">
        <v>60</v>
      </c>
      <c r="H309" s="97" t="s">
        <v>60</v>
      </c>
      <c r="I309" s="97" t="s">
        <v>60</v>
      </c>
      <c r="J309" s="97" t="s">
        <v>60</v>
      </c>
      <c r="K309" s="97" t="s">
        <v>60</v>
      </c>
      <c r="L309" s="97" t="s">
        <v>60</v>
      </c>
      <c r="M309" s="97" t="s">
        <v>60</v>
      </c>
      <c r="N309" s="97" t="s">
        <v>60</v>
      </c>
      <c r="O309" s="97" t="s">
        <v>60</v>
      </c>
      <c r="P309" s="97" t="s">
        <v>60</v>
      </c>
      <c r="Q309" s="97" t="s">
        <v>60</v>
      </c>
      <c r="R309" s="97" t="s">
        <v>60</v>
      </c>
      <c r="S309" s="97" t="s">
        <v>60</v>
      </c>
      <c r="T309" s="97" t="s">
        <v>60</v>
      </c>
      <c r="U309" s="97" t="s">
        <v>60</v>
      </c>
      <c r="V309" s="97" t="s">
        <v>60</v>
      </c>
      <c r="W309" s="97" t="s">
        <v>60</v>
      </c>
      <c r="X309" s="97" t="s">
        <v>60</v>
      </c>
      <c r="Y309" s="97" t="s">
        <v>60</v>
      </c>
      <c r="Z309" s="97" t="s">
        <v>60</v>
      </c>
      <c r="AA309" s="97" t="s">
        <v>60</v>
      </c>
      <c r="AB309" s="97" t="s">
        <v>60</v>
      </c>
      <c r="AC309" s="97" t="s">
        <v>60</v>
      </c>
      <c r="AD309" s="97" t="s">
        <v>60</v>
      </c>
      <c r="AE309" s="97" t="s">
        <v>60</v>
      </c>
      <c r="AF309" s="97" t="s">
        <v>60</v>
      </c>
      <c r="AG309" s="97" t="s">
        <v>60</v>
      </c>
      <c r="AH309" s="97" t="s">
        <v>60</v>
      </c>
      <c r="AI309" s="97" t="s">
        <v>60</v>
      </c>
      <c r="AJ309" s="97" t="s">
        <v>60</v>
      </c>
      <c r="AK309" s="97" t="s">
        <v>60</v>
      </c>
      <c r="AL309" s="97" t="s">
        <v>60</v>
      </c>
      <c r="AM309" s="97" t="s">
        <v>60</v>
      </c>
      <c r="AN309" s="3"/>
    </row>
    <row r="310" spans="1:40" x14ac:dyDescent="0.2">
      <c r="AN310" s="3"/>
    </row>
    <row r="311" spans="1:40" s="3" customFormat="1" ht="9.9499999999999993" customHeight="1" x14ac:dyDescent="0.2">
      <c r="B311" s="112" t="s">
        <v>46</v>
      </c>
      <c r="D311" s="40"/>
      <c r="E311" s="73"/>
      <c r="F311" s="73"/>
      <c r="G311" s="30" t="s">
        <v>224</v>
      </c>
      <c r="H311" s="30"/>
      <c r="I311" s="30"/>
      <c r="J311" s="30"/>
      <c r="K311" s="30"/>
      <c r="L311" s="30"/>
      <c r="N311" s="73"/>
      <c r="O311" s="85"/>
      <c r="P311" s="29"/>
      <c r="Q311" s="39">
        <f>IF(Suggested="Yes",Y311,AE311)</f>
        <v>157.6</v>
      </c>
      <c r="R311" s="37" t="s">
        <v>47</v>
      </c>
      <c r="S311" s="5" t="str">
        <f>+Instructions!$B$3</f>
        <v>B</v>
      </c>
      <c r="T311" s="52"/>
      <c r="U311" s="56">
        <f>+Instructions!$C$22</f>
        <v>0</v>
      </c>
      <c r="V311" s="39">
        <f t="shared" ref="V311" si="460">ROUND($Y311*(1-U311)+0.004999,2)</f>
        <v>157.6</v>
      </c>
      <c r="W311" s="52"/>
      <c r="X311" s="6" t="s">
        <v>400</v>
      </c>
      <c r="Y311" s="39">
        <v>157.6</v>
      </c>
      <c r="Z311" s="60">
        <f t="shared" ref="Z311" si="461">+U311</f>
        <v>0</v>
      </c>
      <c r="AA311" s="39">
        <f t="shared" ref="AA311" si="462">+V311</f>
        <v>157.6</v>
      </c>
      <c r="AB311" s="60">
        <f t="shared" ref="AB311" si="463">(AE311-AA311)/AE311</f>
        <v>0</v>
      </c>
      <c r="AC311" s="119"/>
      <c r="AD311" s="128">
        <v>2</v>
      </c>
      <c r="AE311" s="44">
        <f t="shared" ref="AE311" si="464">SUM(AH311:AJ311)+AC311</f>
        <v>157.6</v>
      </c>
      <c r="AF311" s="52"/>
      <c r="AH311" s="17">
        <f t="shared" ref="AH311" si="465">ROUND(AA311/(1-VLOOKUP(AD311,Group,2,FALSE)),2)</f>
        <v>157.6</v>
      </c>
      <c r="AI311" s="17">
        <f t="shared" ref="AI311" si="466">IF(VLOOKUP(AD311,Group,5,FALSE)="YES",VLOOKUP(ROUND(ROUND(AH311,1)-AH311,2),Round,2,FALSE)+VLOOKUP(AD311,Group,6,FALSE),0)</f>
        <v>0</v>
      </c>
      <c r="AJ311" s="17">
        <f t="shared" ref="AJ311" si="467">IF(VLOOKUP(AD311,Group,7,FALSE)="",0,ROUND(AH311-0.04999,1)-AH311+AK311)</f>
        <v>0</v>
      </c>
      <c r="AK311" s="17" t="str">
        <f t="shared" ref="AK311" si="468">IF(VLOOKUP(AD311,Group,7,FALSE)="","",VLOOKUP(AD311,Group,7,FALSE))</f>
        <v/>
      </c>
      <c r="AM311" s="97" t="s">
        <v>60</v>
      </c>
    </row>
    <row r="312" spans="1:40" x14ac:dyDescent="0.2">
      <c r="AN312" s="3"/>
    </row>
    <row r="313" spans="1:40" x14ac:dyDescent="0.2">
      <c r="D313" s="118">
        <v>-0.04</v>
      </c>
      <c r="E313" s="118">
        <v>0.01</v>
      </c>
      <c r="AN313" s="3"/>
    </row>
    <row r="314" spans="1:40" x14ac:dyDescent="0.2">
      <c r="D314" s="118">
        <v>-0.03</v>
      </c>
      <c r="E314" s="118">
        <v>0.02</v>
      </c>
      <c r="AN314" s="3"/>
    </row>
    <row r="315" spans="1:40" x14ac:dyDescent="0.2">
      <c r="D315" s="118">
        <v>-0.02</v>
      </c>
      <c r="E315" s="118">
        <v>0.03</v>
      </c>
      <c r="AN315" s="3"/>
    </row>
    <row r="316" spans="1:40" x14ac:dyDescent="0.2">
      <c r="D316" s="118">
        <v>-0.01</v>
      </c>
      <c r="E316" s="118">
        <v>-0.01</v>
      </c>
      <c r="AN316" s="3"/>
    </row>
    <row r="317" spans="1:40" x14ac:dyDescent="0.2">
      <c r="D317" s="118">
        <v>0</v>
      </c>
      <c r="E317" s="118">
        <v>0</v>
      </c>
      <c r="AN317" s="3"/>
    </row>
    <row r="318" spans="1:40" x14ac:dyDescent="0.2">
      <c r="D318" s="118">
        <v>0.01</v>
      </c>
      <c r="E318" s="118">
        <v>1.0000000000005116E-2</v>
      </c>
      <c r="AN318" s="3"/>
    </row>
    <row r="319" spans="1:40" x14ac:dyDescent="0.2">
      <c r="D319" s="118">
        <v>0.02</v>
      </c>
      <c r="E319" s="118">
        <v>2.0000000000003126E-2</v>
      </c>
      <c r="AN319" s="3"/>
    </row>
    <row r="320" spans="1:40" x14ac:dyDescent="0.2">
      <c r="D320" s="118">
        <v>0.03</v>
      </c>
      <c r="E320" s="118">
        <v>3.0000000000001137E-2</v>
      </c>
      <c r="AN320" s="3"/>
    </row>
    <row r="321" spans="4:40" x14ac:dyDescent="0.2">
      <c r="D321" s="118">
        <v>0.04</v>
      </c>
      <c r="E321" s="118">
        <v>-0.01</v>
      </c>
      <c r="AN321" s="3"/>
    </row>
    <row r="322" spans="4:40" x14ac:dyDescent="0.2">
      <c r="D322" s="118">
        <v>0.05</v>
      </c>
      <c r="E322" s="118">
        <v>0</v>
      </c>
      <c r="AN322" s="3"/>
    </row>
    <row r="323" spans="4:40" x14ac:dyDescent="0.2">
      <c r="AN323" s="3"/>
    </row>
    <row r="324" spans="4:40" x14ac:dyDescent="0.2">
      <c r="AN324" s="3"/>
    </row>
    <row r="325" spans="4:40" x14ac:dyDescent="0.2">
      <c r="AN325" s="3"/>
    </row>
    <row r="326" spans="4:40" x14ac:dyDescent="0.2">
      <c r="AN326" s="3"/>
    </row>
    <row r="327" spans="4:40" x14ac:dyDescent="0.2">
      <c r="AN327" s="3"/>
    </row>
    <row r="328" spans="4:40" x14ac:dyDescent="0.2">
      <c r="AN328" s="3"/>
    </row>
    <row r="329" spans="4:40" x14ac:dyDescent="0.2">
      <c r="AN329" s="3"/>
    </row>
    <row r="330" spans="4:40" x14ac:dyDescent="0.2">
      <c r="AN330" s="3"/>
    </row>
    <row r="331" spans="4:40" x14ac:dyDescent="0.2">
      <c r="AN331" s="3"/>
    </row>
    <row r="332" spans="4:40" x14ac:dyDescent="0.2">
      <c r="AN332" s="3"/>
    </row>
    <row r="333" spans="4:40" x14ac:dyDescent="0.2">
      <c r="AN333" s="3"/>
    </row>
    <row r="334" spans="4:40" x14ac:dyDescent="0.2">
      <c r="AN334" s="3"/>
    </row>
    <row r="335" spans="4:40" x14ac:dyDescent="0.2">
      <c r="AN335" s="3"/>
    </row>
    <row r="336" spans="4:40" x14ac:dyDescent="0.2">
      <c r="AN336" s="3"/>
    </row>
    <row r="337" spans="40:40" x14ac:dyDescent="0.2">
      <c r="AN337" s="3"/>
    </row>
    <row r="338" spans="40:40" x14ac:dyDescent="0.2">
      <c r="AN338" s="3"/>
    </row>
    <row r="339" spans="40:40" x14ac:dyDescent="0.2">
      <c r="AN339" s="3"/>
    </row>
    <row r="340" spans="40:40" x14ac:dyDescent="0.2">
      <c r="AN340" s="3"/>
    </row>
    <row r="341" spans="40:40" x14ac:dyDescent="0.2">
      <c r="AN341" s="3"/>
    </row>
    <row r="342" spans="40:40" x14ac:dyDescent="0.2">
      <c r="AN342" s="3"/>
    </row>
    <row r="343" spans="40:40" x14ac:dyDescent="0.2">
      <c r="AN343" s="3"/>
    </row>
    <row r="344" spans="40:40" x14ac:dyDescent="0.2">
      <c r="AN344" s="3"/>
    </row>
    <row r="345" spans="40:40" x14ac:dyDescent="0.2">
      <c r="AN345" s="3"/>
    </row>
    <row r="346" spans="40:40" x14ac:dyDescent="0.2">
      <c r="AN346" s="3"/>
    </row>
    <row r="347" spans="40:40" x14ac:dyDescent="0.2">
      <c r="AN347" s="3"/>
    </row>
    <row r="348" spans="40:40" x14ac:dyDescent="0.2">
      <c r="AN348" s="3"/>
    </row>
    <row r="349" spans="40:40" x14ac:dyDescent="0.2">
      <c r="AN349" s="3"/>
    </row>
    <row r="350" spans="40:40" x14ac:dyDescent="0.2">
      <c r="AN350" s="3"/>
    </row>
    <row r="351" spans="40:40" x14ac:dyDescent="0.2">
      <c r="AN351" s="3"/>
    </row>
    <row r="352" spans="40:40" x14ac:dyDescent="0.2">
      <c r="AN352" s="3"/>
    </row>
    <row r="353" spans="40:40" x14ac:dyDescent="0.2">
      <c r="AN353" s="3"/>
    </row>
    <row r="354" spans="40:40" x14ac:dyDescent="0.2">
      <c r="AN354" s="3"/>
    </row>
  </sheetData>
  <mergeCells count="16">
    <mergeCell ref="C305:R305"/>
    <mergeCell ref="X10:AE10"/>
    <mergeCell ref="U13:V13"/>
    <mergeCell ref="U10:V10"/>
    <mergeCell ref="C307:R307"/>
    <mergeCell ref="C306:R306"/>
    <mergeCell ref="C304:R304"/>
    <mergeCell ref="AC14:AE14"/>
    <mergeCell ref="M15:R16"/>
    <mergeCell ref="M13:R13"/>
    <mergeCell ref="C302:R302"/>
    <mergeCell ref="M10:R10"/>
    <mergeCell ref="C19:R19"/>
    <mergeCell ref="M18:N18"/>
    <mergeCell ref="C20:R20"/>
    <mergeCell ref="M11:N11"/>
  </mergeCells>
  <phoneticPr fontId="0" type="noConversion"/>
  <printOptions horizontalCentered="1"/>
  <pageMargins left="0.35" right="0.35" top="0.35" bottom="0.5" header="0.5" footer="0.35"/>
  <pageSetup orientation="portrait" r:id="rId1"/>
  <headerFooter alignWithMargins="0">
    <oddFooter>&amp;C&amp;8Page &amp;P of &amp;N</oddFooter>
  </headerFooter>
  <rowBreaks count="3" manualBreakCount="3">
    <brk id="12" max="16383" man="1"/>
    <brk id="120" max="16383" man="1"/>
    <brk id="218" max="16383" man="1"/>
  </rowBreaks>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B35"/>
  <sheetViews>
    <sheetView workbookViewId="0">
      <selection activeCell="B1" sqref="B1"/>
    </sheetView>
  </sheetViews>
  <sheetFormatPr defaultRowHeight="12.75" x14ac:dyDescent="0.2"/>
  <cols>
    <col min="1" max="1" width="26.5703125" customWidth="1"/>
    <col min="2" max="2" width="66.42578125" customWidth="1"/>
  </cols>
  <sheetData>
    <row r="1" spans="1:2" x14ac:dyDescent="0.2">
      <c r="A1" t="s">
        <v>80</v>
      </c>
    </row>
    <row r="3" spans="1:2" x14ac:dyDescent="0.2">
      <c r="A3" s="134" t="s">
        <v>81</v>
      </c>
      <c r="B3" s="135" t="s">
        <v>139</v>
      </c>
    </row>
    <row r="5" spans="1:2" x14ac:dyDescent="0.2">
      <c r="A5" s="136" t="s">
        <v>82</v>
      </c>
      <c r="B5" s="135" t="s">
        <v>98</v>
      </c>
    </row>
    <row r="8" spans="1:2" x14ac:dyDescent="0.2">
      <c r="A8" s="137" t="s">
        <v>35</v>
      </c>
      <c r="B8" s="148" t="s">
        <v>83</v>
      </c>
    </row>
    <row r="9" spans="1:2" x14ac:dyDescent="0.2">
      <c r="A9" s="171" t="s">
        <v>242</v>
      </c>
      <c r="B9" s="135" t="s">
        <v>243</v>
      </c>
    </row>
    <row r="10" spans="1:2" x14ac:dyDescent="0.2">
      <c r="A10" s="171" t="s">
        <v>110</v>
      </c>
      <c r="B10" s="135" t="s">
        <v>109</v>
      </c>
    </row>
    <row r="11" spans="1:2" x14ac:dyDescent="0.2">
      <c r="A11" s="171" t="s">
        <v>111</v>
      </c>
      <c r="B11" s="135" t="s">
        <v>138</v>
      </c>
    </row>
    <row r="12" spans="1:2" x14ac:dyDescent="0.2">
      <c r="A12" s="171" t="s">
        <v>123</v>
      </c>
      <c r="B12" s="135" t="s">
        <v>122</v>
      </c>
    </row>
    <row r="13" spans="1:2" x14ac:dyDescent="0.2">
      <c r="A13" s="171" t="s">
        <v>312</v>
      </c>
      <c r="B13" s="135" t="s">
        <v>313</v>
      </c>
    </row>
    <row r="14" spans="1:2" x14ac:dyDescent="0.2">
      <c r="A14" s="147" t="s">
        <v>147</v>
      </c>
      <c r="B14" s="135" t="s">
        <v>182</v>
      </c>
    </row>
    <row r="15" spans="1:2" x14ac:dyDescent="0.2">
      <c r="A15" s="171" t="s">
        <v>124</v>
      </c>
      <c r="B15" s="135" t="s">
        <v>125</v>
      </c>
    </row>
    <row r="16" spans="1:2" x14ac:dyDescent="0.2">
      <c r="A16" s="147" t="s">
        <v>149</v>
      </c>
      <c r="B16" s="135" t="s">
        <v>183</v>
      </c>
    </row>
    <row r="17" spans="1:2" x14ac:dyDescent="0.2">
      <c r="A17" s="171" t="s">
        <v>249</v>
      </c>
      <c r="B17" s="135" t="s">
        <v>254</v>
      </c>
    </row>
    <row r="18" spans="1:2" x14ac:dyDescent="0.2">
      <c r="A18" s="171" t="s">
        <v>250</v>
      </c>
      <c r="B18" s="135" t="s">
        <v>253</v>
      </c>
    </row>
    <row r="19" spans="1:2" x14ac:dyDescent="0.2">
      <c r="A19" s="171" t="s">
        <v>251</v>
      </c>
      <c r="B19" s="135" t="s">
        <v>255</v>
      </c>
    </row>
    <row r="20" spans="1:2" x14ac:dyDescent="0.2">
      <c r="A20" s="171" t="s">
        <v>252</v>
      </c>
      <c r="B20" s="135" t="s">
        <v>256</v>
      </c>
    </row>
    <row r="21" spans="1:2" x14ac:dyDescent="0.2">
      <c r="A21" s="147" t="s">
        <v>148</v>
      </c>
      <c r="B21" s="135" t="s">
        <v>181</v>
      </c>
    </row>
    <row r="22" spans="1:2" x14ac:dyDescent="0.2">
      <c r="A22" s="171" t="s">
        <v>316</v>
      </c>
      <c r="B22" s="135" t="s">
        <v>317</v>
      </c>
    </row>
    <row r="23" spans="1:2" x14ac:dyDescent="0.2">
      <c r="A23" s="147" t="s">
        <v>150</v>
      </c>
      <c r="B23" s="135" t="s">
        <v>184</v>
      </c>
    </row>
    <row r="24" spans="1:2" x14ac:dyDescent="0.2">
      <c r="A24" s="171" t="s">
        <v>321</v>
      </c>
      <c r="B24" s="135" t="s">
        <v>322</v>
      </c>
    </row>
    <row r="25" spans="1:2" x14ac:dyDescent="0.2">
      <c r="A25" s="171" t="s">
        <v>257</v>
      </c>
      <c r="B25" s="135" t="s">
        <v>258</v>
      </c>
    </row>
    <row r="26" spans="1:2" x14ac:dyDescent="0.2">
      <c r="A26" s="147" t="s">
        <v>195</v>
      </c>
      <c r="B26" s="135" t="s">
        <v>210</v>
      </c>
    </row>
    <row r="27" spans="1:2" x14ac:dyDescent="0.2">
      <c r="A27" s="147" t="s">
        <v>190</v>
      </c>
      <c r="B27" s="135" t="s">
        <v>209</v>
      </c>
    </row>
    <row r="28" spans="1:2" x14ac:dyDescent="0.2">
      <c r="A28" s="171" t="s">
        <v>304</v>
      </c>
      <c r="B28" s="135" t="s">
        <v>305</v>
      </c>
    </row>
    <row r="29" spans="1:2" x14ac:dyDescent="0.2">
      <c r="A29" s="171" t="s">
        <v>332</v>
      </c>
      <c r="B29" s="135" t="s">
        <v>333</v>
      </c>
    </row>
    <row r="30" spans="1:2" x14ac:dyDescent="0.2">
      <c r="A30" s="189" t="s">
        <v>108</v>
      </c>
      <c r="B30" s="135" t="s">
        <v>107</v>
      </c>
    </row>
    <row r="31" spans="1:2" x14ac:dyDescent="0.2">
      <c r="A31" s="189" t="s">
        <v>194</v>
      </c>
      <c r="B31" s="135" t="s">
        <v>208</v>
      </c>
    </row>
    <row r="32" spans="1:2" x14ac:dyDescent="0.2">
      <c r="A32" s="189" t="s">
        <v>191</v>
      </c>
      <c r="B32" s="135" t="s">
        <v>207</v>
      </c>
    </row>
    <row r="33" spans="1:2" x14ac:dyDescent="0.2">
      <c r="A33" s="189" t="s">
        <v>97</v>
      </c>
      <c r="B33" s="135" t="s">
        <v>99</v>
      </c>
    </row>
    <row r="34" spans="1:2" x14ac:dyDescent="0.2">
      <c r="A34" s="149"/>
      <c r="B34" s="149"/>
    </row>
    <row r="35" spans="1:2" x14ac:dyDescent="0.2">
      <c r="A35" s="149"/>
      <c r="B35" s="149"/>
    </row>
  </sheetData>
  <sortState xmlns:xlrd2="http://schemas.microsoft.com/office/spreadsheetml/2017/richdata2" ref="A9:B33">
    <sortCondition ref="A9:A33"/>
  </sortState>
  <phoneticPr fontId="0" type="noConversion"/>
  <hyperlinks>
    <hyperlink ref="B11" r:id="rId1" xr:uid="{528FC4BD-FA4C-4F11-8C74-3063C50B8B90}"/>
    <hyperlink ref="B12" r:id="rId2" xr:uid="{6A8480A8-0586-47D0-954C-C62758E6CFA9}"/>
    <hyperlink ref="B15" r:id="rId3" xr:uid="{B0D026F8-8196-4B64-80A5-3878C2FA3A75}"/>
    <hyperlink ref="B30" r:id="rId4" xr:uid="{90FE8093-50A8-41A0-8FF0-FA7C030AF59B}"/>
    <hyperlink ref="B33" r:id="rId5" xr:uid="{6A710A86-3202-4512-B476-BA50C116D6DF}"/>
    <hyperlink ref="B5" r:id="rId6" xr:uid="{91116AB3-FF04-41A4-BA23-6803AC761F2D}"/>
    <hyperlink ref="B3" r:id="rId7" xr:uid="{4071316C-C8D5-4E8E-87FF-232BE121943D}"/>
    <hyperlink ref="B21" r:id="rId8" xr:uid="{285459B4-F789-45B3-959B-0728CB2ECA40}"/>
    <hyperlink ref="B14" r:id="rId9" xr:uid="{31B7D41D-F46F-4820-8776-8EA69691855C}"/>
    <hyperlink ref="B16" r:id="rId10" xr:uid="{DE6A3A8B-C26E-46EC-99D9-80B760FA5AE7}"/>
    <hyperlink ref="B23" r:id="rId11" xr:uid="{37689FD8-6983-4C93-BF60-DB4994FDA0EA}"/>
    <hyperlink ref="B10" r:id="rId12" xr:uid="{746DD436-88ED-42BF-8A2F-9D66B3E0B5E4}"/>
    <hyperlink ref="B9" r:id="rId13" xr:uid="{3A741001-4902-4C11-A13B-513704EE2EC5}"/>
    <hyperlink ref="B18" r:id="rId14" xr:uid="{65D60456-6704-4D8D-A037-7E8B133F60FD}"/>
    <hyperlink ref="B17" r:id="rId15" xr:uid="{AA05831D-05DD-4475-9BB8-4F3BD044BA9F}"/>
    <hyperlink ref="B19" r:id="rId16" xr:uid="{8BA75594-0AE1-4DAF-9791-9DBAC4A8179D}"/>
    <hyperlink ref="B20" r:id="rId17" xr:uid="{29F60B2D-DE6B-4EF2-91BC-D7DA4DE61D2C}"/>
    <hyperlink ref="B25" r:id="rId18" xr:uid="{C0A38C5C-81D9-40CD-8634-4E2EB1D4EEE4}"/>
    <hyperlink ref="B28" r:id="rId19" xr:uid="{6FE71DE7-1612-43DC-8298-A92E1E8514EE}"/>
    <hyperlink ref="B13" r:id="rId20" xr:uid="{E971F8C4-8171-4F98-924D-09AB1DA64480}"/>
    <hyperlink ref="B22" r:id="rId21" xr:uid="{EA9A8A52-F10B-4C86-A230-0F72709521D6}"/>
    <hyperlink ref="B24" r:id="rId22" xr:uid="{F0AFAD0E-1920-404A-8EED-E8C53460DBC9}"/>
    <hyperlink ref="B29" r:id="rId23" xr:uid="{19B55B05-2B6A-48A5-8697-BBA4FEAD624A}"/>
  </hyperlinks>
  <pageMargins left="0.75" right="0.75" top="1" bottom="1" header="0.5" footer="0.5"/>
  <pageSetup orientation="portrait" r:id="rId24"/>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3"/>
  <dimension ref="A1:J73"/>
  <sheetViews>
    <sheetView workbookViewId="0">
      <selection activeCell="D1" sqref="D1"/>
    </sheetView>
  </sheetViews>
  <sheetFormatPr defaultRowHeight="12.75" x14ac:dyDescent="0.2"/>
  <cols>
    <col min="1" max="1" width="13.28515625" style="94" customWidth="1"/>
    <col min="2" max="2" width="17.85546875" customWidth="1"/>
    <col min="3" max="3" width="59" customWidth="1"/>
  </cols>
  <sheetData>
    <row r="1" spans="1:3" x14ac:dyDescent="0.2">
      <c r="A1" s="92" t="s">
        <v>0</v>
      </c>
      <c r="B1" s="92"/>
      <c r="C1" s="242" t="s">
        <v>27</v>
      </c>
    </row>
    <row r="2" spans="1:3" x14ac:dyDescent="0.2">
      <c r="A2" s="93" t="s">
        <v>1</v>
      </c>
      <c r="B2" s="93" t="s">
        <v>50</v>
      </c>
      <c r="C2" s="243"/>
    </row>
    <row r="4" spans="1:3" x14ac:dyDescent="0.2">
      <c r="A4" s="94" t="s">
        <v>2</v>
      </c>
    </row>
    <row r="5" spans="1:3" s="173" customFormat="1" x14ac:dyDescent="0.2">
      <c r="A5" s="180">
        <v>44013</v>
      </c>
      <c r="B5" s="150" t="s">
        <v>110</v>
      </c>
      <c r="C5" s="150" t="s">
        <v>136</v>
      </c>
    </row>
    <row r="6" spans="1:3" s="173" customFormat="1" x14ac:dyDescent="0.2">
      <c r="A6" s="180">
        <v>44013</v>
      </c>
      <c r="B6" s="150" t="s">
        <v>111</v>
      </c>
      <c r="C6" s="150" t="s">
        <v>136</v>
      </c>
    </row>
    <row r="7" spans="1:3" s="173" customFormat="1" x14ac:dyDescent="0.2">
      <c r="A7" s="180">
        <v>44013</v>
      </c>
      <c r="B7" s="150" t="s">
        <v>123</v>
      </c>
      <c r="C7" s="150" t="s">
        <v>136</v>
      </c>
    </row>
    <row r="8" spans="1:3" s="173" customFormat="1" x14ac:dyDescent="0.2">
      <c r="A8" s="180">
        <v>44013</v>
      </c>
      <c r="B8" s="150" t="s">
        <v>124</v>
      </c>
      <c r="C8" s="150" t="s">
        <v>136</v>
      </c>
    </row>
    <row r="9" spans="1:3" s="173" customFormat="1" x14ac:dyDescent="0.2">
      <c r="A9" s="180">
        <v>44013</v>
      </c>
      <c r="B9" s="150" t="s">
        <v>108</v>
      </c>
      <c r="C9" s="150" t="s">
        <v>136</v>
      </c>
    </row>
    <row r="10" spans="1:3" s="173" customFormat="1" x14ac:dyDescent="0.2">
      <c r="A10" s="180">
        <v>44013</v>
      </c>
      <c r="B10" s="150" t="s">
        <v>97</v>
      </c>
      <c r="C10" s="150" t="s">
        <v>136</v>
      </c>
    </row>
    <row r="11" spans="1:3" s="173" customFormat="1" x14ac:dyDescent="0.2">
      <c r="A11" s="94">
        <v>44438</v>
      </c>
      <c r="B11" s="150" t="s">
        <v>147</v>
      </c>
      <c r="C11" s="150" t="s">
        <v>136</v>
      </c>
    </row>
    <row r="12" spans="1:3" s="173" customFormat="1" x14ac:dyDescent="0.2">
      <c r="A12" s="94">
        <v>44438</v>
      </c>
      <c r="B12" s="150" t="s">
        <v>149</v>
      </c>
      <c r="C12" s="150" t="s">
        <v>136</v>
      </c>
    </row>
    <row r="13" spans="1:3" s="173" customFormat="1" x14ac:dyDescent="0.2">
      <c r="A13" s="94">
        <v>44438</v>
      </c>
      <c r="B13" s="150" t="s">
        <v>148</v>
      </c>
      <c r="C13" s="150" t="s">
        <v>136</v>
      </c>
    </row>
    <row r="14" spans="1:3" s="173" customFormat="1" x14ac:dyDescent="0.2">
      <c r="A14" s="94">
        <v>44438</v>
      </c>
      <c r="B14" s="150" t="s">
        <v>150</v>
      </c>
      <c r="C14" s="150" t="s">
        <v>136</v>
      </c>
    </row>
    <row r="15" spans="1:3" s="173" customFormat="1" x14ac:dyDescent="0.2">
      <c r="A15" s="180">
        <v>44927</v>
      </c>
      <c r="B15" s="150" t="s">
        <v>192</v>
      </c>
      <c r="C15" s="150" t="s">
        <v>216</v>
      </c>
    </row>
    <row r="16" spans="1:3" s="173" customFormat="1" x14ac:dyDescent="0.2">
      <c r="A16" s="180">
        <v>44927</v>
      </c>
      <c r="B16" s="150" t="s">
        <v>193</v>
      </c>
      <c r="C16" s="150" t="s">
        <v>216</v>
      </c>
    </row>
    <row r="17" spans="1:3" s="173" customFormat="1" x14ac:dyDescent="0.2">
      <c r="A17" s="180">
        <v>44927</v>
      </c>
      <c r="B17" s="150" t="s">
        <v>195</v>
      </c>
      <c r="C17" s="150" t="s">
        <v>136</v>
      </c>
    </row>
    <row r="18" spans="1:3" s="173" customFormat="1" x14ac:dyDescent="0.2">
      <c r="A18" s="180">
        <v>44927</v>
      </c>
      <c r="B18" s="150" t="s">
        <v>190</v>
      </c>
      <c r="C18" s="150" t="s">
        <v>136</v>
      </c>
    </row>
    <row r="19" spans="1:3" s="173" customFormat="1" x14ac:dyDescent="0.2">
      <c r="A19" s="180">
        <v>44927</v>
      </c>
      <c r="B19" s="150" t="s">
        <v>194</v>
      </c>
      <c r="C19" s="150" t="s">
        <v>136</v>
      </c>
    </row>
    <row r="20" spans="1:3" s="173" customFormat="1" x14ac:dyDescent="0.2">
      <c r="A20" s="180">
        <v>44927</v>
      </c>
      <c r="B20" s="150" t="s">
        <v>191</v>
      </c>
      <c r="C20" s="150" t="s">
        <v>216</v>
      </c>
    </row>
    <row r="21" spans="1:3" s="173" customFormat="1" x14ac:dyDescent="0.2">
      <c r="A21" s="94">
        <v>45505</v>
      </c>
      <c r="B21" s="150" t="s">
        <v>242</v>
      </c>
      <c r="C21" s="150" t="s">
        <v>136</v>
      </c>
    </row>
    <row r="22" spans="1:3" s="173" customFormat="1" x14ac:dyDescent="0.2">
      <c r="A22" s="94">
        <v>45505</v>
      </c>
      <c r="B22" s="150" t="s">
        <v>249</v>
      </c>
      <c r="C22" s="150" t="s">
        <v>136</v>
      </c>
    </row>
    <row r="23" spans="1:3" s="173" customFormat="1" x14ac:dyDescent="0.2">
      <c r="A23" s="94">
        <v>45505</v>
      </c>
      <c r="B23" s="150" t="s">
        <v>250</v>
      </c>
      <c r="C23" s="150" t="s">
        <v>136</v>
      </c>
    </row>
    <row r="24" spans="1:3" s="173" customFormat="1" x14ac:dyDescent="0.2">
      <c r="A24" s="94">
        <v>45505</v>
      </c>
      <c r="B24" s="150" t="s">
        <v>251</v>
      </c>
      <c r="C24" s="150" t="s">
        <v>216</v>
      </c>
    </row>
    <row r="25" spans="1:3" s="173" customFormat="1" x14ac:dyDescent="0.2">
      <c r="A25" s="94">
        <v>45505</v>
      </c>
      <c r="B25" s="150" t="s">
        <v>252</v>
      </c>
      <c r="C25" s="150" t="s">
        <v>136</v>
      </c>
    </row>
    <row r="26" spans="1:3" s="173" customFormat="1" x14ac:dyDescent="0.2">
      <c r="A26" s="94">
        <v>45505</v>
      </c>
      <c r="B26" s="150" t="s">
        <v>257</v>
      </c>
      <c r="C26" s="150" t="s">
        <v>136</v>
      </c>
    </row>
    <row r="27" spans="1:3" s="173" customFormat="1" x14ac:dyDescent="0.2">
      <c r="A27" s="210">
        <v>45995</v>
      </c>
      <c r="B27" s="173" t="s">
        <v>312</v>
      </c>
      <c r="C27" s="173" t="s">
        <v>136</v>
      </c>
    </row>
    <row r="28" spans="1:3" s="173" customFormat="1" x14ac:dyDescent="0.2">
      <c r="A28" s="210">
        <v>45995</v>
      </c>
      <c r="B28" s="173" t="s">
        <v>316</v>
      </c>
      <c r="C28" s="173" t="s">
        <v>136</v>
      </c>
    </row>
    <row r="29" spans="1:3" s="173" customFormat="1" x14ac:dyDescent="0.2">
      <c r="A29" s="210">
        <v>45995</v>
      </c>
      <c r="B29" s="173" t="s">
        <v>321</v>
      </c>
      <c r="C29" s="173" t="s">
        <v>136</v>
      </c>
    </row>
    <row r="30" spans="1:3" s="173" customFormat="1" x14ac:dyDescent="0.2">
      <c r="A30" s="210">
        <v>45995</v>
      </c>
      <c r="B30" s="173" t="s">
        <v>304</v>
      </c>
      <c r="C30" s="173" t="s">
        <v>336</v>
      </c>
    </row>
    <row r="31" spans="1:3" s="173" customFormat="1" x14ac:dyDescent="0.2">
      <c r="A31" s="210">
        <v>45995</v>
      </c>
      <c r="B31" s="173" t="s">
        <v>332</v>
      </c>
      <c r="C31" s="173" t="s">
        <v>336</v>
      </c>
    </row>
    <row r="32" spans="1:3" x14ac:dyDescent="0.2">
      <c r="A32" s="151"/>
      <c r="B32" s="150"/>
      <c r="C32" s="150"/>
    </row>
    <row r="33" spans="1:3" x14ac:dyDescent="0.2">
      <c r="A33" s="151"/>
      <c r="B33" s="150"/>
      <c r="C33" s="150"/>
    </row>
    <row r="34" spans="1:3" x14ac:dyDescent="0.2">
      <c r="A34" s="151"/>
      <c r="B34" s="150"/>
      <c r="C34" s="150"/>
    </row>
    <row r="35" spans="1:3" x14ac:dyDescent="0.2">
      <c r="A35" s="153"/>
      <c r="B35" s="150"/>
      <c r="C35" s="150"/>
    </row>
    <row r="37" spans="1:3" x14ac:dyDescent="0.2">
      <c r="A37" s="94" t="s">
        <v>3</v>
      </c>
    </row>
    <row r="38" spans="1:3" s="173" customFormat="1" x14ac:dyDescent="0.2">
      <c r="A38" s="180">
        <v>45022</v>
      </c>
      <c r="B38" s="173" t="s">
        <v>97</v>
      </c>
      <c r="C38" s="173" t="s">
        <v>226</v>
      </c>
    </row>
    <row r="39" spans="1:3" s="166" customFormat="1" x14ac:dyDescent="0.2">
      <c r="A39" s="165">
        <v>45412</v>
      </c>
      <c r="B39" s="166" t="s">
        <v>191</v>
      </c>
      <c r="C39" s="167" t="s">
        <v>275</v>
      </c>
    </row>
    <row r="40" spans="1:3" s="166" customFormat="1" ht="25.5" x14ac:dyDescent="0.2">
      <c r="A40" s="165">
        <v>45412</v>
      </c>
      <c r="B40" s="166" t="s">
        <v>97</v>
      </c>
      <c r="C40" s="167" t="s">
        <v>274</v>
      </c>
    </row>
    <row r="41" spans="1:3" s="173" customFormat="1" x14ac:dyDescent="0.2">
      <c r="A41" s="180">
        <v>45622</v>
      </c>
      <c r="B41" s="173" t="s">
        <v>194</v>
      </c>
      <c r="C41" s="173" t="s">
        <v>287</v>
      </c>
    </row>
    <row r="42" spans="1:3" s="166" customFormat="1" ht="25.5" x14ac:dyDescent="0.2">
      <c r="A42" s="165">
        <v>45700</v>
      </c>
      <c r="B42" s="166" t="s">
        <v>97</v>
      </c>
      <c r="C42" s="167" t="s">
        <v>288</v>
      </c>
    </row>
    <row r="43" spans="1:3" s="187" customFormat="1" x14ac:dyDescent="0.2">
      <c r="A43" s="186">
        <v>45719</v>
      </c>
      <c r="B43" s="187" t="s">
        <v>110</v>
      </c>
      <c r="C43" s="187" t="s">
        <v>289</v>
      </c>
    </row>
    <row r="44" spans="1:3" s="187" customFormat="1" x14ac:dyDescent="0.2">
      <c r="A44" s="186">
        <v>45719</v>
      </c>
      <c r="B44" s="187" t="s">
        <v>111</v>
      </c>
      <c r="C44" s="187" t="s">
        <v>289</v>
      </c>
    </row>
    <row r="45" spans="1:3" s="187" customFormat="1" x14ac:dyDescent="0.2">
      <c r="A45" s="186">
        <v>45719</v>
      </c>
      <c r="B45" s="187" t="s">
        <v>108</v>
      </c>
      <c r="C45" s="187" t="s">
        <v>290</v>
      </c>
    </row>
    <row r="46" spans="1:3" s="173" customFormat="1" ht="25.5" x14ac:dyDescent="0.2">
      <c r="A46" s="165">
        <v>45749</v>
      </c>
      <c r="B46" s="166" t="s">
        <v>149</v>
      </c>
      <c r="C46" s="167" t="s">
        <v>298</v>
      </c>
    </row>
    <row r="47" spans="1:3" s="173" customFormat="1" x14ac:dyDescent="0.2">
      <c r="A47" s="180">
        <v>45995</v>
      </c>
      <c r="B47" s="173" t="s">
        <v>192</v>
      </c>
      <c r="C47" s="173" t="s">
        <v>366</v>
      </c>
    </row>
    <row r="48" spans="1:3" s="173" customFormat="1" x14ac:dyDescent="0.2">
      <c r="A48" s="180">
        <v>45995</v>
      </c>
      <c r="B48" s="173" t="s">
        <v>193</v>
      </c>
      <c r="C48" s="173" t="s">
        <v>366</v>
      </c>
    </row>
    <row r="49" spans="1:9" s="182" customFormat="1" x14ac:dyDescent="0.2">
      <c r="A49" s="181">
        <v>45995</v>
      </c>
      <c r="B49" s="182" t="s">
        <v>97</v>
      </c>
      <c r="C49" s="184" t="s">
        <v>368</v>
      </c>
    </row>
    <row r="50" spans="1:9" s="173" customFormat="1" x14ac:dyDescent="0.2">
      <c r="A50" s="94">
        <v>46030</v>
      </c>
      <c r="B50" s="150" t="s">
        <v>148</v>
      </c>
      <c r="C50" s="150" t="s">
        <v>374</v>
      </c>
    </row>
    <row r="51" spans="1:9" s="173" customFormat="1" x14ac:dyDescent="0.2">
      <c r="A51" s="180">
        <v>46062</v>
      </c>
      <c r="B51" s="173" t="s">
        <v>192</v>
      </c>
      <c r="C51" s="173" t="s">
        <v>375</v>
      </c>
      <c r="D51" s="211" t="s">
        <v>376</v>
      </c>
    </row>
    <row r="52" spans="1:9" s="173" customFormat="1" x14ac:dyDescent="0.2">
      <c r="A52" s="180">
        <v>46062</v>
      </c>
      <c r="B52" s="173" t="s">
        <v>193</v>
      </c>
      <c r="C52" s="173" t="s">
        <v>375</v>
      </c>
      <c r="D52" s="211" t="s">
        <v>376</v>
      </c>
    </row>
    <row r="53" spans="1:9" s="173" customFormat="1" x14ac:dyDescent="0.2">
      <c r="A53" s="165">
        <v>46161</v>
      </c>
      <c r="B53" s="166" t="s">
        <v>149</v>
      </c>
      <c r="C53" s="167" t="s">
        <v>381</v>
      </c>
      <c r="D53" s="211" t="s">
        <v>382</v>
      </c>
    </row>
    <row r="54" spans="1:9" s="173" customFormat="1" ht="25.5" x14ac:dyDescent="0.2">
      <c r="A54" s="165">
        <v>46161</v>
      </c>
      <c r="B54" s="166" t="s">
        <v>252</v>
      </c>
      <c r="C54" s="167" t="s">
        <v>383</v>
      </c>
      <c r="D54" s="211" t="s">
        <v>382</v>
      </c>
      <c r="G54" s="73"/>
      <c r="H54" s="73"/>
      <c r="I54" s="30"/>
    </row>
    <row r="55" spans="1:9" s="173" customFormat="1" ht="25.5" x14ac:dyDescent="0.2">
      <c r="A55" s="165">
        <v>46161</v>
      </c>
      <c r="B55" s="166" t="s">
        <v>148</v>
      </c>
      <c r="C55" s="167" t="s">
        <v>387</v>
      </c>
      <c r="D55" s="211" t="s">
        <v>382</v>
      </c>
      <c r="G55" s="73"/>
      <c r="H55" s="73"/>
      <c r="I55" s="30"/>
    </row>
    <row r="56" spans="1:9" s="173" customFormat="1" ht="25.5" x14ac:dyDescent="0.2">
      <c r="A56" s="165">
        <v>46161</v>
      </c>
      <c r="B56" s="166" t="s">
        <v>108</v>
      </c>
      <c r="C56" s="167" t="s">
        <v>389</v>
      </c>
      <c r="D56" s="211" t="s">
        <v>382</v>
      </c>
      <c r="G56" s="73"/>
      <c r="H56" s="73"/>
      <c r="I56" s="30"/>
    </row>
    <row r="57" spans="1:9" s="173" customFormat="1" x14ac:dyDescent="0.2">
      <c r="A57" s="165">
        <v>46161</v>
      </c>
      <c r="B57" s="166" t="s">
        <v>97</v>
      </c>
      <c r="C57" s="167" t="s">
        <v>390</v>
      </c>
      <c r="D57" s="211" t="s">
        <v>382</v>
      </c>
    </row>
    <row r="58" spans="1:9" s="173" customFormat="1" x14ac:dyDescent="0.2">
      <c r="A58" s="181">
        <v>46184</v>
      </c>
      <c r="B58" s="182" t="s">
        <v>97</v>
      </c>
      <c r="C58" s="184" t="s">
        <v>399</v>
      </c>
      <c r="D58" s="211" t="s">
        <v>382</v>
      </c>
    </row>
    <row r="59" spans="1:9" x14ac:dyDescent="0.2">
      <c r="A59" s="151"/>
      <c r="B59" s="152"/>
      <c r="C59" s="152"/>
    </row>
    <row r="60" spans="1:9" x14ac:dyDescent="0.2">
      <c r="A60" s="153"/>
      <c r="B60" s="150"/>
      <c r="C60" s="150"/>
      <c r="G60" s="201"/>
      <c r="H60" s="201"/>
      <c r="I60" s="196"/>
    </row>
    <row r="61" spans="1:9" x14ac:dyDescent="0.2">
      <c r="A61" s="95"/>
      <c r="B61" s="152"/>
      <c r="C61" s="152"/>
      <c r="F61" s="73"/>
      <c r="G61" s="73"/>
      <c r="H61" s="30"/>
    </row>
    <row r="62" spans="1:9" s="150" customFormat="1" x14ac:dyDescent="0.2">
      <c r="A62" s="165" t="s">
        <v>228</v>
      </c>
      <c r="B62" s="166"/>
      <c r="C62" s="169"/>
    </row>
    <row r="63" spans="1:9" s="173" customFormat="1" ht="38.25" x14ac:dyDescent="0.2">
      <c r="A63" s="181">
        <v>45013</v>
      </c>
      <c r="B63" s="182" t="s">
        <v>194</v>
      </c>
      <c r="C63" s="183" t="s">
        <v>229</v>
      </c>
    </row>
    <row r="64" spans="1:9" s="166" customFormat="1" ht="25.5" customHeight="1" x14ac:dyDescent="0.2">
      <c r="A64" s="165">
        <v>45065</v>
      </c>
      <c r="B64" s="182" t="s">
        <v>110</v>
      </c>
      <c r="C64" s="184" t="s">
        <v>233</v>
      </c>
    </row>
    <row r="65" spans="1:10" s="166" customFormat="1" ht="25.5" customHeight="1" x14ac:dyDescent="0.2">
      <c r="A65" s="165">
        <v>45065</v>
      </c>
      <c r="B65" s="182" t="s">
        <v>150</v>
      </c>
      <c r="C65" s="184" t="s">
        <v>234</v>
      </c>
    </row>
    <row r="66" spans="1:10" x14ac:dyDescent="0.2">
      <c r="A66" s="153">
        <v>45841</v>
      </c>
      <c r="B66" s="150" t="s">
        <v>249</v>
      </c>
      <c r="C66" s="150" t="s">
        <v>302</v>
      </c>
      <c r="F66" s="73"/>
      <c r="G66" s="73"/>
      <c r="H66" s="30"/>
      <c r="I66" s="30"/>
      <c r="J66" s="30"/>
    </row>
    <row r="67" spans="1:10" s="182" customFormat="1" ht="25.5" x14ac:dyDescent="0.2">
      <c r="A67" s="181">
        <v>45992</v>
      </c>
      <c r="B67" s="182" t="s">
        <v>190</v>
      </c>
      <c r="C67" s="184" t="s">
        <v>367</v>
      </c>
    </row>
    <row r="68" spans="1:10" x14ac:dyDescent="0.2">
      <c r="A68" s="95"/>
    </row>
    <row r="69" spans="1:10" x14ac:dyDescent="0.2">
      <c r="A69" s="95"/>
      <c r="C69" s="96"/>
    </row>
    <row r="70" spans="1:10" x14ac:dyDescent="0.2">
      <c r="A70" s="95"/>
    </row>
    <row r="71" spans="1:10" x14ac:dyDescent="0.2">
      <c r="A71" s="95"/>
    </row>
    <row r="72" spans="1:10" x14ac:dyDescent="0.2">
      <c r="A72" s="95"/>
    </row>
    <row r="73" spans="1:10" x14ac:dyDescent="0.2">
      <c r="A73" s="95"/>
    </row>
  </sheetData>
  <sortState xmlns:xlrd2="http://schemas.microsoft.com/office/spreadsheetml/2017/richdata2" ref="A39:C40">
    <sortCondition ref="B39:B40"/>
  </sortState>
  <mergeCells count="1">
    <mergeCell ref="C1:C2"/>
  </mergeCells>
  <phoneticPr fontId="0" type="noConversion"/>
  <pageMargins left="0.75" right="0.75" top="1" bottom="1" header="0.5" footer="0.5"/>
  <pageSetup orientation="portrait"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5</vt:i4>
      </vt:variant>
      <vt:variant>
        <vt:lpstr>Named Ranges</vt:lpstr>
      </vt:variant>
      <vt:variant>
        <vt:i4>13</vt:i4>
      </vt:variant>
    </vt:vector>
  </HeadingPairs>
  <TitlesOfParts>
    <vt:vector size="18" baseType="lpstr">
      <vt:lpstr>Instructions</vt:lpstr>
      <vt:lpstr>Index</vt:lpstr>
      <vt:lpstr>Price List</vt:lpstr>
      <vt:lpstr>Websites</vt:lpstr>
      <vt:lpstr>Changes</vt:lpstr>
      <vt:lpstr>Customer</vt:lpstr>
      <vt:lpstr>Customer_Cost</vt:lpstr>
      <vt:lpstr>Customer_List</vt:lpstr>
      <vt:lpstr>Group</vt:lpstr>
      <vt:lpstr>Header</vt:lpstr>
      <vt:lpstr>Index</vt:lpstr>
      <vt:lpstr>Price_List</vt:lpstr>
      <vt:lpstr>Changes!Print_Area</vt:lpstr>
      <vt:lpstr>Index!Print_Area</vt:lpstr>
      <vt:lpstr>'Price List'!Print_Area</vt:lpstr>
      <vt:lpstr>'Price List'!Print_Titles</vt:lpstr>
      <vt:lpstr>Round</vt:lpstr>
      <vt:lpstr>Suggested</vt:lpstr>
    </vt:vector>
  </TitlesOfParts>
  <Company>Conestoga Ceramic Tile</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Jim Vogel</dc:creator>
  <cp:lastModifiedBy>John Fox</cp:lastModifiedBy>
  <cp:lastPrinted>2026-06-11T13:37:10Z</cp:lastPrinted>
  <dcterms:created xsi:type="dcterms:W3CDTF">1998-06-02T12:05:01Z</dcterms:created>
  <dcterms:modified xsi:type="dcterms:W3CDTF">2026-06-11T13:38:14Z</dcterms:modified>
</cp:coreProperties>
</file>