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6 June\Pricelists\Excel\"/>
    </mc:Choice>
  </mc:AlternateContent>
  <xr:revisionPtr revIDLastSave="0" documentId="8_{6AD961A7-B875-406E-AB6D-D7D8155518AC}"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List'!$W$13:$X$168</definedName>
    <definedName name="Customer_Cost">'Price List'!$Z$13:$AG$168</definedName>
    <definedName name="Customer_List">'Price List'!$C$13:$T$168</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List'!$C$13:$T$168</definedName>
    <definedName name="_xlnm.Print_Area" localSheetId="4">Changes!$A$1:$C$32</definedName>
    <definedName name="_xlnm.Print_Area" localSheetId="1">Index!$A$1:$K$51</definedName>
    <definedName name="_xlnm.Print_Area" localSheetId="2">'Price List'!$C$13:$T$168</definedName>
    <definedName name="_xlnm.Print_Titles" localSheetId="4">Changes!#REF!</definedName>
    <definedName name="_xlnm.Print_Titles" localSheetId="2">'Price List'!$C:$N,'Price List'!$13:$21</definedName>
    <definedName name="Purchasing_Cost">'Price List'!#REF!</definedName>
    <definedName name="Round">'Price List'!$D$172:$E$181</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27" i="1" l="1"/>
  <c r="AL27" i="1"/>
  <c r="AK27" i="1"/>
  <c r="W27" i="1"/>
  <c r="AB27" i="1" s="1"/>
  <c r="U27" i="1"/>
  <c r="AM39" i="1" l="1"/>
  <c r="AL39" i="1"/>
  <c r="AK39" i="1"/>
  <c r="W39" i="1"/>
  <c r="AB39" i="1" s="1"/>
  <c r="U39" i="1"/>
  <c r="AM38" i="1"/>
  <c r="AL38" i="1"/>
  <c r="AK38" i="1"/>
  <c r="W38" i="1"/>
  <c r="AB38" i="1" s="1"/>
  <c r="U38" i="1"/>
  <c r="AM36" i="1"/>
  <c r="AL36" i="1"/>
  <c r="AK36" i="1"/>
  <c r="W36" i="1"/>
  <c r="AB36" i="1" s="1"/>
  <c r="U36" i="1"/>
  <c r="AM35" i="1"/>
  <c r="AL35" i="1"/>
  <c r="AK35" i="1"/>
  <c r="W35" i="1"/>
  <c r="AB35" i="1" s="1"/>
  <c r="U35" i="1"/>
  <c r="AM34" i="1"/>
  <c r="AL34" i="1"/>
  <c r="AK34" i="1"/>
  <c r="W34" i="1"/>
  <c r="AB34" i="1" s="1"/>
  <c r="U34" i="1"/>
  <c r="AM33" i="1"/>
  <c r="AL33" i="1"/>
  <c r="AK33" i="1"/>
  <c r="W33" i="1"/>
  <c r="AB33" i="1" s="1"/>
  <c r="U33" i="1"/>
  <c r="AM26" i="1"/>
  <c r="AL26" i="1"/>
  <c r="AK26" i="1"/>
  <c r="W26" i="1"/>
  <c r="AB26" i="1" s="1"/>
  <c r="U26" i="1"/>
  <c r="AM89" i="1" l="1"/>
  <c r="AL89" i="1"/>
  <c r="AK89" i="1"/>
  <c r="W89" i="1"/>
  <c r="AB89" i="1" s="1"/>
  <c r="U89" i="1"/>
  <c r="AM87" i="1"/>
  <c r="AL87" i="1"/>
  <c r="AK87" i="1"/>
  <c r="W87" i="1"/>
  <c r="AB87" i="1" s="1"/>
  <c r="U87" i="1"/>
  <c r="AM86" i="1"/>
  <c r="AL86" i="1"/>
  <c r="AK86" i="1"/>
  <c r="W86" i="1"/>
  <c r="AB86" i="1" s="1"/>
  <c r="U86" i="1"/>
  <c r="AM85" i="1"/>
  <c r="AL85" i="1"/>
  <c r="AK85" i="1"/>
  <c r="W85" i="1"/>
  <c r="AB85" i="1" s="1"/>
  <c r="U85" i="1"/>
  <c r="AM84" i="1"/>
  <c r="AL84" i="1"/>
  <c r="AK84" i="1"/>
  <c r="W84" i="1"/>
  <c r="AB84" i="1" s="1"/>
  <c r="U84" i="1"/>
  <c r="AM78" i="1" l="1"/>
  <c r="AL78" i="1"/>
  <c r="AK78" i="1"/>
  <c r="W78" i="1"/>
  <c r="AB78" i="1" s="1"/>
  <c r="U78" i="1"/>
  <c r="AM77" i="1"/>
  <c r="AL77" i="1"/>
  <c r="AK77" i="1"/>
  <c r="W77" i="1"/>
  <c r="AB77" i="1" s="1"/>
  <c r="U77" i="1"/>
  <c r="AM75" i="1"/>
  <c r="AL75" i="1"/>
  <c r="AK75" i="1"/>
  <c r="W75" i="1"/>
  <c r="AB75" i="1" s="1"/>
  <c r="U75" i="1"/>
  <c r="AM74" i="1"/>
  <c r="AL74" i="1"/>
  <c r="AK74" i="1"/>
  <c r="W74" i="1"/>
  <c r="AB74" i="1" s="1"/>
  <c r="U74" i="1"/>
  <c r="S36" i="1" l="1"/>
  <c r="X85" i="1"/>
  <c r="AC85" i="1" s="1"/>
  <c r="AJ85" i="1" s="1"/>
  <c r="AG85" i="1" s="1"/>
  <c r="AD85" i="1" s="1"/>
  <c r="X36" i="1" l="1"/>
  <c r="AC36" i="1" s="1"/>
  <c r="AJ36" i="1" s="1"/>
  <c r="AG36" i="1" s="1"/>
  <c r="AD36" i="1" s="1"/>
  <c r="S78" i="1"/>
  <c r="X77" i="1"/>
  <c r="AC77" i="1" s="1"/>
  <c r="AJ77" i="1" s="1"/>
  <c r="AG77" i="1" s="1"/>
  <c r="AD77" i="1" s="1"/>
  <c r="S84" i="1"/>
  <c r="S89" i="1"/>
  <c r="X87" i="1"/>
  <c r="AC87" i="1" s="1"/>
  <c r="AJ87" i="1" s="1"/>
  <c r="AG87" i="1" s="1"/>
  <c r="AD87" i="1" s="1"/>
  <c r="S87" i="1"/>
  <c r="S85" i="1"/>
  <c r="S86" i="1"/>
  <c r="S74" i="1"/>
  <c r="S75" i="1"/>
  <c r="AM110" i="1"/>
  <c r="AL110" i="1"/>
  <c r="AK110" i="1"/>
  <c r="W110" i="1"/>
  <c r="AB110" i="1" s="1"/>
  <c r="U110" i="1"/>
  <c r="AM114" i="1"/>
  <c r="AL114" i="1"/>
  <c r="AK114" i="1"/>
  <c r="W114" i="1"/>
  <c r="AB114" i="1" s="1"/>
  <c r="U114" i="1"/>
  <c r="AM113" i="1"/>
  <c r="AL113" i="1"/>
  <c r="AK113" i="1"/>
  <c r="W113" i="1"/>
  <c r="AB113" i="1" s="1"/>
  <c r="U113" i="1"/>
  <c r="AM112" i="1"/>
  <c r="AL112" i="1"/>
  <c r="AK112" i="1"/>
  <c r="W112" i="1"/>
  <c r="AB112" i="1" s="1"/>
  <c r="U112" i="1"/>
  <c r="AM50" i="1"/>
  <c r="AL50" i="1"/>
  <c r="AK50" i="1"/>
  <c r="W50" i="1"/>
  <c r="AB50" i="1" s="1"/>
  <c r="U50" i="1"/>
  <c r="AM118" i="1"/>
  <c r="AL118" i="1"/>
  <c r="AK118" i="1"/>
  <c r="W118" i="1"/>
  <c r="AB118" i="1" s="1"/>
  <c r="U118" i="1"/>
  <c r="AM108" i="1"/>
  <c r="AL108" i="1"/>
  <c r="AK108" i="1"/>
  <c r="W108" i="1"/>
  <c r="AB108" i="1" s="1"/>
  <c r="U108" i="1"/>
  <c r="AM107" i="1"/>
  <c r="AL107" i="1"/>
  <c r="AK107" i="1"/>
  <c r="W107" i="1"/>
  <c r="AB107" i="1" s="1"/>
  <c r="U107" i="1"/>
  <c r="AM105" i="1"/>
  <c r="AL105" i="1"/>
  <c r="AK105" i="1"/>
  <c r="W105" i="1"/>
  <c r="AB105" i="1" s="1"/>
  <c r="U105" i="1"/>
  <c r="AM104" i="1"/>
  <c r="AL104" i="1"/>
  <c r="AK104" i="1"/>
  <c r="W104" i="1"/>
  <c r="AB104" i="1" s="1"/>
  <c r="U104" i="1"/>
  <c r="AM103" i="1"/>
  <c r="AL103" i="1"/>
  <c r="AK103" i="1"/>
  <c r="W103" i="1"/>
  <c r="AB103" i="1" s="1"/>
  <c r="U103" i="1"/>
  <c r="AM68" i="1"/>
  <c r="AL68" i="1"/>
  <c r="AK68" i="1"/>
  <c r="W68" i="1"/>
  <c r="AB68" i="1" s="1"/>
  <c r="U68" i="1"/>
  <c r="AM62" i="1"/>
  <c r="AL62" i="1"/>
  <c r="AK62" i="1"/>
  <c r="W62" i="1"/>
  <c r="AB62" i="1" s="1"/>
  <c r="U62" i="1"/>
  <c r="AM61" i="1"/>
  <c r="AL61" i="1"/>
  <c r="AK61" i="1"/>
  <c r="W61" i="1"/>
  <c r="AB61" i="1" s="1"/>
  <c r="U61" i="1"/>
  <c r="AM60" i="1"/>
  <c r="AL60" i="1"/>
  <c r="AK60" i="1"/>
  <c r="W60" i="1"/>
  <c r="AB60" i="1" s="1"/>
  <c r="U60" i="1"/>
  <c r="AM49" i="1"/>
  <c r="AL49" i="1"/>
  <c r="AK49" i="1"/>
  <c r="W49" i="1"/>
  <c r="AB49" i="1" s="1"/>
  <c r="U49" i="1"/>
  <c r="AM56" i="1"/>
  <c r="AL56" i="1"/>
  <c r="AK56" i="1"/>
  <c r="W56" i="1"/>
  <c r="AB56" i="1" s="1"/>
  <c r="U56" i="1"/>
  <c r="AM66" i="1"/>
  <c r="AL66" i="1"/>
  <c r="AK66" i="1"/>
  <c r="W66" i="1"/>
  <c r="AB66" i="1" s="1"/>
  <c r="U66" i="1"/>
  <c r="AM65" i="1"/>
  <c r="AL65" i="1"/>
  <c r="AK65" i="1"/>
  <c r="W65" i="1"/>
  <c r="AB65" i="1" s="1"/>
  <c r="U65" i="1"/>
  <c r="AM64" i="1"/>
  <c r="AL64" i="1"/>
  <c r="AK64" i="1"/>
  <c r="W64" i="1"/>
  <c r="AB64" i="1" s="1"/>
  <c r="U64" i="1"/>
  <c r="AM54" i="1"/>
  <c r="AL54" i="1"/>
  <c r="AK54" i="1"/>
  <c r="W54" i="1"/>
  <c r="AB54" i="1" s="1"/>
  <c r="U54" i="1"/>
  <c r="AM53" i="1"/>
  <c r="AL53" i="1"/>
  <c r="AK53" i="1"/>
  <c r="W53" i="1"/>
  <c r="AB53" i="1" s="1"/>
  <c r="U53" i="1"/>
  <c r="AM52" i="1"/>
  <c r="AL52" i="1"/>
  <c r="AK52" i="1"/>
  <c r="W52" i="1"/>
  <c r="AB52" i="1" s="1"/>
  <c r="U52" i="1"/>
  <c r="AM47" i="1"/>
  <c r="AL47" i="1"/>
  <c r="AK47" i="1"/>
  <c r="W47" i="1"/>
  <c r="AB47" i="1" s="1"/>
  <c r="U47" i="1"/>
  <c r="AM46" i="1"/>
  <c r="AL46" i="1"/>
  <c r="AK46" i="1"/>
  <c r="W46" i="1"/>
  <c r="AB46" i="1" s="1"/>
  <c r="U46" i="1"/>
  <c r="AM45" i="1"/>
  <c r="AL45" i="1"/>
  <c r="AK45" i="1"/>
  <c r="W45" i="1"/>
  <c r="AB45" i="1" s="1"/>
  <c r="U45" i="1"/>
  <c r="X33" i="1" l="1"/>
  <c r="AC33" i="1" s="1"/>
  <c r="AJ33" i="1" s="1"/>
  <c r="AG33" i="1" s="1"/>
  <c r="AD33" i="1" s="1"/>
  <c r="S33" i="1"/>
  <c r="X39" i="1"/>
  <c r="AC39" i="1" s="1"/>
  <c r="AJ39" i="1" s="1"/>
  <c r="AG39" i="1" s="1"/>
  <c r="AD39" i="1" s="1"/>
  <c r="S39" i="1"/>
  <c r="X34" i="1"/>
  <c r="AC34" i="1" s="1"/>
  <c r="AJ34" i="1" s="1"/>
  <c r="AG34" i="1" s="1"/>
  <c r="AD34" i="1" s="1"/>
  <c r="S34" i="1"/>
  <c r="S38" i="1"/>
  <c r="X38" i="1"/>
  <c r="AC38" i="1" s="1"/>
  <c r="AJ38" i="1" s="1"/>
  <c r="AG38" i="1" s="1"/>
  <c r="AD38" i="1" s="1"/>
  <c r="S35" i="1"/>
  <c r="X35" i="1"/>
  <c r="AC35" i="1" s="1"/>
  <c r="AJ35" i="1" s="1"/>
  <c r="AG35" i="1" s="1"/>
  <c r="AD35" i="1" s="1"/>
  <c r="X26" i="1"/>
  <c r="AC26" i="1" s="1"/>
  <c r="AJ26" i="1" s="1"/>
  <c r="AG26" i="1" s="1"/>
  <c r="AD26" i="1" s="1"/>
  <c r="S26" i="1"/>
  <c r="X27" i="1"/>
  <c r="AC27" i="1" s="1"/>
  <c r="AJ27" i="1" s="1"/>
  <c r="AG27" i="1" s="1"/>
  <c r="AD27" i="1" s="1"/>
  <c r="S27" i="1"/>
  <c r="X84" i="1"/>
  <c r="AC84" i="1" s="1"/>
  <c r="AJ84" i="1" s="1"/>
  <c r="AG84" i="1" s="1"/>
  <c r="AD84" i="1" s="1"/>
  <c r="X75" i="1"/>
  <c r="AC75" i="1" s="1"/>
  <c r="AJ75" i="1" s="1"/>
  <c r="AG75" i="1" s="1"/>
  <c r="AD75" i="1" s="1"/>
  <c r="X74" i="1"/>
  <c r="AC74" i="1" s="1"/>
  <c r="AJ74" i="1" s="1"/>
  <c r="AG74" i="1" s="1"/>
  <c r="AD74" i="1" s="1"/>
  <c r="X89" i="1"/>
  <c r="AC89" i="1" s="1"/>
  <c r="AJ89" i="1" s="1"/>
  <c r="AG89" i="1" s="1"/>
  <c r="AD89" i="1" s="1"/>
  <c r="X78" i="1"/>
  <c r="AC78" i="1" s="1"/>
  <c r="AJ78" i="1" s="1"/>
  <c r="AG78" i="1" s="1"/>
  <c r="AD78" i="1" s="1"/>
  <c r="X86" i="1"/>
  <c r="AC86" i="1" s="1"/>
  <c r="AJ86" i="1" s="1"/>
  <c r="AG86" i="1" s="1"/>
  <c r="AD86" i="1" s="1"/>
  <c r="S77" i="1"/>
  <c r="X65" i="1" l="1"/>
  <c r="AC65" i="1" s="1"/>
  <c r="AJ65" i="1" s="1"/>
  <c r="AG65" i="1" s="1"/>
  <c r="AD65" i="1" s="1"/>
  <c r="X107" i="1"/>
  <c r="AC107" i="1" s="1"/>
  <c r="AJ107" i="1" s="1"/>
  <c r="AG107" i="1" s="1"/>
  <c r="AD107" i="1" s="1"/>
  <c r="S66" i="1"/>
  <c r="S107" i="1" l="1"/>
  <c r="X66" i="1"/>
  <c r="AC66" i="1" s="1"/>
  <c r="AJ66" i="1" s="1"/>
  <c r="AG66" i="1" s="1"/>
  <c r="AD66" i="1" s="1"/>
  <c r="S65" i="1"/>
  <c r="S49" i="1"/>
  <c r="X68" i="1"/>
  <c r="AC68" i="1" s="1"/>
  <c r="AJ68" i="1" s="1"/>
  <c r="AG68" i="1" s="1"/>
  <c r="AD68" i="1" s="1"/>
  <c r="X47" i="1"/>
  <c r="AC47" i="1" s="1"/>
  <c r="AJ47" i="1" s="1"/>
  <c r="AG47" i="1" s="1"/>
  <c r="AD47" i="1" s="1"/>
  <c r="X52" i="1"/>
  <c r="AC52" i="1" s="1"/>
  <c r="AJ52" i="1" s="1"/>
  <c r="AG52" i="1" s="1"/>
  <c r="AD52" i="1" s="1"/>
  <c r="S53" i="1"/>
  <c r="X56" i="1"/>
  <c r="AC56" i="1" s="1"/>
  <c r="AJ56" i="1" s="1"/>
  <c r="AG56" i="1" s="1"/>
  <c r="AD56" i="1" s="1"/>
  <c r="X62" i="1"/>
  <c r="AC62" i="1" s="1"/>
  <c r="AJ62" i="1" s="1"/>
  <c r="AG62" i="1" s="1"/>
  <c r="AD62" i="1" s="1"/>
  <c r="X60" i="1"/>
  <c r="AC60" i="1" s="1"/>
  <c r="AJ60" i="1" s="1"/>
  <c r="AG60" i="1" s="1"/>
  <c r="AD60" i="1" s="1"/>
  <c r="X103" i="1"/>
  <c r="AC103" i="1" s="1"/>
  <c r="AJ103" i="1" s="1"/>
  <c r="AG103" i="1" s="1"/>
  <c r="AD103" i="1" s="1"/>
  <c r="X105" i="1"/>
  <c r="AC105" i="1" s="1"/>
  <c r="AJ105" i="1" s="1"/>
  <c r="AG105" i="1" s="1"/>
  <c r="AD105" i="1" s="1"/>
  <c r="S118" i="1"/>
  <c r="X50" i="1"/>
  <c r="AC50" i="1" s="1"/>
  <c r="AJ50" i="1" s="1"/>
  <c r="AG50" i="1" s="1"/>
  <c r="AD50" i="1" s="1"/>
  <c r="S114" i="1"/>
  <c r="X110" i="1"/>
  <c r="AC110" i="1" s="1"/>
  <c r="AJ110" i="1" s="1"/>
  <c r="AG110" i="1" s="1"/>
  <c r="AD110" i="1" s="1"/>
  <c r="S45" i="1"/>
  <c r="X46" i="1"/>
  <c r="AC46" i="1" s="1"/>
  <c r="AJ46" i="1" s="1"/>
  <c r="AG46" i="1" s="1"/>
  <c r="AD46" i="1" s="1"/>
  <c r="S54" i="1"/>
  <c r="X64" i="1"/>
  <c r="AC64" i="1" s="1"/>
  <c r="AJ64" i="1" s="1"/>
  <c r="AG64" i="1" s="1"/>
  <c r="AD64" i="1" s="1"/>
  <c r="S61" i="1"/>
  <c r="X104" i="1"/>
  <c r="AC104" i="1" s="1"/>
  <c r="AJ104" i="1" s="1"/>
  <c r="AG104" i="1" s="1"/>
  <c r="AD104" i="1" s="1"/>
  <c r="X108" i="1"/>
  <c r="AC108" i="1" s="1"/>
  <c r="AJ108" i="1" s="1"/>
  <c r="AG108" i="1" s="1"/>
  <c r="AD108" i="1" s="1"/>
  <c r="S113" i="1"/>
  <c r="X112" i="1"/>
  <c r="AC112" i="1" s="1"/>
  <c r="AJ112" i="1" s="1"/>
  <c r="AG112" i="1" s="1"/>
  <c r="AD112" i="1" s="1"/>
  <c r="S103" i="1" l="1"/>
  <c r="S47" i="1"/>
  <c r="X54" i="1"/>
  <c r="AC54" i="1" s="1"/>
  <c r="AJ54" i="1" s="1"/>
  <c r="AG54" i="1" s="1"/>
  <c r="AD54" i="1" s="1"/>
  <c r="X53" i="1"/>
  <c r="AC53" i="1" s="1"/>
  <c r="AJ53" i="1" s="1"/>
  <c r="AG53" i="1" s="1"/>
  <c r="AD53" i="1" s="1"/>
  <c r="S108" i="1"/>
  <c r="X114" i="1"/>
  <c r="AC114" i="1" s="1"/>
  <c r="AJ114" i="1" s="1"/>
  <c r="AG114" i="1" s="1"/>
  <c r="AD114" i="1" s="1"/>
  <c r="X118" i="1"/>
  <c r="AC118" i="1" s="1"/>
  <c r="AJ118" i="1" s="1"/>
  <c r="AG118" i="1" s="1"/>
  <c r="AD118" i="1" s="1"/>
  <c r="X49" i="1"/>
  <c r="AC49" i="1" s="1"/>
  <c r="AJ49" i="1" s="1"/>
  <c r="AG49" i="1" s="1"/>
  <c r="AD49" i="1" s="1"/>
  <c r="S110" i="1"/>
  <c r="S64" i="1"/>
  <c r="S56" i="1"/>
  <c r="S68" i="1"/>
  <c r="S112" i="1"/>
  <c r="X113" i="1"/>
  <c r="AC113" i="1" s="1"/>
  <c r="AJ113" i="1" s="1"/>
  <c r="AG113" i="1" s="1"/>
  <c r="AD113" i="1" s="1"/>
  <c r="S50" i="1"/>
  <c r="S52" i="1"/>
  <c r="S105" i="1"/>
  <c r="S46" i="1"/>
  <c r="S60" i="1"/>
  <c r="X61" i="1"/>
  <c r="AC61" i="1" s="1"/>
  <c r="AJ61" i="1" s="1"/>
  <c r="AG61" i="1" s="1"/>
  <c r="AD61" i="1" s="1"/>
  <c r="X45" i="1"/>
  <c r="AC45" i="1" s="1"/>
  <c r="AJ45" i="1" s="1"/>
  <c r="AG45" i="1" s="1"/>
  <c r="AD45" i="1" s="1"/>
  <c r="S62" i="1"/>
  <c r="S104"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2" i="1" l="1"/>
  <c r="X2" i="1"/>
  <c r="AC2" i="1" s="1"/>
  <c r="AJ2" i="1" s="1"/>
  <c r="AG2" i="1" s="1"/>
  <c r="AD2" i="1" s="1"/>
  <c r="X6" i="1" l="1"/>
  <c r="AC6" i="1" s="1"/>
  <c r="AJ6" i="1" s="1"/>
  <c r="AG6" i="1" s="1"/>
  <c r="AD6" i="1" s="1"/>
  <c r="S6" i="1"/>
  <c r="S3" i="1"/>
  <c r="X3" i="1"/>
  <c r="AC3" i="1" s="1"/>
  <c r="AJ3" i="1" s="1"/>
  <c r="AG3" i="1" s="1"/>
  <c r="AD3" i="1" s="1"/>
  <c r="X5" i="1"/>
  <c r="AC5" i="1" s="1"/>
  <c r="AJ5" i="1" s="1"/>
  <c r="AG5" i="1" s="1"/>
  <c r="AD5" i="1" s="1"/>
  <c r="S5" i="1"/>
  <c r="S4" i="1"/>
  <c r="X4" i="1"/>
  <c r="AC4" i="1" s="1"/>
  <c r="AJ4" i="1" s="1"/>
  <c r="AG4" i="1" s="1"/>
  <c r="AD4" i="1" s="1"/>
  <c r="X7" i="1"/>
  <c r="AC7" i="1" s="1"/>
  <c r="AJ7" i="1" s="1"/>
  <c r="AG7" i="1" s="1"/>
  <c r="AD7" i="1" s="1"/>
  <c r="S7" i="1"/>
  <c r="S1" i="1"/>
  <c r="X1" i="1"/>
  <c r="AC1" i="1" s="1"/>
  <c r="AJ1" i="1" s="1"/>
  <c r="AG1" i="1" s="1"/>
  <c r="AD1" i="1" s="1"/>
</calcChain>
</file>

<file path=xl/sharedStrings.xml><?xml version="1.0" encoding="utf-8"?>
<sst xmlns="http://schemas.openxmlformats.org/spreadsheetml/2006/main" count="698" uniqueCount="192">
  <si>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</si>
  <si>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</si>
  <si>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</si>
  <si>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</si>
  <si>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</si>
  <si>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</si>
  <si>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</si>
  <si>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</si>
  <si>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</si>
  <si>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</si>
  <si>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</si>
  <si>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</si>
  <si>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</si>
  <si>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</si>
  <si>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</si>
  <si>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</si>
  <si>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</si>
  <si>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</si>
  <si>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</si>
  <si>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</si>
  <si>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</si>
  <si>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</si>
  <si>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</si>
  <si>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</si>
  <si>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</si>
  <si>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</si>
  <si>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</si>
  <si>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</si>
  <si>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</si>
  <si>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</si>
  <si>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</si>
  <si>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</si>
  <si>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</si>
  <si>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</si>
  <si>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</si>
  <si>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</si>
  <si>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</si>
  <si>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</si>
  <si>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</si>
  <si>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</si>
  <si>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</si>
  <si>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</si>
  <si>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</si>
  <si>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</si>
  <si>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</si>
  <si>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</si>
  <si>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</si>
  <si>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</si>
  <si>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</si>
  <si>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</si>
  <si>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</si>
  <si>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</si>
  <si>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</si>
  <si>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</si>
  <si>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</si>
  <si>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</si>
  <si>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</si>
  <si>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</si>
  <si>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</si>
  <si>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</si>
  <si>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</si>
  <si>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</si>
  <si>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</si>
  <si>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</si>
  <si>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</si>
  <si>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</si>
  <si>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</si>
  <si>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</si>
  <si>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</si>
  <si>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</si>
  <si>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</si>
  <si>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</si>
  <si>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</si>
  <si>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</si>
  <si>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</si>
  <si>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</si>
  <si>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</si>
  <si>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</si>
  <si>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</si>
  <si>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</si>
  <si>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</si>
  <si>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</si>
  <si>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</si>
  <si>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</si>
  <si>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</si>
  <si>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</si>
  <si>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</si>
  <si>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</si>
  <si>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</si>
  <si>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11.62 SF/CTN</t>
  </si>
  <si>
    <t>Yes</t>
  </si>
  <si>
    <t>You can enter a value in the column labeled "Adj." to change your price manually.</t>
  </si>
  <si>
    <t xml:space="preserve"> </t>
  </si>
  <si>
    <t>Glazed Porcelain</t>
  </si>
  <si>
    <t>NON-Stock ITEMS - MINIMUM 6-8 WEEK DELIVERY</t>
  </si>
  <si>
    <t>Item # Lookup:</t>
  </si>
  <si>
    <t>Fossil</t>
  </si>
  <si>
    <t>Soap Stone</t>
  </si>
  <si>
    <t>https://www.conestogatile.com/products/new/</t>
  </si>
  <si>
    <t>https://www.serenissima.re.it/en/</t>
  </si>
  <si>
    <t>FOSSIL</t>
  </si>
  <si>
    <t>SOAP STONE</t>
  </si>
  <si>
    <t>Serenissima</t>
  </si>
  <si>
    <t>S</t>
  </si>
  <si>
    <t>FOSSIL - Glazed Porcelain</t>
  </si>
  <si>
    <t>12" x 24"</t>
  </si>
  <si>
    <t>24" x 24"</t>
  </si>
  <si>
    <t>24" x 48"</t>
  </si>
  <si>
    <t>12" x 48"</t>
  </si>
  <si>
    <t>15.49 SF/CTN</t>
  </si>
  <si>
    <t>Mosaic</t>
  </si>
  <si>
    <t>Basketweave</t>
  </si>
  <si>
    <t>Losanga (Elongated Hex)</t>
  </si>
  <si>
    <t>2-9/16" x 24"</t>
  </si>
  <si>
    <t>5.00 EA/CTN</t>
  </si>
  <si>
    <t>12.00 EA/CTN</t>
  </si>
  <si>
    <t>SRFO</t>
  </si>
  <si>
    <t>SRSS</t>
  </si>
  <si>
    <t>Field - Lines</t>
  </si>
  <si>
    <t>Black          Coffee          Grey          Ivory          White</t>
  </si>
  <si>
    <t>3D</t>
  </si>
  <si>
    <t>MIX</t>
  </si>
  <si>
    <t>Mix</t>
  </si>
  <si>
    <t>3.00 EA/CTN</t>
  </si>
  <si>
    <t>Lux / Rectified</t>
  </si>
  <si>
    <t>Matte / Rectified</t>
  </si>
  <si>
    <t>Satin / Rectified</t>
  </si>
  <si>
    <t>Bruno          Crema          Perla          Piombo</t>
  </si>
  <si>
    <t>2" x 2"</t>
  </si>
  <si>
    <t>1-1/4" x 1-1/4"</t>
  </si>
  <si>
    <t>This price list is available electronically on an Excel spreadsheet at www.conestogatile.com/pricelists.</t>
  </si>
  <si>
    <t>12" x 16"</t>
  </si>
  <si>
    <t>SOAP STONE - Glazed Porcelain</t>
  </si>
  <si>
    <t xml:space="preserve">  </t>
  </si>
  <si>
    <t>FUORITONO - Glazed Porcelain</t>
  </si>
  <si>
    <t>Beige          Bianco          Grigio          Muschio          Nero          Petrolio</t>
  </si>
  <si>
    <t>4" x 12"</t>
  </si>
  <si>
    <t>Field - Hexagon</t>
  </si>
  <si>
    <t>11" x 10"</t>
  </si>
  <si>
    <t>Matte (Opaco)</t>
  </si>
  <si>
    <t>Glossy (Fuori)</t>
  </si>
  <si>
    <t>5.49 SF/CTN</t>
  </si>
  <si>
    <t>10.44 SF/CTN</t>
  </si>
  <si>
    <t>SRFU</t>
  </si>
  <si>
    <t>HERITAGE - Glazed Porcelain</t>
  </si>
  <si>
    <t>SRHE</t>
  </si>
  <si>
    <t>Grey          Ivory          Walnut</t>
  </si>
  <si>
    <t>8" x 8"</t>
  </si>
  <si>
    <t>8" x 16"</t>
  </si>
  <si>
    <t>16" x 16"</t>
  </si>
  <si>
    <t>16" x 24"</t>
  </si>
  <si>
    <t>Note:</t>
  </si>
  <si>
    <t>11.19 SF/CTN</t>
  </si>
  <si>
    <t>13.77 SF/CTN</t>
  </si>
  <si>
    <t>Modular Pattern Percentages:</t>
  </si>
  <si>
    <t>Fuoritono</t>
  </si>
  <si>
    <t>Heritage</t>
  </si>
  <si>
    <t>Changes</t>
  </si>
  <si>
    <t>2-9/16" x 24" Bullnose format is no longer being "Stocked" in any color.</t>
  </si>
  <si>
    <t>Color Bruno in the Lux Finish only in all formats.</t>
  </si>
  <si>
    <t>24" x 48" Matte/Rectified Field now being "Stocked" in all colors.</t>
  </si>
  <si>
    <t>FUORITONO</t>
  </si>
  <si>
    <t>HERITAGE</t>
  </si>
  <si>
    <t>https://www.cercomceramiche.it/collezioni/soap-stone/</t>
  </si>
  <si>
    <t>https://www.serenissima.re.it/collezioni/fossil/</t>
  </si>
  <si>
    <t>https://www.cir.it/collezioni/fuoritono/</t>
  </si>
  <si>
    <t>https://www.cir.it/collezioni/cir-heritage/</t>
  </si>
  <si>
    <t>Crema          Perla          Piombo</t>
  </si>
  <si>
    <t xml:space="preserve">5.5" x 10" Rhomboid Field in color Grigio Matte (Opaco) only. </t>
  </si>
  <si>
    <t>City</t>
  </si>
  <si>
    <t>Everstone</t>
  </si>
  <si>
    <t>EVERSTONE - Glazed Porcelain</t>
  </si>
  <si>
    <t>SREV</t>
  </si>
  <si>
    <t>CITY - Glazed Porcelain</t>
  </si>
  <si>
    <t>SRCI</t>
  </si>
  <si>
    <t>Everbrown          Evercream          Evergreige          Everwhite</t>
  </si>
  <si>
    <t>CITY</t>
  </si>
  <si>
    <t>EVERSTONE</t>
  </si>
  <si>
    <t>https://www.cir.it/collezioni/city/</t>
  </si>
  <si>
    <t>https://www.cercomceramiche.it/collezioni/everstone/</t>
  </si>
  <si>
    <t>10" x 12"</t>
  </si>
  <si>
    <t>3" Hexagon (Esagona)</t>
  </si>
  <si>
    <t>Brown          Black          Green          Ivory          Navy          White</t>
  </si>
  <si>
    <t>2-9/16" x 11-7/16"</t>
  </si>
  <si>
    <t>Matte</t>
  </si>
  <si>
    <t>5.5" x 10" Rhomboid Field only, in all colors and finishes.</t>
  </si>
  <si>
    <t>6.89 SF/CTN</t>
  </si>
  <si>
    <t>Polished (Lux)</t>
  </si>
  <si>
    <t>48" x 48"</t>
  </si>
  <si>
    <t>6/1/26</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</si>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</sst>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m/dd/yy;@"/>
  </numFmts>
  <fonts count="23"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8"/>
      <color rgb="FFFF0000"/>
      <name val="Arial Narrow"/>
      <family val="2"/>
    </font>
    <font>
      <sz val="7"/>
      <name val="Arial Narrow"/>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CCFFC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8" fillId="0" borderId="0" applyFont="0" applyFill="0" applyBorder="0" applyAlignment="0" applyProtection="0"/>
    <xf numFmtId="0" fontId="10" fillId="0" borderId="0" applyNumberFormat="0" applyFill="0" applyBorder="0" applyAlignment="0" applyProtection="0">
      <alignment vertical="top"/>
      <protection locked="0"/>
    </xf>
    <xf numFmtId="0" fontId="18" fillId="0" borderId="0"/>
    <xf numFmtId="9" fontId="1" fillId="0" borderId="0" applyFont="0" applyFill="0" applyBorder="0" applyAlignment="0" applyProtection="0"/>
  </cellStyleXfs>
  <cellXfs count="211">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0" fontId="2" fillId="0" borderId="0" xfId="0" applyFont="1"/>
    <xf numFmtId="0" fontId="15" fillId="0" borderId="0" xfId="0" applyFont="1" applyAlignment="1">
      <alignment vertical="center"/>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19" fillId="0" borderId="0" xfId="0" applyFont="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4" fontId="4" fillId="0" borderId="0" xfId="1" applyNumberFormat="1" applyFont="1" applyFill="1" applyAlignment="1">
      <alignment horizontal="center" vertical="center"/>
    </xf>
    <xf numFmtId="0" fontId="0" fillId="0" borderId="0" xfId="0" applyAlignment="1">
      <alignment horizontal="center" vertical="center"/>
    </xf>
    <xf numFmtId="0" fontId="21" fillId="0" borderId="0" xfId="0" applyFont="1" applyAlignment="1">
      <alignment horizontal="right" vertical="center"/>
    </xf>
    <xf numFmtId="0" fontId="1" fillId="0" borderId="0" xfId="0" applyFont="1"/>
    <xf numFmtId="0" fontId="22" fillId="0" borderId="0" xfId="0" applyFont="1" applyAlignment="1">
      <alignment vertical="center"/>
    </xf>
    <xf numFmtId="9" fontId="22" fillId="0" borderId="0" xfId="5" applyFont="1" applyAlignment="1">
      <alignment vertical="center"/>
    </xf>
    <xf numFmtId="168" fontId="3" fillId="10" borderId="4" xfId="0" applyNumberFormat="1" applyFont="1" applyFill="1" applyBorder="1" applyAlignment="1">
      <alignment horizontal="center"/>
    </xf>
    <xf numFmtId="168" fontId="3" fillId="10" borderId="5" xfId="0" applyNumberFormat="1" applyFont="1" applyFill="1" applyBorder="1" applyAlignment="1">
      <alignment horizontal="center"/>
    </xf>
    <xf numFmtId="168" fontId="3" fillId="0" borderId="0" xfId="0" applyNumberFormat="1" applyFont="1" applyAlignment="1">
      <alignment horizontal="left"/>
    </xf>
    <xf numFmtId="168" fontId="0" fillId="0" borderId="0" xfId="0" quotePrefix="1" applyNumberFormat="1" applyAlignment="1">
      <alignment horizontal="left"/>
    </xf>
    <xf numFmtId="168" fontId="0" fillId="0" borderId="0" xfId="0" applyNumberFormat="1" applyAlignment="1">
      <alignment horizontal="left"/>
    </xf>
    <xf numFmtId="168" fontId="1" fillId="0" borderId="0" xfId="0" applyNumberFormat="1" applyFont="1" applyAlignment="1">
      <alignment horizontal="left"/>
    </xf>
    <xf numFmtId="168" fontId="3" fillId="0" borderId="0" xfId="0" quotePrefix="1" applyNumberFormat="1" applyFont="1" applyAlignment="1">
      <alignment horizontal="left"/>
    </xf>
    <xf numFmtId="0" fontId="1" fillId="0" borderId="2" xfId="0" applyFont="1" applyBorder="1"/>
    <xf numFmtId="0" fontId="3" fillId="0" borderId="7" xfId="0" applyFont="1" applyBorder="1" applyAlignment="1">
      <alignment horizontal="center" vertical="center"/>
    </xf>
    <xf numFmtId="0" fontId="0" fillId="0" borderId="7" xfId="0" applyBorder="1" applyAlignment="1">
      <alignment horizontal="center" vertical="center"/>
    </xf>
    <xf numFmtId="0" fontId="0" fillId="14" borderId="0" xfId="0" applyFill="1" applyAlignment="1">
      <alignment horizontal="center" vertical="center"/>
    </xf>
    <xf numFmtId="43" fontId="4" fillId="14" borderId="0" xfId="1" applyFont="1" applyFill="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2" fontId="7" fillId="0" borderId="0" xfId="0" applyNumberFormat="1" applyFont="1" applyAlignment="1">
      <alignment horizontal="center" vertical="center" wrapText="1"/>
    </xf>
    <xf numFmtId="14" fontId="6"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righ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764" name="Line 2">
          <a:extLst>
            <a:ext uri="{FF2B5EF4-FFF2-40B4-BE49-F238E27FC236}">
              <a16:creationId xmlns:a16="http://schemas.microsoft.com/office/drawing/2014/main" id="{00000000-0008-0000-0100-0000B40E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3766" name="Picture 335">
          <a:extLst>
            <a:ext uri="{FF2B5EF4-FFF2-40B4-BE49-F238E27FC236}">
              <a16:creationId xmlns:a16="http://schemas.microsoft.com/office/drawing/2014/main" id="{00000000-0008-0000-0100-0000B6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523875</xdr:colOff>
      <xdr:row>2</xdr:row>
      <xdr:rowOff>123825</xdr:rowOff>
    </xdr:from>
    <xdr:ext cx="1377985" cy="178594"/>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57450" y="447675"/>
          <a:ext cx="1377985" cy="17859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7256" name="Line 118">
          <a:extLst>
            <a:ext uri="{FF2B5EF4-FFF2-40B4-BE49-F238E27FC236}">
              <a16:creationId xmlns:a16="http://schemas.microsoft.com/office/drawing/2014/main" id="{00000000-0008-0000-0200-0000581C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7257" name="Line 192">
          <a:extLst>
            <a:ext uri="{FF2B5EF4-FFF2-40B4-BE49-F238E27FC236}">
              <a16:creationId xmlns:a16="http://schemas.microsoft.com/office/drawing/2014/main" id="{00000000-0008-0000-0200-0000591C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7259" name="Picture 335">
          <a:extLst>
            <a:ext uri="{FF2B5EF4-FFF2-40B4-BE49-F238E27FC236}">
              <a16:creationId xmlns:a16="http://schemas.microsoft.com/office/drawing/2014/main" id="{00000000-0008-0000-02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89292</xdr:colOff>
      <xdr:row>12</xdr:row>
      <xdr:rowOff>104177</xdr:rowOff>
    </xdr:from>
    <xdr:ext cx="1377985" cy="178594"/>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612" y="1659431"/>
          <a:ext cx="1377985" cy="178594"/>
        </a:xfrm>
        <a:prstGeom prst="rect">
          <a:avLst/>
        </a:prstGeom>
      </xdr:spPr>
    </xdr:pic>
    <xdr:clientData/>
  </xdr:oneCellAnchor>
  <xdr:twoCellAnchor editAs="oneCell">
    <xdr:from>
      <xdr:col>10</xdr:col>
      <xdr:colOff>52088</xdr:colOff>
      <xdr:row>90</xdr:row>
      <xdr:rowOff>29763</xdr:rowOff>
    </xdr:from>
    <xdr:to>
      <xdr:col>15</xdr:col>
      <xdr:colOff>96738</xdr:colOff>
      <xdr:row>96</xdr:row>
      <xdr:rowOff>111620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
        <a:stretch>
          <a:fillRect/>
        </a:stretch>
      </xdr:blipFill>
      <xdr:spPr>
        <a:xfrm>
          <a:off x="3132830" y="7508376"/>
          <a:ext cx="1681760" cy="84088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www.serenissima.re.it/collezioni/fossil/" TargetMode="External"/><Relationship Id="rId7" Type="http://schemas.openxmlformats.org/officeDocument/2006/relationships/hyperlink" Target="https://www.cir.it/collezioni/city/" TargetMode="External"/><Relationship Id="rId2" Type="http://schemas.openxmlformats.org/officeDocument/2006/relationships/hyperlink" Target="https://www.cercomceramiche.it/collezioni/soap-stone/" TargetMode="External"/><Relationship Id="rId1" Type="http://schemas.openxmlformats.org/officeDocument/2006/relationships/hyperlink" Target="https://www.serenissima.re.it/en/" TargetMode="External"/><Relationship Id="rId6" Type="http://schemas.openxmlformats.org/officeDocument/2006/relationships/hyperlink" Target="https://www.cercomceramiche.it/collezioni/everstone/" TargetMode="External"/><Relationship Id="rId5" Type="http://schemas.openxmlformats.org/officeDocument/2006/relationships/hyperlink" Target="https://www.cir.it/collezioni/cir-heritage/" TargetMode="External"/><Relationship Id="rId4" Type="http://schemas.openxmlformats.org/officeDocument/2006/relationships/hyperlink" Target="https://www.cir.it/collezioni/fuoritono/"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7" t="s">
        <v>102</v>
      </c>
      <c r="D1" s="166"/>
    </row>
    <row r="2" spans="1:13" x14ac:dyDescent="0.2">
      <c r="A2" s="7" t="s">
        <v>85</v>
      </c>
      <c r="B2" s="105" t="s">
        <v>103</v>
      </c>
    </row>
    <row r="3" spans="1:13" x14ac:dyDescent="0.2">
      <c r="A3" s="7" t="s">
        <v>74</v>
      </c>
      <c r="B3" s="105" t="s">
        <v>86</v>
      </c>
      <c r="D3" s="173"/>
    </row>
    <row r="4" spans="1:13" x14ac:dyDescent="0.2">
      <c r="A4" s="7" t="s">
        <v>28</v>
      </c>
      <c r="B4" s="106" t="s">
        <v>189</v>
      </c>
      <c r="C4" s="106" t="s">
        <v>92</v>
      </c>
      <c r="D4" s="106"/>
    </row>
    <row r="6" spans="1:13" x14ac:dyDescent="0.2">
      <c r="A6" s="89"/>
      <c r="B6" s="89"/>
      <c r="C6" s="89"/>
      <c r="D6" s="89"/>
      <c r="E6" s="89"/>
      <c r="F6" s="89"/>
      <c r="G6" s="89"/>
      <c r="H6" s="89"/>
    </row>
    <row r="8" spans="1:13" x14ac:dyDescent="0.2">
      <c r="A8" s="50" t="s">
        <v>42</v>
      </c>
      <c r="B8" s="51"/>
      <c r="C8" s="203"/>
      <c r="D8" s="203"/>
      <c r="E8" s="203"/>
      <c r="F8" s="203"/>
      <c r="G8" s="203"/>
      <c r="H8" s="204"/>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65</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66</v>
      </c>
      <c r="B31" s="3" t="s">
        <v>67</v>
      </c>
      <c r="C31" s="3"/>
      <c r="D31" s="3"/>
      <c r="E31" s="3"/>
      <c r="F31" s="3"/>
      <c r="G31" s="3"/>
      <c r="H31" s="3"/>
      <c r="I31" s="3"/>
      <c r="J31" s="3"/>
      <c r="K31" s="3"/>
      <c r="L31" s="3"/>
      <c r="M31" s="3"/>
    </row>
    <row r="32" spans="1:13" x14ac:dyDescent="0.2">
      <c r="A32" s="79"/>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68</v>
      </c>
      <c r="B34" s="3" t="s">
        <v>43</v>
      </c>
      <c r="C34" s="3"/>
      <c r="D34" s="3"/>
      <c r="E34" s="3"/>
      <c r="F34" s="3"/>
      <c r="G34" s="3"/>
      <c r="H34" s="3"/>
      <c r="I34" s="3"/>
      <c r="J34" s="3"/>
      <c r="K34" s="3"/>
      <c r="L34" s="3"/>
      <c r="M34" s="3"/>
    </row>
    <row r="35" spans="1:13" x14ac:dyDescent="0.2">
      <c r="A35" s="79"/>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2" t="s">
        <v>54</v>
      </c>
      <c r="C37" s="102" t="s">
        <v>69</v>
      </c>
      <c r="D37" s="205" t="s">
        <v>55</v>
      </c>
      <c r="E37" s="206"/>
      <c r="F37" s="102" t="s">
        <v>70</v>
      </c>
      <c r="G37" s="102" t="s">
        <v>71</v>
      </c>
      <c r="H37" s="102" t="s">
        <v>72</v>
      </c>
      <c r="I37" s="3"/>
      <c r="J37" s="3"/>
      <c r="K37" s="3"/>
      <c r="L37" s="3"/>
      <c r="M37" s="3"/>
    </row>
    <row r="38" spans="1:13" x14ac:dyDescent="0.2">
      <c r="B38" s="103">
        <v>1</v>
      </c>
      <c r="C38" s="123"/>
      <c r="D38" s="104" t="s">
        <v>56</v>
      </c>
      <c r="E38" s="101"/>
      <c r="F38" s="124" t="s">
        <v>73</v>
      </c>
      <c r="G38" s="124">
        <v>0</v>
      </c>
      <c r="H38" s="124"/>
      <c r="I38" s="3"/>
      <c r="J38" s="3"/>
      <c r="K38" s="3"/>
      <c r="L38" s="3"/>
      <c r="M38" s="3"/>
    </row>
    <row r="39" spans="1:13" x14ac:dyDescent="0.2">
      <c r="B39" s="103">
        <v>2</v>
      </c>
      <c r="C39" s="123"/>
      <c r="D39" s="104" t="s">
        <v>46</v>
      </c>
      <c r="E39" s="101"/>
      <c r="F39" s="124" t="s">
        <v>73</v>
      </c>
      <c r="G39" s="124">
        <v>0</v>
      </c>
      <c r="H39" s="124"/>
      <c r="I39" s="3"/>
      <c r="J39" s="3"/>
      <c r="K39" s="3"/>
      <c r="L39" s="3"/>
      <c r="M39" s="3"/>
    </row>
    <row r="40" spans="1:13" x14ac:dyDescent="0.2">
      <c r="B40" s="103">
        <v>3</v>
      </c>
      <c r="C40" s="123"/>
      <c r="D40" s="104" t="s">
        <v>8</v>
      </c>
      <c r="E40" s="101"/>
      <c r="F40" s="124" t="s">
        <v>73</v>
      </c>
      <c r="G40" s="124">
        <v>0</v>
      </c>
      <c r="H40" s="124"/>
      <c r="I40" s="3"/>
      <c r="J40" s="3"/>
      <c r="K40" s="3"/>
      <c r="L40" s="3"/>
      <c r="M40" s="3"/>
    </row>
    <row r="41" spans="1:13" x14ac:dyDescent="0.2">
      <c r="B41" s="103">
        <v>4</v>
      </c>
      <c r="C41" s="123"/>
      <c r="D41" s="104">
        <v>0</v>
      </c>
      <c r="E41" s="101"/>
      <c r="F41" s="124" t="s">
        <v>73</v>
      </c>
      <c r="G41" s="124">
        <v>0</v>
      </c>
      <c r="H41" s="124"/>
      <c r="I41" s="3"/>
      <c r="J41" s="3" t="s">
        <v>133</v>
      </c>
      <c r="K41" s="3"/>
      <c r="L41" s="3"/>
      <c r="M41" s="3"/>
    </row>
    <row r="42" spans="1:13" x14ac:dyDescent="0.2">
      <c r="B42" s="103">
        <v>5</v>
      </c>
      <c r="C42" s="123"/>
      <c r="D42" s="104">
        <v>0</v>
      </c>
      <c r="E42" s="101"/>
      <c r="F42" s="124" t="s">
        <v>73</v>
      </c>
      <c r="G42" s="124">
        <v>0</v>
      </c>
      <c r="H42" s="124"/>
      <c r="I42" s="3"/>
      <c r="J42" s="3"/>
      <c r="K42" s="3"/>
      <c r="L42" s="3"/>
      <c r="M42" s="3"/>
    </row>
    <row r="43" spans="1:13" x14ac:dyDescent="0.2">
      <c r="B43" s="103">
        <v>6</v>
      </c>
      <c r="C43" s="123"/>
      <c r="D43" s="104">
        <v>0</v>
      </c>
      <c r="E43" s="101"/>
      <c r="F43" s="124" t="s">
        <v>73</v>
      </c>
      <c r="G43" s="124">
        <v>0</v>
      </c>
      <c r="H43" s="124"/>
      <c r="I43" s="3"/>
      <c r="J43" s="3"/>
      <c r="K43" s="3"/>
      <c r="L43" s="3"/>
      <c r="M43" s="3"/>
    </row>
    <row r="44" spans="1:13" x14ac:dyDescent="0.2">
      <c r="B44" s="103">
        <v>7</v>
      </c>
      <c r="C44" s="123"/>
      <c r="D44" s="104">
        <v>0</v>
      </c>
      <c r="E44" s="101"/>
      <c r="F44" s="124" t="s">
        <v>73</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91</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90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02" t="str">
        <f>"File '"&amp;Instructions!B2&amp;"' - "&amp;Instructions!B1</f>
        <v>File 'S' - Serenissima</v>
      </c>
      <c r="G3" s="202"/>
      <c r="H3" s="202"/>
      <c r="I3" s="202"/>
      <c r="J3" s="202"/>
      <c r="K3" s="202"/>
      <c r="Q3" s="11"/>
      <c r="R3" s="6"/>
      <c r="S3" s="36"/>
    </row>
    <row r="4" spans="1:19" ht="15.75" x14ac:dyDescent="0.2">
      <c r="A4" s="84"/>
      <c r="B4" s="84"/>
      <c r="C4" s="84"/>
      <c r="D4" s="84"/>
      <c r="E4" s="207"/>
      <c r="F4" s="207"/>
      <c r="G4" s="207"/>
      <c r="H4" s="207"/>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07" t="str">
        <f>"Price List Index - "&amp;Instructions!B4</f>
        <v>Price List Index - 6/1/26</v>
      </c>
      <c r="B6" s="207"/>
      <c r="C6" s="207"/>
      <c r="D6" s="207"/>
      <c r="E6" s="207"/>
      <c r="F6" s="207"/>
      <c r="G6" s="207"/>
      <c r="H6" s="207"/>
      <c r="I6" s="207"/>
      <c r="J6" s="207"/>
      <c r="K6" s="207"/>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08" t="s">
        <v>130</v>
      </c>
      <c r="B49" s="208"/>
      <c r="C49" s="208"/>
      <c r="D49" s="208"/>
      <c r="E49" s="208"/>
      <c r="F49" s="208"/>
      <c r="G49" s="208"/>
      <c r="H49" s="208"/>
      <c r="I49" s="208"/>
      <c r="J49" s="208"/>
      <c r="K49" s="208"/>
    </row>
    <row r="50" spans="1:11" s="83" customFormat="1" ht="3.95" customHeight="1" x14ac:dyDescent="0.2">
      <c r="A50" s="6"/>
      <c r="B50" s="6"/>
      <c r="C50" s="6"/>
      <c r="D50" s="6"/>
      <c r="E50" s="6"/>
      <c r="F50" s="171"/>
      <c r="G50" s="171"/>
      <c r="H50" s="171"/>
      <c r="I50" s="171"/>
      <c r="J50" s="171"/>
      <c r="K50" s="171"/>
    </row>
    <row r="51" spans="1:11" s="83" customFormat="1" ht="36.75" customHeight="1" x14ac:dyDescent="0.2">
      <c r="A51" s="208" t="s">
        <v>29</v>
      </c>
      <c r="B51" s="208"/>
      <c r="C51" s="208"/>
      <c r="D51" s="208"/>
      <c r="E51" s="208"/>
      <c r="F51" s="208"/>
      <c r="G51" s="208"/>
      <c r="H51" s="208"/>
      <c r="I51" s="208"/>
      <c r="J51" s="208"/>
      <c r="K51" s="208"/>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213"/>
  <sheetViews>
    <sheetView tabSelected="1" zoomScale="128" zoomScaleNormal="128"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56</v>
      </c>
      <c r="D1" s="40"/>
      <c r="E1" s="74" t="s">
        <v>24</v>
      </c>
      <c r="F1" s="74"/>
      <c r="G1" s="30" t="s">
        <v>49</v>
      </c>
      <c r="H1" s="30"/>
      <c r="I1" s="30"/>
      <c r="J1" s="30"/>
      <c r="K1" s="30"/>
      <c r="L1" s="30"/>
      <c r="M1" s="30"/>
      <c r="N1" s="30"/>
      <c r="P1" s="74" t="s">
        <v>25</v>
      </c>
      <c r="Q1" s="90"/>
      <c r="R1" s="29"/>
      <c r="S1" s="39">
        <f>IF(Suggested="Yes",AA1,AG1)</f>
        <v>0.05</v>
      </c>
      <c r="T1" s="37" t="s">
        <v>48</v>
      </c>
      <c r="U1" s="5" t="str">
        <f>+Instructions!$B$3</f>
        <v>B</v>
      </c>
      <c r="V1" s="52"/>
      <c r="W1" s="56">
        <f>+Instructions!$C$22</f>
        <v>0</v>
      </c>
      <c r="X1" s="17">
        <f t="shared" ref="X1:X7" si="0">ROUND($AA1*(1-W1)+0.004999,2)</f>
        <v>0.05</v>
      </c>
      <c r="Y1" s="52"/>
      <c r="Z1" s="6" t="s">
        <v>190</v>
      </c>
      <c r="AA1" s="39">
        <v>0.05</v>
      </c>
      <c r="AB1" s="60">
        <f t="shared" ref="AB1:AC7" si="1">+W1</f>
        <v>0</v>
      </c>
      <c r="AC1" s="17">
        <f t="shared" si="1"/>
        <v>0.05</v>
      </c>
      <c r="AD1" s="12">
        <f t="shared" ref="AD1:AD7" si="2">(AG1-AC1)/AG1</f>
        <v>0</v>
      </c>
      <c r="AE1" s="122"/>
      <c r="AF1" s="12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0" t="s">
        <v>60</v>
      </c>
    </row>
    <row r="2" spans="2:41" s="3" customFormat="1" ht="9.9499999999999993" hidden="1" customHeight="1" x14ac:dyDescent="0.2">
      <c r="B2" s="115" t="s">
        <v>46</v>
      </c>
      <c r="D2" s="40"/>
      <c r="E2" s="74" t="s">
        <v>24</v>
      </c>
      <c r="F2" s="74"/>
      <c r="G2" s="30" t="s">
        <v>26</v>
      </c>
      <c r="H2" s="30"/>
      <c r="I2" s="30" t="s">
        <v>27</v>
      </c>
      <c r="J2" s="30"/>
      <c r="K2" s="30"/>
      <c r="L2" s="30"/>
      <c r="M2" s="30"/>
      <c r="N2" s="30"/>
      <c r="P2" s="74"/>
      <c r="Q2" s="90"/>
      <c r="R2" s="29"/>
      <c r="S2" s="39">
        <f>IF(Suggested="Yes",AA2,AG2)</f>
        <v>0.05</v>
      </c>
      <c r="T2" s="37" t="s">
        <v>47</v>
      </c>
      <c r="U2" s="5" t="str">
        <f>+Instructions!$B$3</f>
        <v>B</v>
      </c>
      <c r="V2" s="52"/>
      <c r="W2" s="56">
        <f>+Instructions!$C$22</f>
        <v>0</v>
      </c>
      <c r="X2" s="39">
        <f t="shared" si="0"/>
        <v>0.05</v>
      </c>
      <c r="Y2" s="52"/>
      <c r="Z2" s="6" t="s">
        <v>190</v>
      </c>
      <c r="AA2" s="39">
        <v>0.05</v>
      </c>
      <c r="AB2" s="60">
        <f t="shared" si="1"/>
        <v>0</v>
      </c>
      <c r="AC2" s="39">
        <f t="shared" si="1"/>
        <v>0.05</v>
      </c>
      <c r="AD2" s="60">
        <f t="shared" si="2"/>
        <v>0</v>
      </c>
      <c r="AE2" s="122"/>
      <c r="AF2" s="131">
        <v>2</v>
      </c>
      <c r="AG2" s="44">
        <f t="shared" si="3"/>
        <v>0.05</v>
      </c>
      <c r="AH2" s="52"/>
      <c r="AJ2" s="17">
        <f t="shared" si="4"/>
        <v>0.05</v>
      </c>
      <c r="AK2" s="17">
        <f t="shared" si="5"/>
        <v>0</v>
      </c>
      <c r="AL2" s="17">
        <f t="shared" si="6"/>
        <v>0</v>
      </c>
      <c r="AM2" s="17" t="str">
        <f t="shared" si="7"/>
        <v/>
      </c>
      <c r="AO2" s="100" t="s">
        <v>60</v>
      </c>
    </row>
    <row r="3" spans="2:41" s="3" customFormat="1" ht="9.9499999999999993" hidden="1" customHeight="1" x14ac:dyDescent="0.2">
      <c r="B3" s="113" t="s">
        <v>8</v>
      </c>
      <c r="D3" s="40"/>
      <c r="E3" s="74" t="s">
        <v>24</v>
      </c>
      <c r="F3" s="74"/>
      <c r="G3" s="30" t="s">
        <v>26</v>
      </c>
      <c r="H3" s="30"/>
      <c r="I3" s="30" t="s">
        <v>27</v>
      </c>
      <c r="J3" s="30"/>
      <c r="K3" s="30"/>
      <c r="L3" s="30"/>
      <c r="M3" s="30"/>
      <c r="N3" s="30"/>
      <c r="P3" s="74"/>
      <c r="Q3" s="90"/>
      <c r="R3" s="29"/>
      <c r="S3" s="39">
        <f>IF(Suggested="Yes",AA3,AG3)</f>
        <v>0.05</v>
      </c>
      <c r="T3" s="37" t="s">
        <v>47</v>
      </c>
      <c r="U3" s="5" t="str">
        <f>+Instructions!$B$3</f>
        <v>B</v>
      </c>
      <c r="V3" s="52"/>
      <c r="W3" s="56">
        <f>+Instructions!$C$22</f>
        <v>0</v>
      </c>
      <c r="X3" s="17">
        <f t="shared" si="0"/>
        <v>0.05</v>
      </c>
      <c r="Y3" s="52"/>
      <c r="Z3" s="6" t="s">
        <v>190</v>
      </c>
      <c r="AA3" s="39">
        <v>0.05</v>
      </c>
      <c r="AB3" s="60">
        <f t="shared" si="1"/>
        <v>0</v>
      </c>
      <c r="AC3" s="17">
        <f t="shared" si="1"/>
        <v>0.05</v>
      </c>
      <c r="AD3" s="12">
        <f t="shared" si="2"/>
        <v>0</v>
      </c>
      <c r="AE3" s="122"/>
      <c r="AF3" s="130">
        <v>3</v>
      </c>
      <c r="AG3" s="53">
        <f t="shared" si="3"/>
        <v>0.05</v>
      </c>
      <c r="AH3" s="52"/>
      <c r="AJ3" s="17">
        <f t="shared" si="4"/>
        <v>0.05</v>
      </c>
      <c r="AK3" s="17">
        <f t="shared" si="5"/>
        <v>0</v>
      </c>
      <c r="AL3" s="17">
        <f t="shared" si="6"/>
        <v>0</v>
      </c>
      <c r="AM3" s="17" t="str">
        <f t="shared" si="7"/>
        <v/>
      </c>
      <c r="AO3" s="100" t="s">
        <v>60</v>
      </c>
    </row>
    <row r="4" spans="2:41" s="3" customFormat="1" ht="9.9499999999999993" hidden="1" customHeight="1" x14ac:dyDescent="0.2">
      <c r="B4" s="116">
        <v>0</v>
      </c>
      <c r="D4" s="40"/>
      <c r="E4" s="74" t="s">
        <v>24</v>
      </c>
      <c r="F4" s="74"/>
      <c r="G4" s="30" t="s">
        <v>26</v>
      </c>
      <c r="H4" s="30"/>
      <c r="I4" s="30" t="s">
        <v>27</v>
      </c>
      <c r="J4" s="30"/>
      <c r="K4" s="30"/>
      <c r="L4" s="30"/>
      <c r="M4" s="30"/>
      <c r="N4" s="30"/>
      <c r="P4" s="74"/>
      <c r="Q4" s="90"/>
      <c r="R4" s="29"/>
      <c r="S4" s="39">
        <f>IF(Suggested="Yes",'Price List'!AA4,'Price List'!AG4)</f>
        <v>0</v>
      </c>
      <c r="T4" s="37" t="s">
        <v>47</v>
      </c>
      <c r="U4" s="5" t="str">
        <f>+Instructions!$B$3</f>
        <v>B</v>
      </c>
      <c r="V4" s="52"/>
      <c r="W4" s="56">
        <f>+Instructions!$C$22</f>
        <v>0</v>
      </c>
      <c r="X4" s="17">
        <f t="shared" si="0"/>
        <v>0</v>
      </c>
      <c r="Y4" s="52"/>
      <c r="Z4" s="6" t="s">
        <v>190</v>
      </c>
      <c r="AA4" s="39">
        <v>0</v>
      </c>
      <c r="AB4" s="60">
        <f t="shared" si="1"/>
        <v>0</v>
      </c>
      <c r="AC4" s="17">
        <f t="shared" si="1"/>
        <v>0</v>
      </c>
      <c r="AD4" s="12" t="e">
        <f t="shared" si="2"/>
        <v>#DIV/0!</v>
      </c>
      <c r="AE4" s="122"/>
      <c r="AF4" s="132">
        <v>4</v>
      </c>
      <c r="AG4" s="109">
        <f t="shared" si="3"/>
        <v>0</v>
      </c>
      <c r="AH4" s="52"/>
      <c r="AJ4" s="17">
        <f t="shared" si="4"/>
        <v>0</v>
      </c>
      <c r="AK4" s="17">
        <f t="shared" si="5"/>
        <v>0</v>
      </c>
      <c r="AL4" s="17">
        <f t="shared" si="6"/>
        <v>0</v>
      </c>
      <c r="AM4" s="17" t="str">
        <f t="shared" si="7"/>
        <v/>
      </c>
      <c r="AO4" s="100" t="s">
        <v>60</v>
      </c>
    </row>
    <row r="5" spans="2:41" s="3" customFormat="1" ht="9.9499999999999993" hidden="1" customHeight="1" x14ac:dyDescent="0.2">
      <c r="B5" s="117">
        <v>0</v>
      </c>
      <c r="D5" s="40"/>
      <c r="E5" s="74" t="s">
        <v>24</v>
      </c>
      <c r="F5" s="74"/>
      <c r="G5" s="30" t="s">
        <v>26</v>
      </c>
      <c r="H5" s="30"/>
      <c r="I5" s="30" t="s">
        <v>27</v>
      </c>
      <c r="J5" s="30"/>
      <c r="K5" s="30"/>
      <c r="L5" s="30"/>
      <c r="M5" s="30"/>
      <c r="N5" s="30"/>
      <c r="P5" s="74"/>
      <c r="Q5" s="90"/>
      <c r="R5" s="29"/>
      <c r="S5" s="39">
        <f>IF(Suggested="Yes",'Price List'!AA5,'Price List'!AG5)</f>
        <v>0</v>
      </c>
      <c r="T5" s="37" t="s">
        <v>47</v>
      </c>
      <c r="U5" s="5" t="str">
        <f>+Instructions!$B$3</f>
        <v>B</v>
      </c>
      <c r="V5" s="52"/>
      <c r="W5" s="56">
        <f>+Instructions!$C$22</f>
        <v>0</v>
      </c>
      <c r="X5" s="17">
        <f t="shared" si="0"/>
        <v>0</v>
      </c>
      <c r="Y5" s="52"/>
      <c r="Z5" s="6" t="s">
        <v>190</v>
      </c>
      <c r="AA5" s="39">
        <v>0</v>
      </c>
      <c r="AB5" s="60">
        <f t="shared" si="1"/>
        <v>0</v>
      </c>
      <c r="AC5" s="17">
        <f t="shared" si="1"/>
        <v>0</v>
      </c>
      <c r="AD5" s="12" t="e">
        <f t="shared" si="2"/>
        <v>#DIV/0!</v>
      </c>
      <c r="AE5" s="122"/>
      <c r="AF5" s="133">
        <v>5</v>
      </c>
      <c r="AG5" s="110">
        <f t="shared" si="3"/>
        <v>0</v>
      </c>
      <c r="AH5" s="52"/>
      <c r="AJ5" s="17">
        <f t="shared" si="4"/>
        <v>0</v>
      </c>
      <c r="AK5" s="17">
        <f t="shared" si="5"/>
        <v>0</v>
      </c>
      <c r="AL5" s="17">
        <f t="shared" si="6"/>
        <v>0</v>
      </c>
      <c r="AM5" s="17" t="str">
        <f t="shared" si="7"/>
        <v/>
      </c>
      <c r="AO5" s="100" t="s">
        <v>60</v>
      </c>
    </row>
    <row r="6" spans="2:41" s="3" customFormat="1" ht="9.9499999999999993" hidden="1" customHeight="1" x14ac:dyDescent="0.2">
      <c r="B6" s="118">
        <v>0</v>
      </c>
      <c r="D6" s="40"/>
      <c r="E6" s="74" t="s">
        <v>24</v>
      </c>
      <c r="F6" s="74"/>
      <c r="G6" s="30" t="s">
        <v>26</v>
      </c>
      <c r="H6" s="30"/>
      <c r="I6" s="30" t="s">
        <v>27</v>
      </c>
      <c r="J6" s="30"/>
      <c r="K6" s="30"/>
      <c r="L6" s="30"/>
      <c r="M6" s="30"/>
      <c r="N6" s="30"/>
      <c r="P6" s="74"/>
      <c r="Q6" s="90"/>
      <c r="R6" s="29"/>
      <c r="S6" s="39">
        <f>IF(Suggested="Yes",'Price List'!AA6,'Price List'!AG6)</f>
        <v>0</v>
      </c>
      <c r="T6" s="37" t="s">
        <v>47</v>
      </c>
      <c r="U6" s="5" t="str">
        <f>+Instructions!$B$3</f>
        <v>B</v>
      </c>
      <c r="V6" s="52"/>
      <c r="W6" s="56">
        <f>+Instructions!$C$22</f>
        <v>0</v>
      </c>
      <c r="X6" s="17">
        <f t="shared" si="0"/>
        <v>0</v>
      </c>
      <c r="Y6" s="52"/>
      <c r="Z6" s="6" t="s">
        <v>190</v>
      </c>
      <c r="AA6" s="39">
        <v>0</v>
      </c>
      <c r="AB6" s="60">
        <f t="shared" si="1"/>
        <v>0</v>
      </c>
      <c r="AC6" s="17">
        <f t="shared" si="1"/>
        <v>0</v>
      </c>
      <c r="AD6" s="12" t="e">
        <f t="shared" si="2"/>
        <v>#DIV/0!</v>
      </c>
      <c r="AE6" s="122"/>
      <c r="AF6" s="134">
        <v>6</v>
      </c>
      <c r="AG6" s="111">
        <f t="shared" si="3"/>
        <v>0</v>
      </c>
      <c r="AH6" s="52"/>
      <c r="AJ6" s="17">
        <f t="shared" si="4"/>
        <v>0</v>
      </c>
      <c r="AK6" s="17">
        <f t="shared" si="5"/>
        <v>0</v>
      </c>
      <c r="AL6" s="17">
        <f t="shared" si="6"/>
        <v>0</v>
      </c>
      <c r="AM6" s="17" t="str">
        <f t="shared" si="7"/>
        <v/>
      </c>
      <c r="AO6" s="100" t="s">
        <v>60</v>
      </c>
    </row>
    <row r="7" spans="2:41" s="3" customFormat="1" ht="9.9499999999999993" hidden="1" customHeight="1" x14ac:dyDescent="0.2">
      <c r="B7" s="119">
        <v>0</v>
      </c>
      <c r="D7" s="40"/>
      <c r="E7" s="74" t="s">
        <v>24</v>
      </c>
      <c r="F7" s="74"/>
      <c r="G7" s="30" t="s">
        <v>26</v>
      </c>
      <c r="H7" s="30"/>
      <c r="I7" s="30" t="s">
        <v>27</v>
      </c>
      <c r="J7" s="30"/>
      <c r="K7" s="30"/>
      <c r="L7" s="30"/>
      <c r="M7" s="30"/>
      <c r="N7" s="30"/>
      <c r="P7" s="74"/>
      <c r="Q7" s="90"/>
      <c r="R7" s="29"/>
      <c r="S7" s="39">
        <f>IF(Suggested="Yes",'Price List'!AA7,'Price List'!AG7)</f>
        <v>0</v>
      </c>
      <c r="T7" s="37" t="s">
        <v>47</v>
      </c>
      <c r="U7" s="5" t="str">
        <f>+Instructions!$B$3</f>
        <v>B</v>
      </c>
      <c r="V7" s="52"/>
      <c r="W7" s="56">
        <f>+Instructions!$C$22</f>
        <v>0</v>
      </c>
      <c r="X7" s="17">
        <f t="shared" si="0"/>
        <v>0</v>
      </c>
      <c r="Y7" s="52"/>
      <c r="Z7" s="6" t="s">
        <v>190</v>
      </c>
      <c r="AA7" s="39">
        <v>0</v>
      </c>
      <c r="AB7" s="60">
        <f t="shared" si="1"/>
        <v>0</v>
      </c>
      <c r="AC7" s="17">
        <f t="shared" si="1"/>
        <v>0</v>
      </c>
      <c r="AD7" s="12" t="e">
        <f t="shared" si="2"/>
        <v>#DIV/0!</v>
      </c>
      <c r="AE7" s="122"/>
      <c r="AF7" s="135">
        <v>7</v>
      </c>
      <c r="AG7" s="112">
        <f t="shared" si="3"/>
        <v>0</v>
      </c>
      <c r="AH7" s="52"/>
      <c r="AJ7" s="17">
        <f t="shared" si="4"/>
        <v>0</v>
      </c>
      <c r="AK7" s="17">
        <f t="shared" si="5"/>
        <v>0</v>
      </c>
      <c r="AL7" s="17">
        <f t="shared" si="6"/>
        <v>0</v>
      </c>
      <c r="AM7" s="17" t="str">
        <f t="shared" si="7"/>
        <v/>
      </c>
      <c r="AO7" s="100" t="s">
        <v>60</v>
      </c>
    </row>
    <row r="8" spans="2:41" s="3" customFormat="1" ht="9.9499999999999993" hidden="1" customHeight="1" x14ac:dyDescent="0.2">
      <c r="B8" s="120" t="s">
        <v>58</v>
      </c>
      <c r="D8" s="40"/>
      <c r="E8" s="74"/>
      <c r="F8" s="74"/>
      <c r="G8" s="30"/>
      <c r="H8" s="30"/>
      <c r="I8" s="30"/>
      <c r="J8" s="30"/>
      <c r="K8" s="30"/>
      <c r="L8" s="30"/>
      <c r="M8" s="30"/>
      <c r="N8" s="30"/>
      <c r="P8" s="74"/>
      <c r="Q8" s="90"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6"/>
      <c r="AJ8" s="39"/>
      <c r="AK8" s="39"/>
      <c r="AL8" s="39"/>
      <c r="AM8" s="39"/>
      <c r="AO8" s="100"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7"/>
      <c r="AJ9" s="44"/>
      <c r="AK9" s="44"/>
      <c r="AL9" s="44"/>
      <c r="AM9" s="44"/>
      <c r="AN9" s="32"/>
      <c r="AO9" s="100" t="s">
        <v>60</v>
      </c>
    </row>
    <row r="10" spans="2:41" s="3" customFormat="1" ht="9.9499999999999993" hidden="1" customHeight="1" x14ac:dyDescent="0.2">
      <c r="I10" s="6"/>
      <c r="J10" s="6"/>
      <c r="K10" s="6"/>
      <c r="L10" s="6"/>
      <c r="M10" s="6"/>
      <c r="N10" s="6"/>
      <c r="O10" s="188" t="s">
        <v>23</v>
      </c>
      <c r="P10" s="189"/>
      <c r="Q10" s="189"/>
      <c r="R10" s="189"/>
      <c r="S10" s="189"/>
      <c r="T10" s="190"/>
      <c r="U10" s="19"/>
      <c r="V10" s="52"/>
      <c r="W10" s="198" t="s">
        <v>44</v>
      </c>
      <c r="X10" s="198"/>
      <c r="Y10" s="52"/>
      <c r="Z10" s="196" t="s">
        <v>45</v>
      </c>
      <c r="AA10" s="196"/>
      <c r="AB10" s="196"/>
      <c r="AC10" s="196"/>
      <c r="AD10" s="196"/>
      <c r="AE10" s="196"/>
      <c r="AF10" s="196"/>
      <c r="AG10" s="196"/>
      <c r="AH10" s="52"/>
      <c r="AI10" s="94"/>
      <c r="AO10" s="100" t="s">
        <v>60</v>
      </c>
    </row>
    <row r="11" spans="2:41" s="30" customFormat="1" ht="9.9499999999999993" hidden="1" customHeight="1" x14ac:dyDescent="0.2">
      <c r="D11" s="23" t="s">
        <v>11</v>
      </c>
      <c r="E11" s="24"/>
      <c r="F11" s="24"/>
      <c r="G11" s="24"/>
      <c r="H11" s="24"/>
      <c r="I11" s="25"/>
      <c r="J11" s="25"/>
      <c r="K11" s="25"/>
      <c r="L11" s="25"/>
      <c r="M11" s="25"/>
      <c r="N11" s="25"/>
      <c r="O11" s="194" t="s">
        <v>52</v>
      </c>
      <c r="P11" s="195"/>
      <c r="Q11" s="26" t="s">
        <v>14</v>
      </c>
      <c r="R11" s="26" t="s">
        <v>18</v>
      </c>
      <c r="S11" s="27" t="str">
        <f>IF(Suggested="Yes",AA11,AG11)</f>
        <v>List Price</v>
      </c>
      <c r="T11" s="26" t="s">
        <v>17</v>
      </c>
      <c r="U11" s="28" t="s">
        <v>16</v>
      </c>
      <c r="V11" s="52"/>
      <c r="W11" s="54" t="s">
        <v>19</v>
      </c>
      <c r="X11" s="14" t="s">
        <v>15</v>
      </c>
      <c r="Y11" s="52"/>
      <c r="Z11" s="68" t="s">
        <v>62</v>
      </c>
      <c r="AA11" s="68" t="s">
        <v>13</v>
      </c>
      <c r="AB11" s="41" t="s">
        <v>20</v>
      </c>
      <c r="AC11" s="28" t="s">
        <v>21</v>
      </c>
      <c r="AD11" s="28" t="s">
        <v>30</v>
      </c>
      <c r="AE11" s="64" t="s">
        <v>63</v>
      </c>
      <c r="AF11" s="95" t="s">
        <v>54</v>
      </c>
      <c r="AG11" s="64" t="s">
        <v>4</v>
      </c>
      <c r="AH11" s="52"/>
      <c r="AJ11" s="28" t="s">
        <v>75</v>
      </c>
      <c r="AK11" s="136" t="s">
        <v>76</v>
      </c>
      <c r="AL11" s="28" t="s">
        <v>77</v>
      </c>
      <c r="AM11" s="28" t="s">
        <v>78</v>
      </c>
      <c r="AN11" s="3"/>
      <c r="AO11" s="100" t="s">
        <v>60</v>
      </c>
    </row>
    <row r="12" spans="2:41" s="3" customFormat="1" ht="9.9499999999999993" hidden="1" customHeight="1" x14ac:dyDescent="0.2">
      <c r="C12" s="33"/>
      <c r="D12" s="186"/>
      <c r="E12" s="186"/>
      <c r="F12" s="186"/>
      <c r="G12" s="186"/>
      <c r="H12" s="186"/>
      <c r="I12" s="186"/>
      <c r="J12" s="186"/>
      <c r="K12" s="186"/>
      <c r="L12" s="186"/>
      <c r="M12" s="186"/>
      <c r="N12" s="186"/>
      <c r="O12" s="186"/>
      <c r="P12" s="186"/>
      <c r="Q12" s="186"/>
      <c r="R12" s="186"/>
      <c r="S12" s="186"/>
      <c r="T12" s="186"/>
      <c r="U12" s="187"/>
      <c r="V12" s="52"/>
      <c r="W12" s="92"/>
      <c r="X12" s="46"/>
      <c r="Y12" s="52"/>
      <c r="Z12" s="44"/>
      <c r="AA12" s="44"/>
      <c r="AB12" s="45"/>
      <c r="AC12" s="44"/>
      <c r="AD12" s="46"/>
      <c r="AE12" s="62"/>
      <c r="AF12" s="62"/>
      <c r="AG12" s="44"/>
      <c r="AH12" s="52"/>
      <c r="AI12" s="127"/>
      <c r="AJ12" s="44"/>
      <c r="AK12" s="44"/>
      <c r="AL12" s="44"/>
      <c r="AM12" s="44"/>
      <c r="AN12" s="32"/>
      <c r="AO12" s="100" t="s">
        <v>60</v>
      </c>
    </row>
    <row r="13" spans="2:41" s="11" customFormat="1" ht="15.95" customHeight="1" x14ac:dyDescent="0.2">
      <c r="J13" s="3"/>
      <c r="K13" s="3"/>
      <c r="L13" s="3"/>
      <c r="M13" s="3"/>
      <c r="O13" s="202" t="str">
        <f>"File '"&amp;Instructions!B2&amp;"' - "&amp;Instructions!B1</f>
        <v>File 'S' - Serenissima</v>
      </c>
      <c r="P13" s="202"/>
      <c r="Q13" s="202"/>
      <c r="R13" s="202"/>
      <c r="S13" s="202"/>
      <c r="T13" s="202"/>
      <c r="U13" s="71"/>
      <c r="V13" s="52"/>
      <c r="W13" s="197" t="s">
        <v>12</v>
      </c>
      <c r="X13" s="197"/>
      <c r="Y13" s="52"/>
      <c r="Z13" s="20"/>
      <c r="AA13" s="20"/>
      <c r="AB13" s="59"/>
      <c r="AD13" s="20"/>
      <c r="AE13" s="66"/>
      <c r="AF13" s="66"/>
      <c r="AG13" s="20" t="s">
        <v>22</v>
      </c>
      <c r="AH13" s="52"/>
      <c r="AI13" s="96"/>
      <c r="AN13" s="3"/>
      <c r="AO13" s="31" t="s">
        <v>60</v>
      </c>
    </row>
    <row r="14" spans="2:41" s="11" customFormat="1" ht="15.95" customHeight="1" x14ac:dyDescent="0.2">
      <c r="G14" s="35"/>
      <c r="J14" s="3"/>
      <c r="K14" s="3"/>
      <c r="L14" s="3"/>
      <c r="M14" s="3"/>
      <c r="O14" s="72"/>
      <c r="P14" s="72"/>
      <c r="Q14" s="72"/>
      <c r="R14" s="72"/>
      <c r="S14" s="21"/>
      <c r="T14" s="156" t="str">
        <f>+Instructions!B4</f>
        <v>6/1/26</v>
      </c>
      <c r="U14" s="71"/>
      <c r="V14" s="52"/>
      <c r="W14" s="70"/>
      <c r="X14" s="70"/>
      <c r="Y14" s="52"/>
      <c r="Z14" s="58"/>
      <c r="AA14" s="58"/>
      <c r="AB14" s="59"/>
      <c r="AD14" s="20"/>
      <c r="AE14" s="200">
        <f ca="1">TODAY()</f>
        <v>46153</v>
      </c>
      <c r="AF14" s="200"/>
      <c r="AG14" s="200"/>
      <c r="AH14" s="52"/>
      <c r="AI14" s="96"/>
      <c r="AN14" s="3"/>
      <c r="AO14" s="31" t="s">
        <v>60</v>
      </c>
    </row>
    <row r="15" spans="2:41" s="11" customFormat="1" ht="9.9499999999999993" customHeight="1" x14ac:dyDescent="0.2">
      <c r="J15" s="3"/>
      <c r="K15" s="3"/>
      <c r="L15" s="3"/>
      <c r="M15" s="3"/>
      <c r="N15" s="201" t="str">
        <f>IF(Instructions!C8="","",+Instructions!C8)</f>
        <v/>
      </c>
      <c r="O15" s="201"/>
      <c r="P15" s="201"/>
      <c r="Q15" s="201"/>
      <c r="R15" s="201"/>
      <c r="S15" s="201"/>
      <c r="T15" s="201"/>
      <c r="U15" s="71"/>
      <c r="V15" s="52"/>
      <c r="W15" s="70"/>
      <c r="X15" s="70"/>
      <c r="Y15" s="52"/>
      <c r="Z15" s="58"/>
      <c r="AA15" s="58"/>
      <c r="AB15" s="59"/>
      <c r="AD15" s="20"/>
      <c r="AE15" s="66"/>
      <c r="AF15" s="66"/>
      <c r="AH15" s="52"/>
      <c r="AI15" s="96"/>
      <c r="AN15" s="3"/>
      <c r="AO15" s="31" t="s">
        <v>60</v>
      </c>
    </row>
    <row r="16" spans="2:41" s="3" customFormat="1" ht="12" customHeight="1" x14ac:dyDescent="0.2">
      <c r="C16" s="35" t="str">
        <f>"Product Code '"&amp;Instructions!B3&amp;"'"</f>
        <v>Product Code 'B'</v>
      </c>
      <c r="N16" s="201"/>
      <c r="O16" s="201"/>
      <c r="P16" s="201"/>
      <c r="Q16" s="201"/>
      <c r="R16" s="201"/>
      <c r="S16" s="201"/>
      <c r="T16" s="201"/>
      <c r="U16" s="5"/>
      <c r="V16" s="52"/>
      <c r="W16" s="69"/>
      <c r="X16" s="69"/>
      <c r="Y16" s="52"/>
      <c r="Z16" s="39"/>
      <c r="AA16" s="39"/>
      <c r="AB16" s="55"/>
      <c r="AC16" s="17"/>
      <c r="AD16" s="15"/>
      <c r="AE16" s="65"/>
      <c r="AF16" s="65"/>
      <c r="AG16" s="88" t="str">
        <f>IF(Instructions!$C$8="","",Instructions!$C$8)</f>
        <v/>
      </c>
      <c r="AH16" s="52"/>
      <c r="AI16" s="125"/>
      <c r="AJ16" s="17"/>
      <c r="AK16" s="17"/>
      <c r="AL16" s="17"/>
      <c r="AM16" s="17"/>
      <c r="AO16" s="31" t="s">
        <v>60</v>
      </c>
    </row>
    <row r="17" spans="2:41" s="3" customFormat="1" ht="3.95" customHeight="1" x14ac:dyDescent="0.2">
      <c r="C17" s="184"/>
      <c r="D17" s="185"/>
      <c r="E17" s="185"/>
      <c r="F17" s="185"/>
      <c r="G17" s="185"/>
      <c r="H17" s="185"/>
      <c r="I17" s="185"/>
      <c r="J17" s="185"/>
      <c r="K17" s="185"/>
      <c r="L17" s="185"/>
      <c r="M17" s="185"/>
      <c r="N17" s="185"/>
      <c r="O17" s="185"/>
      <c r="P17" s="185"/>
      <c r="Q17" s="185"/>
      <c r="R17" s="185"/>
      <c r="S17" s="185"/>
      <c r="T17" s="185"/>
      <c r="U17" s="5"/>
      <c r="V17" s="52"/>
      <c r="W17" s="69"/>
      <c r="X17" s="69"/>
      <c r="Y17" s="52"/>
      <c r="Z17" s="39"/>
      <c r="AA17" s="39"/>
      <c r="AB17" s="55"/>
      <c r="AC17" s="17"/>
      <c r="AD17" s="15"/>
      <c r="AE17" s="65"/>
      <c r="AF17" s="65"/>
      <c r="AG17" s="17"/>
      <c r="AH17" s="52"/>
      <c r="AI17" s="125"/>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25"/>
      <c r="O18" s="194" t="s">
        <v>52</v>
      </c>
      <c r="P18" s="195"/>
      <c r="Q18" s="26" t="s">
        <v>14</v>
      </c>
      <c r="R18" s="26" t="s">
        <v>18</v>
      </c>
      <c r="S18" s="27" t="str">
        <f>+S$11</f>
        <v>List 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57" customFormat="1" ht="9.9499999999999993" customHeight="1" x14ac:dyDescent="0.2">
      <c r="C19" s="193" t="s">
        <v>64</v>
      </c>
      <c r="D19" s="193"/>
      <c r="E19" s="193"/>
      <c r="F19" s="193"/>
      <c r="G19" s="193"/>
      <c r="H19" s="193"/>
      <c r="I19" s="193"/>
      <c r="J19" s="193"/>
      <c r="K19" s="193"/>
      <c r="L19" s="193"/>
      <c r="M19" s="193"/>
      <c r="N19" s="193"/>
      <c r="O19" s="193"/>
      <c r="P19" s="193"/>
      <c r="Q19" s="193"/>
      <c r="R19" s="193"/>
      <c r="S19" s="193"/>
      <c r="T19" s="193"/>
      <c r="U19" s="158"/>
      <c r="V19" s="52"/>
      <c r="W19" s="161"/>
      <c r="X19" s="161"/>
      <c r="Y19" s="52"/>
      <c r="Z19" s="162"/>
      <c r="AA19" s="162"/>
      <c r="AB19" s="163"/>
      <c r="AC19" s="159"/>
      <c r="AD19" s="160"/>
      <c r="AE19" s="164"/>
      <c r="AF19" s="165"/>
      <c r="AG19" s="159"/>
      <c r="AH19" s="52"/>
      <c r="AJ19" s="159"/>
      <c r="AK19" s="159"/>
      <c r="AL19" s="159"/>
      <c r="AM19" s="159"/>
      <c r="AN19" s="3"/>
      <c r="AO19" s="31" t="s">
        <v>60</v>
      </c>
    </row>
    <row r="20" spans="2:41" s="157" customFormat="1" ht="9.9499999999999993" customHeight="1" x14ac:dyDescent="0.2">
      <c r="C20" s="193" t="s">
        <v>94</v>
      </c>
      <c r="D20" s="193"/>
      <c r="E20" s="193"/>
      <c r="F20" s="193"/>
      <c r="G20" s="193"/>
      <c r="H20" s="193"/>
      <c r="I20" s="193"/>
      <c r="J20" s="193"/>
      <c r="K20" s="193"/>
      <c r="L20" s="193"/>
      <c r="M20" s="193"/>
      <c r="N20" s="193"/>
      <c r="O20" s="193"/>
      <c r="P20" s="193"/>
      <c r="Q20" s="193"/>
      <c r="R20" s="193"/>
      <c r="S20" s="193"/>
      <c r="T20" s="193"/>
      <c r="U20" s="158"/>
      <c r="V20" s="52"/>
      <c r="W20" s="161"/>
      <c r="X20" s="161"/>
      <c r="Y20" s="52"/>
      <c r="Z20" s="162"/>
      <c r="AA20" s="162"/>
      <c r="AB20" s="163"/>
      <c r="AC20" s="159"/>
      <c r="AD20" s="160"/>
      <c r="AE20" s="164"/>
      <c r="AF20" s="165"/>
      <c r="AG20" s="159"/>
      <c r="AH20" s="52"/>
      <c r="AJ20" s="159"/>
      <c r="AK20" s="159"/>
      <c r="AL20" s="159"/>
      <c r="AM20" s="159"/>
      <c r="AN20" s="3"/>
      <c r="AO20" s="31"/>
    </row>
    <row r="21" spans="2:41" s="3" customFormat="1" ht="3.75" customHeight="1" x14ac:dyDescent="0.2">
      <c r="M21" s="3" t="s">
        <v>92</v>
      </c>
      <c r="P21" s="74"/>
      <c r="Q21" s="90"/>
      <c r="R21" s="6"/>
      <c r="S21" s="39"/>
      <c r="T21" s="6"/>
      <c r="U21" s="5"/>
      <c r="V21" s="52"/>
      <c r="W21" s="56"/>
      <c r="X21" s="15"/>
      <c r="Y21" s="52"/>
      <c r="Z21" s="39"/>
      <c r="AA21" s="39"/>
      <c r="AB21" s="55"/>
      <c r="AC21" s="17"/>
      <c r="AD21" s="15"/>
      <c r="AE21" s="65"/>
      <c r="AF21" s="125"/>
      <c r="AG21" s="39"/>
      <c r="AH21" s="52"/>
      <c r="AJ21" s="17"/>
      <c r="AK21" s="17"/>
      <c r="AL21" s="17"/>
      <c r="AM21" s="17"/>
      <c r="AO21" s="31" t="s">
        <v>60</v>
      </c>
    </row>
    <row r="22" spans="2:41" s="3" customFormat="1" ht="9.9499999999999993" customHeight="1" x14ac:dyDescent="0.2">
      <c r="C22" s="73" t="s">
        <v>173</v>
      </c>
      <c r="P22" s="74"/>
      <c r="Q22" s="90"/>
      <c r="R22" s="167" t="s">
        <v>95</v>
      </c>
      <c r="S22" s="168" t="s">
        <v>174</v>
      </c>
      <c r="T22" s="169"/>
      <c r="U22" s="5"/>
      <c r="V22" s="52"/>
      <c r="W22" s="56"/>
      <c r="X22" s="15"/>
      <c r="Y22" s="52"/>
      <c r="Z22" s="39"/>
      <c r="AA22" s="39"/>
      <c r="AB22" s="55"/>
      <c r="AC22" s="17"/>
      <c r="AD22" s="15"/>
      <c r="AE22" s="65"/>
      <c r="AF22" s="65"/>
      <c r="AG22" s="39"/>
      <c r="AH22" s="52"/>
      <c r="AO22" s="149"/>
    </row>
    <row r="23" spans="2:41" s="3" customFormat="1" ht="3.95" customHeight="1" x14ac:dyDescent="0.2">
      <c r="P23" s="74"/>
      <c r="Q23" s="90"/>
      <c r="R23" s="6"/>
      <c r="S23" s="39"/>
      <c r="T23" s="6"/>
      <c r="U23" s="5"/>
      <c r="V23" s="52"/>
      <c r="W23" s="56"/>
      <c r="X23" s="15"/>
      <c r="Y23" s="52"/>
      <c r="Z23" s="39"/>
      <c r="AA23" s="39"/>
      <c r="AB23" s="55"/>
      <c r="AC23" s="17"/>
      <c r="AD23" s="15"/>
      <c r="AE23" s="65"/>
      <c r="AF23" s="125"/>
      <c r="AG23" s="39"/>
      <c r="AH23" s="52"/>
      <c r="AJ23" s="17"/>
      <c r="AK23" s="17"/>
      <c r="AL23" s="17"/>
      <c r="AM23" s="17"/>
      <c r="AO23" s="31" t="s">
        <v>60</v>
      </c>
    </row>
    <row r="24" spans="2:41" s="3" customFormat="1" ht="9.9499999999999993" customHeight="1" x14ac:dyDescent="0.2">
      <c r="C24" s="35"/>
      <c r="D24" s="40" t="s">
        <v>10</v>
      </c>
      <c r="E24" s="155" t="s">
        <v>182</v>
      </c>
      <c r="F24" s="155"/>
      <c r="G24" s="155"/>
      <c r="H24" s="155"/>
      <c r="I24" s="155"/>
      <c r="J24" s="155"/>
      <c r="K24" s="155"/>
      <c r="M24" s="155"/>
      <c r="N24" s="155"/>
      <c r="O24" s="30"/>
      <c r="P24" s="30"/>
      <c r="Q24" s="30"/>
      <c r="R24" s="30"/>
      <c r="S24" s="39"/>
      <c r="T24" s="30"/>
      <c r="U24" s="5"/>
      <c r="V24" s="52"/>
      <c r="W24" s="69"/>
      <c r="X24" s="69"/>
      <c r="Y24" s="52"/>
      <c r="Z24" s="39"/>
      <c r="AA24" s="39"/>
      <c r="AB24" s="55"/>
      <c r="AC24" s="17"/>
      <c r="AD24" s="15"/>
      <c r="AE24" s="65"/>
      <c r="AF24" s="125"/>
      <c r="AG24" s="17"/>
      <c r="AH24" s="52"/>
      <c r="AJ24" s="17"/>
      <c r="AK24" s="17"/>
      <c r="AL24" s="17"/>
      <c r="AM24" s="17"/>
      <c r="AO24" s="31"/>
    </row>
    <row r="25" spans="2:41" s="3" customFormat="1" ht="2.1" customHeight="1" x14ac:dyDescent="0.2">
      <c r="P25" s="74"/>
      <c r="Q25" s="90"/>
      <c r="R25" s="6"/>
      <c r="S25" s="39"/>
      <c r="T25" s="6"/>
      <c r="U25" s="5"/>
      <c r="V25" s="52"/>
      <c r="W25" s="56"/>
      <c r="X25" s="15"/>
      <c r="Y25" s="52"/>
      <c r="Z25" s="39"/>
      <c r="AA25" s="39"/>
      <c r="AB25" s="55"/>
      <c r="AC25" s="17"/>
      <c r="AD25" s="15"/>
      <c r="AE25" s="65"/>
      <c r="AF25" s="125"/>
      <c r="AG25" s="39"/>
      <c r="AH25" s="52"/>
      <c r="AJ25" s="17"/>
      <c r="AK25" s="17"/>
      <c r="AL25" s="17"/>
      <c r="AM25" s="17"/>
      <c r="AO25" s="31" t="s">
        <v>60</v>
      </c>
    </row>
    <row r="26" spans="2:41" s="3" customFormat="1" ht="9.9499999999999993" customHeight="1" x14ac:dyDescent="0.2">
      <c r="B26" s="114" t="s">
        <v>56</v>
      </c>
      <c r="D26" s="40"/>
      <c r="E26" s="74" t="s">
        <v>183</v>
      </c>
      <c r="F26" s="74"/>
      <c r="G26" s="30" t="s">
        <v>49</v>
      </c>
      <c r="H26" s="30"/>
      <c r="I26" s="30" t="s">
        <v>184</v>
      </c>
      <c r="J26" s="30"/>
      <c r="K26" s="30"/>
      <c r="L26" s="30"/>
      <c r="M26" s="30"/>
      <c r="N26" s="30"/>
      <c r="P26" s="74" t="s">
        <v>186</v>
      </c>
      <c r="Q26" s="90" t="s">
        <v>14</v>
      </c>
      <c r="R26" s="29"/>
      <c r="S26" s="39">
        <f>IF(Suggested="Yes",AA26,AG26)</f>
        <v>8.8000000000000007</v>
      </c>
      <c r="T26" s="37" t="s">
        <v>48</v>
      </c>
      <c r="U26" s="5" t="str">
        <f>+Instructions!$B$3</f>
        <v>B</v>
      </c>
      <c r="V26" s="52"/>
      <c r="W26" s="56">
        <f>+Instructions!$C$22</f>
        <v>0</v>
      </c>
      <c r="X26" s="17">
        <f t="shared" ref="X26" si="9">ROUND($AA26*(1-W26)+0.004999,2)</f>
        <v>8.8000000000000007</v>
      </c>
      <c r="Y26" s="52"/>
      <c r="Z26" s="6" t="s">
        <v>191</v>
      </c>
      <c r="AA26" s="39">
        <v>8.8000000000000007</v>
      </c>
      <c r="AB26" s="60">
        <f t="shared" ref="AB26" si="10">+W26</f>
        <v>0</v>
      </c>
      <c r="AC26" s="17">
        <f t="shared" ref="AC26" si="11">+X26</f>
        <v>8.8000000000000007</v>
      </c>
      <c r="AD26" s="12">
        <f t="shared" ref="AD26" si="12">(AG26-AC26)/AG26</f>
        <v>0</v>
      </c>
      <c r="AE26" s="122"/>
      <c r="AF26" s="129">
        <v>1</v>
      </c>
      <c r="AG26" s="38">
        <f t="shared" ref="AG26" si="13">SUM(AJ26:AL26)+AE26</f>
        <v>8.8000000000000007</v>
      </c>
      <c r="AH26" s="52"/>
      <c r="AJ26" s="17">
        <f t="shared" ref="AJ26" si="14">ROUND(AC26/(1-VLOOKUP(AF26,Group,2,FALSE)),2)</f>
        <v>8.8000000000000007</v>
      </c>
      <c r="AK26" s="17">
        <f t="shared" ref="AK26" si="15">IF(VLOOKUP(AF26,Group,5,FALSE)="YES",VLOOKUP(ROUND(ROUND(AJ26,1)-AJ26,2),Round,2,FALSE)+VLOOKUP(AF26,Group,6,FALSE),0)</f>
        <v>0</v>
      </c>
      <c r="AL26" s="17">
        <f t="shared" ref="AL26" si="16">IF(VLOOKUP(AF26,Group,7,FALSE)="",0,ROUND(AJ26-0.04999,1)-AJ26+AM26)</f>
        <v>0</v>
      </c>
      <c r="AM26" s="17" t="str">
        <f t="shared" ref="AM26" si="17">IF(VLOOKUP(AF26,Group,7,FALSE)="","",VLOOKUP(AF26,Group,7,FALSE))</f>
        <v/>
      </c>
      <c r="AO26" s="31" t="s">
        <v>60</v>
      </c>
    </row>
    <row r="27" spans="2:41" s="3" customFormat="1" ht="9.9499999999999993" customHeight="1" x14ac:dyDescent="0.2">
      <c r="B27" s="114" t="s">
        <v>56</v>
      </c>
      <c r="D27" s="40"/>
      <c r="E27" s="74" t="s">
        <v>183</v>
      </c>
      <c r="F27" s="74"/>
      <c r="G27" s="30" t="s">
        <v>49</v>
      </c>
      <c r="H27" s="30"/>
      <c r="I27" s="30" t="s">
        <v>187</v>
      </c>
      <c r="J27" s="30"/>
      <c r="K27" s="30"/>
      <c r="L27" s="30"/>
      <c r="M27" s="30"/>
      <c r="N27" s="30"/>
      <c r="P27" s="74" t="s">
        <v>186</v>
      </c>
      <c r="Q27" s="90" t="s">
        <v>14</v>
      </c>
      <c r="R27" s="29"/>
      <c r="S27" s="39">
        <f>IF(Suggested="Yes",AA27,AG27)</f>
        <v>9.5</v>
      </c>
      <c r="T27" s="37" t="s">
        <v>48</v>
      </c>
      <c r="U27" s="5" t="str">
        <f>+Instructions!$B$3</f>
        <v>B</v>
      </c>
      <c r="V27" s="52"/>
      <c r="W27" s="56">
        <f>+Instructions!$C$22</f>
        <v>0</v>
      </c>
      <c r="X27" s="17">
        <f t="shared" ref="X27" si="18">ROUND($AA27*(1-W27)+0.004999,2)</f>
        <v>9.5</v>
      </c>
      <c r="Y27" s="52"/>
      <c r="Z27" s="6" t="s">
        <v>191</v>
      </c>
      <c r="AA27" s="39">
        <v>9.5</v>
      </c>
      <c r="AB27" s="60">
        <f t="shared" ref="AB27" si="19">+W27</f>
        <v>0</v>
      </c>
      <c r="AC27" s="17">
        <f t="shared" ref="AC27" si="20">+X27</f>
        <v>9.5</v>
      </c>
      <c r="AD27" s="12">
        <f t="shared" ref="AD27" si="21">(AG27-AC27)/AG27</f>
        <v>0</v>
      </c>
      <c r="AE27" s="122"/>
      <c r="AF27" s="129">
        <v>1</v>
      </c>
      <c r="AG27" s="38">
        <f t="shared" ref="AG27" si="22">SUM(AJ27:AL27)+AE27</f>
        <v>9.5</v>
      </c>
      <c r="AH27" s="52"/>
      <c r="AJ27" s="17">
        <f t="shared" ref="AJ27" si="23">ROUND(AC27/(1-VLOOKUP(AF27,Group,2,FALSE)),2)</f>
        <v>9.5</v>
      </c>
      <c r="AK27" s="17">
        <f t="shared" ref="AK27" si="24">IF(VLOOKUP(AF27,Group,5,FALSE)="YES",VLOOKUP(ROUND(ROUND(AJ27,1)-AJ27,2),Round,2,FALSE)+VLOOKUP(AF27,Group,6,FALSE),0)</f>
        <v>0</v>
      </c>
      <c r="AL27" s="17">
        <f t="shared" ref="AL27" si="25">IF(VLOOKUP(AF27,Group,7,FALSE)="",0,ROUND(AJ27-0.04999,1)-AJ27+AM27)</f>
        <v>0</v>
      </c>
      <c r="AM27" s="17" t="str">
        <f t="shared" ref="AM27" si="26">IF(VLOOKUP(AF27,Group,7,FALSE)="","",VLOOKUP(AF27,Group,7,FALSE))</f>
        <v/>
      </c>
      <c r="AO27" s="31" t="s">
        <v>60</v>
      </c>
    </row>
    <row r="28" spans="2:41" s="3" customFormat="1" ht="6.95" customHeight="1" x14ac:dyDescent="0.2">
      <c r="P28" s="74"/>
      <c r="Q28" s="90"/>
      <c r="R28" s="6"/>
      <c r="S28" s="39"/>
      <c r="T28" s="6"/>
      <c r="U28" s="5"/>
      <c r="V28" s="52"/>
      <c r="W28" s="56"/>
      <c r="X28" s="15"/>
      <c r="Y28" s="52"/>
      <c r="Z28" s="39"/>
      <c r="AA28" s="39"/>
      <c r="AB28" s="55"/>
      <c r="AC28" s="17"/>
      <c r="AD28" s="15"/>
      <c r="AE28" s="65"/>
      <c r="AF28" s="125"/>
      <c r="AG28" s="39"/>
      <c r="AH28" s="52"/>
      <c r="AJ28" s="17"/>
      <c r="AK28" s="17"/>
      <c r="AL28" s="17"/>
      <c r="AM28" s="17"/>
      <c r="AO28" s="31"/>
    </row>
    <row r="29" spans="2:41" s="3" customFormat="1" ht="9.9499999999999993" customHeight="1" x14ac:dyDescent="0.2">
      <c r="C29" s="73" t="s">
        <v>171</v>
      </c>
      <c r="K29" s="3" t="s">
        <v>92</v>
      </c>
      <c r="P29" s="74"/>
      <c r="Q29" s="90"/>
      <c r="R29" s="167" t="s">
        <v>95</v>
      </c>
      <c r="S29" s="168" t="s">
        <v>172</v>
      </c>
      <c r="T29" s="169"/>
      <c r="U29" s="5"/>
      <c r="V29" s="52"/>
      <c r="W29" s="56"/>
      <c r="X29" s="15"/>
      <c r="Y29" s="52"/>
      <c r="Z29" s="39"/>
      <c r="AA29" s="39"/>
      <c r="AB29" s="55"/>
      <c r="AC29" s="17"/>
      <c r="AD29" s="15"/>
      <c r="AE29" s="65"/>
      <c r="AF29" s="65"/>
      <c r="AG29" s="39"/>
      <c r="AH29" s="52"/>
      <c r="AO29" s="149"/>
    </row>
    <row r="30" spans="2:41" s="3" customFormat="1" ht="3.95" customHeight="1" x14ac:dyDescent="0.2">
      <c r="P30" s="74"/>
      <c r="Q30" s="90"/>
      <c r="R30" s="6"/>
      <c r="S30" s="39"/>
      <c r="T30" s="6"/>
      <c r="U30" s="5"/>
      <c r="V30" s="52"/>
      <c r="W30" s="56"/>
      <c r="X30" s="15"/>
      <c r="Y30" s="52"/>
      <c r="Z30" s="39"/>
      <c r="AA30" s="39"/>
      <c r="AB30" s="55"/>
      <c r="AC30" s="17"/>
      <c r="AD30" s="15"/>
      <c r="AE30" s="65"/>
      <c r="AF30" s="125"/>
      <c r="AG30" s="39"/>
      <c r="AH30" s="52"/>
      <c r="AJ30" s="17"/>
      <c r="AK30" s="17"/>
      <c r="AL30" s="17"/>
      <c r="AM30" s="17"/>
      <c r="AO30" s="31" t="s">
        <v>60</v>
      </c>
    </row>
    <row r="31" spans="2:41" s="3" customFormat="1" ht="9.9499999999999993" customHeight="1" x14ac:dyDescent="0.2">
      <c r="C31" s="35"/>
      <c r="D31" s="40" t="s">
        <v>10</v>
      </c>
      <c r="E31" s="155" t="s">
        <v>175</v>
      </c>
      <c r="F31" s="155"/>
      <c r="G31" s="155"/>
      <c r="H31" s="155"/>
      <c r="I31" s="155"/>
      <c r="J31" s="155"/>
      <c r="K31" s="155"/>
      <c r="M31" s="155"/>
      <c r="N31" s="155"/>
      <c r="O31" s="30"/>
      <c r="P31" s="30"/>
      <c r="Q31" s="30"/>
      <c r="R31" s="30"/>
      <c r="S31" s="39"/>
      <c r="T31" s="30"/>
      <c r="U31" s="5"/>
      <c r="V31" s="52"/>
      <c r="W31" s="69"/>
      <c r="X31" s="69"/>
      <c r="Y31" s="52"/>
      <c r="Z31" s="39"/>
      <c r="AA31" s="39"/>
      <c r="AB31" s="55"/>
      <c r="AC31" s="17"/>
      <c r="AD31" s="15"/>
      <c r="AE31" s="65"/>
      <c r="AF31" s="125"/>
      <c r="AG31" s="17"/>
      <c r="AH31" s="52"/>
      <c r="AJ31" s="17"/>
      <c r="AK31" s="17"/>
      <c r="AL31" s="17"/>
      <c r="AM31" s="17"/>
      <c r="AO31" s="31"/>
    </row>
    <row r="32" spans="2:41" s="3" customFormat="1" ht="2.1" customHeight="1" x14ac:dyDescent="0.2">
      <c r="P32" s="74"/>
      <c r="Q32" s="90"/>
      <c r="R32" s="6"/>
      <c r="S32" s="39"/>
      <c r="T32" s="6"/>
      <c r="U32" s="5"/>
      <c r="V32" s="52"/>
      <c r="W32" s="56"/>
      <c r="X32" s="15"/>
      <c r="Y32" s="52"/>
      <c r="Z32" s="39"/>
      <c r="AA32" s="39"/>
      <c r="AB32" s="55"/>
      <c r="AC32" s="17"/>
      <c r="AD32" s="15"/>
      <c r="AE32" s="65"/>
      <c r="AF32" s="125"/>
      <c r="AG32" s="39"/>
      <c r="AH32" s="52"/>
      <c r="AJ32" s="17"/>
      <c r="AK32" s="17"/>
      <c r="AL32" s="17"/>
      <c r="AM32" s="17"/>
      <c r="AO32" s="31" t="s">
        <v>60</v>
      </c>
    </row>
    <row r="33" spans="2:41" s="3" customFormat="1" ht="9.9499999999999993" customHeight="1" x14ac:dyDescent="0.2">
      <c r="B33" s="114" t="s">
        <v>56</v>
      </c>
      <c r="D33" s="40"/>
      <c r="E33" s="74" t="s">
        <v>105</v>
      </c>
      <c r="F33" s="74"/>
      <c r="G33" s="30" t="s">
        <v>49</v>
      </c>
      <c r="H33" s="30"/>
      <c r="J33" s="30"/>
      <c r="K33" s="30"/>
      <c r="L33" s="30"/>
      <c r="M33" s="74" t="s">
        <v>125</v>
      </c>
      <c r="N33" s="30"/>
      <c r="P33" s="74" t="s">
        <v>89</v>
      </c>
      <c r="Q33" s="90" t="s">
        <v>14</v>
      </c>
      <c r="R33" s="29"/>
      <c r="S33" s="39">
        <f>IF(Suggested="Yes",AA33,AG33)</f>
        <v>7.4</v>
      </c>
      <c r="T33" s="37" t="s">
        <v>48</v>
      </c>
      <c r="U33" s="5" t="str">
        <f>+Instructions!$B$3</f>
        <v>B</v>
      </c>
      <c r="V33" s="52"/>
      <c r="W33" s="56">
        <f>+Instructions!$C$22</f>
        <v>0</v>
      </c>
      <c r="X33" s="17">
        <f>ROUND($AA33*(1-W33)+0.004999,2)</f>
        <v>7.4</v>
      </c>
      <c r="Y33" s="52"/>
      <c r="Z33" s="6" t="s">
        <v>191</v>
      </c>
      <c r="AA33" s="39">
        <v>7.4</v>
      </c>
      <c r="AB33" s="60">
        <f t="shared" ref="AB33:AB36" si="27">+W33</f>
        <v>0</v>
      </c>
      <c r="AC33" s="17">
        <f t="shared" ref="AC33:AC36" si="28">+X33</f>
        <v>7.4</v>
      </c>
      <c r="AD33" s="12">
        <f t="shared" ref="AD33:AD36" si="29">(AG33-AC33)/AG33</f>
        <v>0</v>
      </c>
      <c r="AE33" s="122"/>
      <c r="AF33" s="129">
        <v>1</v>
      </c>
      <c r="AG33" s="38">
        <f t="shared" ref="AG33:AG36" si="30">SUM(AJ33:AL33)+AE33</f>
        <v>7.4</v>
      </c>
      <c r="AH33" s="52"/>
      <c r="AJ33" s="17">
        <f t="shared" ref="AJ33:AJ36" si="31">ROUND(AC33/(1-VLOOKUP(AF33,Group,2,FALSE)),2)</f>
        <v>7.4</v>
      </c>
      <c r="AK33" s="17">
        <f t="shared" ref="AK33:AK36" si="32">IF(VLOOKUP(AF33,Group,5,FALSE)="YES",VLOOKUP(ROUND(ROUND(AJ33,1)-AJ33,2),Round,2,FALSE)+VLOOKUP(AF33,Group,6,FALSE),0)</f>
        <v>0</v>
      </c>
      <c r="AL33" s="17">
        <f t="shared" ref="AL33:AL36" si="33">IF(VLOOKUP(AF33,Group,7,FALSE)="",0,ROUND(AJ33-0.04999,1)-AJ33+AM33)</f>
        <v>0</v>
      </c>
      <c r="AM33" s="17" t="str">
        <f t="shared" ref="AM33:AM36" si="34">IF(VLOOKUP(AF33,Group,7,FALSE)="","",VLOOKUP(AF33,Group,7,FALSE))</f>
        <v/>
      </c>
      <c r="AO33" s="31" t="s">
        <v>60</v>
      </c>
    </row>
    <row r="34" spans="2:41" s="3" customFormat="1" ht="9.9499999999999993" customHeight="1" x14ac:dyDescent="0.2">
      <c r="B34" s="114" t="s">
        <v>56</v>
      </c>
      <c r="D34" s="40"/>
      <c r="E34" s="74" t="s">
        <v>106</v>
      </c>
      <c r="F34" s="74"/>
      <c r="G34" s="30" t="s">
        <v>49</v>
      </c>
      <c r="H34" s="30"/>
      <c r="J34" s="30"/>
      <c r="K34" s="30"/>
      <c r="L34" s="30"/>
      <c r="M34" s="74" t="s">
        <v>125</v>
      </c>
      <c r="N34" s="30"/>
      <c r="P34" s="74" t="s">
        <v>89</v>
      </c>
      <c r="Q34" s="90"/>
      <c r="R34" s="29"/>
      <c r="S34" s="39">
        <f>IF(Suggested="Yes",AA34,AG34)</f>
        <v>7.8</v>
      </c>
      <c r="T34" s="37" t="s">
        <v>48</v>
      </c>
      <c r="U34" s="5" t="str">
        <f>+Instructions!$B$3</f>
        <v>B</v>
      </c>
      <c r="V34" s="52"/>
      <c r="W34" s="56">
        <f>+Instructions!$C$22</f>
        <v>0</v>
      </c>
      <c r="X34" s="17">
        <f>ROUND($AA34*(1-W34)+0.004999,2)</f>
        <v>7.8</v>
      </c>
      <c r="Y34" s="52"/>
      <c r="Z34" s="6" t="s">
        <v>191</v>
      </c>
      <c r="AA34" s="39">
        <v>7.8</v>
      </c>
      <c r="AB34" s="60">
        <f t="shared" si="27"/>
        <v>0</v>
      </c>
      <c r="AC34" s="17">
        <f t="shared" si="28"/>
        <v>7.8</v>
      </c>
      <c r="AD34" s="12">
        <f t="shared" si="29"/>
        <v>0</v>
      </c>
      <c r="AE34" s="122"/>
      <c r="AF34" s="129">
        <v>1</v>
      </c>
      <c r="AG34" s="38">
        <f t="shared" si="30"/>
        <v>7.8</v>
      </c>
      <c r="AH34" s="52"/>
      <c r="AJ34" s="17">
        <f t="shared" si="31"/>
        <v>7.8</v>
      </c>
      <c r="AK34" s="17">
        <f t="shared" si="32"/>
        <v>0</v>
      </c>
      <c r="AL34" s="17">
        <f t="shared" si="33"/>
        <v>0</v>
      </c>
      <c r="AM34" s="17" t="str">
        <f t="shared" si="34"/>
        <v/>
      </c>
      <c r="AO34" s="31" t="s">
        <v>60</v>
      </c>
    </row>
    <row r="35" spans="2:41" s="3" customFormat="1" ht="9.9499999999999993" customHeight="1" x14ac:dyDescent="0.2">
      <c r="B35" s="114" t="s">
        <v>56</v>
      </c>
      <c r="D35" s="40"/>
      <c r="E35" s="74" t="s">
        <v>107</v>
      </c>
      <c r="F35" s="74"/>
      <c r="G35" s="30" t="s">
        <v>49</v>
      </c>
      <c r="H35" s="30"/>
      <c r="J35" s="30"/>
      <c r="K35" s="30"/>
      <c r="L35" s="30"/>
      <c r="M35" s="74" t="s">
        <v>125</v>
      </c>
      <c r="N35" s="30"/>
      <c r="P35" s="74" t="s">
        <v>109</v>
      </c>
      <c r="Q35" s="90" t="s">
        <v>14</v>
      </c>
      <c r="R35" s="29"/>
      <c r="S35" s="39">
        <f>IF(Suggested="Yes",AA35,AG35)</f>
        <v>8.6999999999999993</v>
      </c>
      <c r="T35" s="37" t="s">
        <v>48</v>
      </c>
      <c r="U35" s="5" t="str">
        <f>+Instructions!$B$3</f>
        <v>B</v>
      </c>
      <c r="V35" s="52"/>
      <c r="W35" s="56">
        <f>+Instructions!$C$22</f>
        <v>0</v>
      </c>
      <c r="X35" s="17">
        <f>ROUND($AA35*(1-W35)+0.004999,2)</f>
        <v>8.6999999999999993</v>
      </c>
      <c r="Y35" s="52"/>
      <c r="Z35" s="6" t="s">
        <v>191</v>
      </c>
      <c r="AA35" s="39">
        <v>8.6999999999999993</v>
      </c>
      <c r="AB35" s="60">
        <f t="shared" si="27"/>
        <v>0</v>
      </c>
      <c r="AC35" s="17">
        <f t="shared" si="28"/>
        <v>8.6999999999999993</v>
      </c>
      <c r="AD35" s="12">
        <f t="shared" si="29"/>
        <v>0</v>
      </c>
      <c r="AE35" s="122"/>
      <c r="AF35" s="129">
        <v>1</v>
      </c>
      <c r="AG35" s="38">
        <f t="shared" si="30"/>
        <v>8.6999999999999993</v>
      </c>
      <c r="AH35" s="52"/>
      <c r="AJ35" s="17">
        <f t="shared" si="31"/>
        <v>8.6999999999999993</v>
      </c>
      <c r="AK35" s="17">
        <f t="shared" si="32"/>
        <v>0</v>
      </c>
      <c r="AL35" s="17">
        <f t="shared" si="33"/>
        <v>0</v>
      </c>
      <c r="AM35" s="17" t="str">
        <f t="shared" si="34"/>
        <v/>
      </c>
      <c r="AO35" s="31" t="s">
        <v>60</v>
      </c>
    </row>
    <row r="36" spans="2:41" s="3" customFormat="1" ht="9.9499999999999993" customHeight="1" x14ac:dyDescent="0.2">
      <c r="B36" s="114" t="s">
        <v>56</v>
      </c>
      <c r="D36" s="40"/>
      <c r="E36" s="74" t="s">
        <v>188</v>
      </c>
      <c r="F36" s="74"/>
      <c r="G36" s="30" t="s">
        <v>49</v>
      </c>
      <c r="H36" s="30"/>
      <c r="J36" s="30"/>
      <c r="K36" s="30"/>
      <c r="L36" s="30"/>
      <c r="M36" s="74" t="s">
        <v>125</v>
      </c>
      <c r="N36" s="30"/>
      <c r="P36" s="74" t="s">
        <v>109</v>
      </c>
      <c r="Q36" s="90"/>
      <c r="R36" s="29"/>
      <c r="S36" s="39">
        <f>IF(Suggested="Yes",AA36,AG36)</f>
        <v>10.25</v>
      </c>
      <c r="T36" s="37" t="s">
        <v>48</v>
      </c>
      <c r="U36" s="5" t="str">
        <f>+Instructions!$B$3</f>
        <v>B</v>
      </c>
      <c r="V36" s="52"/>
      <c r="W36" s="56">
        <f>+Instructions!$C$22</f>
        <v>0</v>
      </c>
      <c r="X36" s="17">
        <f>ROUND($AA36*(1-W36)+0.004999,2)</f>
        <v>10.25</v>
      </c>
      <c r="Y36" s="52"/>
      <c r="Z36" s="6" t="s">
        <v>191</v>
      </c>
      <c r="AA36" s="39">
        <v>10.25</v>
      </c>
      <c r="AB36" s="60">
        <f t="shared" si="27"/>
        <v>0</v>
      </c>
      <c r="AC36" s="17">
        <f t="shared" si="28"/>
        <v>10.25</v>
      </c>
      <c r="AD36" s="12">
        <f t="shared" si="29"/>
        <v>0</v>
      </c>
      <c r="AE36" s="122"/>
      <c r="AF36" s="129">
        <v>1</v>
      </c>
      <c r="AG36" s="38">
        <f t="shared" si="30"/>
        <v>10.25</v>
      </c>
      <c r="AH36" s="52"/>
      <c r="AJ36" s="17">
        <f t="shared" si="31"/>
        <v>10.25</v>
      </c>
      <c r="AK36" s="17">
        <f t="shared" si="32"/>
        <v>0</v>
      </c>
      <c r="AL36" s="17">
        <f t="shared" si="33"/>
        <v>0</v>
      </c>
      <c r="AM36" s="17" t="str">
        <f t="shared" si="34"/>
        <v/>
      </c>
      <c r="AO36" s="31" t="s">
        <v>60</v>
      </c>
    </row>
    <row r="37" spans="2:41" s="3" customFormat="1" ht="3.95" customHeight="1" x14ac:dyDescent="0.2">
      <c r="P37" s="74"/>
      <c r="Q37" s="90"/>
      <c r="R37" s="6"/>
      <c r="S37" s="39"/>
      <c r="T37" s="6"/>
      <c r="U37" s="5"/>
      <c r="V37" s="52"/>
      <c r="W37" s="56"/>
      <c r="X37" s="15"/>
      <c r="Y37" s="52"/>
      <c r="Z37" s="39"/>
      <c r="AA37" s="39"/>
      <c r="AB37" s="55"/>
      <c r="AC37" s="17"/>
      <c r="AD37" s="15"/>
      <c r="AE37" s="65"/>
      <c r="AF37" s="125"/>
      <c r="AG37" s="39"/>
      <c r="AH37" s="52"/>
      <c r="AJ37" s="17"/>
      <c r="AK37" s="17"/>
      <c r="AL37" s="17"/>
      <c r="AM37" s="17"/>
      <c r="AO37" s="31" t="s">
        <v>60</v>
      </c>
    </row>
    <row r="38" spans="2:41" s="3" customFormat="1" ht="9.9499999999999993" customHeight="1" x14ac:dyDescent="0.2">
      <c r="B38" s="113" t="s">
        <v>8</v>
      </c>
      <c r="D38" s="40"/>
      <c r="E38" s="74" t="s">
        <v>87</v>
      </c>
      <c r="F38" s="74"/>
      <c r="G38" s="30" t="s">
        <v>110</v>
      </c>
      <c r="H38" s="30"/>
      <c r="I38" s="30" t="s">
        <v>128</v>
      </c>
      <c r="J38" s="30"/>
      <c r="K38" s="30"/>
      <c r="L38" s="30"/>
      <c r="M38" s="74" t="s">
        <v>125</v>
      </c>
      <c r="N38" s="30"/>
      <c r="P38" s="74"/>
      <c r="Q38" s="90" t="s">
        <v>14</v>
      </c>
      <c r="R38" s="29"/>
      <c r="S38" s="39">
        <f>IF(Suggested="Yes",AA38,AG38)</f>
        <v>24.5</v>
      </c>
      <c r="T38" s="37" t="s">
        <v>47</v>
      </c>
      <c r="U38" s="5" t="str">
        <f>+Instructions!$B$3</f>
        <v>B</v>
      </c>
      <c r="V38" s="52"/>
      <c r="W38" s="56">
        <f>+Instructions!$C$22</f>
        <v>0</v>
      </c>
      <c r="X38" s="17">
        <f t="shared" ref="X38:X39" si="35">ROUND($AA38*(1-W38)+0.004999,2)</f>
        <v>24.5</v>
      </c>
      <c r="Y38" s="52"/>
      <c r="Z38" s="6" t="s">
        <v>191</v>
      </c>
      <c r="AA38" s="39">
        <v>24.5</v>
      </c>
      <c r="AB38" s="60">
        <f t="shared" ref="AB38:AB39" si="36">+W38</f>
        <v>0</v>
      </c>
      <c r="AC38" s="17">
        <f t="shared" ref="AC38:AC39" si="37">+X38</f>
        <v>24.5</v>
      </c>
      <c r="AD38" s="12">
        <f t="shared" ref="AD38:AD39" si="38">(AG38-AC38)/AG38</f>
        <v>0</v>
      </c>
      <c r="AE38" s="122"/>
      <c r="AF38" s="130">
        <v>3</v>
      </c>
      <c r="AG38" s="53">
        <f t="shared" ref="AG38:AG39" si="39">SUM(AJ38:AL38)+AE38</f>
        <v>24.5</v>
      </c>
      <c r="AH38" s="52"/>
      <c r="AJ38" s="17">
        <f t="shared" ref="AJ38:AJ39" si="40">ROUND(AC38/(1-VLOOKUP(AF38,Group,2,FALSE)),2)</f>
        <v>24.5</v>
      </c>
      <c r="AK38" s="17">
        <f t="shared" ref="AK38:AK39" si="41">IF(VLOOKUP(AF38,Group,5,FALSE)="YES",VLOOKUP(ROUND(ROUND(AJ38,1)-AJ38,2),Round,2,FALSE)+VLOOKUP(AF38,Group,6,FALSE),0)</f>
        <v>0</v>
      </c>
      <c r="AL38" s="17">
        <f t="shared" ref="AL38:AL39" si="42">IF(VLOOKUP(AF38,Group,7,FALSE)="",0,ROUND(AJ38-0.04999,1)-AJ38+AM38)</f>
        <v>0</v>
      </c>
      <c r="AM38" s="17" t="str">
        <f t="shared" ref="AM38:AM39" si="43">IF(VLOOKUP(AF38,Group,7,FALSE)="","",VLOOKUP(AF38,Group,7,FALSE))</f>
        <v/>
      </c>
      <c r="AO38" s="31" t="s">
        <v>60</v>
      </c>
    </row>
    <row r="39" spans="2:41" s="3" customFormat="1" ht="9.9499999999999993" customHeight="1" x14ac:dyDescent="0.2">
      <c r="B39" s="113" t="s">
        <v>8</v>
      </c>
      <c r="D39" s="40"/>
      <c r="E39" s="74" t="s">
        <v>180</v>
      </c>
      <c r="F39" s="74"/>
      <c r="G39" s="30" t="s">
        <v>110</v>
      </c>
      <c r="H39" s="30"/>
      <c r="I39" s="30" t="s">
        <v>181</v>
      </c>
      <c r="J39" s="30"/>
      <c r="K39" s="30"/>
      <c r="L39" s="30"/>
      <c r="M39" s="74" t="s">
        <v>125</v>
      </c>
      <c r="N39" s="30"/>
      <c r="P39" s="74"/>
      <c r="Q39" s="90" t="s">
        <v>14</v>
      </c>
      <c r="R39" s="29"/>
      <c r="S39" s="39">
        <f>IF(Suggested="Yes",AA39,AG39)</f>
        <v>32.25</v>
      </c>
      <c r="T39" s="37" t="s">
        <v>47</v>
      </c>
      <c r="U39" s="5" t="str">
        <f>+Instructions!$B$3</f>
        <v>B</v>
      </c>
      <c r="V39" s="52"/>
      <c r="W39" s="56">
        <f>+Instructions!$C$22</f>
        <v>0</v>
      </c>
      <c r="X39" s="17">
        <f t="shared" si="35"/>
        <v>32.25</v>
      </c>
      <c r="Y39" s="52"/>
      <c r="Z39" s="6" t="s">
        <v>191</v>
      </c>
      <c r="AA39" s="39">
        <v>32.25</v>
      </c>
      <c r="AB39" s="60">
        <f t="shared" si="36"/>
        <v>0</v>
      </c>
      <c r="AC39" s="17">
        <f t="shared" si="37"/>
        <v>32.25</v>
      </c>
      <c r="AD39" s="12">
        <f t="shared" si="38"/>
        <v>0</v>
      </c>
      <c r="AE39" s="122"/>
      <c r="AF39" s="130">
        <v>3</v>
      </c>
      <c r="AG39" s="53">
        <f t="shared" si="39"/>
        <v>32.25</v>
      </c>
      <c r="AH39" s="52"/>
      <c r="AJ39" s="17">
        <f t="shared" si="40"/>
        <v>32.25</v>
      </c>
      <c r="AK39" s="17">
        <f t="shared" si="41"/>
        <v>0</v>
      </c>
      <c r="AL39" s="17">
        <f t="shared" si="42"/>
        <v>0</v>
      </c>
      <c r="AM39" s="17" t="str">
        <f t="shared" si="43"/>
        <v/>
      </c>
      <c r="AO39" s="31" t="s">
        <v>60</v>
      </c>
    </row>
    <row r="40" spans="2:41" s="3" customFormat="1" ht="6.95" customHeight="1" x14ac:dyDescent="0.2">
      <c r="P40" s="74"/>
      <c r="Q40" s="90"/>
      <c r="R40" s="6"/>
      <c r="S40" s="39"/>
      <c r="T40" s="6"/>
      <c r="U40" s="5"/>
      <c r="V40" s="52"/>
      <c r="W40" s="56"/>
      <c r="X40" s="15"/>
      <c r="Y40" s="52"/>
      <c r="Z40" s="39"/>
      <c r="AA40" s="39"/>
      <c r="AB40" s="55"/>
      <c r="AC40" s="17"/>
      <c r="AD40" s="15"/>
      <c r="AE40" s="65"/>
      <c r="AF40" s="125"/>
      <c r="AG40" s="39"/>
      <c r="AH40" s="52"/>
      <c r="AJ40" s="17"/>
      <c r="AK40" s="17"/>
      <c r="AL40" s="17"/>
      <c r="AM40" s="17"/>
      <c r="AO40" s="31"/>
    </row>
    <row r="41" spans="2:41" s="3" customFormat="1" ht="9.9499999999999993" customHeight="1" x14ac:dyDescent="0.2">
      <c r="C41" s="73" t="s">
        <v>104</v>
      </c>
      <c r="K41" s="3" t="s">
        <v>92</v>
      </c>
      <c r="P41" s="74"/>
      <c r="Q41" s="90"/>
      <c r="R41" s="167" t="s">
        <v>95</v>
      </c>
      <c r="S41" s="168" t="s">
        <v>116</v>
      </c>
      <c r="T41" s="169"/>
      <c r="U41" s="5"/>
      <c r="V41" s="52"/>
      <c r="W41" s="56"/>
      <c r="X41" s="15"/>
      <c r="Y41" s="52"/>
      <c r="Z41" s="39"/>
      <c r="AA41" s="39"/>
      <c r="AB41" s="55"/>
      <c r="AC41" s="17"/>
      <c r="AD41" s="15"/>
      <c r="AE41" s="65"/>
      <c r="AF41" s="65"/>
      <c r="AG41" s="39"/>
      <c r="AH41" s="52"/>
      <c r="AO41" s="149"/>
    </row>
    <row r="42" spans="2:41" s="3" customFormat="1" ht="3.95" customHeight="1" x14ac:dyDescent="0.2">
      <c r="P42" s="74"/>
      <c r="Q42" s="90"/>
      <c r="R42" s="6"/>
      <c r="S42" s="39"/>
      <c r="T42" s="6"/>
      <c r="U42" s="5"/>
      <c r="V42" s="52"/>
      <c r="W42" s="56"/>
      <c r="X42" s="15"/>
      <c r="Y42" s="52"/>
      <c r="Z42" s="39"/>
      <c r="AA42" s="39"/>
      <c r="AB42" s="55"/>
      <c r="AC42" s="17"/>
      <c r="AD42" s="15"/>
      <c r="AE42" s="65"/>
      <c r="AF42" s="125"/>
      <c r="AG42" s="39"/>
      <c r="AH42" s="52"/>
      <c r="AJ42" s="17"/>
      <c r="AK42" s="17"/>
      <c r="AL42" s="17"/>
      <c r="AM42" s="17"/>
      <c r="AO42" s="31" t="s">
        <v>60</v>
      </c>
    </row>
    <row r="43" spans="2:41" s="3" customFormat="1" ht="9.9499999999999993" customHeight="1" x14ac:dyDescent="0.2">
      <c r="C43" s="35"/>
      <c r="D43" s="40" t="s">
        <v>10</v>
      </c>
      <c r="E43" s="155" t="s">
        <v>127</v>
      </c>
      <c r="F43" s="155"/>
      <c r="G43" s="155"/>
      <c r="H43" s="155"/>
      <c r="I43" s="155"/>
      <c r="J43" s="155"/>
      <c r="K43" s="155"/>
      <c r="M43" s="155"/>
      <c r="N43" s="155"/>
      <c r="O43" s="30"/>
      <c r="P43" s="30"/>
      <c r="Q43" s="30"/>
      <c r="R43" s="30"/>
      <c r="S43" s="39"/>
      <c r="T43" s="30"/>
      <c r="U43" s="5"/>
      <c r="V43" s="52"/>
      <c r="W43" s="69"/>
      <c r="X43" s="69"/>
      <c r="Y43" s="52"/>
      <c r="Z43" s="39"/>
      <c r="AA43" s="39"/>
      <c r="AB43" s="55"/>
      <c r="AC43" s="17"/>
      <c r="AD43" s="15"/>
      <c r="AE43" s="65"/>
      <c r="AF43" s="125"/>
      <c r="AG43" s="17"/>
      <c r="AH43" s="52"/>
      <c r="AJ43" s="17"/>
      <c r="AK43" s="17"/>
      <c r="AL43" s="17"/>
      <c r="AM43" s="17"/>
      <c r="AO43" s="31"/>
    </row>
    <row r="44" spans="2:41" s="3" customFormat="1" ht="2.1" customHeight="1" x14ac:dyDescent="0.2">
      <c r="P44" s="74"/>
      <c r="Q44" s="90"/>
      <c r="R44" s="6"/>
      <c r="S44" s="39"/>
      <c r="T44" s="6"/>
      <c r="U44" s="5"/>
      <c r="V44" s="52"/>
      <c r="W44" s="56"/>
      <c r="X44" s="15"/>
      <c r="Y44" s="52"/>
      <c r="Z44" s="39"/>
      <c r="AA44" s="39"/>
      <c r="AB44" s="55"/>
      <c r="AC44" s="17"/>
      <c r="AD44" s="15"/>
      <c r="AE44" s="65"/>
      <c r="AF44" s="125"/>
      <c r="AG44" s="39"/>
      <c r="AH44" s="52"/>
      <c r="AJ44" s="17"/>
      <c r="AK44" s="17"/>
      <c r="AL44" s="17"/>
      <c r="AM44" s="17"/>
      <c r="AO44" s="31" t="s">
        <v>60</v>
      </c>
    </row>
    <row r="45" spans="2:41" s="3" customFormat="1" ht="9.9499999999999993" customHeight="1" x14ac:dyDescent="0.2">
      <c r="B45" s="114" t="s">
        <v>56</v>
      </c>
      <c r="D45" s="40"/>
      <c r="E45" s="74" t="s">
        <v>105</v>
      </c>
      <c r="F45" s="74"/>
      <c r="G45" s="30" t="s">
        <v>49</v>
      </c>
      <c r="H45" s="30"/>
      <c r="I45" s="30"/>
      <c r="J45" s="30"/>
      <c r="K45" s="30"/>
      <c r="L45" s="30"/>
      <c r="M45" s="74" t="s">
        <v>125</v>
      </c>
      <c r="N45" s="30"/>
      <c r="P45" s="74" t="s">
        <v>89</v>
      </c>
      <c r="Q45" s="90" t="s">
        <v>14</v>
      </c>
      <c r="R45" s="29"/>
      <c r="S45" s="39">
        <f>IF(Suggested="Yes",AA45,AG45)</f>
        <v>8.9499999999999993</v>
      </c>
      <c r="T45" s="37" t="s">
        <v>48</v>
      </c>
      <c r="U45" s="5" t="str">
        <f>+Instructions!$B$3</f>
        <v>B</v>
      </c>
      <c r="V45" s="52"/>
      <c r="W45" s="56">
        <f>+Instructions!$C$22</f>
        <v>0</v>
      </c>
      <c r="X45" s="17">
        <f t="shared" ref="X45:X47" si="44">ROUND($AA45*(1-W45)+0.004999,2)</f>
        <v>8.9499999999999993</v>
      </c>
      <c r="Y45" s="52"/>
      <c r="Z45" s="6" t="s">
        <v>191</v>
      </c>
      <c r="AA45" s="39">
        <v>8.9499999999999993</v>
      </c>
      <c r="AB45" s="60">
        <f t="shared" ref="AB45:AB47" si="45">+W45</f>
        <v>0</v>
      </c>
      <c r="AC45" s="17">
        <f t="shared" ref="AC45:AC47" si="46">+X45</f>
        <v>8.9499999999999993</v>
      </c>
      <c r="AD45" s="12">
        <f t="shared" ref="AD45:AD47" si="47">(AG45-AC45)/AG45</f>
        <v>0</v>
      </c>
      <c r="AE45" s="122"/>
      <c r="AF45" s="129">
        <v>1</v>
      </c>
      <c r="AG45" s="38">
        <f t="shared" ref="AG45:AG47" si="48">SUM(AJ45:AL45)+AE45</f>
        <v>8.9499999999999993</v>
      </c>
      <c r="AH45" s="52"/>
      <c r="AJ45" s="17">
        <f t="shared" ref="AJ45:AJ47" si="49">ROUND(AC45/(1-VLOOKUP(AF45,Group,2,FALSE)),2)</f>
        <v>8.9499999999999993</v>
      </c>
      <c r="AK45" s="17">
        <f t="shared" ref="AK45:AK47" si="50">IF(VLOOKUP(AF45,Group,5,FALSE)="YES",VLOOKUP(ROUND(ROUND(AJ45,1)-AJ45,2),Round,2,FALSE)+VLOOKUP(AF45,Group,6,FALSE),0)</f>
        <v>0</v>
      </c>
      <c r="AL45" s="17">
        <f t="shared" ref="AL45:AL47" si="51">IF(VLOOKUP(AF45,Group,7,FALSE)="",0,ROUND(AJ45-0.04999,1)-AJ45+AM45)</f>
        <v>0</v>
      </c>
      <c r="AM45" s="17" t="str">
        <f t="shared" ref="AM45:AM47" si="52">IF(VLOOKUP(AF45,Group,7,FALSE)="","",VLOOKUP(AF45,Group,7,FALSE))</f>
        <v/>
      </c>
      <c r="AO45" s="31" t="s">
        <v>60</v>
      </c>
    </row>
    <row r="46" spans="2:41" s="3" customFormat="1" ht="9.9499999999999993" customHeight="1" x14ac:dyDescent="0.2">
      <c r="B46" s="114" t="s">
        <v>56</v>
      </c>
      <c r="D46" s="40"/>
      <c r="E46" s="74" t="s">
        <v>106</v>
      </c>
      <c r="F46" s="74"/>
      <c r="G46" s="30" t="s">
        <v>49</v>
      </c>
      <c r="H46" s="30"/>
      <c r="I46" s="30"/>
      <c r="J46" s="30"/>
      <c r="K46" s="30"/>
      <c r="L46" s="30"/>
      <c r="M46" s="74" t="s">
        <v>125</v>
      </c>
      <c r="N46" s="30"/>
      <c r="P46" s="74" t="s">
        <v>89</v>
      </c>
      <c r="Q46" s="90"/>
      <c r="R46" s="29"/>
      <c r="S46" s="39">
        <f>IF(Suggested="Yes",AA46,AG46)</f>
        <v>9.5</v>
      </c>
      <c r="T46" s="37" t="s">
        <v>48</v>
      </c>
      <c r="U46" s="5" t="str">
        <f>+Instructions!$B$3</f>
        <v>B</v>
      </c>
      <c r="V46" s="52"/>
      <c r="W46" s="56">
        <f>+Instructions!$C$22</f>
        <v>0</v>
      </c>
      <c r="X46" s="17">
        <f t="shared" si="44"/>
        <v>9.5</v>
      </c>
      <c r="Y46" s="52"/>
      <c r="Z46" s="6" t="s">
        <v>191</v>
      </c>
      <c r="AA46" s="39">
        <v>9.5</v>
      </c>
      <c r="AB46" s="60">
        <f t="shared" si="45"/>
        <v>0</v>
      </c>
      <c r="AC46" s="17">
        <f t="shared" si="46"/>
        <v>9.5</v>
      </c>
      <c r="AD46" s="12">
        <f t="shared" si="47"/>
        <v>0</v>
      </c>
      <c r="AE46" s="122"/>
      <c r="AF46" s="129">
        <v>1</v>
      </c>
      <c r="AG46" s="38">
        <f t="shared" si="48"/>
        <v>9.5</v>
      </c>
      <c r="AH46" s="52"/>
      <c r="AJ46" s="17">
        <f t="shared" si="49"/>
        <v>9.5</v>
      </c>
      <c r="AK46" s="17">
        <f t="shared" si="50"/>
        <v>0</v>
      </c>
      <c r="AL46" s="17">
        <f t="shared" si="51"/>
        <v>0</v>
      </c>
      <c r="AM46" s="17" t="str">
        <f t="shared" si="52"/>
        <v/>
      </c>
      <c r="AO46" s="31" t="s">
        <v>60</v>
      </c>
    </row>
    <row r="47" spans="2:41" s="3" customFormat="1" ht="9.9499999999999993" customHeight="1" x14ac:dyDescent="0.2">
      <c r="B47" s="114" t="s">
        <v>56</v>
      </c>
      <c r="D47" s="40"/>
      <c r="E47" s="74" t="s">
        <v>107</v>
      </c>
      <c r="F47" s="74"/>
      <c r="G47" s="30" t="s">
        <v>49</v>
      </c>
      <c r="H47" s="30"/>
      <c r="I47" s="30"/>
      <c r="J47" s="30"/>
      <c r="K47" s="30"/>
      <c r="L47" s="30"/>
      <c r="M47" s="74" t="s">
        <v>125</v>
      </c>
      <c r="N47" s="30"/>
      <c r="P47" s="74" t="s">
        <v>109</v>
      </c>
      <c r="Q47" s="90"/>
      <c r="R47" s="29"/>
      <c r="S47" s="39">
        <f>IF(Suggested="Yes",AA47,AG47)</f>
        <v>11.5</v>
      </c>
      <c r="T47" s="37" t="s">
        <v>48</v>
      </c>
      <c r="U47" s="5" t="str">
        <f>+Instructions!$B$3</f>
        <v>B</v>
      </c>
      <c r="V47" s="52"/>
      <c r="W47" s="56">
        <f>+Instructions!$C$22</f>
        <v>0</v>
      </c>
      <c r="X47" s="17">
        <f t="shared" si="44"/>
        <v>11.5</v>
      </c>
      <c r="Y47" s="52"/>
      <c r="Z47" s="6" t="s">
        <v>191</v>
      </c>
      <c r="AA47" s="39">
        <v>11.5</v>
      </c>
      <c r="AB47" s="60">
        <f t="shared" si="45"/>
        <v>0</v>
      </c>
      <c r="AC47" s="17">
        <f t="shared" si="46"/>
        <v>11.5</v>
      </c>
      <c r="AD47" s="12">
        <f t="shared" si="47"/>
        <v>0</v>
      </c>
      <c r="AE47" s="122"/>
      <c r="AF47" s="129">
        <v>1</v>
      </c>
      <c r="AG47" s="38">
        <f t="shared" si="48"/>
        <v>11.5</v>
      </c>
      <c r="AH47" s="52"/>
      <c r="AJ47" s="17">
        <f t="shared" si="49"/>
        <v>11.5</v>
      </c>
      <c r="AK47" s="17">
        <f t="shared" si="50"/>
        <v>0</v>
      </c>
      <c r="AL47" s="17">
        <f t="shared" si="51"/>
        <v>0</v>
      </c>
      <c r="AM47" s="17" t="str">
        <f t="shared" si="52"/>
        <v/>
      </c>
      <c r="AO47" s="31" t="s">
        <v>60</v>
      </c>
    </row>
    <row r="48" spans="2:41" s="3" customFormat="1" ht="2.1" customHeight="1" x14ac:dyDescent="0.2">
      <c r="M48" s="79"/>
      <c r="P48" s="74"/>
      <c r="Q48" s="90"/>
      <c r="R48" s="6"/>
      <c r="S48" s="39"/>
      <c r="T48" s="6"/>
      <c r="U48" s="5"/>
      <c r="V48" s="52"/>
      <c r="W48" s="56"/>
      <c r="X48" s="15"/>
      <c r="Y48" s="52"/>
      <c r="Z48" s="39"/>
      <c r="AA48" s="39"/>
      <c r="AB48" s="55"/>
      <c r="AC48" s="17"/>
      <c r="AD48" s="15"/>
      <c r="AE48" s="65"/>
      <c r="AF48" s="125"/>
      <c r="AG48" s="39"/>
      <c r="AH48" s="52"/>
      <c r="AJ48" s="17"/>
      <c r="AK48" s="17"/>
      <c r="AL48" s="17"/>
      <c r="AM48" s="17"/>
      <c r="AO48" s="31" t="s">
        <v>60</v>
      </c>
    </row>
    <row r="49" spans="2:41" s="3" customFormat="1" ht="9.9499999999999993" customHeight="1" x14ac:dyDescent="0.2">
      <c r="B49" s="114" t="s">
        <v>56</v>
      </c>
      <c r="D49" s="40"/>
      <c r="E49" s="74" t="s">
        <v>105</v>
      </c>
      <c r="F49" s="74"/>
      <c r="G49" s="30" t="s">
        <v>118</v>
      </c>
      <c r="H49" s="30"/>
      <c r="I49" s="30"/>
      <c r="J49" s="30"/>
      <c r="K49" s="30"/>
      <c r="L49" s="30"/>
      <c r="M49" s="74" t="s">
        <v>125</v>
      </c>
      <c r="N49" s="30"/>
      <c r="P49" s="74" t="s">
        <v>89</v>
      </c>
      <c r="Q49" s="90"/>
      <c r="R49" s="29"/>
      <c r="S49" s="39">
        <f>IF(Suggested="Yes",AA49,AG49)</f>
        <v>10.75</v>
      </c>
      <c r="T49" s="37" t="s">
        <v>48</v>
      </c>
      <c r="U49" s="5" t="str">
        <f>+Instructions!$B$3</f>
        <v>B</v>
      </c>
      <c r="V49" s="52"/>
      <c r="W49" s="56">
        <f>+Instructions!$C$22</f>
        <v>0</v>
      </c>
      <c r="X49" s="17">
        <f t="shared" ref="X49" si="53">ROUND($AA49*(1-W49)+0.004999,2)</f>
        <v>10.75</v>
      </c>
      <c r="Y49" s="52"/>
      <c r="Z49" s="6" t="s">
        <v>191</v>
      </c>
      <c r="AA49" s="39">
        <v>10.75</v>
      </c>
      <c r="AB49" s="60">
        <f t="shared" ref="AB49" si="54">+W49</f>
        <v>0</v>
      </c>
      <c r="AC49" s="17">
        <f t="shared" ref="AC49" si="55">+X49</f>
        <v>10.75</v>
      </c>
      <c r="AD49" s="12">
        <f t="shared" ref="AD49" si="56">(AG49-AC49)/AG49</f>
        <v>0</v>
      </c>
      <c r="AE49" s="122"/>
      <c r="AF49" s="129">
        <v>1</v>
      </c>
      <c r="AG49" s="38">
        <f t="shared" ref="AG49" si="57">SUM(AJ49:AL49)+AE49</f>
        <v>10.75</v>
      </c>
      <c r="AH49" s="52"/>
      <c r="AJ49" s="17">
        <f t="shared" ref="AJ49" si="58">ROUND(AC49/(1-VLOOKUP(AF49,Group,2,FALSE)),2)</f>
        <v>10.75</v>
      </c>
      <c r="AK49" s="17">
        <f t="shared" ref="AK49" si="59">IF(VLOOKUP(AF49,Group,5,FALSE)="YES",VLOOKUP(ROUND(ROUND(AJ49,1)-AJ49,2),Round,2,FALSE)+VLOOKUP(AF49,Group,6,FALSE),0)</f>
        <v>0</v>
      </c>
      <c r="AL49" s="17">
        <f t="shared" ref="AL49" si="60">IF(VLOOKUP(AF49,Group,7,FALSE)="",0,ROUND(AJ49-0.04999,1)-AJ49+AM49)</f>
        <v>0</v>
      </c>
      <c r="AM49" s="17" t="str">
        <f t="shared" ref="AM49" si="61">IF(VLOOKUP(AF49,Group,7,FALSE)="","",VLOOKUP(AF49,Group,7,FALSE))</f>
        <v/>
      </c>
      <c r="AO49" s="31" t="s">
        <v>60</v>
      </c>
    </row>
    <row r="50" spans="2:41" s="3" customFormat="1" ht="9.9499999999999993" customHeight="1" x14ac:dyDescent="0.2">
      <c r="B50" s="114" t="s">
        <v>56</v>
      </c>
      <c r="D50" s="40"/>
      <c r="E50" s="74" t="s">
        <v>108</v>
      </c>
      <c r="F50" s="74"/>
      <c r="G50" s="30" t="s">
        <v>118</v>
      </c>
      <c r="H50" s="30"/>
      <c r="I50" s="30"/>
      <c r="J50" s="30"/>
      <c r="K50" s="30"/>
      <c r="L50" s="30"/>
      <c r="M50" s="74" t="s">
        <v>125</v>
      </c>
      <c r="N50" s="30"/>
      <c r="P50" s="74" t="s">
        <v>109</v>
      </c>
      <c r="Q50" s="90"/>
      <c r="R50" s="29"/>
      <c r="S50" s="39">
        <f>IF(Suggested="Yes",AA50,AG50)</f>
        <v>11.4</v>
      </c>
      <c r="T50" s="37" t="s">
        <v>48</v>
      </c>
      <c r="U50" s="5" t="str">
        <f>+Instructions!$B$3</f>
        <v>B</v>
      </c>
      <c r="V50" s="52"/>
      <c r="W50" s="56">
        <f>+Instructions!$C$22</f>
        <v>0</v>
      </c>
      <c r="X50" s="17">
        <f t="shared" ref="X50" si="62">ROUND($AA50*(1-W50)+0.004999,2)</f>
        <v>11.4</v>
      </c>
      <c r="Y50" s="52"/>
      <c r="Z50" s="6" t="s">
        <v>191</v>
      </c>
      <c r="AA50" s="39">
        <v>11.4</v>
      </c>
      <c r="AB50" s="60">
        <f t="shared" ref="AB50" si="63">+W50</f>
        <v>0</v>
      </c>
      <c r="AC50" s="17">
        <f t="shared" ref="AC50" si="64">+X50</f>
        <v>11.4</v>
      </c>
      <c r="AD50" s="12">
        <f t="shared" ref="AD50" si="65">(AG50-AC50)/AG50</f>
        <v>0</v>
      </c>
      <c r="AE50" s="122"/>
      <c r="AF50" s="129">
        <v>1</v>
      </c>
      <c r="AG50" s="38">
        <f t="shared" ref="AG50" si="66">SUM(AJ50:AL50)+AE50</f>
        <v>11.4</v>
      </c>
      <c r="AH50" s="52"/>
      <c r="AJ50" s="17">
        <f t="shared" ref="AJ50" si="67">ROUND(AC50/(1-VLOOKUP(AF50,Group,2,FALSE)),2)</f>
        <v>11.4</v>
      </c>
      <c r="AK50" s="17">
        <f t="shared" ref="AK50" si="68">IF(VLOOKUP(AF50,Group,5,FALSE)="YES",VLOOKUP(ROUND(ROUND(AJ50,1)-AJ50,2),Round,2,FALSE)+VLOOKUP(AF50,Group,6,FALSE),0)</f>
        <v>0</v>
      </c>
      <c r="AL50" s="17">
        <f t="shared" ref="AL50" si="69">IF(VLOOKUP(AF50,Group,7,FALSE)="",0,ROUND(AJ50-0.04999,1)-AJ50+AM50)</f>
        <v>0</v>
      </c>
      <c r="AM50" s="17" t="str">
        <f t="shared" ref="AM50" si="70">IF(VLOOKUP(AF50,Group,7,FALSE)="","",VLOOKUP(AF50,Group,7,FALSE))</f>
        <v/>
      </c>
      <c r="AO50" s="31" t="s">
        <v>60</v>
      </c>
    </row>
    <row r="51" spans="2:41" s="3" customFormat="1" ht="2.1" customHeight="1" x14ac:dyDescent="0.2">
      <c r="M51" s="79"/>
      <c r="P51" s="74"/>
      <c r="Q51" s="90"/>
      <c r="R51" s="6"/>
      <c r="S51" s="39"/>
      <c r="T51" s="6"/>
      <c r="U51" s="5"/>
      <c r="V51" s="52"/>
      <c r="W51" s="56"/>
      <c r="X51" s="15"/>
      <c r="Y51" s="52"/>
      <c r="Z51" s="39"/>
      <c r="AA51" s="39"/>
      <c r="AB51" s="55"/>
      <c r="AC51" s="17"/>
      <c r="AD51" s="15"/>
      <c r="AE51" s="65"/>
      <c r="AF51" s="125"/>
      <c r="AG51" s="39"/>
      <c r="AH51" s="52"/>
      <c r="AJ51" s="17"/>
      <c r="AK51" s="17"/>
      <c r="AL51" s="17"/>
      <c r="AM51" s="17"/>
      <c r="AO51" s="31" t="s">
        <v>60</v>
      </c>
    </row>
    <row r="52" spans="2:41" s="3" customFormat="1" ht="9.9499999999999993" customHeight="1" x14ac:dyDescent="0.2">
      <c r="B52" s="113" t="s">
        <v>8</v>
      </c>
      <c r="D52" s="40"/>
      <c r="E52" s="74" t="s">
        <v>87</v>
      </c>
      <c r="F52" s="74"/>
      <c r="G52" s="30" t="s">
        <v>110</v>
      </c>
      <c r="H52" s="30"/>
      <c r="I52" s="30" t="s">
        <v>129</v>
      </c>
      <c r="J52" s="30"/>
      <c r="K52" s="30"/>
      <c r="L52" s="30"/>
      <c r="M52" s="74" t="s">
        <v>125</v>
      </c>
      <c r="N52" s="30"/>
      <c r="P52" s="74"/>
      <c r="Q52" s="90" t="s">
        <v>14</v>
      </c>
      <c r="R52" s="29"/>
      <c r="S52" s="39">
        <f>IF(Suggested="Yes",AA52,AG52)</f>
        <v>25.95</v>
      </c>
      <c r="T52" s="37" t="s">
        <v>47</v>
      </c>
      <c r="U52" s="5" t="str">
        <f>+Instructions!$B$3</f>
        <v>B</v>
      </c>
      <c r="V52" s="52"/>
      <c r="W52" s="56">
        <f>+Instructions!$C$22</f>
        <v>0</v>
      </c>
      <c r="X52" s="17">
        <f>ROUND($AA52*(1-W52)+0.004999,2)</f>
        <v>25.95</v>
      </c>
      <c r="Y52" s="52"/>
      <c r="Z52" s="6" t="s">
        <v>191</v>
      </c>
      <c r="AA52" s="39">
        <v>25.95</v>
      </c>
      <c r="AB52" s="60">
        <f t="shared" ref="AB52:AB54" si="71">+W52</f>
        <v>0</v>
      </c>
      <c r="AC52" s="17">
        <f t="shared" ref="AC52:AC54" si="72">+X52</f>
        <v>25.95</v>
      </c>
      <c r="AD52" s="12">
        <f t="shared" ref="AD52:AD54" si="73">(AG52-AC52)/AG52</f>
        <v>0</v>
      </c>
      <c r="AE52" s="122"/>
      <c r="AF52" s="130">
        <v>3</v>
      </c>
      <c r="AG52" s="53">
        <f t="shared" ref="AG52:AG54" si="74">SUM(AJ52:AL52)+AE52</f>
        <v>25.95</v>
      </c>
      <c r="AH52" s="52"/>
      <c r="AJ52" s="17">
        <f t="shared" ref="AJ52:AJ54" si="75">ROUND(AC52/(1-VLOOKUP(AF52,Group,2,FALSE)),2)</f>
        <v>25.95</v>
      </c>
      <c r="AK52" s="17">
        <f t="shared" ref="AK52:AK54" si="76">IF(VLOOKUP(AF52,Group,5,FALSE)="YES",VLOOKUP(ROUND(ROUND(AJ52,1)-AJ52,2),Round,2,FALSE)+VLOOKUP(AF52,Group,6,FALSE),0)</f>
        <v>0</v>
      </c>
      <c r="AL52" s="17">
        <f t="shared" ref="AL52:AL54" si="77">IF(VLOOKUP(AF52,Group,7,FALSE)="",0,ROUND(AJ52-0.04999,1)-AJ52+AM52)</f>
        <v>0</v>
      </c>
      <c r="AM52" s="17" t="str">
        <f t="shared" ref="AM52:AM54" si="78">IF(VLOOKUP(AF52,Group,7,FALSE)="","",VLOOKUP(AF52,Group,7,FALSE))</f>
        <v/>
      </c>
      <c r="AO52" s="31" t="s">
        <v>60</v>
      </c>
    </row>
    <row r="53" spans="2:41" s="3" customFormat="1" ht="9.9499999999999993" customHeight="1" x14ac:dyDescent="0.2">
      <c r="B53" s="113" t="s">
        <v>8</v>
      </c>
      <c r="D53" s="40"/>
      <c r="E53" s="74" t="s">
        <v>87</v>
      </c>
      <c r="F53" s="74"/>
      <c r="G53" s="30" t="s">
        <v>110</v>
      </c>
      <c r="H53" s="30"/>
      <c r="I53" s="30" t="s">
        <v>111</v>
      </c>
      <c r="J53" s="30"/>
      <c r="K53" s="30"/>
      <c r="L53" s="30"/>
      <c r="M53" s="74" t="s">
        <v>125</v>
      </c>
      <c r="N53" s="30"/>
      <c r="P53" s="74" t="s">
        <v>114</v>
      </c>
      <c r="Q53" s="90"/>
      <c r="R53" s="29"/>
      <c r="S53" s="39">
        <f>IF(Suggested="Yes",AA53,AG53)</f>
        <v>27.05</v>
      </c>
      <c r="T53" s="37" t="s">
        <v>47</v>
      </c>
      <c r="U53" s="5" t="str">
        <f>+Instructions!$B$3</f>
        <v>B</v>
      </c>
      <c r="V53" s="52"/>
      <c r="W53" s="56">
        <f>+Instructions!$C$22</f>
        <v>0</v>
      </c>
      <c r="X53" s="17">
        <f>ROUND($AA53*(1-W53)+0.004999,2)</f>
        <v>27.05</v>
      </c>
      <c r="Y53" s="52"/>
      <c r="Z53" s="6" t="s">
        <v>191</v>
      </c>
      <c r="AA53" s="39">
        <v>27.05</v>
      </c>
      <c r="AB53" s="60">
        <f t="shared" si="71"/>
        <v>0</v>
      </c>
      <c r="AC53" s="17">
        <f t="shared" si="72"/>
        <v>27.05</v>
      </c>
      <c r="AD53" s="12">
        <f t="shared" si="73"/>
        <v>0</v>
      </c>
      <c r="AE53" s="122"/>
      <c r="AF53" s="130">
        <v>3</v>
      </c>
      <c r="AG53" s="53">
        <f t="shared" si="74"/>
        <v>27.05</v>
      </c>
      <c r="AH53" s="52"/>
      <c r="AJ53" s="17">
        <f t="shared" si="75"/>
        <v>27.05</v>
      </c>
      <c r="AK53" s="17">
        <f t="shared" si="76"/>
        <v>0</v>
      </c>
      <c r="AL53" s="17">
        <f t="shared" si="77"/>
        <v>0</v>
      </c>
      <c r="AM53" s="17" t="str">
        <f t="shared" si="78"/>
        <v/>
      </c>
      <c r="AO53" s="31" t="s">
        <v>60</v>
      </c>
    </row>
    <row r="54" spans="2:41" s="3" customFormat="1" ht="9.9499999999999993" customHeight="1" x14ac:dyDescent="0.2">
      <c r="B54" s="113" t="s">
        <v>8</v>
      </c>
      <c r="D54" s="40"/>
      <c r="E54" s="74" t="s">
        <v>87</v>
      </c>
      <c r="F54" s="74"/>
      <c r="G54" s="30" t="s">
        <v>110</v>
      </c>
      <c r="H54" s="30"/>
      <c r="I54" s="30" t="s">
        <v>112</v>
      </c>
      <c r="J54" s="30"/>
      <c r="K54" s="30"/>
      <c r="L54" s="30"/>
      <c r="M54" s="74" t="s">
        <v>125</v>
      </c>
      <c r="N54" s="30"/>
      <c r="P54" s="74" t="s">
        <v>114</v>
      </c>
      <c r="Q54" s="90"/>
      <c r="R54" s="29"/>
      <c r="S54" s="39">
        <f>IF(Suggested="Yes",AA54,AG54)</f>
        <v>33.049999999999997</v>
      </c>
      <c r="T54" s="37" t="s">
        <v>47</v>
      </c>
      <c r="U54" s="5" t="str">
        <f>+Instructions!$B$3</f>
        <v>B</v>
      </c>
      <c r="V54" s="52"/>
      <c r="W54" s="56">
        <f>+Instructions!$C$22</f>
        <v>0</v>
      </c>
      <c r="X54" s="17">
        <f>ROUND($AA54*(1-W54)+0.004999,2)</f>
        <v>33.049999999999997</v>
      </c>
      <c r="Y54" s="52"/>
      <c r="Z54" s="6" t="s">
        <v>191</v>
      </c>
      <c r="AA54" s="39">
        <v>33.049999999999997</v>
      </c>
      <c r="AB54" s="60">
        <f t="shared" si="71"/>
        <v>0</v>
      </c>
      <c r="AC54" s="17">
        <f t="shared" si="72"/>
        <v>33.049999999999997</v>
      </c>
      <c r="AD54" s="12">
        <f t="shared" si="73"/>
        <v>0</v>
      </c>
      <c r="AE54" s="122"/>
      <c r="AF54" s="130">
        <v>3</v>
      </c>
      <c r="AG54" s="53">
        <f t="shared" si="74"/>
        <v>33.049999999999997</v>
      </c>
      <c r="AH54" s="52"/>
      <c r="AJ54" s="17">
        <f t="shared" si="75"/>
        <v>33.049999999999997</v>
      </c>
      <c r="AK54" s="17">
        <f t="shared" si="76"/>
        <v>0</v>
      </c>
      <c r="AL54" s="17">
        <f t="shared" si="77"/>
        <v>0</v>
      </c>
      <c r="AM54" s="17" t="str">
        <f t="shared" si="78"/>
        <v/>
      </c>
      <c r="AO54" s="31" t="s">
        <v>60</v>
      </c>
    </row>
    <row r="55" spans="2:41" s="3" customFormat="1" ht="2.1" customHeight="1" x14ac:dyDescent="0.2">
      <c r="M55" s="79"/>
      <c r="P55" s="74"/>
      <c r="Q55" s="90"/>
      <c r="R55" s="6"/>
      <c r="S55" s="39"/>
      <c r="T55" s="6"/>
      <c r="U55" s="5"/>
      <c r="V55" s="52"/>
      <c r="W55" s="56"/>
      <c r="X55" s="15"/>
      <c r="Y55" s="52"/>
      <c r="Z55" s="39"/>
      <c r="AA55" s="39"/>
      <c r="AB55" s="55"/>
      <c r="AC55" s="17"/>
      <c r="AD55" s="15"/>
      <c r="AE55" s="65"/>
      <c r="AF55" s="125"/>
      <c r="AG55" s="39"/>
      <c r="AH55" s="52"/>
      <c r="AJ55" s="17"/>
      <c r="AK55" s="17"/>
      <c r="AL55" s="17"/>
      <c r="AM55" s="17"/>
      <c r="AO55" s="31" t="s">
        <v>60</v>
      </c>
    </row>
    <row r="56" spans="2:41" s="3" customFormat="1" ht="9.9499999999999993" customHeight="1" x14ac:dyDescent="0.2">
      <c r="B56" s="115" t="s">
        <v>46</v>
      </c>
      <c r="D56" s="40"/>
      <c r="E56" s="74" t="s">
        <v>113</v>
      </c>
      <c r="F56" s="74"/>
      <c r="G56" s="30" t="s">
        <v>88</v>
      </c>
      <c r="H56" s="30"/>
      <c r="I56" s="30"/>
      <c r="J56" s="30"/>
      <c r="K56" s="172"/>
      <c r="L56" s="30"/>
      <c r="M56" s="74" t="s">
        <v>125</v>
      </c>
      <c r="N56" s="30"/>
      <c r="P56" s="74"/>
      <c r="Q56" s="90" t="s">
        <v>14</v>
      </c>
      <c r="R56" s="29"/>
      <c r="S56" s="39">
        <f>IF(Suggested="Yes",AA56,AG56)</f>
        <v>13.65</v>
      </c>
      <c r="T56" s="37" t="s">
        <v>47</v>
      </c>
      <c r="U56" s="5" t="str">
        <f>+Instructions!$B$3</f>
        <v>B</v>
      </c>
      <c r="V56" s="52"/>
      <c r="W56" s="56">
        <f>+Instructions!$C$22</f>
        <v>0</v>
      </c>
      <c r="X56" s="39">
        <f>ROUND($AA56*(1-W56)+0.004999,2)</f>
        <v>13.65</v>
      </c>
      <c r="Y56" s="52"/>
      <c r="Z56" s="6" t="s">
        <v>191</v>
      </c>
      <c r="AA56" s="39">
        <v>13.65</v>
      </c>
      <c r="AB56" s="60">
        <f t="shared" ref="AB56" si="79">+W56</f>
        <v>0</v>
      </c>
      <c r="AC56" s="39">
        <f t="shared" ref="AC56" si="80">+X56</f>
        <v>13.65</v>
      </c>
      <c r="AD56" s="60">
        <f t="shared" ref="AD56" si="81">(AG56-AC56)/AG56</f>
        <v>0</v>
      </c>
      <c r="AE56" s="122"/>
      <c r="AF56" s="131">
        <v>2</v>
      </c>
      <c r="AG56" s="44">
        <f t="shared" ref="AG56" si="82">SUM(AJ56:AL56)+AE56</f>
        <v>13.65</v>
      </c>
      <c r="AH56" s="52"/>
      <c r="AJ56" s="17">
        <f t="shared" ref="AJ56" si="83">ROUND(AC56/(1-VLOOKUP(AF56,Group,2,FALSE)),2)</f>
        <v>13.65</v>
      </c>
      <c r="AK56" s="17">
        <f t="shared" ref="AK56" si="84">IF(VLOOKUP(AF56,Group,5,FALSE)="YES",VLOOKUP(ROUND(ROUND(AJ56,1)-AJ56,2),Round,2,FALSE)+VLOOKUP(AF56,Group,6,FALSE),0)</f>
        <v>0</v>
      </c>
      <c r="AL56" s="17">
        <f t="shared" ref="AL56" si="85">IF(VLOOKUP(AF56,Group,7,FALSE)="",0,ROUND(AJ56-0.04999,1)-AJ56+AM56)</f>
        <v>0</v>
      </c>
      <c r="AM56" s="17" t="str">
        <f t="shared" ref="AM56" si="86">IF(VLOOKUP(AF56,Group,7,FALSE)="","",VLOOKUP(AF56,Group,7,FALSE))</f>
        <v/>
      </c>
      <c r="AO56" s="31" t="s">
        <v>60</v>
      </c>
    </row>
    <row r="57" spans="2:41" s="3" customFormat="1" ht="3.95" customHeight="1" x14ac:dyDescent="0.2">
      <c r="M57" s="79"/>
      <c r="P57" s="74"/>
      <c r="Q57" s="90"/>
      <c r="R57" s="6"/>
      <c r="S57" s="39"/>
      <c r="T57" s="6"/>
      <c r="U57" s="5"/>
      <c r="V57" s="52"/>
      <c r="W57" s="56"/>
      <c r="X57" s="15"/>
      <c r="Y57" s="52"/>
      <c r="Z57" s="39"/>
      <c r="AA57" s="39"/>
      <c r="AB57" s="55"/>
      <c r="AC57" s="17"/>
      <c r="AD57" s="15"/>
      <c r="AE57" s="65"/>
      <c r="AF57" s="125"/>
      <c r="AG57" s="39"/>
      <c r="AH57" s="52"/>
      <c r="AJ57" s="17"/>
      <c r="AK57" s="17"/>
      <c r="AL57" s="17"/>
      <c r="AM57" s="17"/>
      <c r="AO57" s="31" t="s">
        <v>60</v>
      </c>
    </row>
    <row r="58" spans="2:41" s="3" customFormat="1" ht="9.9499999999999993" customHeight="1" x14ac:dyDescent="0.2">
      <c r="C58" s="35"/>
      <c r="D58" s="40" t="s">
        <v>10</v>
      </c>
      <c r="E58" s="155" t="s">
        <v>167</v>
      </c>
      <c r="F58" s="155"/>
      <c r="G58" s="155"/>
      <c r="H58" s="155"/>
      <c r="I58" s="155"/>
      <c r="J58" s="155"/>
      <c r="K58" s="155"/>
      <c r="M58" s="155"/>
      <c r="N58" s="155"/>
      <c r="O58" s="30"/>
      <c r="P58" s="30"/>
      <c r="Q58" s="30"/>
      <c r="R58" s="30"/>
      <c r="S58" s="39"/>
      <c r="T58" s="30"/>
      <c r="U58" s="5"/>
      <c r="V58" s="52"/>
      <c r="W58" s="69"/>
      <c r="X58" s="69"/>
      <c r="Y58" s="52"/>
      <c r="Z58" s="39"/>
      <c r="AA58" s="39"/>
      <c r="AB58" s="55"/>
      <c r="AC58" s="17"/>
      <c r="AD58" s="15"/>
      <c r="AE58" s="65"/>
      <c r="AF58" s="125"/>
      <c r="AG58" s="17"/>
      <c r="AH58" s="52"/>
      <c r="AJ58" s="17"/>
      <c r="AK58" s="17"/>
      <c r="AL58" s="17"/>
      <c r="AM58" s="17"/>
      <c r="AO58" s="31"/>
    </row>
    <row r="59" spans="2:41" s="3" customFormat="1" ht="2.1" customHeight="1" x14ac:dyDescent="0.2">
      <c r="P59" s="74"/>
      <c r="Q59" s="90"/>
      <c r="R59" s="6"/>
      <c r="S59" s="39"/>
      <c r="T59" s="6"/>
      <c r="U59" s="5"/>
      <c r="V59" s="52"/>
      <c r="W59" s="56"/>
      <c r="X59" s="15"/>
      <c r="Y59" s="52"/>
      <c r="Z59" s="39"/>
      <c r="AA59" s="39"/>
      <c r="AB59" s="55"/>
      <c r="AC59" s="17"/>
      <c r="AD59" s="15"/>
      <c r="AE59" s="65"/>
      <c r="AF59" s="125"/>
      <c r="AG59" s="39"/>
      <c r="AH59" s="52"/>
      <c r="AJ59" s="17"/>
      <c r="AK59" s="17"/>
      <c r="AL59" s="17"/>
      <c r="AM59" s="17"/>
      <c r="AO59" s="31" t="s">
        <v>60</v>
      </c>
    </row>
    <row r="60" spans="2:41" s="3" customFormat="1" ht="9.9499999999999993" customHeight="1" x14ac:dyDescent="0.2">
      <c r="B60" s="114" t="s">
        <v>56</v>
      </c>
      <c r="D60" s="40"/>
      <c r="E60" s="74" t="s">
        <v>105</v>
      </c>
      <c r="F60" s="74"/>
      <c r="G60" s="30" t="s">
        <v>49</v>
      </c>
      <c r="H60" s="30"/>
      <c r="I60" s="30"/>
      <c r="J60" s="30"/>
      <c r="K60" s="30"/>
      <c r="L60" s="30"/>
      <c r="M60" s="74" t="s">
        <v>124</v>
      </c>
      <c r="N60" s="30"/>
      <c r="P60" s="74" t="s">
        <v>89</v>
      </c>
      <c r="Q60" s="90" t="s">
        <v>14</v>
      </c>
      <c r="R60" s="29"/>
      <c r="S60" s="39">
        <f>IF(Suggested="Yes",AA60,AG60)</f>
        <v>10.95</v>
      </c>
      <c r="T60" s="37" t="s">
        <v>48</v>
      </c>
      <c r="U60" s="5" t="str">
        <f>+Instructions!$B$3</f>
        <v>B</v>
      </c>
      <c r="V60" s="52"/>
      <c r="W60" s="56">
        <f>+Instructions!$C$22</f>
        <v>0</v>
      </c>
      <c r="X60" s="17">
        <f t="shared" ref="X60:X62" si="87">ROUND($AA60*(1-W60)+0.004999,2)</f>
        <v>10.95</v>
      </c>
      <c r="Y60" s="52"/>
      <c r="Z60" s="6" t="s">
        <v>191</v>
      </c>
      <c r="AA60" s="39">
        <v>10.95</v>
      </c>
      <c r="AB60" s="60">
        <f t="shared" ref="AB60:AB62" si="88">+W60</f>
        <v>0</v>
      </c>
      <c r="AC60" s="17">
        <f t="shared" ref="AC60:AC62" si="89">+X60</f>
        <v>10.95</v>
      </c>
      <c r="AD60" s="12">
        <f t="shared" ref="AD60:AD62" si="90">(AG60-AC60)/AG60</f>
        <v>0</v>
      </c>
      <c r="AE60" s="122"/>
      <c r="AF60" s="129">
        <v>1</v>
      </c>
      <c r="AG60" s="38">
        <f t="shared" ref="AG60:AG62" si="91">SUM(AJ60:AL60)+AE60</f>
        <v>10.95</v>
      </c>
      <c r="AH60" s="52"/>
      <c r="AJ60" s="17">
        <f t="shared" ref="AJ60:AJ62" si="92">ROUND(AC60/(1-VLOOKUP(AF60,Group,2,FALSE)),2)</f>
        <v>10.95</v>
      </c>
      <c r="AK60" s="17">
        <f t="shared" ref="AK60:AK62" si="93">IF(VLOOKUP(AF60,Group,5,FALSE)="YES",VLOOKUP(ROUND(ROUND(AJ60,1)-AJ60,2),Round,2,FALSE)+VLOOKUP(AF60,Group,6,FALSE),0)</f>
        <v>0</v>
      </c>
      <c r="AL60" s="17">
        <f t="shared" ref="AL60:AL62" si="94">IF(VLOOKUP(AF60,Group,7,FALSE)="",0,ROUND(AJ60-0.04999,1)-AJ60+AM60)</f>
        <v>0</v>
      </c>
      <c r="AM60" s="17" t="str">
        <f t="shared" ref="AM60:AM62" si="95">IF(VLOOKUP(AF60,Group,7,FALSE)="","",VLOOKUP(AF60,Group,7,FALSE))</f>
        <v/>
      </c>
      <c r="AO60" s="31" t="s">
        <v>60</v>
      </c>
    </row>
    <row r="61" spans="2:41" s="3" customFormat="1" ht="9.9499999999999993" customHeight="1" x14ac:dyDescent="0.2">
      <c r="B61" s="114" t="s">
        <v>56</v>
      </c>
      <c r="D61" s="40"/>
      <c r="E61" s="74" t="s">
        <v>106</v>
      </c>
      <c r="F61" s="74"/>
      <c r="G61" s="30" t="s">
        <v>49</v>
      </c>
      <c r="H61" s="30"/>
      <c r="I61" s="30"/>
      <c r="J61" s="30"/>
      <c r="K61" s="30"/>
      <c r="L61" s="30"/>
      <c r="M61" s="74" t="s">
        <v>124</v>
      </c>
      <c r="N61" s="30"/>
      <c r="P61" s="74" t="s">
        <v>89</v>
      </c>
      <c r="Q61" s="90"/>
      <c r="R61" s="29"/>
      <c r="S61" s="39">
        <f>IF(Suggested="Yes",AA61,AG61)</f>
        <v>11.5</v>
      </c>
      <c r="T61" s="37" t="s">
        <v>48</v>
      </c>
      <c r="U61" s="5" t="str">
        <f>+Instructions!$B$3</f>
        <v>B</v>
      </c>
      <c r="V61" s="52"/>
      <c r="W61" s="56">
        <f>+Instructions!$C$22</f>
        <v>0</v>
      </c>
      <c r="X61" s="17">
        <f t="shared" si="87"/>
        <v>11.5</v>
      </c>
      <c r="Y61" s="52"/>
      <c r="Z61" s="6" t="s">
        <v>191</v>
      </c>
      <c r="AA61" s="39">
        <v>11.5</v>
      </c>
      <c r="AB61" s="60">
        <f t="shared" si="88"/>
        <v>0</v>
      </c>
      <c r="AC61" s="17">
        <f t="shared" si="89"/>
        <v>11.5</v>
      </c>
      <c r="AD61" s="12">
        <f t="shared" si="90"/>
        <v>0</v>
      </c>
      <c r="AE61" s="122"/>
      <c r="AF61" s="129">
        <v>1</v>
      </c>
      <c r="AG61" s="38">
        <f t="shared" si="91"/>
        <v>11.5</v>
      </c>
      <c r="AH61" s="52"/>
      <c r="AJ61" s="17">
        <f t="shared" si="92"/>
        <v>11.5</v>
      </c>
      <c r="AK61" s="17">
        <f t="shared" si="93"/>
        <v>0</v>
      </c>
      <c r="AL61" s="17">
        <f t="shared" si="94"/>
        <v>0</v>
      </c>
      <c r="AM61" s="17" t="str">
        <f t="shared" si="95"/>
        <v/>
      </c>
      <c r="AO61" s="31" t="s">
        <v>60</v>
      </c>
    </row>
    <row r="62" spans="2:41" s="3" customFormat="1" ht="9.9499999999999993" customHeight="1" x14ac:dyDescent="0.2">
      <c r="B62" s="114" t="s">
        <v>56</v>
      </c>
      <c r="D62" s="40"/>
      <c r="E62" s="74" t="s">
        <v>107</v>
      </c>
      <c r="F62" s="74"/>
      <c r="G62" s="30" t="s">
        <v>49</v>
      </c>
      <c r="H62" s="30"/>
      <c r="I62" s="30"/>
      <c r="J62" s="30"/>
      <c r="K62" s="30"/>
      <c r="L62" s="30"/>
      <c r="M62" s="74" t="s">
        <v>124</v>
      </c>
      <c r="N62" s="30"/>
      <c r="P62" s="74" t="s">
        <v>109</v>
      </c>
      <c r="Q62" s="90"/>
      <c r="R62" s="29"/>
      <c r="S62" s="39">
        <f>IF(Suggested="Yes",AA62,AG62)</f>
        <v>13</v>
      </c>
      <c r="T62" s="37" t="s">
        <v>48</v>
      </c>
      <c r="U62" s="5" t="str">
        <f>+Instructions!$B$3</f>
        <v>B</v>
      </c>
      <c r="V62" s="52"/>
      <c r="W62" s="56">
        <f>+Instructions!$C$22</f>
        <v>0</v>
      </c>
      <c r="X62" s="17">
        <f t="shared" si="87"/>
        <v>13</v>
      </c>
      <c r="Y62" s="52"/>
      <c r="Z62" s="6" t="s">
        <v>191</v>
      </c>
      <c r="AA62" s="39">
        <v>13</v>
      </c>
      <c r="AB62" s="60">
        <f t="shared" si="88"/>
        <v>0</v>
      </c>
      <c r="AC62" s="17">
        <f t="shared" si="89"/>
        <v>13</v>
      </c>
      <c r="AD62" s="12">
        <f t="shared" si="90"/>
        <v>0</v>
      </c>
      <c r="AE62" s="122"/>
      <c r="AF62" s="129">
        <v>1</v>
      </c>
      <c r="AG62" s="38">
        <f t="shared" si="91"/>
        <v>13</v>
      </c>
      <c r="AH62" s="52"/>
      <c r="AJ62" s="17">
        <f t="shared" si="92"/>
        <v>13</v>
      </c>
      <c r="AK62" s="17">
        <f t="shared" si="93"/>
        <v>0</v>
      </c>
      <c r="AL62" s="17">
        <f t="shared" si="94"/>
        <v>0</v>
      </c>
      <c r="AM62" s="17" t="str">
        <f t="shared" si="95"/>
        <v/>
      </c>
      <c r="AO62" s="31" t="s">
        <v>60</v>
      </c>
    </row>
    <row r="63" spans="2:41" s="3" customFormat="1" ht="2.1" customHeight="1" x14ac:dyDescent="0.2">
      <c r="M63" s="79"/>
      <c r="P63" s="74"/>
      <c r="Q63" s="90"/>
      <c r="R63" s="6"/>
      <c r="S63" s="39"/>
      <c r="T63" s="6"/>
      <c r="U63" s="5"/>
      <c r="V63" s="52"/>
      <c r="W63" s="56"/>
      <c r="X63" s="15"/>
      <c r="Y63" s="52"/>
      <c r="Z63" s="39"/>
      <c r="AA63" s="39"/>
      <c r="AB63" s="55"/>
      <c r="AC63" s="17"/>
      <c r="AD63" s="15"/>
      <c r="AE63" s="65"/>
      <c r="AF63" s="125"/>
      <c r="AG63" s="39"/>
      <c r="AH63" s="52"/>
      <c r="AJ63" s="17"/>
      <c r="AK63" s="17"/>
      <c r="AL63" s="17"/>
      <c r="AM63" s="17"/>
      <c r="AO63" s="31" t="s">
        <v>60</v>
      </c>
    </row>
    <row r="64" spans="2:41" s="3" customFormat="1" ht="9.9499999999999993" customHeight="1" x14ac:dyDescent="0.2">
      <c r="B64" s="113" t="s">
        <v>8</v>
      </c>
      <c r="D64" s="40"/>
      <c r="E64" s="74" t="s">
        <v>87</v>
      </c>
      <c r="F64" s="74"/>
      <c r="G64" s="30" t="s">
        <v>110</v>
      </c>
      <c r="H64" s="30"/>
      <c r="I64" s="30" t="s">
        <v>129</v>
      </c>
      <c r="J64" s="30"/>
      <c r="K64" s="30"/>
      <c r="L64" s="30"/>
      <c r="M64" s="74" t="s">
        <v>124</v>
      </c>
      <c r="N64" s="30"/>
      <c r="P64" s="74" t="s">
        <v>114</v>
      </c>
      <c r="Q64" s="90"/>
      <c r="R64" s="29"/>
      <c r="S64" s="39">
        <f>IF(Suggested="Yes",AA64,AG64)</f>
        <v>27.05</v>
      </c>
      <c r="T64" s="37" t="s">
        <v>47</v>
      </c>
      <c r="U64" s="5" t="str">
        <f>+Instructions!$B$3</f>
        <v>B</v>
      </c>
      <c r="V64" s="52"/>
      <c r="W64" s="56">
        <f>+Instructions!$C$22</f>
        <v>0</v>
      </c>
      <c r="X64" s="17">
        <f t="shared" ref="X64:X66" si="96">ROUND($AA64*(1-W64)+0.004999,2)</f>
        <v>27.05</v>
      </c>
      <c r="Y64" s="52"/>
      <c r="Z64" s="6" t="s">
        <v>191</v>
      </c>
      <c r="AA64" s="39">
        <v>27.05</v>
      </c>
      <c r="AB64" s="60">
        <f t="shared" ref="AB64:AB66" si="97">+W64</f>
        <v>0</v>
      </c>
      <c r="AC64" s="17">
        <f t="shared" ref="AC64:AC66" si="98">+X64</f>
        <v>27.05</v>
      </c>
      <c r="AD64" s="12">
        <f t="shared" ref="AD64:AD66" si="99">(AG64-AC64)/AG64</f>
        <v>0</v>
      </c>
      <c r="AE64" s="122"/>
      <c r="AF64" s="130">
        <v>3</v>
      </c>
      <c r="AG64" s="53">
        <f t="shared" ref="AG64:AG66" si="100">SUM(AJ64:AL64)+AE64</f>
        <v>27.05</v>
      </c>
      <c r="AH64" s="52"/>
      <c r="AJ64" s="17">
        <f t="shared" ref="AJ64:AJ66" si="101">ROUND(AC64/(1-VLOOKUP(AF64,Group,2,FALSE)),2)</f>
        <v>27.05</v>
      </c>
      <c r="AK64" s="17">
        <f t="shared" ref="AK64:AK66" si="102">IF(VLOOKUP(AF64,Group,5,FALSE)="YES",VLOOKUP(ROUND(ROUND(AJ64,1)-AJ64,2),Round,2,FALSE)+VLOOKUP(AF64,Group,6,FALSE),0)</f>
        <v>0</v>
      </c>
      <c r="AL64" s="17">
        <f t="shared" ref="AL64:AL66" si="103">IF(VLOOKUP(AF64,Group,7,FALSE)="",0,ROUND(AJ64-0.04999,1)-AJ64+AM64)</f>
        <v>0</v>
      </c>
      <c r="AM64" s="17" t="str">
        <f t="shared" ref="AM64:AM66" si="104">IF(VLOOKUP(AF64,Group,7,FALSE)="","",VLOOKUP(AF64,Group,7,FALSE))</f>
        <v/>
      </c>
      <c r="AO64" s="31" t="s">
        <v>60</v>
      </c>
    </row>
    <row r="65" spans="2:41" s="3" customFormat="1" ht="9.9499999999999993" customHeight="1" x14ac:dyDescent="0.2">
      <c r="B65" s="113" t="s">
        <v>8</v>
      </c>
      <c r="D65" s="40"/>
      <c r="E65" s="74" t="s">
        <v>87</v>
      </c>
      <c r="F65" s="74"/>
      <c r="G65" s="30" t="s">
        <v>110</v>
      </c>
      <c r="H65" s="30"/>
      <c r="I65" s="30" t="s">
        <v>111</v>
      </c>
      <c r="J65" s="30"/>
      <c r="K65" s="30"/>
      <c r="L65" s="30"/>
      <c r="M65" s="74" t="s">
        <v>124</v>
      </c>
      <c r="N65" s="30"/>
      <c r="P65" s="74" t="s">
        <v>114</v>
      </c>
      <c r="Q65" s="90"/>
      <c r="R65" s="29"/>
      <c r="S65" s="39">
        <f>IF(Suggested="Yes",AA65,AG65)</f>
        <v>28.25</v>
      </c>
      <c r="T65" s="37" t="s">
        <v>47</v>
      </c>
      <c r="U65" s="5" t="str">
        <f>+Instructions!$B$3</f>
        <v>B</v>
      </c>
      <c r="V65" s="52"/>
      <c r="W65" s="56">
        <f>+Instructions!$C$22</f>
        <v>0</v>
      </c>
      <c r="X65" s="17">
        <f t="shared" si="96"/>
        <v>28.25</v>
      </c>
      <c r="Y65" s="52"/>
      <c r="Z65" s="6" t="s">
        <v>191</v>
      </c>
      <c r="AA65" s="39">
        <v>28.25</v>
      </c>
      <c r="AB65" s="60">
        <f t="shared" si="97"/>
        <v>0</v>
      </c>
      <c r="AC65" s="17">
        <f t="shared" si="98"/>
        <v>28.25</v>
      </c>
      <c r="AD65" s="12">
        <f t="shared" si="99"/>
        <v>0</v>
      </c>
      <c r="AE65" s="122"/>
      <c r="AF65" s="130">
        <v>3</v>
      </c>
      <c r="AG65" s="53">
        <f t="shared" si="100"/>
        <v>28.25</v>
      </c>
      <c r="AH65" s="52"/>
      <c r="AJ65" s="17">
        <f t="shared" si="101"/>
        <v>28.25</v>
      </c>
      <c r="AK65" s="17">
        <f t="shared" si="102"/>
        <v>0</v>
      </c>
      <c r="AL65" s="17">
        <f t="shared" si="103"/>
        <v>0</v>
      </c>
      <c r="AM65" s="17" t="str">
        <f t="shared" si="104"/>
        <v/>
      </c>
      <c r="AO65" s="31" t="s">
        <v>60</v>
      </c>
    </row>
    <row r="66" spans="2:41" s="3" customFormat="1" ht="9.9499999999999993" customHeight="1" x14ac:dyDescent="0.2">
      <c r="B66" s="113" t="s">
        <v>8</v>
      </c>
      <c r="D66" s="40"/>
      <c r="E66" s="74" t="s">
        <v>87</v>
      </c>
      <c r="F66" s="74"/>
      <c r="G66" s="30" t="s">
        <v>110</v>
      </c>
      <c r="H66" s="30"/>
      <c r="I66" s="30" t="s">
        <v>112</v>
      </c>
      <c r="J66" s="30"/>
      <c r="K66" s="30"/>
      <c r="L66" s="30"/>
      <c r="M66" s="74" t="s">
        <v>124</v>
      </c>
      <c r="N66" s="30"/>
      <c r="P66" s="74" t="s">
        <v>114</v>
      </c>
      <c r="Q66" s="90"/>
      <c r="R66" s="29"/>
      <c r="S66" s="39">
        <f>IF(Suggested="Yes",AA66,AG66)</f>
        <v>35.5</v>
      </c>
      <c r="T66" s="37" t="s">
        <v>47</v>
      </c>
      <c r="U66" s="5" t="str">
        <f>+Instructions!$B$3</f>
        <v>B</v>
      </c>
      <c r="V66" s="52"/>
      <c r="W66" s="56">
        <f>+Instructions!$C$22</f>
        <v>0</v>
      </c>
      <c r="X66" s="17">
        <f t="shared" si="96"/>
        <v>35.5</v>
      </c>
      <c r="Y66" s="52"/>
      <c r="Z66" s="6" t="s">
        <v>191</v>
      </c>
      <c r="AA66" s="39">
        <v>35.5</v>
      </c>
      <c r="AB66" s="60">
        <f t="shared" si="97"/>
        <v>0</v>
      </c>
      <c r="AC66" s="17">
        <f t="shared" si="98"/>
        <v>35.5</v>
      </c>
      <c r="AD66" s="12">
        <f t="shared" si="99"/>
        <v>0</v>
      </c>
      <c r="AE66" s="122"/>
      <c r="AF66" s="130">
        <v>3</v>
      </c>
      <c r="AG66" s="53">
        <f t="shared" si="100"/>
        <v>35.5</v>
      </c>
      <c r="AH66" s="52"/>
      <c r="AJ66" s="17">
        <f t="shared" si="101"/>
        <v>35.5</v>
      </c>
      <c r="AK66" s="17">
        <f t="shared" si="102"/>
        <v>0</v>
      </c>
      <c r="AL66" s="17">
        <f t="shared" si="103"/>
        <v>0</v>
      </c>
      <c r="AM66" s="17" t="str">
        <f t="shared" si="104"/>
        <v/>
      </c>
      <c r="AO66" s="31" t="s">
        <v>60</v>
      </c>
    </row>
    <row r="67" spans="2:41" s="3" customFormat="1" ht="2.1" customHeight="1" x14ac:dyDescent="0.2">
      <c r="M67" s="79"/>
      <c r="P67" s="74"/>
      <c r="Q67" s="90"/>
      <c r="R67" s="6"/>
      <c r="S67" s="39"/>
      <c r="T67" s="6"/>
      <c r="U67" s="5"/>
      <c r="V67" s="52"/>
      <c r="W67" s="56"/>
      <c r="X67" s="15"/>
      <c r="Y67" s="52"/>
      <c r="Z67" s="39"/>
      <c r="AA67" s="39"/>
      <c r="AB67" s="55"/>
      <c r="AC67" s="17"/>
      <c r="AD67" s="15"/>
      <c r="AE67" s="65"/>
      <c r="AF67" s="125"/>
      <c r="AG67" s="39"/>
      <c r="AH67" s="52"/>
      <c r="AJ67" s="17"/>
      <c r="AK67" s="17"/>
      <c r="AL67" s="17"/>
      <c r="AM67" s="17"/>
      <c r="AO67" s="31" t="s">
        <v>60</v>
      </c>
    </row>
    <row r="68" spans="2:41" s="3" customFormat="1" ht="9.9499999999999993" customHeight="1" x14ac:dyDescent="0.2">
      <c r="B68" s="115" t="s">
        <v>46</v>
      </c>
      <c r="D68" s="40"/>
      <c r="E68" s="74" t="s">
        <v>113</v>
      </c>
      <c r="F68" s="74"/>
      <c r="G68" s="30" t="s">
        <v>88</v>
      </c>
      <c r="H68" s="30"/>
      <c r="I68" s="30"/>
      <c r="J68" s="30"/>
      <c r="K68" s="172"/>
      <c r="L68" s="30"/>
      <c r="M68" s="74" t="s">
        <v>124</v>
      </c>
      <c r="N68" s="30"/>
      <c r="P68" s="74"/>
      <c r="Q68" s="90" t="s">
        <v>14</v>
      </c>
      <c r="R68" s="29"/>
      <c r="S68" s="39">
        <f>IF(Suggested="Yes",AA68,AG68)</f>
        <v>14.4</v>
      </c>
      <c r="T68" s="37" t="s">
        <v>47</v>
      </c>
      <c r="U68" s="5" t="str">
        <f>+Instructions!$B$3</f>
        <v>B</v>
      </c>
      <c r="V68" s="52"/>
      <c r="W68" s="56">
        <f>+Instructions!$C$22</f>
        <v>0</v>
      </c>
      <c r="X68" s="39">
        <f t="shared" ref="X68" si="105">ROUND($AA68*(1-W68)+0.004999,2)</f>
        <v>14.4</v>
      </c>
      <c r="Y68" s="52"/>
      <c r="Z68" s="6" t="s">
        <v>191</v>
      </c>
      <c r="AA68" s="39">
        <v>14.4</v>
      </c>
      <c r="AB68" s="60">
        <f t="shared" ref="AB68" si="106">+W68</f>
        <v>0</v>
      </c>
      <c r="AC68" s="39">
        <f t="shared" ref="AC68" si="107">+X68</f>
        <v>14.4</v>
      </c>
      <c r="AD68" s="60">
        <f t="shared" ref="AD68" si="108">(AG68-AC68)/AG68</f>
        <v>0</v>
      </c>
      <c r="AE68" s="122"/>
      <c r="AF68" s="131">
        <v>2</v>
      </c>
      <c r="AG68" s="44">
        <f t="shared" ref="AG68" si="109">SUM(AJ68:AL68)+AE68</f>
        <v>14.4</v>
      </c>
      <c r="AH68" s="52"/>
      <c r="AJ68" s="17">
        <f t="shared" ref="AJ68" si="110">ROUND(AC68/(1-VLOOKUP(AF68,Group,2,FALSE)),2)</f>
        <v>14.4</v>
      </c>
      <c r="AK68" s="17">
        <f t="shared" ref="AK68" si="111">IF(VLOOKUP(AF68,Group,5,FALSE)="YES",VLOOKUP(ROUND(ROUND(AJ68,1)-AJ68,2),Round,2,FALSE)+VLOOKUP(AF68,Group,6,FALSE),0)</f>
        <v>0</v>
      </c>
      <c r="AL68" s="17">
        <f t="shared" ref="AL68" si="112">IF(VLOOKUP(AF68,Group,7,FALSE)="",0,ROUND(AJ68-0.04999,1)-AJ68+AM68)</f>
        <v>0</v>
      </c>
      <c r="AM68" s="17" t="str">
        <f t="shared" ref="AM68" si="113">IF(VLOOKUP(AF68,Group,7,FALSE)="","",VLOOKUP(AF68,Group,7,FALSE))</f>
        <v/>
      </c>
      <c r="AO68" s="31" t="s">
        <v>60</v>
      </c>
    </row>
    <row r="69" spans="2:41" s="3" customFormat="1" ht="6.95" customHeight="1" x14ac:dyDescent="0.2">
      <c r="P69" s="74"/>
      <c r="Q69" s="90"/>
      <c r="R69" s="6"/>
      <c r="S69" s="39"/>
      <c r="T69" s="6"/>
      <c r="U69" s="5"/>
      <c r="V69" s="52"/>
      <c r="W69" s="56"/>
      <c r="X69" s="15"/>
      <c r="Y69" s="52"/>
      <c r="Z69" s="39"/>
      <c r="AA69" s="39"/>
      <c r="AB69" s="55"/>
      <c r="AC69" s="17"/>
      <c r="AD69" s="15"/>
      <c r="AE69" s="65"/>
      <c r="AF69" s="125"/>
      <c r="AG69" s="39"/>
      <c r="AH69" s="52"/>
      <c r="AJ69" s="17"/>
      <c r="AK69" s="17"/>
      <c r="AL69" s="17"/>
      <c r="AM69" s="17"/>
      <c r="AO69" s="31"/>
    </row>
    <row r="70" spans="2:41" s="3" customFormat="1" ht="9.9499999999999993" customHeight="1" x14ac:dyDescent="0.2">
      <c r="C70" s="73" t="s">
        <v>134</v>
      </c>
      <c r="K70" s="3" t="s">
        <v>92</v>
      </c>
      <c r="P70" s="74"/>
      <c r="Q70" s="90"/>
      <c r="R70" s="167" t="s">
        <v>95</v>
      </c>
      <c r="S70" s="168" t="s">
        <v>143</v>
      </c>
      <c r="T70" s="169"/>
      <c r="U70" s="5"/>
      <c r="V70" s="52"/>
      <c r="W70" s="56"/>
      <c r="X70" s="15"/>
      <c r="Y70" s="52"/>
      <c r="Z70" s="39"/>
      <c r="AA70" s="39"/>
      <c r="AB70" s="55"/>
      <c r="AC70" s="17"/>
      <c r="AD70" s="15"/>
      <c r="AE70" s="65"/>
      <c r="AF70" s="65"/>
      <c r="AG70" s="39"/>
      <c r="AH70" s="52"/>
      <c r="AO70" s="149"/>
    </row>
    <row r="71" spans="2:41" s="3" customFormat="1" ht="3.95" customHeight="1" x14ac:dyDescent="0.2">
      <c r="P71" s="74"/>
      <c r="Q71" s="90"/>
      <c r="R71" s="6"/>
      <c r="S71" s="39"/>
      <c r="T71" s="6"/>
      <c r="U71" s="5"/>
      <c r="V71" s="52"/>
      <c r="W71" s="56"/>
      <c r="X71" s="15"/>
      <c r="Y71" s="52"/>
      <c r="Z71" s="39"/>
      <c r="AA71" s="39"/>
      <c r="AB71" s="55"/>
      <c r="AC71" s="17"/>
      <c r="AD71" s="15"/>
      <c r="AE71" s="65"/>
      <c r="AF71" s="125"/>
      <c r="AG71" s="39"/>
      <c r="AH71" s="52"/>
      <c r="AJ71" s="17"/>
      <c r="AK71" s="17"/>
      <c r="AL71" s="17"/>
      <c r="AM71" s="17"/>
      <c r="AO71" s="31" t="s">
        <v>60</v>
      </c>
    </row>
    <row r="72" spans="2:41" s="3" customFormat="1" ht="9.9499999999999993" customHeight="1" x14ac:dyDescent="0.2">
      <c r="C72" s="35"/>
      <c r="D72" s="40" t="s">
        <v>10</v>
      </c>
      <c r="E72" s="155" t="s">
        <v>135</v>
      </c>
      <c r="F72" s="155"/>
      <c r="G72" s="155"/>
      <c r="H72" s="155"/>
      <c r="I72" s="155"/>
      <c r="J72" s="155"/>
      <c r="K72" s="155"/>
      <c r="M72" s="155"/>
      <c r="N72" s="155"/>
      <c r="O72" s="30"/>
      <c r="P72" s="30"/>
      <c r="Q72" s="30"/>
      <c r="R72" s="30"/>
      <c r="S72" s="39"/>
      <c r="T72" s="30"/>
      <c r="U72" s="5"/>
      <c r="V72" s="52"/>
      <c r="W72" s="69"/>
      <c r="X72" s="69"/>
      <c r="Y72" s="52"/>
      <c r="Z72" s="39"/>
      <c r="AA72" s="39"/>
      <c r="AB72" s="55"/>
      <c r="AC72" s="17"/>
      <c r="AD72" s="15"/>
      <c r="AE72" s="65"/>
      <c r="AF72" s="125"/>
      <c r="AG72" s="17"/>
      <c r="AH72" s="52"/>
      <c r="AJ72" s="17"/>
      <c r="AK72" s="17"/>
      <c r="AL72" s="17"/>
      <c r="AM72" s="17"/>
      <c r="AO72" s="31"/>
    </row>
    <row r="73" spans="2:41" s="3" customFormat="1" ht="2.1" customHeight="1" x14ac:dyDescent="0.2">
      <c r="P73" s="74"/>
      <c r="Q73" s="90"/>
      <c r="R73" s="6"/>
      <c r="S73" s="39"/>
      <c r="T73" s="6"/>
      <c r="U73" s="5"/>
      <c r="V73" s="52"/>
      <c r="W73" s="56"/>
      <c r="X73" s="15"/>
      <c r="Y73" s="52"/>
      <c r="Z73" s="39"/>
      <c r="AA73" s="39"/>
      <c r="AB73" s="55"/>
      <c r="AC73" s="17"/>
      <c r="AD73" s="15"/>
      <c r="AE73" s="65"/>
      <c r="AF73" s="125"/>
      <c r="AG73" s="39"/>
      <c r="AH73" s="52"/>
      <c r="AJ73" s="17"/>
      <c r="AK73" s="17"/>
      <c r="AL73" s="17"/>
      <c r="AM73" s="17"/>
      <c r="AO73" s="31" t="s">
        <v>60</v>
      </c>
    </row>
    <row r="74" spans="2:41" s="3" customFormat="1" ht="9.9499999999999993" customHeight="1" x14ac:dyDescent="0.2">
      <c r="B74" s="114" t="s">
        <v>56</v>
      </c>
      <c r="D74" s="40"/>
      <c r="E74" s="74" t="s">
        <v>136</v>
      </c>
      <c r="F74" s="74"/>
      <c r="G74" s="30" t="s">
        <v>49</v>
      </c>
      <c r="H74" s="30"/>
      <c r="I74" s="30"/>
      <c r="J74" s="30"/>
      <c r="K74" s="30"/>
      <c r="L74" s="30"/>
      <c r="M74" s="74" t="s">
        <v>139</v>
      </c>
      <c r="N74" s="30"/>
      <c r="P74" s="74" t="s">
        <v>141</v>
      </c>
      <c r="Q74" s="90" t="s">
        <v>14</v>
      </c>
      <c r="R74" s="29"/>
      <c r="S74" s="39">
        <f>IF(Suggested="Yes",AA74,AG74)</f>
        <v>8.4499999999999993</v>
      </c>
      <c r="T74" s="37" t="s">
        <v>48</v>
      </c>
      <c r="U74" s="5" t="str">
        <f>+Instructions!$B$3</f>
        <v>B</v>
      </c>
      <c r="V74" s="52"/>
      <c r="W74" s="56">
        <f>+Instructions!$C$22</f>
        <v>0</v>
      </c>
      <c r="X74" s="17">
        <f t="shared" ref="X74:X75" si="114">ROUND($AA74*(1-W74)+0.004999,2)</f>
        <v>8.4499999999999993</v>
      </c>
      <c r="Y74" s="52"/>
      <c r="Z74" s="6" t="s">
        <v>191</v>
      </c>
      <c r="AA74" s="39">
        <v>8.4499999999999993</v>
      </c>
      <c r="AB74" s="60">
        <f t="shared" ref="AB74:AB75" si="115">+W74</f>
        <v>0</v>
      </c>
      <c r="AC74" s="17">
        <f t="shared" ref="AC74:AC75" si="116">+X74</f>
        <v>8.4499999999999993</v>
      </c>
      <c r="AD74" s="12">
        <f t="shared" ref="AD74:AD75" si="117">(AG74-AC74)/AG74</f>
        <v>0</v>
      </c>
      <c r="AE74" s="122"/>
      <c r="AF74" s="129">
        <v>1</v>
      </c>
      <c r="AG74" s="38">
        <f t="shared" ref="AG74:AG75" si="118">SUM(AJ74:AL74)+AE74</f>
        <v>8.4499999999999993</v>
      </c>
      <c r="AH74" s="52"/>
      <c r="AJ74" s="17">
        <f t="shared" ref="AJ74:AJ75" si="119">ROUND(AC74/(1-VLOOKUP(AF74,Group,2,FALSE)),2)</f>
        <v>8.4499999999999993</v>
      </c>
      <c r="AK74" s="17">
        <f t="shared" ref="AK74:AK75" si="120">IF(VLOOKUP(AF74,Group,5,FALSE)="YES",VLOOKUP(ROUND(ROUND(AJ74,1)-AJ74,2),Round,2,FALSE)+VLOOKUP(AF74,Group,6,FALSE),0)</f>
        <v>0</v>
      </c>
      <c r="AL74" s="17">
        <f t="shared" ref="AL74:AL75" si="121">IF(VLOOKUP(AF74,Group,7,FALSE)="",0,ROUND(AJ74-0.04999,1)-AJ74+AM74)</f>
        <v>0</v>
      </c>
      <c r="AM74" s="17" t="str">
        <f t="shared" ref="AM74:AM75" si="122">IF(VLOOKUP(AF74,Group,7,FALSE)="","",VLOOKUP(AF74,Group,7,FALSE))</f>
        <v/>
      </c>
      <c r="AO74" s="31" t="s">
        <v>60</v>
      </c>
    </row>
    <row r="75" spans="2:41" s="3" customFormat="1" ht="9.9499999999999993" customHeight="1" x14ac:dyDescent="0.2">
      <c r="B75" s="114" t="s">
        <v>56</v>
      </c>
      <c r="D75" s="40"/>
      <c r="E75" s="74" t="s">
        <v>138</v>
      </c>
      <c r="F75" s="74"/>
      <c r="G75" s="30" t="s">
        <v>137</v>
      </c>
      <c r="H75" s="30"/>
      <c r="I75" s="30"/>
      <c r="J75" s="30"/>
      <c r="K75" s="30"/>
      <c r="L75" s="30"/>
      <c r="M75" s="74" t="s">
        <v>139</v>
      </c>
      <c r="N75" s="30"/>
      <c r="P75" s="74" t="s">
        <v>142</v>
      </c>
      <c r="Q75" s="90" t="s">
        <v>14</v>
      </c>
      <c r="R75" s="29"/>
      <c r="S75" s="39">
        <f>IF(Suggested="Yes",AA75,AG75)</f>
        <v>8.9499999999999993</v>
      </c>
      <c r="T75" s="37" t="s">
        <v>48</v>
      </c>
      <c r="U75" s="5" t="str">
        <f>+Instructions!$B$3</f>
        <v>B</v>
      </c>
      <c r="V75" s="52"/>
      <c r="W75" s="56">
        <f>+Instructions!$C$22</f>
        <v>0</v>
      </c>
      <c r="X75" s="17">
        <f t="shared" si="114"/>
        <v>8.9499999999999993</v>
      </c>
      <c r="Y75" s="52"/>
      <c r="Z75" s="6" t="s">
        <v>191</v>
      </c>
      <c r="AA75" s="39">
        <v>8.9499999999999993</v>
      </c>
      <c r="AB75" s="60">
        <f t="shared" si="115"/>
        <v>0</v>
      </c>
      <c r="AC75" s="17">
        <f t="shared" si="116"/>
        <v>8.9499999999999993</v>
      </c>
      <c r="AD75" s="12">
        <f t="shared" si="117"/>
        <v>0</v>
      </c>
      <c r="AE75" s="122"/>
      <c r="AF75" s="129">
        <v>1</v>
      </c>
      <c r="AG75" s="38">
        <f t="shared" si="118"/>
        <v>8.9499999999999993</v>
      </c>
      <c r="AH75" s="52"/>
      <c r="AJ75" s="17">
        <f t="shared" si="119"/>
        <v>8.9499999999999993</v>
      </c>
      <c r="AK75" s="17">
        <f t="shared" si="120"/>
        <v>0</v>
      </c>
      <c r="AL75" s="17">
        <f t="shared" si="121"/>
        <v>0</v>
      </c>
      <c r="AM75" s="17" t="str">
        <f t="shared" si="122"/>
        <v/>
      </c>
      <c r="AO75" s="31" t="s">
        <v>60</v>
      </c>
    </row>
    <row r="76" spans="2:41" s="3" customFormat="1" ht="2.1" customHeight="1" x14ac:dyDescent="0.2">
      <c r="M76" s="79"/>
      <c r="P76" s="74"/>
      <c r="Q76" s="90"/>
      <c r="R76" s="6"/>
      <c r="S76" s="39"/>
      <c r="T76" s="6"/>
      <c r="U76" s="5"/>
      <c r="V76" s="52"/>
      <c r="W76" s="56"/>
      <c r="X76" s="15"/>
      <c r="Y76" s="52"/>
      <c r="Z76" s="39"/>
      <c r="AA76" s="39"/>
      <c r="AB76" s="55"/>
      <c r="AC76" s="17"/>
      <c r="AD76" s="15"/>
      <c r="AE76" s="65"/>
      <c r="AF76" s="125"/>
      <c r="AG76" s="39"/>
      <c r="AH76" s="52"/>
      <c r="AJ76" s="17"/>
      <c r="AK76" s="17"/>
      <c r="AL76" s="17"/>
      <c r="AM76" s="17"/>
      <c r="AO76" s="31" t="s">
        <v>60</v>
      </c>
    </row>
    <row r="77" spans="2:41" s="3" customFormat="1" ht="9.9499999999999993" customHeight="1" x14ac:dyDescent="0.2">
      <c r="B77" s="114" t="s">
        <v>56</v>
      </c>
      <c r="D77" s="40"/>
      <c r="E77" s="74" t="s">
        <v>136</v>
      </c>
      <c r="F77" s="74"/>
      <c r="G77" s="30" t="s">
        <v>49</v>
      </c>
      <c r="H77" s="30"/>
      <c r="I77" s="30"/>
      <c r="J77" s="30"/>
      <c r="K77" s="30"/>
      <c r="L77" s="30"/>
      <c r="M77" s="74" t="s">
        <v>140</v>
      </c>
      <c r="N77" s="30"/>
      <c r="P77" s="74" t="s">
        <v>141</v>
      </c>
      <c r="Q77" s="90" t="s">
        <v>14</v>
      </c>
      <c r="R77" s="29"/>
      <c r="S77" s="39">
        <f>IF(Suggested="Yes",AA77,AG77)</f>
        <v>8.4499999999999993</v>
      </c>
      <c r="T77" s="37" t="s">
        <v>48</v>
      </c>
      <c r="U77" s="5" t="str">
        <f>+Instructions!$B$3</f>
        <v>B</v>
      </c>
      <c r="V77" s="52"/>
      <c r="W77" s="56">
        <f>+Instructions!$C$22</f>
        <v>0</v>
      </c>
      <c r="X77" s="17">
        <f t="shared" ref="X77:X78" si="123">ROUND($AA77*(1-W77)+0.004999,2)</f>
        <v>8.4499999999999993</v>
      </c>
      <c r="Y77" s="52"/>
      <c r="Z77" s="6" t="s">
        <v>191</v>
      </c>
      <c r="AA77" s="39">
        <v>8.4499999999999993</v>
      </c>
      <c r="AB77" s="60">
        <f t="shared" ref="AB77:AB78" si="124">+W77</f>
        <v>0</v>
      </c>
      <c r="AC77" s="17">
        <f t="shared" ref="AC77:AC78" si="125">+X77</f>
        <v>8.4499999999999993</v>
      </c>
      <c r="AD77" s="12">
        <f t="shared" ref="AD77:AD78" si="126">(AG77-AC77)/AG77</f>
        <v>0</v>
      </c>
      <c r="AE77" s="122"/>
      <c r="AF77" s="129">
        <v>1</v>
      </c>
      <c r="AG77" s="38">
        <f t="shared" ref="AG77:AG78" si="127">SUM(AJ77:AL77)+AE77</f>
        <v>8.4499999999999993</v>
      </c>
      <c r="AH77" s="52"/>
      <c r="AJ77" s="17">
        <f t="shared" ref="AJ77:AJ78" si="128">ROUND(AC77/(1-VLOOKUP(AF77,Group,2,FALSE)),2)</f>
        <v>8.4499999999999993</v>
      </c>
      <c r="AK77" s="17">
        <f t="shared" ref="AK77:AK78" si="129">IF(VLOOKUP(AF77,Group,5,FALSE)="YES",VLOOKUP(ROUND(ROUND(AJ77,1)-AJ77,2),Round,2,FALSE)+VLOOKUP(AF77,Group,6,FALSE),0)</f>
        <v>0</v>
      </c>
      <c r="AL77" s="17">
        <f t="shared" ref="AL77:AL78" si="130">IF(VLOOKUP(AF77,Group,7,FALSE)="",0,ROUND(AJ77-0.04999,1)-AJ77+AM77)</f>
        <v>0</v>
      </c>
      <c r="AM77" s="17" t="str">
        <f t="shared" ref="AM77:AM78" si="131">IF(VLOOKUP(AF77,Group,7,FALSE)="","",VLOOKUP(AF77,Group,7,FALSE))</f>
        <v/>
      </c>
      <c r="AO77" s="31" t="s">
        <v>60</v>
      </c>
    </row>
    <row r="78" spans="2:41" s="3" customFormat="1" ht="9.9499999999999993" customHeight="1" x14ac:dyDescent="0.2">
      <c r="B78" s="114" t="s">
        <v>56</v>
      </c>
      <c r="D78" s="40"/>
      <c r="E78" s="74" t="s">
        <v>138</v>
      </c>
      <c r="F78" s="74"/>
      <c r="G78" s="30" t="s">
        <v>137</v>
      </c>
      <c r="H78" s="30"/>
      <c r="I78" s="30"/>
      <c r="J78" s="30"/>
      <c r="K78" s="30"/>
      <c r="L78" s="30"/>
      <c r="M78" s="74" t="s">
        <v>140</v>
      </c>
      <c r="N78" s="30"/>
      <c r="P78" s="74" t="s">
        <v>142</v>
      </c>
      <c r="Q78" s="90"/>
      <c r="R78" s="29"/>
      <c r="S78" s="39">
        <f>IF(Suggested="Yes",AA78,AG78)</f>
        <v>8.9499999999999993</v>
      </c>
      <c r="T78" s="37" t="s">
        <v>48</v>
      </c>
      <c r="U78" s="5" t="str">
        <f>+Instructions!$B$3</f>
        <v>B</v>
      </c>
      <c r="V78" s="52"/>
      <c r="W78" s="56">
        <f>+Instructions!$C$22</f>
        <v>0</v>
      </c>
      <c r="X78" s="17">
        <f t="shared" si="123"/>
        <v>8.9499999999999993</v>
      </c>
      <c r="Y78" s="52"/>
      <c r="Z78" s="6" t="s">
        <v>191</v>
      </c>
      <c r="AA78" s="39">
        <v>8.9499999999999993</v>
      </c>
      <c r="AB78" s="60">
        <f t="shared" si="124"/>
        <v>0</v>
      </c>
      <c r="AC78" s="17">
        <f t="shared" si="125"/>
        <v>8.9499999999999993</v>
      </c>
      <c r="AD78" s="12">
        <f t="shared" si="126"/>
        <v>0</v>
      </c>
      <c r="AE78" s="122"/>
      <c r="AF78" s="129">
        <v>1</v>
      </c>
      <c r="AG78" s="38">
        <f t="shared" si="127"/>
        <v>8.9499999999999993</v>
      </c>
      <c r="AH78" s="52"/>
      <c r="AJ78" s="17">
        <f t="shared" si="128"/>
        <v>8.9499999999999993</v>
      </c>
      <c r="AK78" s="17">
        <f t="shared" si="129"/>
        <v>0</v>
      </c>
      <c r="AL78" s="17">
        <f t="shared" si="130"/>
        <v>0</v>
      </c>
      <c r="AM78" s="17" t="str">
        <f t="shared" si="131"/>
        <v/>
      </c>
      <c r="AO78" s="31" t="s">
        <v>60</v>
      </c>
    </row>
    <row r="79" spans="2:41" s="3" customFormat="1" ht="6.95" customHeight="1" x14ac:dyDescent="0.2">
      <c r="G79" s="30"/>
      <c r="P79" s="74"/>
      <c r="Q79" s="90"/>
      <c r="R79" s="6"/>
      <c r="S79" s="39"/>
      <c r="T79" s="6"/>
      <c r="U79" s="5"/>
      <c r="V79" s="52"/>
      <c r="W79" s="56"/>
      <c r="X79" s="15"/>
      <c r="Y79" s="52"/>
      <c r="Z79" s="39"/>
      <c r="AA79" s="39"/>
      <c r="AB79" s="55"/>
      <c r="AC79" s="17"/>
      <c r="AD79" s="15"/>
      <c r="AE79" s="65"/>
      <c r="AF79" s="125"/>
      <c r="AG79" s="39"/>
      <c r="AH79" s="52"/>
      <c r="AJ79" s="17"/>
      <c r="AK79" s="17"/>
      <c r="AL79" s="17"/>
      <c r="AM79" s="17"/>
      <c r="AO79" s="31"/>
    </row>
    <row r="80" spans="2:41" s="3" customFormat="1" ht="9.9499999999999993" customHeight="1" x14ac:dyDescent="0.2">
      <c r="C80" s="73" t="s">
        <v>144</v>
      </c>
      <c r="K80" s="3" t="s">
        <v>92</v>
      </c>
      <c r="P80" s="74"/>
      <c r="Q80" s="90"/>
      <c r="R80" s="167" t="s">
        <v>95</v>
      </c>
      <c r="S80" s="168" t="s">
        <v>145</v>
      </c>
      <c r="T80" s="169"/>
      <c r="U80" s="5"/>
      <c r="V80" s="52"/>
      <c r="W80" s="56"/>
      <c r="X80" s="15"/>
      <c r="Y80" s="52"/>
      <c r="Z80" s="39"/>
      <c r="AA80" s="39"/>
      <c r="AB80" s="55"/>
      <c r="AC80" s="17"/>
      <c r="AD80" s="15"/>
      <c r="AE80" s="65"/>
      <c r="AF80" s="65"/>
      <c r="AG80" s="39"/>
      <c r="AH80" s="52"/>
      <c r="AO80" s="149"/>
    </row>
    <row r="81" spans="2:41" s="3" customFormat="1" ht="3.95" customHeight="1" x14ac:dyDescent="0.2">
      <c r="P81" s="74"/>
      <c r="Q81" s="90"/>
      <c r="R81" s="6"/>
      <c r="S81" s="39"/>
      <c r="T81" s="6"/>
      <c r="U81" s="5"/>
      <c r="V81" s="52"/>
      <c r="W81" s="56"/>
      <c r="X81" s="15"/>
      <c r="Y81" s="52"/>
      <c r="Z81" s="39"/>
      <c r="AA81" s="39"/>
      <c r="AB81" s="55"/>
      <c r="AC81" s="17"/>
      <c r="AD81" s="15"/>
      <c r="AE81" s="65"/>
      <c r="AF81" s="125"/>
      <c r="AG81" s="39"/>
      <c r="AH81" s="52"/>
      <c r="AJ81" s="17"/>
      <c r="AK81" s="17"/>
      <c r="AL81" s="17"/>
      <c r="AM81" s="17"/>
      <c r="AO81" s="31" t="s">
        <v>60</v>
      </c>
    </row>
    <row r="82" spans="2:41" s="3" customFormat="1" ht="9.9499999999999993" customHeight="1" x14ac:dyDescent="0.2">
      <c r="C82" s="35"/>
      <c r="D82" s="40" t="s">
        <v>10</v>
      </c>
      <c r="E82" s="155" t="s">
        <v>146</v>
      </c>
      <c r="F82" s="155"/>
      <c r="G82" s="155"/>
      <c r="H82" s="155"/>
      <c r="I82" s="155"/>
      <c r="J82" s="155"/>
      <c r="K82" s="155"/>
      <c r="M82" s="155"/>
      <c r="N82" s="155"/>
      <c r="O82" s="30"/>
      <c r="P82" s="30"/>
      <c r="Q82" s="30"/>
      <c r="R82" s="30"/>
      <c r="S82" s="39"/>
      <c r="T82" s="30"/>
      <c r="U82" s="5"/>
      <c r="V82" s="52"/>
      <c r="W82" s="69"/>
      <c r="X82" s="69"/>
      <c r="Y82" s="52"/>
      <c r="Z82" s="39"/>
      <c r="AA82" s="39"/>
      <c r="AB82" s="55"/>
      <c r="AC82" s="17"/>
      <c r="AD82" s="15"/>
      <c r="AE82" s="65"/>
      <c r="AF82" s="125"/>
      <c r="AG82" s="17"/>
      <c r="AH82" s="52"/>
      <c r="AJ82" s="17"/>
      <c r="AK82" s="17"/>
      <c r="AL82" s="17"/>
      <c r="AM82" s="17"/>
      <c r="AO82" s="31"/>
    </row>
    <row r="83" spans="2:41" s="3" customFormat="1" ht="2.1" customHeight="1" x14ac:dyDescent="0.2">
      <c r="P83" s="74"/>
      <c r="Q83" s="90"/>
      <c r="R83" s="6"/>
      <c r="S83" s="39"/>
      <c r="T83" s="6"/>
      <c r="U83" s="5"/>
      <c r="V83" s="52"/>
      <c r="W83" s="56"/>
      <c r="X83" s="15"/>
      <c r="Y83" s="52"/>
      <c r="Z83" s="39"/>
      <c r="AA83" s="39"/>
      <c r="AB83" s="55"/>
      <c r="AC83" s="17"/>
      <c r="AD83" s="15"/>
      <c r="AE83" s="65"/>
      <c r="AF83" s="125"/>
      <c r="AG83" s="39"/>
      <c r="AH83" s="52"/>
      <c r="AJ83" s="17"/>
      <c r="AK83" s="17"/>
      <c r="AL83" s="17"/>
      <c r="AM83" s="17"/>
      <c r="AO83" s="31" t="s">
        <v>60</v>
      </c>
    </row>
    <row r="84" spans="2:41" s="3" customFormat="1" ht="9.9499999999999993" customHeight="1" x14ac:dyDescent="0.2">
      <c r="B84" s="114" t="s">
        <v>56</v>
      </c>
      <c r="D84" s="40"/>
      <c r="E84" s="74" t="s">
        <v>147</v>
      </c>
      <c r="F84" s="74"/>
      <c r="G84" s="30" t="s">
        <v>49</v>
      </c>
      <c r="H84" s="30"/>
      <c r="I84" s="30"/>
      <c r="J84" s="30"/>
      <c r="K84" s="30"/>
      <c r="L84" s="30"/>
      <c r="M84" s="74"/>
      <c r="N84" s="30"/>
      <c r="P84" s="74" t="s">
        <v>152</v>
      </c>
      <c r="Q84" s="90" t="s">
        <v>14</v>
      </c>
      <c r="R84" s="29"/>
      <c r="S84" s="39">
        <f>IF(Suggested="Yes",AA84,AG84)</f>
        <v>7.95</v>
      </c>
      <c r="T84" s="37" t="s">
        <v>48</v>
      </c>
      <c r="U84" s="5" t="str">
        <f>+Instructions!$B$3</f>
        <v>B</v>
      </c>
      <c r="V84" s="52"/>
      <c r="W84" s="56">
        <f>+Instructions!$C$22</f>
        <v>0</v>
      </c>
      <c r="X84" s="17">
        <f t="shared" ref="X84:X86" si="132">ROUND($AA84*(1-W84)+0.004999,2)</f>
        <v>7.95</v>
      </c>
      <c r="Y84" s="52"/>
      <c r="Z84" s="6" t="s">
        <v>191</v>
      </c>
      <c r="AA84" s="39">
        <v>7.95</v>
      </c>
      <c r="AB84" s="60">
        <f t="shared" ref="AB84:AB86" si="133">+W84</f>
        <v>0</v>
      </c>
      <c r="AC84" s="17">
        <f t="shared" ref="AC84:AC86" si="134">+X84</f>
        <v>7.95</v>
      </c>
      <c r="AD84" s="12">
        <f t="shared" ref="AD84:AD86" si="135">(AG84-AC84)/AG84</f>
        <v>0</v>
      </c>
      <c r="AE84" s="122"/>
      <c r="AF84" s="129">
        <v>1</v>
      </c>
      <c r="AG84" s="38">
        <f t="shared" ref="AG84:AG86" si="136">SUM(AJ84:AL84)+AE84</f>
        <v>7.95</v>
      </c>
      <c r="AH84" s="52"/>
      <c r="AJ84" s="17">
        <f t="shared" ref="AJ84:AJ86" si="137">ROUND(AC84/(1-VLOOKUP(AF84,Group,2,FALSE)),2)</f>
        <v>7.95</v>
      </c>
      <c r="AK84" s="17">
        <f t="shared" ref="AK84:AK86" si="138">IF(VLOOKUP(AF84,Group,5,FALSE)="YES",VLOOKUP(ROUND(ROUND(AJ84,1)-AJ84,2),Round,2,FALSE)+VLOOKUP(AF84,Group,6,FALSE),0)</f>
        <v>0</v>
      </c>
      <c r="AL84" s="17">
        <f t="shared" ref="AL84:AL86" si="139">IF(VLOOKUP(AF84,Group,7,FALSE)="",0,ROUND(AJ84-0.04999,1)-AJ84+AM84)</f>
        <v>0</v>
      </c>
      <c r="AM84" s="17" t="str">
        <f t="shared" ref="AM84:AM86" si="140">IF(VLOOKUP(AF84,Group,7,FALSE)="","",VLOOKUP(AF84,Group,7,FALSE))</f>
        <v/>
      </c>
      <c r="AO84" s="31" t="s">
        <v>60</v>
      </c>
    </row>
    <row r="85" spans="2:41" s="3" customFormat="1" ht="9.9499999999999993" customHeight="1" x14ac:dyDescent="0.2">
      <c r="B85" s="114" t="s">
        <v>56</v>
      </c>
      <c r="D85" s="40"/>
      <c r="E85" s="74" t="s">
        <v>148</v>
      </c>
      <c r="F85" s="74"/>
      <c r="G85" s="30" t="s">
        <v>49</v>
      </c>
      <c r="H85" s="30"/>
      <c r="I85" s="30"/>
      <c r="J85" s="30"/>
      <c r="K85" s="30"/>
      <c r="L85" s="30"/>
      <c r="M85" s="74"/>
      <c r="N85" s="30"/>
      <c r="P85" s="74" t="s">
        <v>152</v>
      </c>
      <c r="Q85" s="90" t="s">
        <v>14</v>
      </c>
      <c r="R85" s="29"/>
      <c r="S85" s="39">
        <f>IF(Suggested="Yes",AA85,AG85)</f>
        <v>7.95</v>
      </c>
      <c r="T85" s="37" t="s">
        <v>48</v>
      </c>
      <c r="U85" s="5" t="str">
        <f>+Instructions!$B$3</f>
        <v>B</v>
      </c>
      <c r="V85" s="52"/>
      <c r="W85" s="56">
        <f>+Instructions!$C$22</f>
        <v>0</v>
      </c>
      <c r="X85" s="17">
        <f t="shared" si="132"/>
        <v>7.95</v>
      </c>
      <c r="Y85" s="52"/>
      <c r="Z85" s="6" t="s">
        <v>191</v>
      </c>
      <c r="AA85" s="39">
        <v>7.95</v>
      </c>
      <c r="AB85" s="60">
        <f t="shared" si="133"/>
        <v>0</v>
      </c>
      <c r="AC85" s="17">
        <f t="shared" si="134"/>
        <v>7.95</v>
      </c>
      <c r="AD85" s="12">
        <f t="shared" si="135"/>
        <v>0</v>
      </c>
      <c r="AE85" s="122"/>
      <c r="AF85" s="129">
        <v>1</v>
      </c>
      <c r="AG85" s="38">
        <f t="shared" si="136"/>
        <v>7.95</v>
      </c>
      <c r="AH85" s="52"/>
      <c r="AJ85" s="17">
        <f t="shared" si="137"/>
        <v>7.95</v>
      </c>
      <c r="AK85" s="17">
        <f t="shared" si="138"/>
        <v>0</v>
      </c>
      <c r="AL85" s="17">
        <f t="shared" si="139"/>
        <v>0</v>
      </c>
      <c r="AM85" s="17" t="str">
        <f t="shared" si="140"/>
        <v/>
      </c>
      <c r="AO85" s="31" t="s">
        <v>60</v>
      </c>
    </row>
    <row r="86" spans="2:41" s="3" customFormat="1" ht="9.9499999999999993" customHeight="1" x14ac:dyDescent="0.2">
      <c r="B86" s="114" t="s">
        <v>56</v>
      </c>
      <c r="D86" s="40"/>
      <c r="E86" s="74" t="s">
        <v>149</v>
      </c>
      <c r="F86" s="74"/>
      <c r="G86" s="30" t="s">
        <v>49</v>
      </c>
      <c r="H86" s="30"/>
      <c r="I86" s="30"/>
      <c r="J86" s="30"/>
      <c r="K86" s="30"/>
      <c r="L86" s="30"/>
      <c r="M86" s="74"/>
      <c r="N86" s="30"/>
      <c r="P86" s="74" t="s">
        <v>153</v>
      </c>
      <c r="Q86" s="90" t="s">
        <v>14</v>
      </c>
      <c r="R86" s="29"/>
      <c r="S86" s="39">
        <f>IF(Suggested="Yes",AA86,AG86)</f>
        <v>7.95</v>
      </c>
      <c r="T86" s="37" t="s">
        <v>48</v>
      </c>
      <c r="U86" s="5" t="str">
        <f>+Instructions!$B$3</f>
        <v>B</v>
      </c>
      <c r="V86" s="52"/>
      <c r="W86" s="56">
        <f>+Instructions!$C$22</f>
        <v>0</v>
      </c>
      <c r="X86" s="17">
        <f t="shared" si="132"/>
        <v>7.95</v>
      </c>
      <c r="Y86" s="52"/>
      <c r="Z86" s="6" t="s">
        <v>191</v>
      </c>
      <c r="AA86" s="39">
        <v>7.95</v>
      </c>
      <c r="AB86" s="60">
        <f t="shared" si="133"/>
        <v>0</v>
      </c>
      <c r="AC86" s="17">
        <f t="shared" si="134"/>
        <v>7.95</v>
      </c>
      <c r="AD86" s="12">
        <f t="shared" si="135"/>
        <v>0</v>
      </c>
      <c r="AE86" s="122"/>
      <c r="AF86" s="129">
        <v>1</v>
      </c>
      <c r="AG86" s="38">
        <f t="shared" si="136"/>
        <v>7.95</v>
      </c>
      <c r="AH86" s="52"/>
      <c r="AJ86" s="17">
        <f t="shared" si="137"/>
        <v>7.95</v>
      </c>
      <c r="AK86" s="17">
        <f t="shared" si="138"/>
        <v>0</v>
      </c>
      <c r="AL86" s="17">
        <f t="shared" si="139"/>
        <v>0</v>
      </c>
      <c r="AM86" s="17" t="str">
        <f t="shared" si="140"/>
        <v/>
      </c>
      <c r="AO86" s="31" t="s">
        <v>60</v>
      </c>
    </row>
    <row r="87" spans="2:41" s="3" customFormat="1" ht="9.9499999999999993" customHeight="1" x14ac:dyDescent="0.2">
      <c r="B87" s="114" t="s">
        <v>56</v>
      </c>
      <c r="D87" s="40"/>
      <c r="E87" s="74" t="s">
        <v>150</v>
      </c>
      <c r="F87" s="74"/>
      <c r="G87" s="30" t="s">
        <v>49</v>
      </c>
      <c r="H87" s="30"/>
      <c r="I87" s="30"/>
      <c r="J87" s="30"/>
      <c r="K87" s="30"/>
      <c r="L87" s="30"/>
      <c r="M87" s="74"/>
      <c r="N87" s="30"/>
      <c r="P87" s="74" t="s">
        <v>142</v>
      </c>
      <c r="Q87" s="90" t="s">
        <v>14</v>
      </c>
      <c r="R87" s="29"/>
      <c r="S87" s="39">
        <f>IF(Suggested="Yes",AA87,AG87)</f>
        <v>7.95</v>
      </c>
      <c r="T87" s="37" t="s">
        <v>48</v>
      </c>
      <c r="U87" s="5" t="str">
        <f>+Instructions!$B$3</f>
        <v>B</v>
      </c>
      <c r="V87" s="52"/>
      <c r="W87" s="56">
        <f>+Instructions!$C$22</f>
        <v>0</v>
      </c>
      <c r="X87" s="17">
        <f>ROUND($AA87*(1-W87)+0.004999,2)</f>
        <v>7.95</v>
      </c>
      <c r="Y87" s="52"/>
      <c r="Z87" s="6" t="s">
        <v>191</v>
      </c>
      <c r="AA87" s="39">
        <v>7.95</v>
      </c>
      <c r="AB87" s="60">
        <f>+W87</f>
        <v>0</v>
      </c>
      <c r="AC87" s="17">
        <f>+X87</f>
        <v>7.95</v>
      </c>
      <c r="AD87" s="12">
        <f>(AG87-AC87)/AG87</f>
        <v>0</v>
      </c>
      <c r="AE87" s="122"/>
      <c r="AF87" s="129">
        <v>1</v>
      </c>
      <c r="AG87" s="38">
        <f>SUM(AJ87:AL87)+AE87</f>
        <v>7.95</v>
      </c>
      <c r="AH87" s="52"/>
      <c r="AJ87" s="17">
        <f>ROUND(AC87/(1-VLOOKUP(AF87,Group,2,FALSE)),2)</f>
        <v>7.95</v>
      </c>
      <c r="AK87" s="17">
        <f>IF(VLOOKUP(AF87,Group,5,FALSE)="YES",VLOOKUP(ROUND(ROUND(AJ87,1)-AJ87,2),Round,2,FALSE)+VLOOKUP(AF87,Group,6,FALSE),0)</f>
        <v>0</v>
      </c>
      <c r="AL87" s="17">
        <f>IF(VLOOKUP(AF87,Group,7,FALSE)="",0,ROUND(AJ87-0.04999,1)-AJ87+AM87)</f>
        <v>0</v>
      </c>
      <c r="AM87" s="17" t="str">
        <f>IF(VLOOKUP(AF87,Group,7,FALSE)="","",VLOOKUP(AF87,Group,7,FALSE))</f>
        <v/>
      </c>
      <c r="AO87" s="31" t="s">
        <v>60</v>
      </c>
    </row>
    <row r="88" spans="2:41" s="3" customFormat="1" ht="2.1" customHeight="1" x14ac:dyDescent="0.2">
      <c r="G88" s="30"/>
      <c r="M88" s="79"/>
      <c r="P88" s="74"/>
      <c r="Q88" s="90"/>
      <c r="R88" s="6"/>
      <c r="S88" s="39"/>
      <c r="T88" s="6"/>
      <c r="U88" s="5"/>
      <c r="V88" s="52"/>
      <c r="W88" s="56"/>
      <c r="X88" s="15"/>
      <c r="Y88" s="52"/>
      <c r="Z88" s="39"/>
      <c r="AA88" s="39"/>
      <c r="AB88" s="55"/>
      <c r="AC88" s="17"/>
      <c r="AD88" s="15"/>
      <c r="AE88" s="65"/>
      <c r="AF88" s="125"/>
      <c r="AG88" s="39"/>
      <c r="AH88" s="52"/>
      <c r="AJ88" s="17"/>
      <c r="AK88" s="17"/>
      <c r="AL88" s="17"/>
      <c r="AM88" s="17"/>
      <c r="AO88" s="31" t="s">
        <v>60</v>
      </c>
    </row>
    <row r="89" spans="2:41" s="3" customFormat="1" ht="9.9499999999999993" customHeight="1" x14ac:dyDescent="0.2">
      <c r="B89" s="113" t="s">
        <v>8</v>
      </c>
      <c r="D89" s="40"/>
      <c r="E89" s="74" t="s">
        <v>87</v>
      </c>
      <c r="F89" s="74"/>
      <c r="G89" s="30" t="s">
        <v>110</v>
      </c>
      <c r="H89" s="30"/>
      <c r="I89" s="30" t="s">
        <v>128</v>
      </c>
      <c r="J89" s="30"/>
      <c r="K89" s="30"/>
      <c r="L89" s="30"/>
      <c r="M89" s="30"/>
      <c r="N89" s="30"/>
      <c r="P89" s="74"/>
      <c r="Q89" s="90" t="s">
        <v>14</v>
      </c>
      <c r="R89" s="29"/>
      <c r="S89" s="39">
        <f>IF(Suggested="Yes",AA89,AG89)</f>
        <v>22.65</v>
      </c>
      <c r="T89" s="37" t="s">
        <v>47</v>
      </c>
      <c r="U89" s="5" t="str">
        <f>+Instructions!$B$3</f>
        <v>B</v>
      </c>
      <c r="V89" s="52"/>
      <c r="W89" s="56">
        <f>+Instructions!$C$22</f>
        <v>0</v>
      </c>
      <c r="X89" s="17">
        <f t="shared" ref="X89" si="141">ROUND($AA89*(1-W89)+0.004999,2)</f>
        <v>22.65</v>
      </c>
      <c r="Y89" s="52"/>
      <c r="Z89" s="6" t="s">
        <v>191</v>
      </c>
      <c r="AA89" s="39">
        <v>22.65</v>
      </c>
      <c r="AB89" s="60">
        <f t="shared" ref="AB89" si="142">+W89</f>
        <v>0</v>
      </c>
      <c r="AC89" s="17">
        <f t="shared" ref="AC89" si="143">+X89</f>
        <v>22.65</v>
      </c>
      <c r="AD89" s="12">
        <f t="shared" ref="AD89" si="144">(AG89-AC89)/AG89</f>
        <v>0</v>
      </c>
      <c r="AE89" s="122"/>
      <c r="AF89" s="130">
        <v>3</v>
      </c>
      <c r="AG89" s="53">
        <f t="shared" ref="AG89" si="145">SUM(AJ89:AL89)+AE89</f>
        <v>22.65</v>
      </c>
      <c r="AH89" s="52"/>
      <c r="AJ89" s="17">
        <f t="shared" ref="AJ89" si="146">ROUND(AC89/(1-VLOOKUP(AF89,Group,2,FALSE)),2)</f>
        <v>22.65</v>
      </c>
      <c r="AK89" s="17">
        <f t="shared" ref="AK89" si="147">IF(VLOOKUP(AF89,Group,5,FALSE)="YES",VLOOKUP(ROUND(ROUND(AJ89,1)-AJ89,2),Round,2,FALSE)+VLOOKUP(AF89,Group,6,FALSE),0)</f>
        <v>0</v>
      </c>
      <c r="AL89" s="17">
        <f t="shared" ref="AL89" si="148">IF(VLOOKUP(AF89,Group,7,FALSE)="",0,ROUND(AJ89-0.04999,1)-AJ89+AM89)</f>
        <v>0</v>
      </c>
      <c r="AM89" s="17" t="str">
        <f t="shared" ref="AM89" si="149">IF(VLOOKUP(AF89,Group,7,FALSE)="","",VLOOKUP(AF89,Group,7,FALSE))</f>
        <v/>
      </c>
      <c r="AO89" s="31" t="s">
        <v>60</v>
      </c>
    </row>
    <row r="90" spans="2:41" s="3" customFormat="1" ht="3.95" customHeight="1" x14ac:dyDescent="0.2">
      <c r="G90" s="30"/>
      <c r="P90" s="74"/>
      <c r="Q90" s="90"/>
      <c r="R90" s="6"/>
      <c r="S90" s="39"/>
      <c r="T90" s="6"/>
      <c r="U90" s="5"/>
      <c r="V90" s="52"/>
      <c r="W90" s="56"/>
      <c r="X90" s="15"/>
      <c r="Y90" s="52"/>
      <c r="Z90" s="39"/>
      <c r="AA90" s="39"/>
      <c r="AB90" s="55"/>
      <c r="AC90" s="17"/>
      <c r="AD90" s="15"/>
      <c r="AE90" s="65"/>
      <c r="AF90" s="125"/>
      <c r="AG90" s="39"/>
      <c r="AH90" s="52"/>
      <c r="AJ90" s="17"/>
      <c r="AK90" s="17"/>
      <c r="AL90" s="17"/>
      <c r="AM90" s="17"/>
      <c r="AO90" s="31"/>
    </row>
    <row r="91" spans="2:41" s="3" customFormat="1" ht="9.75" customHeight="1" x14ac:dyDescent="0.2">
      <c r="D91" s="40" t="s">
        <v>151</v>
      </c>
      <c r="E91" s="174" t="s">
        <v>154</v>
      </c>
      <c r="I91" s="174" t="s">
        <v>147</v>
      </c>
      <c r="J91" s="175">
        <v>0.11</v>
      </c>
      <c r="K91" s="174"/>
      <c r="L91" s="174"/>
      <c r="O91" s="90"/>
      <c r="P91" s="6"/>
      <c r="Q91" s="39"/>
      <c r="R91" s="39"/>
      <c r="S91" s="6"/>
      <c r="T91" s="6"/>
      <c r="U91" s="5"/>
      <c r="V91" s="52"/>
      <c r="W91" s="56"/>
      <c r="X91" s="15"/>
      <c r="Y91" s="52"/>
      <c r="Z91" s="39"/>
      <c r="AA91" s="39"/>
      <c r="AB91" s="55"/>
      <c r="AC91" s="17"/>
      <c r="AD91" s="15"/>
      <c r="AE91" s="65"/>
      <c r="AF91" s="125"/>
      <c r="AG91" s="39"/>
      <c r="AH91" s="52"/>
      <c r="AJ91" s="17"/>
      <c r="AK91" s="17"/>
      <c r="AL91" s="17"/>
      <c r="AM91" s="17"/>
      <c r="AO91" s="31"/>
    </row>
    <row r="92" spans="2:41" s="3" customFormat="1" ht="9.75" customHeight="1" x14ac:dyDescent="0.2">
      <c r="D92" s="40"/>
      <c r="E92" s="174"/>
      <c r="I92" s="174" t="s">
        <v>148</v>
      </c>
      <c r="J92" s="175">
        <v>0.11</v>
      </c>
      <c r="K92" s="174"/>
      <c r="L92" s="174"/>
      <c r="O92" s="90"/>
      <c r="P92" s="6"/>
      <c r="Q92" s="39"/>
      <c r="R92" s="39"/>
      <c r="S92" s="6"/>
      <c r="T92" s="6"/>
      <c r="U92" s="5"/>
      <c r="V92" s="52"/>
      <c r="W92" s="56"/>
      <c r="X92" s="15"/>
      <c r="Y92" s="52"/>
      <c r="Z92" s="39"/>
      <c r="AA92" s="39"/>
      <c r="AB92" s="55"/>
      <c r="AC92" s="17"/>
      <c r="AD92" s="15"/>
      <c r="AE92" s="65"/>
      <c r="AF92" s="125"/>
      <c r="AG92" s="39"/>
      <c r="AH92" s="52"/>
      <c r="AJ92" s="17"/>
      <c r="AK92" s="17"/>
      <c r="AL92" s="17"/>
      <c r="AM92" s="17"/>
      <c r="AO92" s="31"/>
    </row>
    <row r="93" spans="2:41" s="3" customFormat="1" ht="9.75" customHeight="1" x14ac:dyDescent="0.2">
      <c r="D93" s="40"/>
      <c r="E93" s="174"/>
      <c r="I93" s="174" t="s">
        <v>149</v>
      </c>
      <c r="J93" s="175">
        <v>0.45</v>
      </c>
      <c r="K93" s="174"/>
      <c r="L93" s="174"/>
      <c r="O93" s="90"/>
      <c r="P93" s="6"/>
      <c r="Q93" s="39"/>
      <c r="R93" s="39"/>
      <c r="S93" s="6"/>
      <c r="T93" s="6"/>
      <c r="U93" s="5"/>
      <c r="V93" s="52"/>
      <c r="W93" s="56"/>
      <c r="X93" s="15"/>
      <c r="Y93" s="52"/>
      <c r="Z93" s="39"/>
      <c r="AA93" s="39"/>
      <c r="AB93" s="55"/>
      <c r="AC93" s="17"/>
      <c r="AD93" s="15"/>
      <c r="AE93" s="65"/>
      <c r="AF93" s="125"/>
      <c r="AG93" s="39"/>
      <c r="AH93" s="52"/>
      <c r="AJ93" s="17"/>
      <c r="AK93" s="17"/>
      <c r="AL93" s="17"/>
      <c r="AM93" s="17"/>
      <c r="AO93" s="31"/>
    </row>
    <row r="94" spans="2:41" s="3" customFormat="1" ht="9.75" customHeight="1" x14ac:dyDescent="0.2">
      <c r="D94" s="40"/>
      <c r="E94" s="174"/>
      <c r="I94" s="174" t="s">
        <v>150</v>
      </c>
      <c r="J94" s="175">
        <v>0.33</v>
      </c>
      <c r="K94" s="174"/>
      <c r="L94" s="174"/>
      <c r="O94" s="90"/>
      <c r="P94" s="6"/>
      <c r="Q94" s="39"/>
      <c r="R94" s="39"/>
      <c r="S94" s="6"/>
      <c r="T94" s="6"/>
      <c r="U94" s="5"/>
      <c r="V94" s="52"/>
      <c r="W94" s="56"/>
      <c r="X94" s="15"/>
      <c r="Y94" s="52"/>
      <c r="Z94" s="39"/>
      <c r="AA94" s="39"/>
      <c r="AB94" s="55"/>
      <c r="AC94" s="17"/>
      <c r="AD94" s="15"/>
      <c r="AE94" s="65"/>
      <c r="AF94" s="125"/>
      <c r="AG94" s="39"/>
      <c r="AH94" s="52"/>
      <c r="AJ94" s="17"/>
      <c r="AK94" s="17"/>
      <c r="AL94" s="17"/>
      <c r="AM94" s="17"/>
      <c r="AO94" s="31"/>
    </row>
    <row r="95" spans="2:41" s="3" customFormat="1" ht="9.75" customHeight="1" x14ac:dyDescent="0.2">
      <c r="D95" s="40"/>
      <c r="E95" s="174"/>
      <c r="I95" s="174"/>
      <c r="J95" s="174"/>
      <c r="K95" s="174"/>
      <c r="L95" s="174"/>
      <c r="O95" s="90"/>
      <c r="P95" s="6"/>
      <c r="Q95" s="39"/>
      <c r="R95" s="39"/>
      <c r="S95" s="6"/>
      <c r="T95" s="6"/>
      <c r="U95" s="5"/>
      <c r="V95" s="52"/>
      <c r="W95" s="56"/>
      <c r="X95" s="15"/>
      <c r="Y95" s="52"/>
      <c r="Z95" s="39"/>
      <c r="AA95" s="39"/>
      <c r="AB95" s="55"/>
      <c r="AC95" s="17"/>
      <c r="AD95" s="15"/>
      <c r="AE95" s="65"/>
      <c r="AF95" s="125"/>
      <c r="AG95" s="39"/>
      <c r="AH95" s="52"/>
      <c r="AJ95" s="17"/>
      <c r="AK95" s="17"/>
      <c r="AL95" s="17"/>
      <c r="AM95" s="17"/>
      <c r="AO95" s="31"/>
    </row>
    <row r="96" spans="2:41" s="3" customFormat="1" ht="9.75" customHeight="1" x14ac:dyDescent="0.2">
      <c r="D96" s="40"/>
      <c r="E96" s="174"/>
      <c r="I96" s="174"/>
      <c r="J96" s="174"/>
      <c r="K96" s="174"/>
      <c r="L96" s="174"/>
      <c r="O96" s="90"/>
      <c r="P96" s="6"/>
      <c r="Q96" s="39"/>
      <c r="R96" s="39"/>
      <c r="S96" s="6"/>
      <c r="T96" s="6"/>
      <c r="U96" s="5"/>
      <c r="V96" s="52"/>
      <c r="W96" s="56"/>
      <c r="X96" s="15"/>
      <c r="Y96" s="52"/>
      <c r="Z96" s="39"/>
      <c r="AA96" s="39"/>
      <c r="AB96" s="55"/>
      <c r="AC96" s="17"/>
      <c r="AD96" s="15"/>
      <c r="AE96" s="65"/>
      <c r="AF96" s="125"/>
      <c r="AG96" s="39"/>
      <c r="AH96" s="52"/>
      <c r="AJ96" s="17"/>
      <c r="AK96" s="17"/>
      <c r="AL96" s="17"/>
      <c r="AM96" s="17"/>
      <c r="AO96" s="31"/>
    </row>
    <row r="97" spans="2:41" s="3" customFormat="1" ht="9.75" customHeight="1" x14ac:dyDescent="0.2">
      <c r="D97" s="40"/>
      <c r="E97" s="174"/>
      <c r="I97" s="174"/>
      <c r="J97" s="174"/>
      <c r="K97" s="174"/>
      <c r="L97" s="174"/>
      <c r="O97" s="90"/>
      <c r="P97" s="6"/>
      <c r="Q97" s="39"/>
      <c r="R97" s="39"/>
      <c r="S97" s="6"/>
      <c r="T97" s="6"/>
      <c r="U97" s="5"/>
      <c r="V97" s="52"/>
      <c r="W97" s="56"/>
      <c r="X97" s="15"/>
      <c r="Y97" s="52"/>
      <c r="Z97" s="39"/>
      <c r="AA97" s="39"/>
      <c r="AB97" s="55"/>
      <c r="AC97" s="17"/>
      <c r="AD97" s="15"/>
      <c r="AE97" s="65"/>
      <c r="AF97" s="125"/>
      <c r="AG97" s="39"/>
      <c r="AH97" s="52"/>
      <c r="AJ97" s="17"/>
      <c r="AK97" s="17"/>
      <c r="AL97" s="17"/>
      <c r="AM97" s="17"/>
      <c r="AO97" s="31"/>
    </row>
    <row r="98" spans="2:41" s="3" customFormat="1" ht="6.95" customHeight="1" x14ac:dyDescent="0.2">
      <c r="G98" s="30"/>
      <c r="P98" s="74"/>
      <c r="Q98" s="90"/>
      <c r="R98" s="6"/>
      <c r="S98" s="39"/>
      <c r="T98" s="6"/>
      <c r="U98" s="5"/>
      <c r="V98" s="52"/>
      <c r="W98" s="56"/>
      <c r="X98" s="15"/>
      <c r="Y98" s="52"/>
      <c r="Z98" s="39"/>
      <c r="AA98" s="39"/>
      <c r="AB98" s="55"/>
      <c r="AC98" s="17"/>
      <c r="AD98" s="15"/>
      <c r="AE98" s="65"/>
      <c r="AF98" s="125"/>
      <c r="AG98" s="39"/>
      <c r="AH98" s="52"/>
      <c r="AJ98" s="17"/>
      <c r="AK98" s="17"/>
      <c r="AL98" s="17"/>
      <c r="AM98" s="17"/>
      <c r="AO98" s="31"/>
    </row>
    <row r="99" spans="2:41" s="3" customFormat="1" ht="9.9499999999999993" customHeight="1" x14ac:dyDescent="0.2">
      <c r="C99" s="73" t="s">
        <v>132</v>
      </c>
      <c r="P99" s="74"/>
      <c r="Q99" s="90"/>
      <c r="R99" s="167" t="s">
        <v>95</v>
      </c>
      <c r="S99" s="168" t="s">
        <v>117</v>
      </c>
      <c r="T99" s="169"/>
      <c r="U99" s="5"/>
      <c r="V99" s="52"/>
      <c r="W99" s="56"/>
      <c r="X99" s="15"/>
      <c r="Y99" s="52"/>
      <c r="Z99" s="39"/>
      <c r="AA99" s="39"/>
      <c r="AB99" s="55"/>
      <c r="AC99" s="17"/>
      <c r="AD99" s="15"/>
      <c r="AE99" s="65"/>
      <c r="AF99" s="65"/>
      <c r="AG99" s="39"/>
      <c r="AH99" s="52"/>
      <c r="AO99" s="149"/>
    </row>
    <row r="100" spans="2:41" s="3" customFormat="1" ht="3.95" customHeight="1" x14ac:dyDescent="0.2">
      <c r="P100" s="74"/>
      <c r="Q100" s="90"/>
      <c r="R100" s="6"/>
      <c r="S100" s="39"/>
      <c r="T100" s="6"/>
      <c r="U100" s="5"/>
      <c r="V100" s="52"/>
      <c r="W100" s="56"/>
      <c r="X100" s="15"/>
      <c r="Y100" s="52"/>
      <c r="Z100" s="39"/>
      <c r="AA100" s="39"/>
      <c r="AB100" s="55"/>
      <c r="AC100" s="17"/>
      <c r="AD100" s="15"/>
      <c r="AE100" s="65"/>
      <c r="AF100" s="125"/>
      <c r="AG100" s="39"/>
      <c r="AH100" s="52"/>
      <c r="AJ100" s="17"/>
      <c r="AK100" s="17"/>
      <c r="AL100" s="17"/>
      <c r="AM100" s="17"/>
      <c r="AO100" s="31" t="s">
        <v>60</v>
      </c>
    </row>
    <row r="101" spans="2:41" s="3" customFormat="1" ht="9.9499999999999993" customHeight="1" x14ac:dyDescent="0.2">
      <c r="C101" s="35"/>
      <c r="D101" s="40" t="s">
        <v>10</v>
      </c>
      <c r="E101" s="155" t="s">
        <v>119</v>
      </c>
      <c r="F101" s="155"/>
      <c r="G101" s="155"/>
      <c r="H101" s="155"/>
      <c r="I101" s="155"/>
      <c r="J101" s="155"/>
      <c r="K101" s="155"/>
      <c r="M101" s="155"/>
      <c r="N101" s="155"/>
      <c r="O101" s="30"/>
      <c r="P101" s="30"/>
      <c r="Q101" s="30"/>
      <c r="R101" s="30"/>
      <c r="S101" s="39"/>
      <c r="T101" s="30"/>
      <c r="U101" s="5"/>
      <c r="V101" s="52"/>
      <c r="W101" s="69"/>
      <c r="X101" s="69"/>
      <c r="Y101" s="52"/>
      <c r="Z101" s="39"/>
      <c r="AA101" s="39"/>
      <c r="AB101" s="55"/>
      <c r="AC101" s="17"/>
      <c r="AD101" s="15"/>
      <c r="AE101" s="65"/>
      <c r="AF101" s="125"/>
      <c r="AG101" s="17"/>
      <c r="AH101" s="52"/>
      <c r="AJ101" s="17"/>
      <c r="AK101" s="17"/>
      <c r="AL101" s="17"/>
      <c r="AM101" s="17"/>
      <c r="AO101" s="31"/>
    </row>
    <row r="102" spans="2:41" s="3" customFormat="1" ht="2.1" customHeight="1" x14ac:dyDescent="0.2">
      <c r="P102" s="74"/>
      <c r="Q102" s="90"/>
      <c r="R102" s="6"/>
      <c r="S102" s="39"/>
      <c r="T102" s="6"/>
      <c r="U102" s="5"/>
      <c r="V102" s="52"/>
      <c r="W102" s="56"/>
      <c r="X102" s="15"/>
      <c r="Y102" s="52"/>
      <c r="Z102" s="39"/>
      <c r="AA102" s="39"/>
      <c r="AB102" s="55"/>
      <c r="AC102" s="17"/>
      <c r="AD102" s="15"/>
      <c r="AE102" s="65"/>
      <c r="AF102" s="125"/>
      <c r="AG102" s="39"/>
      <c r="AH102" s="52"/>
      <c r="AJ102" s="17"/>
      <c r="AK102" s="17"/>
      <c r="AL102" s="17"/>
      <c r="AM102" s="17"/>
      <c r="AO102" s="31" t="s">
        <v>60</v>
      </c>
    </row>
    <row r="103" spans="2:41" s="3" customFormat="1" ht="9.9499999999999993" customHeight="1" x14ac:dyDescent="0.2">
      <c r="B103" s="114" t="s">
        <v>56</v>
      </c>
      <c r="D103" s="40"/>
      <c r="E103" s="74" t="s">
        <v>105</v>
      </c>
      <c r="F103" s="74"/>
      <c r="G103" s="30" t="s">
        <v>49</v>
      </c>
      <c r="H103" s="30"/>
      <c r="I103" s="30"/>
      <c r="J103" s="30"/>
      <c r="K103" s="30"/>
      <c r="L103" s="30"/>
      <c r="M103" s="74" t="s">
        <v>125</v>
      </c>
      <c r="N103" s="30"/>
      <c r="P103" s="74" t="s">
        <v>89</v>
      </c>
      <c r="Q103" s="90" t="s">
        <v>14</v>
      </c>
      <c r="R103" s="29"/>
      <c r="S103" s="39">
        <f>IF(Suggested="Yes",AA103,AG103)</f>
        <v>8.25</v>
      </c>
      <c r="T103" s="37" t="s">
        <v>48</v>
      </c>
      <c r="U103" s="5" t="str">
        <f>+Instructions!$B$3</f>
        <v>B</v>
      </c>
      <c r="V103" s="52"/>
      <c r="W103" s="56">
        <f>+Instructions!$C$22</f>
        <v>0</v>
      </c>
      <c r="X103" s="17">
        <f t="shared" ref="X103:X105" si="150">ROUND($AA103*(1-W103)+0.004999,2)</f>
        <v>8.25</v>
      </c>
      <c r="Y103" s="52"/>
      <c r="Z103" s="6" t="s">
        <v>191</v>
      </c>
      <c r="AA103" s="39">
        <v>8.25</v>
      </c>
      <c r="AB103" s="60">
        <f t="shared" ref="AB103:AB105" si="151">+W103</f>
        <v>0</v>
      </c>
      <c r="AC103" s="17">
        <f t="shared" ref="AC103:AC105" si="152">+X103</f>
        <v>8.25</v>
      </c>
      <c r="AD103" s="12">
        <f t="shared" ref="AD103:AD105" si="153">(AG103-AC103)/AG103</f>
        <v>0</v>
      </c>
      <c r="AE103" s="122"/>
      <c r="AF103" s="129">
        <v>1</v>
      </c>
      <c r="AG103" s="38">
        <f t="shared" ref="AG103:AG105" si="154">SUM(AJ103:AL103)+AE103</f>
        <v>8.25</v>
      </c>
      <c r="AH103" s="52"/>
      <c r="AJ103" s="17">
        <f t="shared" ref="AJ103:AJ105" si="155">ROUND(AC103/(1-VLOOKUP(AF103,Group,2,FALSE)),2)</f>
        <v>8.25</v>
      </c>
      <c r="AK103" s="17">
        <f t="shared" ref="AK103:AK105" si="156">IF(VLOOKUP(AF103,Group,5,FALSE)="YES",VLOOKUP(ROUND(ROUND(AJ103,1)-AJ103,2),Round,2,FALSE)+VLOOKUP(AF103,Group,6,FALSE),0)</f>
        <v>0</v>
      </c>
      <c r="AL103" s="17">
        <f t="shared" ref="AL103:AL105" si="157">IF(VLOOKUP(AF103,Group,7,FALSE)="",0,ROUND(AJ103-0.04999,1)-AJ103+AM103)</f>
        <v>0</v>
      </c>
      <c r="AM103" s="17" t="str">
        <f t="shared" ref="AM103:AM105" si="158">IF(VLOOKUP(AF103,Group,7,FALSE)="","",VLOOKUP(AF103,Group,7,FALSE))</f>
        <v/>
      </c>
      <c r="AO103" s="31" t="s">
        <v>60</v>
      </c>
    </row>
    <row r="104" spans="2:41" s="3" customFormat="1" ht="9.9499999999999993" customHeight="1" x14ac:dyDescent="0.2">
      <c r="B104" s="114" t="s">
        <v>56</v>
      </c>
      <c r="D104" s="40"/>
      <c r="E104" s="74" t="s">
        <v>106</v>
      </c>
      <c r="F104" s="74"/>
      <c r="G104" s="30" t="s">
        <v>49</v>
      </c>
      <c r="H104" s="30"/>
      <c r="I104" s="30"/>
      <c r="J104" s="30"/>
      <c r="K104" s="30"/>
      <c r="L104" s="30"/>
      <c r="M104" s="74" t="s">
        <v>125</v>
      </c>
      <c r="N104" s="30"/>
      <c r="P104" s="74" t="s">
        <v>89</v>
      </c>
      <c r="Q104" s="90" t="s">
        <v>14</v>
      </c>
      <c r="R104" s="29"/>
      <c r="S104" s="39">
        <f>IF(Suggested="Yes",AA104,AG104)</f>
        <v>8.6</v>
      </c>
      <c r="T104" s="37" t="s">
        <v>48</v>
      </c>
      <c r="U104" s="5" t="str">
        <f>+Instructions!$B$3</f>
        <v>B</v>
      </c>
      <c r="V104" s="52"/>
      <c r="W104" s="56">
        <f>+Instructions!$C$22</f>
        <v>0</v>
      </c>
      <c r="X104" s="17">
        <f t="shared" si="150"/>
        <v>8.6</v>
      </c>
      <c r="Y104" s="52"/>
      <c r="Z104" s="6" t="s">
        <v>191</v>
      </c>
      <c r="AA104" s="39">
        <v>8.6</v>
      </c>
      <c r="AB104" s="60">
        <f t="shared" si="151"/>
        <v>0</v>
      </c>
      <c r="AC104" s="17">
        <f t="shared" si="152"/>
        <v>8.6</v>
      </c>
      <c r="AD104" s="12">
        <f t="shared" si="153"/>
        <v>0</v>
      </c>
      <c r="AE104" s="122"/>
      <c r="AF104" s="129">
        <v>1</v>
      </c>
      <c r="AG104" s="38">
        <f t="shared" si="154"/>
        <v>8.6</v>
      </c>
      <c r="AH104" s="52"/>
      <c r="AJ104" s="17">
        <f t="shared" si="155"/>
        <v>8.6</v>
      </c>
      <c r="AK104" s="17">
        <f t="shared" si="156"/>
        <v>0</v>
      </c>
      <c r="AL104" s="17">
        <f t="shared" si="157"/>
        <v>0</v>
      </c>
      <c r="AM104" s="17" t="str">
        <f t="shared" si="158"/>
        <v/>
      </c>
      <c r="AO104" s="31" t="s">
        <v>60</v>
      </c>
    </row>
    <row r="105" spans="2:41" s="3" customFormat="1" ht="9.9499999999999993" customHeight="1" x14ac:dyDescent="0.2">
      <c r="B105" s="114" t="s">
        <v>56</v>
      </c>
      <c r="D105" s="40"/>
      <c r="E105" s="74" t="s">
        <v>107</v>
      </c>
      <c r="F105" s="74"/>
      <c r="G105" s="30" t="s">
        <v>49</v>
      </c>
      <c r="H105" s="30"/>
      <c r="I105" s="30"/>
      <c r="J105" s="30"/>
      <c r="K105" s="30"/>
      <c r="L105" s="30"/>
      <c r="M105" s="74" t="s">
        <v>125</v>
      </c>
      <c r="N105" s="30"/>
      <c r="P105" s="74" t="s">
        <v>109</v>
      </c>
      <c r="Q105" s="90" t="s">
        <v>14</v>
      </c>
      <c r="R105" s="29"/>
      <c r="S105" s="39">
        <f>IF(Suggested="Yes",AA105,AG105)</f>
        <v>9.75</v>
      </c>
      <c r="T105" s="37" t="s">
        <v>48</v>
      </c>
      <c r="U105" s="5" t="str">
        <f>+Instructions!$B$3</f>
        <v>B</v>
      </c>
      <c r="V105" s="52"/>
      <c r="W105" s="56">
        <f>+Instructions!$C$22</f>
        <v>0</v>
      </c>
      <c r="X105" s="17">
        <f t="shared" si="150"/>
        <v>9.75</v>
      </c>
      <c r="Y105" s="52"/>
      <c r="Z105" s="6" t="s">
        <v>191</v>
      </c>
      <c r="AA105" s="39">
        <v>9.75</v>
      </c>
      <c r="AB105" s="60">
        <f t="shared" si="151"/>
        <v>0</v>
      </c>
      <c r="AC105" s="17">
        <f t="shared" si="152"/>
        <v>9.75</v>
      </c>
      <c r="AD105" s="12">
        <f t="shared" si="153"/>
        <v>0</v>
      </c>
      <c r="AE105" s="122"/>
      <c r="AF105" s="129">
        <v>1</v>
      </c>
      <c r="AG105" s="38">
        <f t="shared" si="154"/>
        <v>9.75</v>
      </c>
      <c r="AH105" s="52"/>
      <c r="AJ105" s="17">
        <f t="shared" si="155"/>
        <v>9.75</v>
      </c>
      <c r="AK105" s="17">
        <f t="shared" si="156"/>
        <v>0</v>
      </c>
      <c r="AL105" s="17">
        <f t="shared" si="157"/>
        <v>0</v>
      </c>
      <c r="AM105" s="17" t="str">
        <f t="shared" si="158"/>
        <v/>
      </c>
      <c r="AO105" s="31" t="s">
        <v>60</v>
      </c>
    </row>
    <row r="106" spans="2:41" s="3" customFormat="1" ht="2.1" customHeight="1" x14ac:dyDescent="0.2">
      <c r="M106" s="79"/>
      <c r="P106" s="74"/>
      <c r="Q106" s="90"/>
      <c r="R106" s="6"/>
      <c r="S106" s="39"/>
      <c r="T106" s="6"/>
      <c r="U106" s="5"/>
      <c r="V106" s="52"/>
      <c r="W106" s="56"/>
      <c r="X106" s="15"/>
      <c r="Y106" s="52"/>
      <c r="Z106" s="39"/>
      <c r="AA106" s="39"/>
      <c r="AB106" s="55"/>
      <c r="AC106" s="17"/>
      <c r="AD106" s="15"/>
      <c r="AE106" s="65"/>
      <c r="AF106" s="125"/>
      <c r="AG106" s="39"/>
      <c r="AH106" s="52"/>
      <c r="AJ106" s="17"/>
      <c r="AK106" s="17"/>
      <c r="AL106" s="17"/>
      <c r="AM106" s="17"/>
      <c r="AO106" s="31" t="s">
        <v>60</v>
      </c>
    </row>
    <row r="107" spans="2:41" s="3" customFormat="1" ht="9.9499999999999993" customHeight="1" x14ac:dyDescent="0.2">
      <c r="B107" s="113" t="s">
        <v>8</v>
      </c>
      <c r="D107" s="40"/>
      <c r="E107" s="74" t="s">
        <v>87</v>
      </c>
      <c r="F107" s="74"/>
      <c r="G107" s="30" t="s">
        <v>110</v>
      </c>
      <c r="H107" s="30"/>
      <c r="I107" s="30" t="s">
        <v>128</v>
      </c>
      <c r="J107" s="30"/>
      <c r="K107" s="30"/>
      <c r="L107" s="30"/>
      <c r="M107" s="74" t="s">
        <v>125</v>
      </c>
      <c r="N107" s="30"/>
      <c r="P107" s="74"/>
      <c r="Q107" s="90" t="s">
        <v>14</v>
      </c>
      <c r="R107" s="29"/>
      <c r="S107" s="39">
        <f>IF(Suggested="Yes",AA107,AG107)</f>
        <v>22.25</v>
      </c>
      <c r="T107" s="37" t="s">
        <v>47</v>
      </c>
      <c r="U107" s="5" t="str">
        <f>+Instructions!$B$3</f>
        <v>B</v>
      </c>
      <c r="V107" s="52"/>
      <c r="W107" s="56">
        <f>+Instructions!$C$22</f>
        <v>0</v>
      </c>
      <c r="X107" s="17">
        <f>ROUND($AA107*(1-W107)+0.004999,2)</f>
        <v>22.25</v>
      </c>
      <c r="Y107" s="52"/>
      <c r="Z107" s="6" t="s">
        <v>191</v>
      </c>
      <c r="AA107" s="39">
        <v>22.25</v>
      </c>
      <c r="AB107" s="60">
        <f t="shared" ref="AB107:AB108" si="159">+W107</f>
        <v>0</v>
      </c>
      <c r="AC107" s="17">
        <f t="shared" ref="AC107:AC108" si="160">+X107</f>
        <v>22.25</v>
      </c>
      <c r="AD107" s="12">
        <f t="shared" ref="AD107:AD108" si="161">(AG107-AC107)/AG107</f>
        <v>0</v>
      </c>
      <c r="AE107" s="122"/>
      <c r="AF107" s="130">
        <v>3</v>
      </c>
      <c r="AG107" s="53">
        <f t="shared" ref="AG107:AG108" si="162">SUM(AJ107:AL107)+AE107</f>
        <v>22.25</v>
      </c>
      <c r="AH107" s="52"/>
      <c r="AJ107" s="17">
        <f t="shared" ref="AJ107:AJ108" si="163">ROUND(AC107/(1-VLOOKUP(AF107,Group,2,FALSE)),2)</f>
        <v>22.25</v>
      </c>
      <c r="AK107" s="17">
        <f t="shared" ref="AK107:AK108" si="164">IF(VLOOKUP(AF107,Group,5,FALSE)="YES",VLOOKUP(ROUND(ROUND(AJ107,1)-AJ107,2),Round,2,FALSE)+VLOOKUP(AF107,Group,6,FALSE),0)</f>
        <v>0</v>
      </c>
      <c r="AL107" s="17">
        <f t="shared" ref="AL107:AL108" si="165">IF(VLOOKUP(AF107,Group,7,FALSE)="",0,ROUND(AJ107-0.04999,1)-AJ107+AM107)</f>
        <v>0</v>
      </c>
      <c r="AM107" s="17" t="str">
        <f t="shared" ref="AM107:AM108" si="166">IF(VLOOKUP(AF107,Group,7,FALSE)="","",VLOOKUP(AF107,Group,7,FALSE))</f>
        <v/>
      </c>
      <c r="AO107" s="31" t="s">
        <v>60</v>
      </c>
    </row>
    <row r="108" spans="2:41" s="3" customFormat="1" ht="9.9499999999999993" customHeight="1" x14ac:dyDescent="0.2">
      <c r="B108" s="113" t="s">
        <v>8</v>
      </c>
      <c r="D108" s="40"/>
      <c r="E108" s="74" t="s">
        <v>105</v>
      </c>
      <c r="F108" s="74"/>
      <c r="G108" s="30" t="s">
        <v>110</v>
      </c>
      <c r="H108" s="30"/>
      <c r="I108" s="30" t="s">
        <v>120</v>
      </c>
      <c r="J108" s="30"/>
      <c r="K108" s="30"/>
      <c r="L108" s="30"/>
      <c r="M108" s="74" t="s">
        <v>125</v>
      </c>
      <c r="N108" s="30"/>
      <c r="P108" s="74" t="s">
        <v>123</v>
      </c>
      <c r="Q108" s="90"/>
      <c r="R108" s="29"/>
      <c r="S108" s="39">
        <f>IF(Suggested="Yes",AA108,AG108)</f>
        <v>56.1</v>
      </c>
      <c r="T108" s="37" t="s">
        <v>47</v>
      </c>
      <c r="U108" s="5" t="str">
        <f>+Instructions!$B$3</f>
        <v>B</v>
      </c>
      <c r="V108" s="52"/>
      <c r="W108" s="56">
        <f>+Instructions!$C$22</f>
        <v>0</v>
      </c>
      <c r="X108" s="17">
        <f>ROUND($AA108*(1-W108)+0.004999,2)</f>
        <v>56.1</v>
      </c>
      <c r="Y108" s="52"/>
      <c r="Z108" s="6" t="s">
        <v>191</v>
      </c>
      <c r="AA108" s="39">
        <v>56.1</v>
      </c>
      <c r="AB108" s="60">
        <f t="shared" si="159"/>
        <v>0</v>
      </c>
      <c r="AC108" s="17">
        <f t="shared" si="160"/>
        <v>56.1</v>
      </c>
      <c r="AD108" s="12">
        <f t="shared" si="161"/>
        <v>0</v>
      </c>
      <c r="AE108" s="122"/>
      <c r="AF108" s="130">
        <v>3</v>
      </c>
      <c r="AG108" s="53">
        <f t="shared" si="162"/>
        <v>56.1</v>
      </c>
      <c r="AH108" s="52"/>
      <c r="AJ108" s="17">
        <f t="shared" si="163"/>
        <v>56.1</v>
      </c>
      <c r="AK108" s="17">
        <f t="shared" si="164"/>
        <v>0</v>
      </c>
      <c r="AL108" s="17">
        <f t="shared" si="165"/>
        <v>0</v>
      </c>
      <c r="AM108" s="17" t="str">
        <f t="shared" si="166"/>
        <v/>
      </c>
      <c r="AO108" s="31" t="s">
        <v>60</v>
      </c>
    </row>
    <row r="109" spans="2:41" s="3" customFormat="1" ht="2.1" customHeight="1" x14ac:dyDescent="0.2">
      <c r="M109" s="79"/>
      <c r="P109" s="74"/>
      <c r="Q109" s="90"/>
      <c r="R109" s="6"/>
      <c r="S109" s="39"/>
      <c r="T109" s="6"/>
      <c r="U109" s="5"/>
      <c r="V109" s="52"/>
      <c r="W109" s="56"/>
      <c r="X109" s="15"/>
      <c r="Y109" s="52"/>
      <c r="Z109" s="39"/>
      <c r="AA109" s="39"/>
      <c r="AB109" s="55"/>
      <c r="AC109" s="17"/>
      <c r="AD109" s="15"/>
      <c r="AE109" s="65"/>
      <c r="AF109" s="125"/>
      <c r="AG109" s="39"/>
      <c r="AH109" s="52"/>
      <c r="AJ109" s="17"/>
      <c r="AK109" s="17"/>
      <c r="AL109" s="17"/>
      <c r="AM109" s="17"/>
      <c r="AO109" s="31" t="s">
        <v>60</v>
      </c>
    </row>
    <row r="110" spans="2:41" s="3" customFormat="1" ht="9.9499999999999993" customHeight="1" x14ac:dyDescent="0.2">
      <c r="B110" s="115" t="s">
        <v>46</v>
      </c>
      <c r="D110" s="40"/>
      <c r="E110" s="74" t="s">
        <v>113</v>
      </c>
      <c r="F110" s="74"/>
      <c r="G110" s="30" t="s">
        <v>88</v>
      </c>
      <c r="H110" s="30"/>
      <c r="I110" s="30"/>
      <c r="J110" s="30"/>
      <c r="K110" s="172"/>
      <c r="L110" s="30"/>
      <c r="M110" s="74" t="s">
        <v>125</v>
      </c>
      <c r="N110" s="30"/>
      <c r="P110" s="74" t="s">
        <v>115</v>
      </c>
      <c r="Q110" s="90"/>
      <c r="R110" s="29"/>
      <c r="S110" s="39">
        <f>IF(Suggested="Yes",AA110,AG110)</f>
        <v>13.65</v>
      </c>
      <c r="T110" s="37" t="s">
        <v>47</v>
      </c>
      <c r="U110" s="5" t="str">
        <f>+Instructions!$B$3</f>
        <v>B</v>
      </c>
      <c r="V110" s="52"/>
      <c r="W110" s="56">
        <f>+Instructions!$C$22</f>
        <v>0</v>
      </c>
      <c r="X110" s="39">
        <f>ROUND($AA110*(1-W110)+0.004999,2)</f>
        <v>13.65</v>
      </c>
      <c r="Y110" s="52"/>
      <c r="Z110" s="6" t="s">
        <v>191</v>
      </c>
      <c r="AA110" s="39">
        <v>13.65</v>
      </c>
      <c r="AB110" s="60">
        <f t="shared" ref="AB110" si="167">+W110</f>
        <v>0</v>
      </c>
      <c r="AC110" s="39">
        <f t="shared" ref="AC110" si="168">+X110</f>
        <v>13.65</v>
      </c>
      <c r="AD110" s="60">
        <f t="shared" ref="AD110" si="169">(AG110-AC110)/AG110</f>
        <v>0</v>
      </c>
      <c r="AE110" s="122"/>
      <c r="AF110" s="131">
        <v>2</v>
      </c>
      <c r="AG110" s="44">
        <f t="shared" ref="AG110" si="170">SUM(AJ110:AL110)+AE110</f>
        <v>13.65</v>
      </c>
      <c r="AH110" s="52"/>
      <c r="AJ110" s="17">
        <f t="shared" ref="AJ110" si="171">ROUND(AC110/(1-VLOOKUP(AF110,Group,2,FALSE)),2)</f>
        <v>13.65</v>
      </c>
      <c r="AK110" s="17">
        <f t="shared" ref="AK110" si="172">IF(VLOOKUP(AF110,Group,5,FALSE)="YES",VLOOKUP(ROUND(ROUND(AJ110,1)-AJ110,2),Round,2,FALSE)+VLOOKUP(AF110,Group,6,FALSE),0)</f>
        <v>0</v>
      </c>
      <c r="AL110" s="17">
        <f t="shared" ref="AL110" si="173">IF(VLOOKUP(AF110,Group,7,FALSE)="",0,ROUND(AJ110-0.04999,1)-AJ110+AM110)</f>
        <v>0</v>
      </c>
      <c r="AM110" s="17" t="str">
        <f t="shared" ref="AM110" si="174">IF(VLOOKUP(AF110,Group,7,FALSE)="","",VLOOKUP(AF110,Group,7,FALSE))</f>
        <v/>
      </c>
      <c r="AO110" s="31" t="s">
        <v>60</v>
      </c>
    </row>
    <row r="111" spans="2:41" s="3" customFormat="1" ht="3.95" customHeight="1" x14ac:dyDescent="0.2">
      <c r="M111" s="79"/>
      <c r="P111" s="74"/>
      <c r="Q111" s="90"/>
      <c r="R111" s="6"/>
      <c r="S111" s="39"/>
      <c r="T111" s="6"/>
      <c r="U111" s="5"/>
      <c r="V111" s="52"/>
      <c r="W111" s="56"/>
      <c r="X111" s="15"/>
      <c r="Y111" s="52"/>
      <c r="Z111" s="39"/>
      <c r="AA111" s="39"/>
      <c r="AB111" s="55"/>
      <c r="AC111" s="17"/>
      <c r="AD111" s="15"/>
      <c r="AE111" s="65"/>
      <c r="AF111" s="125"/>
      <c r="AG111" s="39"/>
      <c r="AH111" s="52"/>
      <c r="AJ111" s="17"/>
      <c r="AK111" s="17"/>
      <c r="AL111" s="17"/>
      <c r="AM111" s="17"/>
      <c r="AO111" s="31" t="s">
        <v>60</v>
      </c>
    </row>
    <row r="112" spans="2:41" s="3" customFormat="1" ht="9.9499999999999993" customHeight="1" x14ac:dyDescent="0.2">
      <c r="B112" s="114" t="s">
        <v>56</v>
      </c>
      <c r="D112" s="40"/>
      <c r="E112" s="74" t="s">
        <v>105</v>
      </c>
      <c r="F112" s="74"/>
      <c r="G112" s="30" t="s">
        <v>49</v>
      </c>
      <c r="H112" s="30"/>
      <c r="I112" s="30"/>
      <c r="J112" s="30"/>
      <c r="K112" s="30"/>
      <c r="L112" s="30"/>
      <c r="M112" s="74" t="s">
        <v>126</v>
      </c>
      <c r="N112" s="30"/>
      <c r="P112" s="74" t="s">
        <v>89</v>
      </c>
      <c r="Q112" s="90" t="s">
        <v>14</v>
      </c>
      <c r="R112" s="29"/>
      <c r="S112" s="39">
        <f>IF(Suggested="Yes",AA112,AG112)</f>
        <v>9.75</v>
      </c>
      <c r="T112" s="37" t="s">
        <v>48</v>
      </c>
      <c r="U112" s="5" t="str">
        <f>+Instructions!$B$3</f>
        <v>B</v>
      </c>
      <c r="V112" s="52"/>
      <c r="W112" s="56">
        <f>+Instructions!$C$22</f>
        <v>0</v>
      </c>
      <c r="X112" s="17">
        <f t="shared" ref="X112:X114" si="175">ROUND($AA112*(1-W112)+0.004999,2)</f>
        <v>9.75</v>
      </c>
      <c r="Y112" s="52"/>
      <c r="Z112" s="6" t="s">
        <v>191</v>
      </c>
      <c r="AA112" s="39">
        <v>9.75</v>
      </c>
      <c r="AB112" s="60">
        <f t="shared" ref="AB112:AB114" si="176">+W112</f>
        <v>0</v>
      </c>
      <c r="AC112" s="17">
        <f t="shared" ref="AC112:AC114" si="177">+X112</f>
        <v>9.75</v>
      </c>
      <c r="AD112" s="12">
        <f t="shared" ref="AD112:AD114" si="178">(AG112-AC112)/AG112</f>
        <v>0</v>
      </c>
      <c r="AE112" s="122"/>
      <c r="AF112" s="129">
        <v>1</v>
      </c>
      <c r="AG112" s="38">
        <f t="shared" ref="AG112:AG114" si="179">SUM(AJ112:AL112)+AE112</f>
        <v>9.75</v>
      </c>
      <c r="AH112" s="52"/>
      <c r="AJ112" s="17">
        <f t="shared" ref="AJ112:AJ114" si="180">ROUND(AC112/(1-VLOOKUP(AF112,Group,2,FALSE)),2)</f>
        <v>9.75</v>
      </c>
      <c r="AK112" s="17">
        <f t="shared" ref="AK112:AK114" si="181">IF(VLOOKUP(AF112,Group,5,FALSE)="YES",VLOOKUP(ROUND(ROUND(AJ112,1)-AJ112,2),Round,2,FALSE)+VLOOKUP(AF112,Group,6,FALSE),0)</f>
        <v>0</v>
      </c>
      <c r="AL112" s="17">
        <f t="shared" ref="AL112:AL114" si="182">IF(VLOOKUP(AF112,Group,7,FALSE)="",0,ROUND(AJ112-0.04999,1)-AJ112+AM112)</f>
        <v>0</v>
      </c>
      <c r="AM112" s="17" t="str">
        <f t="shared" ref="AM112:AM114" si="183">IF(VLOOKUP(AF112,Group,7,FALSE)="","",VLOOKUP(AF112,Group,7,FALSE))</f>
        <v/>
      </c>
      <c r="AO112" s="31" t="s">
        <v>60</v>
      </c>
    </row>
    <row r="113" spans="2:41" s="3" customFormat="1" ht="9.9499999999999993" customHeight="1" x14ac:dyDescent="0.2">
      <c r="B113" s="114" t="s">
        <v>56</v>
      </c>
      <c r="D113" s="40"/>
      <c r="E113" s="74" t="s">
        <v>106</v>
      </c>
      <c r="F113" s="74"/>
      <c r="G113" s="30" t="s">
        <v>49</v>
      </c>
      <c r="H113" s="30"/>
      <c r="I113" s="30"/>
      <c r="J113" s="30"/>
      <c r="K113" s="30"/>
      <c r="L113" s="30"/>
      <c r="M113" s="74" t="s">
        <v>126</v>
      </c>
      <c r="N113" s="30"/>
      <c r="P113" s="74" t="s">
        <v>89</v>
      </c>
      <c r="Q113" s="90" t="s">
        <v>14</v>
      </c>
      <c r="R113" s="29"/>
      <c r="S113" s="39">
        <f>IF(Suggested="Yes",AA113,AG113)</f>
        <v>10.25</v>
      </c>
      <c r="T113" s="37" t="s">
        <v>48</v>
      </c>
      <c r="U113" s="5" t="str">
        <f>+Instructions!$B$3</f>
        <v>B</v>
      </c>
      <c r="V113" s="52"/>
      <c r="W113" s="56">
        <f>+Instructions!$C$22</f>
        <v>0</v>
      </c>
      <c r="X113" s="17">
        <f t="shared" si="175"/>
        <v>10.25</v>
      </c>
      <c r="Y113" s="52"/>
      <c r="Z113" s="6" t="s">
        <v>191</v>
      </c>
      <c r="AA113" s="39">
        <v>10.25</v>
      </c>
      <c r="AB113" s="60">
        <f t="shared" si="176"/>
        <v>0</v>
      </c>
      <c r="AC113" s="17">
        <f t="shared" si="177"/>
        <v>10.25</v>
      </c>
      <c r="AD113" s="12">
        <f t="shared" si="178"/>
        <v>0</v>
      </c>
      <c r="AE113" s="122"/>
      <c r="AF113" s="129">
        <v>1</v>
      </c>
      <c r="AG113" s="38">
        <f t="shared" si="179"/>
        <v>10.25</v>
      </c>
      <c r="AH113" s="52"/>
      <c r="AJ113" s="17">
        <f t="shared" si="180"/>
        <v>10.25</v>
      </c>
      <c r="AK113" s="17">
        <f t="shared" si="181"/>
        <v>0</v>
      </c>
      <c r="AL113" s="17">
        <f t="shared" si="182"/>
        <v>0</v>
      </c>
      <c r="AM113" s="17" t="str">
        <f t="shared" si="183"/>
        <v/>
      </c>
      <c r="AO113" s="31" t="s">
        <v>60</v>
      </c>
    </row>
    <row r="114" spans="2:41" s="3" customFormat="1" ht="9.9499999999999993" customHeight="1" x14ac:dyDescent="0.2">
      <c r="B114" s="114" t="s">
        <v>56</v>
      </c>
      <c r="D114" s="40"/>
      <c r="E114" s="74" t="s">
        <v>107</v>
      </c>
      <c r="F114" s="74"/>
      <c r="G114" s="30" t="s">
        <v>49</v>
      </c>
      <c r="H114" s="30"/>
      <c r="I114" s="30"/>
      <c r="J114" s="30"/>
      <c r="K114" s="30"/>
      <c r="L114" s="30"/>
      <c r="M114" s="74" t="s">
        <v>126</v>
      </c>
      <c r="N114" s="30"/>
      <c r="P114" s="74" t="s">
        <v>109</v>
      </c>
      <c r="Q114" s="90"/>
      <c r="R114" s="29"/>
      <c r="S114" s="39">
        <f>IF(Suggested="Yes",AA114,AG114)</f>
        <v>11.4</v>
      </c>
      <c r="T114" s="37" t="s">
        <v>48</v>
      </c>
      <c r="U114" s="5" t="str">
        <f>+Instructions!$B$3</f>
        <v>B</v>
      </c>
      <c r="V114" s="52"/>
      <c r="W114" s="56">
        <f>+Instructions!$C$22</f>
        <v>0</v>
      </c>
      <c r="X114" s="17">
        <f t="shared" si="175"/>
        <v>11.4</v>
      </c>
      <c r="Y114" s="52"/>
      <c r="Z114" s="6" t="s">
        <v>191</v>
      </c>
      <c r="AA114" s="39">
        <v>11.4</v>
      </c>
      <c r="AB114" s="60">
        <f t="shared" si="176"/>
        <v>0</v>
      </c>
      <c r="AC114" s="17">
        <f t="shared" si="177"/>
        <v>11.4</v>
      </c>
      <c r="AD114" s="12">
        <f t="shared" si="178"/>
        <v>0</v>
      </c>
      <c r="AE114" s="122"/>
      <c r="AF114" s="129">
        <v>1</v>
      </c>
      <c r="AG114" s="38">
        <f t="shared" si="179"/>
        <v>11.4</v>
      </c>
      <c r="AH114" s="52"/>
      <c r="AJ114" s="17">
        <f t="shared" si="180"/>
        <v>11.4</v>
      </c>
      <c r="AK114" s="17">
        <f t="shared" si="181"/>
        <v>0</v>
      </c>
      <c r="AL114" s="17">
        <f t="shared" si="182"/>
        <v>0</v>
      </c>
      <c r="AM114" s="17" t="str">
        <f t="shared" si="183"/>
        <v/>
      </c>
      <c r="AO114" s="31" t="s">
        <v>60</v>
      </c>
    </row>
    <row r="115" spans="2:41" s="3" customFormat="1" ht="3.95" customHeight="1" x14ac:dyDescent="0.2">
      <c r="M115" s="79"/>
      <c r="P115" s="74"/>
      <c r="Q115" s="90"/>
      <c r="R115" s="6"/>
      <c r="S115" s="39"/>
      <c r="T115" s="6"/>
      <c r="U115" s="5"/>
      <c r="V115" s="52"/>
      <c r="W115" s="56"/>
      <c r="X115" s="15"/>
      <c r="Y115" s="52"/>
      <c r="Z115" s="39"/>
      <c r="AA115" s="39"/>
      <c r="AB115" s="55"/>
      <c r="AC115" s="17"/>
      <c r="AD115" s="15"/>
      <c r="AE115" s="65"/>
      <c r="AF115" s="125"/>
      <c r="AG115" s="39"/>
      <c r="AH115" s="52"/>
      <c r="AJ115" s="17"/>
      <c r="AK115" s="17"/>
      <c r="AL115" s="17"/>
      <c r="AM115" s="17"/>
      <c r="AO115" s="31" t="s">
        <v>60</v>
      </c>
    </row>
    <row r="116" spans="2:41" s="3" customFormat="1" ht="9.9499999999999993" customHeight="1" x14ac:dyDescent="0.2">
      <c r="C116" s="35"/>
      <c r="D116" s="40" t="s">
        <v>10</v>
      </c>
      <c r="E116" s="155" t="s">
        <v>122</v>
      </c>
      <c r="F116" s="155"/>
      <c r="G116" s="155"/>
      <c r="H116" s="155"/>
      <c r="I116" s="155"/>
      <c r="J116" s="155"/>
      <c r="K116" s="155"/>
      <c r="M116" s="79"/>
      <c r="N116" s="155"/>
      <c r="O116" s="30"/>
      <c r="P116" s="30"/>
      <c r="Q116" s="30"/>
      <c r="R116" s="30"/>
      <c r="S116" s="39"/>
      <c r="T116" s="30"/>
      <c r="U116" s="5"/>
      <c r="V116" s="52"/>
      <c r="W116" s="69"/>
      <c r="X116" s="69"/>
      <c r="Y116" s="52"/>
      <c r="Z116" s="39"/>
      <c r="AA116" s="39"/>
      <c r="AB116" s="55"/>
      <c r="AC116" s="17"/>
      <c r="AD116" s="15"/>
      <c r="AE116" s="65"/>
      <c r="AF116" s="125"/>
      <c r="AG116" s="17"/>
      <c r="AH116" s="52"/>
      <c r="AJ116" s="17"/>
      <c r="AK116" s="17"/>
      <c r="AL116" s="17"/>
      <c r="AM116" s="17"/>
      <c r="AO116" s="31"/>
    </row>
    <row r="117" spans="2:41" s="3" customFormat="1" ht="2.1" customHeight="1" x14ac:dyDescent="0.2">
      <c r="M117" s="79"/>
      <c r="P117" s="74"/>
      <c r="Q117" s="90"/>
      <c r="R117" s="6"/>
      <c r="S117" s="39"/>
      <c r="T117" s="6"/>
      <c r="U117" s="5"/>
      <c r="V117" s="52"/>
      <c r="W117" s="56"/>
      <c r="X117" s="15"/>
      <c r="Y117" s="52"/>
      <c r="Z117" s="39"/>
      <c r="AA117" s="39"/>
      <c r="AB117" s="55"/>
      <c r="AC117" s="17"/>
      <c r="AD117" s="15"/>
      <c r="AE117" s="65"/>
      <c r="AF117" s="125"/>
      <c r="AG117" s="39"/>
      <c r="AH117" s="52"/>
      <c r="AJ117" s="17"/>
      <c r="AK117" s="17"/>
      <c r="AL117" s="17"/>
      <c r="AM117" s="17"/>
      <c r="AO117" s="31" t="s">
        <v>60</v>
      </c>
    </row>
    <row r="118" spans="2:41" s="3" customFormat="1" ht="9.9499999999999993" customHeight="1" x14ac:dyDescent="0.2">
      <c r="B118" s="113" t="s">
        <v>8</v>
      </c>
      <c r="D118" s="40"/>
      <c r="E118" s="74" t="s">
        <v>131</v>
      </c>
      <c r="F118" s="74"/>
      <c r="G118" s="30" t="s">
        <v>110</v>
      </c>
      <c r="H118" s="30"/>
      <c r="I118" s="30" t="s">
        <v>121</v>
      </c>
      <c r="J118" s="30"/>
      <c r="K118" s="30"/>
      <c r="L118" s="30"/>
      <c r="M118" s="74" t="s">
        <v>125</v>
      </c>
      <c r="N118" s="30"/>
      <c r="P118" s="74" t="s">
        <v>114</v>
      </c>
      <c r="Q118" s="90"/>
      <c r="R118" s="29"/>
      <c r="S118" s="39">
        <f>IF(Suggested="Yes",AA118,AG118)</f>
        <v>42.95</v>
      </c>
      <c r="T118" s="37" t="s">
        <v>47</v>
      </c>
      <c r="U118" s="5" t="str">
        <f>+Instructions!$B$3</f>
        <v>B</v>
      </c>
      <c r="V118" s="52"/>
      <c r="W118" s="56">
        <f>+Instructions!$C$22</f>
        <v>0</v>
      </c>
      <c r="X118" s="17">
        <f>ROUND($AA118*(1-W118)+0.004999,2)</f>
        <v>42.95</v>
      </c>
      <c r="Y118" s="52"/>
      <c r="Z118" s="6" t="s">
        <v>191</v>
      </c>
      <c r="AA118" s="39">
        <v>42.95</v>
      </c>
      <c r="AB118" s="60">
        <f>+W118</f>
        <v>0</v>
      </c>
      <c r="AC118" s="17">
        <f>+X118</f>
        <v>42.95</v>
      </c>
      <c r="AD118" s="12">
        <f>(AG118-AC118)/AG118</f>
        <v>0</v>
      </c>
      <c r="AE118" s="122"/>
      <c r="AF118" s="130">
        <v>3</v>
      </c>
      <c r="AG118" s="53">
        <f>SUM(AJ118:AL118)+AE118</f>
        <v>42.95</v>
      </c>
      <c r="AH118" s="52"/>
      <c r="AJ118" s="17">
        <f>ROUND(AC118/(1-VLOOKUP(AF118,Group,2,FALSE)),2)</f>
        <v>42.95</v>
      </c>
      <c r="AK118" s="17">
        <f>IF(VLOOKUP(AF118,Group,5,FALSE)="YES",VLOOKUP(ROUND(ROUND(AJ118,1)-AJ118,2),Round,2,FALSE)+VLOOKUP(AF118,Group,6,FALSE),0)</f>
        <v>0</v>
      </c>
      <c r="AL118" s="17">
        <f>IF(VLOOKUP(AF118,Group,7,FALSE)="",0,ROUND(AJ118-0.04999,1)-AJ118+AM118)</f>
        <v>0</v>
      </c>
      <c r="AM118" s="17" t="str">
        <f>IF(VLOOKUP(AF118,Group,7,FALSE)="","",VLOOKUP(AF118,Group,7,FALSE))</f>
        <v/>
      </c>
      <c r="AO118" s="31" t="s">
        <v>60</v>
      </c>
    </row>
    <row r="119" spans="2:41" s="3" customFormat="1" ht="3.95" customHeight="1" x14ac:dyDescent="0.2">
      <c r="P119" s="74"/>
      <c r="Q119" s="90"/>
      <c r="R119" s="6"/>
      <c r="S119" s="39"/>
      <c r="T119" s="6"/>
      <c r="U119" s="5"/>
      <c r="V119" s="52"/>
      <c r="W119" s="56"/>
      <c r="X119" s="15"/>
      <c r="Y119" s="52"/>
      <c r="Z119" s="39"/>
      <c r="AA119" s="39"/>
      <c r="AB119" s="55"/>
      <c r="AC119" s="17"/>
      <c r="AD119" s="15"/>
      <c r="AE119" s="65"/>
      <c r="AF119" s="125"/>
      <c r="AG119" s="39"/>
      <c r="AH119" s="52"/>
      <c r="AJ119" s="17"/>
      <c r="AK119" s="17"/>
      <c r="AL119" s="17"/>
      <c r="AM119" s="17"/>
      <c r="AO119" s="31"/>
    </row>
    <row r="120" spans="2:41" s="3" customFormat="1" ht="9.9499999999999993" customHeight="1" x14ac:dyDescent="0.2">
      <c r="P120" s="74"/>
      <c r="Q120" s="90"/>
      <c r="R120" s="6"/>
      <c r="S120" s="39"/>
      <c r="T120" s="6"/>
      <c r="U120" s="5"/>
      <c r="V120" s="52"/>
      <c r="W120" s="56"/>
      <c r="X120" s="15"/>
      <c r="Y120" s="52"/>
      <c r="Z120" s="39"/>
      <c r="AA120" s="39"/>
      <c r="AB120" s="55"/>
      <c r="AC120" s="17"/>
      <c r="AD120" s="15"/>
      <c r="AE120" s="65"/>
      <c r="AF120" s="125"/>
      <c r="AG120" s="39"/>
      <c r="AH120" s="52"/>
      <c r="AJ120" s="17"/>
      <c r="AK120" s="17"/>
      <c r="AL120" s="17"/>
      <c r="AM120" s="17"/>
      <c r="AO120" s="31"/>
    </row>
    <row r="121" spans="2:41" s="3" customFormat="1" ht="9.9499999999999993" customHeight="1" x14ac:dyDescent="0.2">
      <c r="P121" s="74"/>
      <c r="Q121" s="90"/>
      <c r="R121" s="6"/>
      <c r="S121" s="39"/>
      <c r="T121" s="6"/>
      <c r="U121" s="5"/>
      <c r="V121" s="52"/>
      <c r="W121" s="56"/>
      <c r="X121" s="15"/>
      <c r="Y121" s="52"/>
      <c r="Z121" s="39"/>
      <c r="AA121" s="39"/>
      <c r="AB121" s="55"/>
      <c r="AC121" s="17"/>
      <c r="AD121" s="15"/>
      <c r="AE121" s="65"/>
      <c r="AF121" s="125"/>
      <c r="AG121" s="39"/>
      <c r="AH121" s="52"/>
      <c r="AJ121" s="17"/>
      <c r="AK121" s="17"/>
      <c r="AL121" s="17"/>
      <c r="AM121" s="17"/>
      <c r="AO121" s="31"/>
    </row>
    <row r="122" spans="2:41" s="3" customFormat="1" ht="9.9499999999999993" customHeight="1" x14ac:dyDescent="0.2">
      <c r="P122" s="74"/>
      <c r="Q122" s="90"/>
      <c r="R122" s="6"/>
      <c r="S122" s="39"/>
      <c r="T122" s="6"/>
      <c r="U122" s="5"/>
      <c r="V122" s="52"/>
      <c r="W122" s="56"/>
      <c r="X122" s="15"/>
      <c r="Y122" s="52"/>
      <c r="Z122" s="39"/>
      <c r="AA122" s="39"/>
      <c r="AB122" s="55"/>
      <c r="AC122" s="17"/>
      <c r="AD122" s="15"/>
      <c r="AE122" s="65"/>
      <c r="AF122" s="125"/>
      <c r="AG122" s="39"/>
      <c r="AH122" s="52"/>
      <c r="AJ122" s="17"/>
      <c r="AK122" s="17"/>
      <c r="AL122" s="17"/>
      <c r="AM122" s="17"/>
      <c r="AO122" s="31"/>
    </row>
    <row r="123" spans="2:41" s="3" customFormat="1" ht="9.9499999999999993" customHeight="1" x14ac:dyDescent="0.2">
      <c r="P123" s="74"/>
      <c r="Q123" s="90"/>
      <c r="R123" s="6"/>
      <c r="S123" s="39"/>
      <c r="T123" s="6"/>
      <c r="U123" s="5"/>
      <c r="V123" s="52"/>
      <c r="W123" s="56"/>
      <c r="X123" s="15"/>
      <c r="Y123" s="52"/>
      <c r="Z123" s="39"/>
      <c r="AA123" s="39"/>
      <c r="AB123" s="55"/>
      <c r="AC123" s="17"/>
      <c r="AD123" s="15"/>
      <c r="AE123" s="65"/>
      <c r="AF123" s="125"/>
      <c r="AG123" s="39"/>
      <c r="AH123" s="52"/>
      <c r="AJ123" s="17"/>
      <c r="AK123" s="17"/>
      <c r="AL123" s="17"/>
      <c r="AM123" s="17"/>
      <c r="AO123" s="31"/>
    </row>
    <row r="124" spans="2:41" s="3" customFormat="1" ht="9.9499999999999993" customHeight="1" x14ac:dyDescent="0.2">
      <c r="P124" s="74"/>
      <c r="Q124" s="90"/>
      <c r="R124" s="6"/>
      <c r="S124" s="39"/>
      <c r="T124" s="6"/>
      <c r="U124" s="5"/>
      <c r="V124" s="52"/>
      <c r="W124" s="56"/>
      <c r="X124" s="15"/>
      <c r="Y124" s="52"/>
      <c r="Z124" s="39"/>
      <c r="AA124" s="39"/>
      <c r="AB124" s="55"/>
      <c r="AC124" s="17"/>
      <c r="AD124" s="15"/>
      <c r="AE124" s="65"/>
      <c r="AF124" s="125"/>
      <c r="AG124" s="39"/>
      <c r="AH124" s="52"/>
      <c r="AJ124" s="17"/>
      <c r="AK124" s="17"/>
      <c r="AL124" s="17"/>
      <c r="AM124" s="17"/>
      <c r="AO124" s="31"/>
    </row>
    <row r="125" spans="2:41" s="3" customFormat="1" ht="9.9499999999999993" customHeight="1" x14ac:dyDescent="0.2">
      <c r="P125" s="74"/>
      <c r="Q125" s="90"/>
      <c r="R125" s="6"/>
      <c r="S125" s="39"/>
      <c r="T125" s="6"/>
      <c r="U125" s="5"/>
      <c r="V125" s="52"/>
      <c r="W125" s="56"/>
      <c r="X125" s="15"/>
      <c r="Y125" s="52"/>
      <c r="Z125" s="39"/>
      <c r="AA125" s="39"/>
      <c r="AB125" s="55"/>
      <c r="AC125" s="17"/>
      <c r="AD125" s="15"/>
      <c r="AE125" s="65"/>
      <c r="AF125" s="125"/>
      <c r="AG125" s="39"/>
      <c r="AH125" s="52"/>
      <c r="AJ125" s="17"/>
      <c r="AK125" s="17"/>
      <c r="AL125" s="17"/>
      <c r="AM125" s="17"/>
      <c r="AO125" s="31"/>
    </row>
    <row r="126" spans="2:41" s="3" customFormat="1" ht="9.9499999999999993" customHeight="1" x14ac:dyDescent="0.2">
      <c r="P126" s="74"/>
      <c r="Q126" s="90"/>
      <c r="R126" s="6"/>
      <c r="S126" s="39"/>
      <c r="T126" s="6"/>
      <c r="U126" s="5"/>
      <c r="V126" s="52"/>
      <c r="W126" s="56"/>
      <c r="X126" s="15"/>
      <c r="Y126" s="52"/>
      <c r="Z126" s="39"/>
      <c r="AA126" s="39"/>
      <c r="AB126" s="55"/>
      <c r="AC126" s="17"/>
      <c r="AD126" s="15"/>
      <c r="AE126" s="65"/>
      <c r="AF126" s="125"/>
      <c r="AG126" s="39"/>
      <c r="AH126" s="52"/>
      <c r="AJ126" s="17"/>
      <c r="AK126" s="17"/>
      <c r="AL126" s="17"/>
      <c r="AM126" s="17"/>
      <c r="AO126" s="31"/>
    </row>
    <row r="127" spans="2:41" s="3" customFormat="1" ht="9.9499999999999993" customHeight="1" x14ac:dyDescent="0.2">
      <c r="P127" s="74"/>
      <c r="Q127" s="90"/>
      <c r="R127" s="6"/>
      <c r="S127" s="39"/>
      <c r="T127" s="6"/>
      <c r="U127" s="5"/>
      <c r="V127" s="52"/>
      <c r="W127" s="56"/>
      <c r="X127" s="15"/>
      <c r="Y127" s="52"/>
      <c r="Z127" s="39"/>
      <c r="AA127" s="39"/>
      <c r="AB127" s="55"/>
      <c r="AC127" s="17"/>
      <c r="AD127" s="15"/>
      <c r="AE127" s="65"/>
      <c r="AF127" s="125"/>
      <c r="AG127" s="39"/>
      <c r="AH127" s="52"/>
      <c r="AJ127" s="17"/>
      <c r="AK127" s="17"/>
      <c r="AL127" s="17"/>
      <c r="AM127" s="17"/>
      <c r="AO127" s="31"/>
    </row>
    <row r="128" spans="2:41" s="3" customFormat="1" ht="9.9499999999999993" customHeight="1" x14ac:dyDescent="0.2">
      <c r="P128" s="74"/>
      <c r="Q128" s="90"/>
      <c r="R128" s="6"/>
      <c r="S128" s="39"/>
      <c r="T128" s="6"/>
      <c r="U128" s="5"/>
      <c r="V128" s="52"/>
      <c r="W128" s="56"/>
      <c r="X128" s="15"/>
      <c r="Y128" s="52"/>
      <c r="Z128" s="39"/>
      <c r="AA128" s="39"/>
      <c r="AB128" s="55"/>
      <c r="AC128" s="17"/>
      <c r="AD128" s="15"/>
      <c r="AE128" s="65"/>
      <c r="AF128" s="125"/>
      <c r="AG128" s="39"/>
      <c r="AH128" s="52"/>
      <c r="AJ128" s="17"/>
      <c r="AK128" s="17"/>
      <c r="AL128" s="17"/>
      <c r="AM128" s="17"/>
      <c r="AO128" s="31"/>
    </row>
    <row r="129" spans="16:41" s="3" customFormat="1" ht="9.9499999999999993" customHeight="1" x14ac:dyDescent="0.2">
      <c r="P129" s="74"/>
      <c r="Q129" s="90"/>
      <c r="R129" s="6"/>
      <c r="S129" s="39"/>
      <c r="T129" s="6"/>
      <c r="U129" s="5"/>
      <c r="V129" s="52"/>
      <c r="W129" s="56"/>
      <c r="X129" s="15"/>
      <c r="Y129" s="52"/>
      <c r="Z129" s="39"/>
      <c r="AA129" s="39"/>
      <c r="AB129" s="55"/>
      <c r="AC129" s="17"/>
      <c r="AD129" s="15"/>
      <c r="AE129" s="65"/>
      <c r="AF129" s="125"/>
      <c r="AG129" s="39"/>
      <c r="AH129" s="52"/>
      <c r="AJ129" s="17"/>
      <c r="AK129" s="17"/>
      <c r="AL129" s="17"/>
      <c r="AM129" s="17"/>
      <c r="AO129" s="31"/>
    </row>
    <row r="130" spans="16:41" s="3" customFormat="1" ht="9.9499999999999993" customHeight="1" x14ac:dyDescent="0.2">
      <c r="P130" s="74"/>
      <c r="Q130" s="90"/>
      <c r="R130" s="6"/>
      <c r="S130" s="39"/>
      <c r="T130" s="6"/>
      <c r="U130" s="5"/>
      <c r="V130" s="52"/>
      <c r="W130" s="56"/>
      <c r="X130" s="15"/>
      <c r="Y130" s="52"/>
      <c r="Z130" s="39"/>
      <c r="AA130" s="39"/>
      <c r="AB130" s="55"/>
      <c r="AC130" s="17"/>
      <c r="AD130" s="15"/>
      <c r="AE130" s="65"/>
      <c r="AF130" s="125"/>
      <c r="AG130" s="39"/>
      <c r="AH130" s="52"/>
      <c r="AJ130" s="17"/>
      <c r="AK130" s="17"/>
      <c r="AL130" s="17"/>
      <c r="AM130" s="17"/>
      <c r="AO130" s="31"/>
    </row>
    <row r="131" spans="16:41" s="3" customFormat="1" ht="9.9499999999999993" customHeight="1" x14ac:dyDescent="0.2">
      <c r="P131" s="74"/>
      <c r="Q131" s="90"/>
      <c r="R131" s="6"/>
      <c r="S131" s="39"/>
      <c r="T131" s="6"/>
      <c r="U131" s="5"/>
      <c r="V131" s="52"/>
      <c r="W131" s="56"/>
      <c r="X131" s="15"/>
      <c r="Y131" s="52"/>
      <c r="Z131" s="39"/>
      <c r="AA131" s="39"/>
      <c r="AB131" s="55"/>
      <c r="AC131" s="17"/>
      <c r="AD131" s="15"/>
      <c r="AE131" s="65"/>
      <c r="AF131" s="125"/>
      <c r="AG131" s="39"/>
      <c r="AH131" s="52"/>
      <c r="AJ131" s="17"/>
      <c r="AK131" s="17"/>
      <c r="AL131" s="17"/>
      <c r="AM131" s="17"/>
      <c r="AO131" s="31"/>
    </row>
    <row r="132" spans="16:41" s="3" customFormat="1" ht="9.9499999999999993" customHeight="1" x14ac:dyDescent="0.2">
      <c r="P132" s="74"/>
      <c r="Q132" s="90"/>
      <c r="R132" s="6"/>
      <c r="S132" s="39"/>
      <c r="T132" s="6"/>
      <c r="U132" s="5"/>
      <c r="V132" s="52"/>
      <c r="W132" s="56"/>
      <c r="X132" s="15"/>
      <c r="Y132" s="52"/>
      <c r="Z132" s="39"/>
      <c r="AA132" s="39"/>
      <c r="AB132" s="55"/>
      <c r="AC132" s="17"/>
      <c r="AD132" s="15"/>
      <c r="AE132" s="65"/>
      <c r="AF132" s="125"/>
      <c r="AG132" s="39"/>
      <c r="AH132" s="52"/>
      <c r="AJ132" s="17"/>
      <c r="AK132" s="17"/>
      <c r="AL132" s="17"/>
      <c r="AM132" s="17"/>
      <c r="AO132" s="31"/>
    </row>
    <row r="133" spans="16:41" s="3" customFormat="1" ht="9.9499999999999993" customHeight="1" x14ac:dyDescent="0.2">
      <c r="P133" s="74"/>
      <c r="Q133" s="90"/>
      <c r="R133" s="6"/>
      <c r="S133" s="39"/>
      <c r="T133" s="6"/>
      <c r="U133" s="5"/>
      <c r="V133" s="52"/>
      <c r="W133" s="56"/>
      <c r="X133" s="15"/>
      <c r="Y133" s="52"/>
      <c r="Z133" s="39"/>
      <c r="AA133" s="39"/>
      <c r="AB133" s="55"/>
      <c r="AC133" s="17"/>
      <c r="AD133" s="15"/>
      <c r="AE133" s="65"/>
      <c r="AF133" s="125"/>
      <c r="AG133" s="39"/>
      <c r="AH133" s="52"/>
      <c r="AJ133" s="17"/>
      <c r="AK133" s="17"/>
      <c r="AL133" s="17"/>
      <c r="AM133" s="17"/>
      <c r="AO133" s="31"/>
    </row>
    <row r="134" spans="16:41" s="3" customFormat="1" ht="9.9499999999999993" customHeight="1" x14ac:dyDescent="0.2">
      <c r="P134" s="74"/>
      <c r="Q134" s="90"/>
      <c r="R134" s="6"/>
      <c r="S134" s="39"/>
      <c r="T134" s="6"/>
      <c r="U134" s="5"/>
      <c r="V134" s="52"/>
      <c r="W134" s="56"/>
      <c r="X134" s="15"/>
      <c r="Y134" s="52"/>
      <c r="Z134" s="39"/>
      <c r="AA134" s="39"/>
      <c r="AB134" s="55"/>
      <c r="AC134" s="17"/>
      <c r="AD134" s="15"/>
      <c r="AE134" s="65"/>
      <c r="AF134" s="125"/>
      <c r="AG134" s="39"/>
      <c r="AH134" s="52"/>
      <c r="AJ134" s="17"/>
      <c r="AK134" s="17"/>
      <c r="AL134" s="17"/>
      <c r="AM134" s="17"/>
      <c r="AO134" s="31"/>
    </row>
    <row r="135" spans="16:41" s="3" customFormat="1" ht="9.9499999999999993" customHeight="1" x14ac:dyDescent="0.2">
      <c r="P135" s="74"/>
      <c r="Q135" s="90"/>
      <c r="R135" s="6"/>
      <c r="S135" s="39"/>
      <c r="T135" s="6"/>
      <c r="U135" s="5"/>
      <c r="V135" s="52"/>
      <c r="W135" s="56"/>
      <c r="X135" s="15"/>
      <c r="Y135" s="52"/>
      <c r="Z135" s="39"/>
      <c r="AA135" s="39"/>
      <c r="AB135" s="55"/>
      <c r="AC135" s="17"/>
      <c r="AD135" s="15"/>
      <c r="AE135" s="65"/>
      <c r="AF135" s="125"/>
      <c r="AG135" s="39"/>
      <c r="AH135" s="52"/>
      <c r="AJ135" s="17"/>
      <c r="AK135" s="17"/>
      <c r="AL135" s="17"/>
      <c r="AM135" s="17"/>
      <c r="AO135" s="31"/>
    </row>
    <row r="136" spans="16:41" s="3" customFormat="1" ht="9.9499999999999993" customHeight="1" x14ac:dyDescent="0.2">
      <c r="P136" s="74"/>
      <c r="Q136" s="90"/>
      <c r="R136" s="6"/>
      <c r="S136" s="39"/>
      <c r="T136" s="6"/>
      <c r="U136" s="5"/>
      <c r="V136" s="52"/>
      <c r="W136" s="56"/>
      <c r="X136" s="15"/>
      <c r="Y136" s="52"/>
      <c r="Z136" s="39"/>
      <c r="AA136" s="39"/>
      <c r="AB136" s="55"/>
      <c r="AC136" s="17"/>
      <c r="AD136" s="15"/>
      <c r="AE136" s="65"/>
      <c r="AF136" s="125"/>
      <c r="AG136" s="39"/>
      <c r="AH136" s="52"/>
      <c r="AJ136" s="17"/>
      <c r="AK136" s="17"/>
      <c r="AL136" s="17"/>
      <c r="AM136" s="17"/>
      <c r="AO136" s="31"/>
    </row>
    <row r="137" spans="16:41" s="3" customFormat="1" ht="9.9499999999999993" customHeight="1" x14ac:dyDescent="0.2">
      <c r="P137" s="74"/>
      <c r="Q137" s="90"/>
      <c r="R137" s="6"/>
      <c r="S137" s="39"/>
      <c r="T137" s="6"/>
      <c r="U137" s="5"/>
      <c r="V137" s="52"/>
      <c r="W137" s="56"/>
      <c r="X137" s="15"/>
      <c r="Y137" s="52"/>
      <c r="Z137" s="39"/>
      <c r="AA137" s="39"/>
      <c r="AB137" s="55"/>
      <c r="AC137" s="17"/>
      <c r="AD137" s="15"/>
      <c r="AE137" s="65"/>
      <c r="AF137" s="125"/>
      <c r="AG137" s="39"/>
      <c r="AH137" s="52"/>
      <c r="AJ137" s="17"/>
      <c r="AK137" s="17"/>
      <c r="AL137" s="17"/>
      <c r="AM137" s="17"/>
      <c r="AO137" s="31"/>
    </row>
    <row r="138" spans="16:41" s="3" customFormat="1" ht="9.9499999999999993" customHeight="1" x14ac:dyDescent="0.2">
      <c r="P138" s="74"/>
      <c r="Q138" s="90"/>
      <c r="R138" s="6"/>
      <c r="S138" s="39"/>
      <c r="T138" s="6"/>
      <c r="U138" s="5"/>
      <c r="V138" s="52"/>
      <c r="W138" s="56"/>
      <c r="X138" s="15"/>
      <c r="Y138" s="52"/>
      <c r="Z138" s="39"/>
      <c r="AA138" s="39"/>
      <c r="AB138" s="55"/>
      <c r="AC138" s="17"/>
      <c r="AD138" s="15"/>
      <c r="AE138" s="65"/>
      <c r="AF138" s="125"/>
      <c r="AG138" s="39"/>
      <c r="AH138" s="52"/>
      <c r="AJ138" s="17"/>
      <c r="AK138" s="17"/>
      <c r="AL138" s="17"/>
      <c r="AM138" s="17"/>
      <c r="AO138" s="31"/>
    </row>
    <row r="139" spans="16:41" s="3" customFormat="1" ht="9.9499999999999993" customHeight="1" x14ac:dyDescent="0.2">
      <c r="P139" s="74"/>
      <c r="Q139" s="90"/>
      <c r="R139" s="6"/>
      <c r="S139" s="39"/>
      <c r="T139" s="6"/>
      <c r="U139" s="5"/>
      <c r="V139" s="52"/>
      <c r="W139" s="56"/>
      <c r="X139" s="15"/>
      <c r="Y139" s="52"/>
      <c r="Z139" s="39"/>
      <c r="AA139" s="39"/>
      <c r="AB139" s="55"/>
      <c r="AC139" s="17"/>
      <c r="AD139" s="15"/>
      <c r="AE139" s="65"/>
      <c r="AF139" s="125"/>
      <c r="AG139" s="39"/>
      <c r="AH139" s="52"/>
      <c r="AJ139" s="17"/>
      <c r="AK139" s="17"/>
      <c r="AL139" s="17"/>
      <c r="AM139" s="17"/>
      <c r="AO139" s="31"/>
    </row>
    <row r="140" spans="16:41" s="3" customFormat="1" ht="9.9499999999999993" customHeight="1" x14ac:dyDescent="0.2">
      <c r="P140" s="74"/>
      <c r="Q140" s="90"/>
      <c r="R140" s="6"/>
      <c r="S140" s="39"/>
      <c r="T140" s="6"/>
      <c r="U140" s="5"/>
      <c r="V140" s="52"/>
      <c r="W140" s="56"/>
      <c r="X140" s="15"/>
      <c r="Y140" s="52"/>
      <c r="Z140" s="39"/>
      <c r="AA140" s="39"/>
      <c r="AB140" s="55"/>
      <c r="AC140" s="17"/>
      <c r="AD140" s="15"/>
      <c r="AE140" s="65"/>
      <c r="AF140" s="125"/>
      <c r="AG140" s="39"/>
      <c r="AH140" s="52"/>
      <c r="AJ140" s="17"/>
      <c r="AK140" s="17"/>
      <c r="AL140" s="17"/>
      <c r="AM140" s="17"/>
      <c r="AO140" s="31"/>
    </row>
    <row r="141" spans="16:41" s="3" customFormat="1" ht="9.9499999999999993" customHeight="1" x14ac:dyDescent="0.2">
      <c r="P141" s="74"/>
      <c r="Q141" s="90"/>
      <c r="R141" s="6"/>
      <c r="S141" s="39"/>
      <c r="T141" s="6"/>
      <c r="U141" s="5"/>
      <c r="V141" s="52"/>
      <c r="W141" s="56"/>
      <c r="X141" s="15"/>
      <c r="Y141" s="52"/>
      <c r="Z141" s="39"/>
      <c r="AA141" s="39"/>
      <c r="AB141" s="55"/>
      <c r="AC141" s="17"/>
      <c r="AD141" s="15"/>
      <c r="AE141" s="65"/>
      <c r="AF141" s="125"/>
      <c r="AG141" s="39"/>
      <c r="AH141" s="52"/>
      <c r="AJ141" s="17"/>
      <c r="AK141" s="17"/>
      <c r="AL141" s="17"/>
      <c r="AM141" s="17"/>
      <c r="AO141" s="31"/>
    </row>
    <row r="142" spans="16:41" s="3" customFormat="1" ht="9.9499999999999993" customHeight="1" x14ac:dyDescent="0.2">
      <c r="P142" s="74"/>
      <c r="Q142" s="90"/>
      <c r="R142" s="6"/>
      <c r="S142" s="39"/>
      <c r="T142" s="6"/>
      <c r="U142" s="5"/>
      <c r="V142" s="52"/>
      <c r="W142" s="56"/>
      <c r="X142" s="15"/>
      <c r="Y142" s="52"/>
      <c r="Z142" s="39"/>
      <c r="AA142" s="39"/>
      <c r="AB142" s="55"/>
      <c r="AC142" s="17"/>
      <c r="AD142" s="15"/>
      <c r="AE142" s="65"/>
      <c r="AF142" s="125"/>
      <c r="AG142" s="39"/>
      <c r="AH142" s="52"/>
      <c r="AJ142" s="17"/>
      <c r="AK142" s="17"/>
      <c r="AL142" s="17"/>
      <c r="AM142" s="17"/>
      <c r="AO142" s="31"/>
    </row>
    <row r="143" spans="16:41" s="3" customFormat="1" ht="9.9499999999999993" customHeight="1" x14ac:dyDescent="0.2">
      <c r="P143" s="74"/>
      <c r="Q143" s="90"/>
      <c r="R143" s="6"/>
      <c r="S143" s="39"/>
      <c r="T143" s="6"/>
      <c r="U143" s="5"/>
      <c r="V143" s="52"/>
      <c r="W143" s="56"/>
      <c r="X143" s="15"/>
      <c r="Y143" s="52"/>
      <c r="Z143" s="39"/>
      <c r="AA143" s="39"/>
      <c r="AB143" s="55"/>
      <c r="AC143" s="17"/>
      <c r="AD143" s="15"/>
      <c r="AE143" s="65"/>
      <c r="AF143" s="125"/>
      <c r="AG143" s="39"/>
      <c r="AH143" s="52"/>
      <c r="AJ143" s="17"/>
      <c r="AK143" s="17"/>
      <c r="AL143" s="17"/>
      <c r="AM143" s="17"/>
      <c r="AO143" s="31"/>
    </row>
    <row r="144" spans="16:41" s="3" customFormat="1" ht="9.9499999999999993" customHeight="1" x14ac:dyDescent="0.2">
      <c r="P144" s="74"/>
      <c r="Q144" s="90"/>
      <c r="R144" s="6"/>
      <c r="S144" s="39"/>
      <c r="T144" s="6"/>
      <c r="U144" s="5"/>
      <c r="V144" s="52"/>
      <c r="W144" s="56"/>
      <c r="X144" s="15"/>
      <c r="Y144" s="52"/>
      <c r="Z144" s="39"/>
      <c r="AA144" s="39"/>
      <c r="AB144" s="55"/>
      <c r="AC144" s="17"/>
      <c r="AD144" s="15"/>
      <c r="AE144" s="65"/>
      <c r="AF144" s="125"/>
      <c r="AG144" s="39"/>
      <c r="AH144" s="52"/>
      <c r="AJ144" s="17"/>
      <c r="AK144" s="17"/>
      <c r="AL144" s="17"/>
      <c r="AM144" s="17"/>
      <c r="AO144" s="31"/>
    </row>
    <row r="145" spans="16:41" s="3" customFormat="1" ht="9.9499999999999993" customHeight="1" x14ac:dyDescent="0.2">
      <c r="P145" s="74"/>
      <c r="Q145" s="90"/>
      <c r="R145" s="6"/>
      <c r="S145" s="39"/>
      <c r="T145" s="6"/>
      <c r="U145" s="5"/>
      <c r="V145" s="52"/>
      <c r="W145" s="56"/>
      <c r="X145" s="15"/>
      <c r="Y145" s="52"/>
      <c r="Z145" s="39"/>
      <c r="AA145" s="39"/>
      <c r="AB145" s="55"/>
      <c r="AC145" s="17"/>
      <c r="AD145" s="15"/>
      <c r="AE145" s="65"/>
      <c r="AF145" s="125"/>
      <c r="AG145" s="39"/>
      <c r="AH145" s="52"/>
      <c r="AJ145" s="17"/>
      <c r="AK145" s="17"/>
      <c r="AL145" s="17"/>
      <c r="AM145" s="17"/>
      <c r="AO145" s="31"/>
    </row>
    <row r="146" spans="16:41" s="3" customFormat="1" ht="9.9499999999999993" customHeight="1" x14ac:dyDescent="0.2">
      <c r="P146" s="74"/>
      <c r="Q146" s="90"/>
      <c r="R146" s="6"/>
      <c r="S146" s="39"/>
      <c r="T146" s="6"/>
      <c r="U146" s="5"/>
      <c r="V146" s="52"/>
      <c r="W146" s="56"/>
      <c r="X146" s="15"/>
      <c r="Y146" s="52"/>
      <c r="Z146" s="39"/>
      <c r="AA146" s="39"/>
      <c r="AB146" s="55"/>
      <c r="AC146" s="17"/>
      <c r="AD146" s="15"/>
      <c r="AE146" s="65"/>
      <c r="AF146" s="125"/>
      <c r="AG146" s="39"/>
      <c r="AH146" s="52"/>
      <c r="AJ146" s="17"/>
      <c r="AK146" s="17"/>
      <c r="AL146" s="17"/>
      <c r="AM146" s="17"/>
      <c r="AO146" s="31"/>
    </row>
    <row r="147" spans="16:41" s="3" customFormat="1" ht="9.9499999999999993" customHeight="1" x14ac:dyDescent="0.2">
      <c r="P147" s="74"/>
      <c r="Q147" s="90"/>
      <c r="R147" s="6"/>
      <c r="S147" s="39"/>
      <c r="T147" s="6"/>
      <c r="U147" s="5"/>
      <c r="V147" s="52"/>
      <c r="W147" s="56"/>
      <c r="X147" s="15"/>
      <c r="Y147" s="52"/>
      <c r="Z147" s="39"/>
      <c r="AA147" s="39"/>
      <c r="AB147" s="55"/>
      <c r="AC147" s="17"/>
      <c r="AD147" s="15"/>
      <c r="AE147" s="65"/>
      <c r="AF147" s="125"/>
      <c r="AG147" s="39"/>
      <c r="AH147" s="52"/>
      <c r="AJ147" s="17"/>
      <c r="AK147" s="17"/>
      <c r="AL147" s="17"/>
      <c r="AM147" s="17"/>
      <c r="AO147" s="31"/>
    </row>
    <row r="148" spans="16:41" s="3" customFormat="1" ht="9.9499999999999993" customHeight="1" x14ac:dyDescent="0.2">
      <c r="P148" s="74"/>
      <c r="Q148" s="90"/>
      <c r="R148" s="6"/>
      <c r="S148" s="39"/>
      <c r="T148" s="6"/>
      <c r="U148" s="5"/>
      <c r="V148" s="52"/>
      <c r="W148" s="56"/>
      <c r="X148" s="15"/>
      <c r="Y148" s="52"/>
      <c r="Z148" s="39"/>
      <c r="AA148" s="39"/>
      <c r="AB148" s="55"/>
      <c r="AC148" s="17"/>
      <c r="AD148" s="15"/>
      <c r="AE148" s="65"/>
      <c r="AF148" s="125"/>
      <c r="AG148" s="39"/>
      <c r="AH148" s="52"/>
      <c r="AJ148" s="17"/>
      <c r="AK148" s="17"/>
      <c r="AL148" s="17"/>
      <c r="AM148" s="17"/>
      <c r="AO148" s="31"/>
    </row>
    <row r="149" spans="16:41" s="3" customFormat="1" ht="9.9499999999999993" customHeight="1" x14ac:dyDescent="0.2">
      <c r="P149" s="74"/>
      <c r="Q149" s="90"/>
      <c r="R149" s="6"/>
      <c r="S149" s="39"/>
      <c r="T149" s="6"/>
      <c r="U149" s="5"/>
      <c r="V149" s="52"/>
      <c r="W149" s="56"/>
      <c r="X149" s="15"/>
      <c r="Y149" s="52"/>
      <c r="Z149" s="39"/>
      <c r="AA149" s="39"/>
      <c r="AB149" s="55"/>
      <c r="AC149" s="17"/>
      <c r="AD149" s="15"/>
      <c r="AE149" s="65"/>
      <c r="AF149" s="125"/>
      <c r="AG149" s="39"/>
      <c r="AH149" s="52"/>
      <c r="AJ149" s="17"/>
      <c r="AK149" s="17"/>
      <c r="AL149" s="17"/>
      <c r="AM149" s="17"/>
      <c r="AO149" s="31"/>
    </row>
    <row r="150" spans="16:41" s="3" customFormat="1" ht="9.9499999999999993" customHeight="1" x14ac:dyDescent="0.2">
      <c r="P150" s="74"/>
      <c r="Q150" s="90"/>
      <c r="R150" s="6"/>
      <c r="S150" s="39"/>
      <c r="T150" s="6"/>
      <c r="U150" s="5"/>
      <c r="V150" s="52"/>
      <c r="W150" s="56"/>
      <c r="X150" s="15"/>
      <c r="Y150" s="52"/>
      <c r="Z150" s="39"/>
      <c r="AA150" s="39"/>
      <c r="AB150" s="55"/>
      <c r="AC150" s="17"/>
      <c r="AD150" s="15"/>
      <c r="AE150" s="65"/>
      <c r="AF150" s="125"/>
      <c r="AG150" s="39"/>
      <c r="AH150" s="52"/>
      <c r="AJ150" s="17"/>
      <c r="AK150" s="17"/>
      <c r="AL150" s="17"/>
      <c r="AM150" s="17"/>
      <c r="AO150" s="31"/>
    </row>
    <row r="151" spans="16:41" s="3" customFormat="1" ht="9.9499999999999993" customHeight="1" x14ac:dyDescent="0.2">
      <c r="P151" s="74"/>
      <c r="Q151" s="90"/>
      <c r="R151" s="6"/>
      <c r="S151" s="39"/>
      <c r="T151" s="6"/>
      <c r="U151" s="5"/>
      <c r="V151" s="52"/>
      <c r="W151" s="56"/>
      <c r="X151" s="15"/>
      <c r="Y151" s="52"/>
      <c r="Z151" s="39"/>
      <c r="AA151" s="39"/>
      <c r="AB151" s="55"/>
      <c r="AC151" s="17"/>
      <c r="AD151" s="15"/>
      <c r="AE151" s="65"/>
      <c r="AF151" s="125"/>
      <c r="AG151" s="39"/>
      <c r="AH151" s="52"/>
      <c r="AJ151" s="17"/>
      <c r="AK151" s="17"/>
      <c r="AL151" s="17"/>
      <c r="AM151" s="17"/>
      <c r="AO151" s="31"/>
    </row>
    <row r="152" spans="16:41" s="3" customFormat="1" ht="9.9499999999999993" customHeight="1" x14ac:dyDescent="0.2">
      <c r="P152" s="74"/>
      <c r="Q152" s="90"/>
      <c r="R152" s="6"/>
      <c r="S152" s="39"/>
      <c r="T152" s="6"/>
      <c r="U152" s="5"/>
      <c r="V152" s="52"/>
      <c r="W152" s="56"/>
      <c r="X152" s="15"/>
      <c r="Y152" s="52"/>
      <c r="Z152" s="39"/>
      <c r="AA152" s="39"/>
      <c r="AB152" s="55"/>
      <c r="AC152" s="17"/>
      <c r="AD152" s="15"/>
      <c r="AE152" s="65"/>
      <c r="AF152" s="125"/>
      <c r="AG152" s="39"/>
      <c r="AH152" s="52"/>
      <c r="AJ152" s="17"/>
      <c r="AK152" s="17"/>
      <c r="AL152" s="17"/>
      <c r="AM152" s="17"/>
      <c r="AO152" s="31"/>
    </row>
    <row r="153" spans="16:41" s="3" customFormat="1" ht="9.9499999999999993" customHeight="1" x14ac:dyDescent="0.2">
      <c r="P153" s="74"/>
      <c r="Q153" s="90"/>
      <c r="R153" s="6"/>
      <c r="S153" s="39"/>
      <c r="T153" s="6"/>
      <c r="U153" s="5"/>
      <c r="V153" s="52"/>
      <c r="W153" s="56"/>
      <c r="X153" s="15"/>
      <c r="Y153" s="52"/>
      <c r="Z153" s="39"/>
      <c r="AA153" s="39"/>
      <c r="AB153" s="55"/>
      <c r="AC153" s="17"/>
      <c r="AD153" s="15"/>
      <c r="AE153" s="65"/>
      <c r="AF153" s="125"/>
      <c r="AG153" s="39"/>
      <c r="AH153" s="52"/>
      <c r="AJ153" s="17"/>
      <c r="AK153" s="17"/>
      <c r="AL153" s="17"/>
      <c r="AM153" s="17"/>
      <c r="AO153" s="31"/>
    </row>
    <row r="154" spans="16:41" s="3" customFormat="1" ht="9.9499999999999993" customHeight="1" x14ac:dyDescent="0.2">
      <c r="P154" s="74"/>
      <c r="Q154" s="90"/>
      <c r="R154" s="6"/>
      <c r="S154" s="39"/>
      <c r="T154" s="6"/>
      <c r="U154" s="5"/>
      <c r="V154" s="52"/>
      <c r="W154" s="56"/>
      <c r="X154" s="15"/>
      <c r="Y154" s="52"/>
      <c r="Z154" s="39"/>
      <c r="AA154" s="39"/>
      <c r="AB154" s="55"/>
      <c r="AC154" s="17"/>
      <c r="AD154" s="15"/>
      <c r="AE154" s="65"/>
      <c r="AF154" s="125"/>
      <c r="AG154" s="39"/>
      <c r="AH154" s="52"/>
      <c r="AJ154" s="17"/>
      <c r="AK154" s="17"/>
      <c r="AL154" s="17"/>
      <c r="AM154" s="17"/>
      <c r="AO154" s="31"/>
    </row>
    <row r="155" spans="16:41" s="3" customFormat="1" ht="9.9499999999999993" customHeight="1" x14ac:dyDescent="0.2">
      <c r="P155" s="74"/>
      <c r="Q155" s="90"/>
      <c r="R155" s="6"/>
      <c r="S155" s="39"/>
      <c r="T155" s="6"/>
      <c r="U155" s="5"/>
      <c r="V155" s="52"/>
      <c r="W155" s="56"/>
      <c r="X155" s="15"/>
      <c r="Y155" s="52"/>
      <c r="Z155" s="39"/>
      <c r="AA155" s="39"/>
      <c r="AB155" s="55"/>
      <c r="AC155" s="17"/>
      <c r="AD155" s="15"/>
      <c r="AE155" s="65"/>
      <c r="AF155" s="125"/>
      <c r="AG155" s="39"/>
      <c r="AH155" s="52"/>
      <c r="AJ155" s="17"/>
      <c r="AK155" s="17"/>
      <c r="AL155" s="17"/>
      <c r="AM155" s="17"/>
      <c r="AO155" s="31"/>
    </row>
    <row r="156" spans="16:41" s="3" customFormat="1" ht="9.9499999999999993" customHeight="1" x14ac:dyDescent="0.2">
      <c r="P156" s="74"/>
      <c r="Q156" s="90"/>
      <c r="R156" s="6"/>
      <c r="S156" s="39"/>
      <c r="T156" s="6"/>
      <c r="U156" s="5"/>
      <c r="V156" s="52"/>
      <c r="W156" s="56"/>
      <c r="X156" s="15"/>
      <c r="Y156" s="52"/>
      <c r="Z156" s="39"/>
      <c r="AA156" s="39"/>
      <c r="AB156" s="55"/>
      <c r="AC156" s="17"/>
      <c r="AD156" s="15"/>
      <c r="AE156" s="65"/>
      <c r="AF156" s="125"/>
      <c r="AG156" s="39"/>
      <c r="AH156" s="52"/>
      <c r="AJ156" s="17"/>
      <c r="AK156" s="17"/>
      <c r="AL156" s="17"/>
      <c r="AM156" s="17"/>
      <c r="AO156" s="31"/>
    </row>
    <row r="157" spans="16:41" s="3" customFormat="1" ht="9.9499999999999993" customHeight="1" x14ac:dyDescent="0.2">
      <c r="P157" s="74"/>
      <c r="Q157" s="90"/>
      <c r="R157" s="6"/>
      <c r="S157" s="39"/>
      <c r="T157" s="6"/>
      <c r="U157" s="5"/>
      <c r="V157" s="52"/>
      <c r="W157" s="56"/>
      <c r="X157" s="15"/>
      <c r="Y157" s="52"/>
      <c r="Z157" s="39"/>
      <c r="AA157" s="39"/>
      <c r="AB157" s="55"/>
      <c r="AC157" s="17"/>
      <c r="AD157" s="15"/>
      <c r="AE157" s="65"/>
      <c r="AF157" s="125"/>
      <c r="AG157" s="39"/>
      <c r="AH157" s="52"/>
      <c r="AJ157" s="17"/>
      <c r="AK157" s="17"/>
      <c r="AL157" s="17"/>
      <c r="AM157" s="17"/>
      <c r="AO157" s="31"/>
    </row>
    <row r="158" spans="16:41" s="3" customFormat="1" ht="9.9499999999999993" customHeight="1" x14ac:dyDescent="0.2">
      <c r="P158" s="74"/>
      <c r="Q158" s="90"/>
      <c r="R158" s="6"/>
      <c r="S158" s="39"/>
      <c r="T158" s="6"/>
      <c r="U158" s="5"/>
      <c r="V158" s="52"/>
      <c r="W158" s="56"/>
      <c r="X158" s="15"/>
      <c r="Y158" s="52"/>
      <c r="Z158" s="39"/>
      <c r="AA158" s="39"/>
      <c r="AB158" s="55"/>
      <c r="AC158" s="17"/>
      <c r="AD158" s="15"/>
      <c r="AE158" s="65"/>
      <c r="AF158" s="125"/>
      <c r="AG158" s="39"/>
      <c r="AH158" s="52"/>
      <c r="AJ158" s="17"/>
      <c r="AK158" s="17"/>
      <c r="AL158" s="17"/>
      <c r="AM158" s="17"/>
      <c r="AO158" s="31"/>
    </row>
    <row r="159" spans="16:41" s="3" customFormat="1" ht="9.9499999999999993" customHeight="1" x14ac:dyDescent="0.2">
      <c r="P159" s="74"/>
      <c r="Q159" s="90"/>
      <c r="R159" s="6"/>
      <c r="S159" s="39"/>
      <c r="T159" s="6"/>
      <c r="U159" s="5"/>
      <c r="V159" s="52"/>
      <c r="W159" s="56"/>
      <c r="X159" s="15"/>
      <c r="Y159" s="52"/>
      <c r="Z159" s="39"/>
      <c r="AA159" s="39"/>
      <c r="AB159" s="55"/>
      <c r="AC159" s="17"/>
      <c r="AD159" s="15"/>
      <c r="AE159" s="65"/>
      <c r="AF159" s="125"/>
      <c r="AG159" s="39"/>
      <c r="AH159" s="52"/>
      <c r="AJ159" s="17"/>
      <c r="AK159" s="17"/>
      <c r="AL159" s="17"/>
      <c r="AM159" s="17"/>
      <c r="AO159" s="31"/>
    </row>
    <row r="160" spans="16:41" s="3" customFormat="1" ht="9.9499999999999993" customHeight="1" x14ac:dyDescent="0.2">
      <c r="P160" s="74"/>
      <c r="Q160" s="90"/>
      <c r="R160" s="6"/>
      <c r="S160" s="39"/>
      <c r="T160" s="6"/>
      <c r="U160" s="5"/>
      <c r="V160" s="52"/>
      <c r="W160" s="56"/>
      <c r="X160" s="15"/>
      <c r="Y160" s="52"/>
      <c r="Z160" s="39"/>
      <c r="AA160" s="39"/>
      <c r="AB160" s="55"/>
      <c r="AC160" s="17"/>
      <c r="AD160" s="15"/>
      <c r="AE160" s="65"/>
      <c r="AF160" s="125"/>
      <c r="AG160" s="39"/>
      <c r="AH160" s="52"/>
      <c r="AJ160" s="17"/>
      <c r="AK160" s="17"/>
      <c r="AL160" s="17"/>
      <c r="AM160" s="17"/>
      <c r="AO160" s="31"/>
    </row>
    <row r="161" spans="1:42" s="3" customFormat="1" ht="9.9499999999999993" customHeight="1" x14ac:dyDescent="0.2">
      <c r="P161" s="74"/>
      <c r="Q161" s="90"/>
      <c r="R161" s="6"/>
      <c r="S161" s="39"/>
      <c r="T161" s="6"/>
      <c r="U161" s="5"/>
      <c r="V161" s="52"/>
      <c r="W161" s="56"/>
      <c r="X161" s="15"/>
      <c r="Y161" s="52"/>
      <c r="Z161" s="39"/>
      <c r="AA161" s="39"/>
      <c r="AB161" s="55"/>
      <c r="AC161" s="17"/>
      <c r="AD161" s="15"/>
      <c r="AE161" s="65"/>
      <c r="AF161" s="125"/>
      <c r="AG161" s="39"/>
      <c r="AH161" s="52"/>
      <c r="AJ161" s="17"/>
      <c r="AK161" s="17"/>
      <c r="AL161" s="17"/>
      <c r="AM161" s="17"/>
      <c r="AO161" s="31"/>
    </row>
    <row r="162" spans="1:42" s="3" customFormat="1" ht="9.9499999999999993" customHeight="1" x14ac:dyDescent="0.2">
      <c r="P162" s="74"/>
      <c r="Q162" s="90"/>
      <c r="R162" s="6"/>
      <c r="S162" s="39"/>
      <c r="T162" s="6"/>
      <c r="U162" s="5"/>
      <c r="V162" s="52"/>
      <c r="W162" s="56"/>
      <c r="X162" s="15"/>
      <c r="Y162" s="52"/>
      <c r="Z162" s="39"/>
      <c r="AA162" s="39"/>
      <c r="AB162" s="55"/>
      <c r="AC162" s="17"/>
      <c r="AD162" s="15"/>
      <c r="AE162" s="65"/>
      <c r="AF162" s="125"/>
      <c r="AG162" s="39"/>
      <c r="AH162" s="52"/>
      <c r="AJ162" s="17"/>
      <c r="AK162" s="17"/>
      <c r="AL162" s="17"/>
      <c r="AM162" s="17"/>
      <c r="AO162" s="31"/>
    </row>
    <row r="163" spans="1:42" s="3" customFormat="1" ht="9.9499999999999993" customHeight="1" x14ac:dyDescent="0.2">
      <c r="P163" s="74"/>
      <c r="Q163" s="90"/>
      <c r="R163" s="6"/>
      <c r="S163" s="39"/>
      <c r="T163" s="6"/>
      <c r="U163" s="5"/>
      <c r="V163" s="52"/>
      <c r="W163" s="56"/>
      <c r="X163" s="15"/>
      <c r="Y163" s="52"/>
      <c r="Z163" s="39"/>
      <c r="AA163" s="39"/>
      <c r="AB163" s="55"/>
      <c r="AC163" s="17"/>
      <c r="AD163" s="15"/>
      <c r="AE163" s="65"/>
      <c r="AF163" s="125"/>
      <c r="AG163" s="39"/>
      <c r="AH163" s="52"/>
      <c r="AJ163" s="17"/>
      <c r="AK163" s="17"/>
      <c r="AL163" s="17"/>
      <c r="AM163" s="17"/>
      <c r="AO163" s="31"/>
    </row>
    <row r="164" spans="1:42" s="3" customFormat="1" ht="9.9499999999999993" customHeight="1" x14ac:dyDescent="0.2">
      <c r="P164" s="74"/>
      <c r="Q164" s="90"/>
      <c r="R164" s="6"/>
      <c r="S164" s="39"/>
      <c r="T164" s="6"/>
      <c r="U164" s="5"/>
      <c r="V164" s="52"/>
      <c r="W164" s="56"/>
      <c r="X164" s="15"/>
      <c r="Y164" s="52"/>
      <c r="Z164" s="39"/>
      <c r="AA164" s="39"/>
      <c r="AB164" s="55"/>
      <c r="AC164" s="17"/>
      <c r="AD164" s="15"/>
      <c r="AE164" s="65"/>
      <c r="AF164" s="125"/>
      <c r="AG164" s="39"/>
      <c r="AH164" s="52"/>
      <c r="AJ164" s="17"/>
      <c r="AK164" s="17"/>
      <c r="AL164" s="17"/>
      <c r="AM164" s="17"/>
      <c r="AO164" s="31"/>
    </row>
    <row r="165" spans="1:42" s="141" customFormat="1" ht="9.9499999999999993" customHeight="1" x14ac:dyDescent="0.2">
      <c r="C165" s="199" t="s">
        <v>130</v>
      </c>
      <c r="D165" s="199"/>
      <c r="E165" s="199"/>
      <c r="F165" s="199"/>
      <c r="G165" s="199"/>
      <c r="H165" s="199"/>
      <c r="I165" s="199"/>
      <c r="J165" s="199"/>
      <c r="K165" s="199"/>
      <c r="L165" s="199"/>
      <c r="M165" s="199"/>
      <c r="N165" s="199"/>
      <c r="O165" s="199"/>
      <c r="P165" s="199"/>
      <c r="Q165" s="199"/>
      <c r="R165" s="199"/>
      <c r="S165" s="199"/>
      <c r="T165" s="199"/>
      <c r="U165" s="142"/>
      <c r="V165" s="143"/>
      <c r="W165" s="146"/>
      <c r="X165" s="144"/>
      <c r="Y165" s="143"/>
      <c r="Z165" s="144"/>
      <c r="AA165" s="144"/>
      <c r="AB165" s="145"/>
      <c r="AC165" s="144"/>
      <c r="AD165" s="145"/>
      <c r="AE165" s="147"/>
      <c r="AF165" s="147"/>
      <c r="AG165" s="144"/>
      <c r="AH165" s="143"/>
      <c r="AI165" s="144"/>
      <c r="AJ165" s="144"/>
      <c r="AK165" s="144"/>
      <c r="AL165" s="144"/>
      <c r="AM165" s="144"/>
      <c r="AO165" s="148"/>
    </row>
    <row r="166" spans="1:42" s="3" customFormat="1" ht="2.1" customHeight="1" x14ac:dyDescent="0.2">
      <c r="C166" s="6"/>
      <c r="D166" s="6"/>
      <c r="E166" s="6"/>
      <c r="F166" s="6"/>
      <c r="G166" s="6"/>
      <c r="H166" s="6"/>
      <c r="I166" s="6"/>
      <c r="J166" s="6"/>
      <c r="K166" s="6"/>
      <c r="L166" s="6"/>
      <c r="M166" s="6"/>
      <c r="N166" s="6"/>
      <c r="O166" s="6"/>
      <c r="P166" s="29"/>
      <c r="Q166" s="90"/>
      <c r="R166" s="6"/>
      <c r="S166" s="170"/>
      <c r="T166" s="6"/>
      <c r="U166" s="5"/>
      <c r="V166" s="52"/>
      <c r="W166" s="56"/>
      <c r="X166" s="15"/>
      <c r="Y166" s="52"/>
      <c r="Z166" s="39"/>
      <c r="AA166" s="39"/>
      <c r="AB166" s="55"/>
      <c r="AC166" s="17"/>
      <c r="AD166" s="15"/>
      <c r="AE166" s="65"/>
      <c r="AF166" s="125"/>
      <c r="AG166" s="39"/>
      <c r="AH166" s="52"/>
      <c r="AJ166" s="17"/>
      <c r="AK166" s="17"/>
      <c r="AL166" s="17"/>
      <c r="AM166" s="17"/>
      <c r="AO166" s="31"/>
    </row>
    <row r="167" spans="1:42" s="141" customFormat="1" ht="38.25" customHeight="1" x14ac:dyDescent="0.2">
      <c r="C167" s="199" t="s">
        <v>29</v>
      </c>
      <c r="D167" s="199"/>
      <c r="E167" s="199"/>
      <c r="F167" s="199"/>
      <c r="G167" s="199"/>
      <c r="H167" s="199"/>
      <c r="I167" s="199"/>
      <c r="J167" s="199"/>
      <c r="K167" s="199"/>
      <c r="L167" s="199"/>
      <c r="M167" s="199"/>
      <c r="N167" s="199"/>
      <c r="O167" s="199"/>
      <c r="P167" s="199"/>
      <c r="Q167" s="199"/>
      <c r="R167" s="199"/>
      <c r="S167" s="199"/>
      <c r="T167" s="199"/>
      <c r="U167" s="142"/>
      <c r="V167" s="143"/>
      <c r="W167" s="146"/>
      <c r="X167" s="144"/>
      <c r="Y167" s="143"/>
      <c r="Z167" s="144"/>
      <c r="AA167" s="144"/>
      <c r="AB167" s="145"/>
      <c r="AC167" s="144"/>
      <c r="AD167" s="145"/>
      <c r="AE167" s="147"/>
      <c r="AF167" s="147"/>
      <c r="AG167" s="144"/>
      <c r="AH167" s="143"/>
      <c r="AI167" s="144"/>
      <c r="AJ167" s="144"/>
      <c r="AK167" s="144"/>
      <c r="AL167" s="144"/>
      <c r="AM167" s="144"/>
      <c r="AO167" s="148"/>
    </row>
    <row r="168" spans="1:42" ht="3.95" customHeight="1" x14ac:dyDescent="0.2">
      <c r="V168" s="52"/>
      <c r="Y168" s="52"/>
      <c r="AF168" s="128"/>
      <c r="AH168" s="52"/>
      <c r="AO168" s="100" t="s">
        <v>60</v>
      </c>
      <c r="AP168" s="3"/>
    </row>
    <row r="169" spans="1:42" x14ac:dyDescent="0.2">
      <c r="A169" s="100" t="s">
        <v>60</v>
      </c>
      <c r="B169" s="100" t="s">
        <v>60</v>
      </c>
      <c r="C169" s="100" t="s">
        <v>60</v>
      </c>
      <c r="D169" s="100" t="s">
        <v>60</v>
      </c>
      <c r="E169" s="100" t="s">
        <v>60</v>
      </c>
      <c r="F169" s="100" t="s">
        <v>60</v>
      </c>
      <c r="G169" s="100" t="s">
        <v>60</v>
      </c>
      <c r="H169" s="100" t="s">
        <v>60</v>
      </c>
      <c r="I169" s="100" t="s">
        <v>60</v>
      </c>
      <c r="J169" s="100" t="s">
        <v>60</v>
      </c>
      <c r="K169" s="100" t="s">
        <v>60</v>
      </c>
      <c r="L169" s="100" t="s">
        <v>60</v>
      </c>
      <c r="M169" s="100" t="s">
        <v>60</v>
      </c>
      <c r="N169" s="100" t="s">
        <v>60</v>
      </c>
      <c r="O169" s="100" t="s">
        <v>60</v>
      </c>
      <c r="P169" s="100" t="s">
        <v>60</v>
      </c>
      <c r="Q169" s="100" t="s">
        <v>60</v>
      </c>
      <c r="R169" s="100" t="s">
        <v>60</v>
      </c>
      <c r="S169" s="100" t="s">
        <v>60</v>
      </c>
      <c r="T169" s="100" t="s">
        <v>60</v>
      </c>
      <c r="U169" s="100" t="s">
        <v>60</v>
      </c>
      <c r="V169" s="100" t="s">
        <v>60</v>
      </c>
      <c r="W169" s="100" t="s">
        <v>60</v>
      </c>
      <c r="X169" s="100" t="s">
        <v>60</v>
      </c>
      <c r="Y169" s="100" t="s">
        <v>60</v>
      </c>
      <c r="Z169" s="100" t="s">
        <v>60</v>
      </c>
      <c r="AA169" s="100" t="s">
        <v>60</v>
      </c>
      <c r="AB169" s="100" t="s">
        <v>60</v>
      </c>
      <c r="AC169" s="100" t="s">
        <v>60</v>
      </c>
      <c r="AD169" s="100" t="s">
        <v>60</v>
      </c>
      <c r="AE169" s="100" t="s">
        <v>60</v>
      </c>
      <c r="AF169" s="100" t="s">
        <v>60</v>
      </c>
      <c r="AG169" s="100" t="s">
        <v>60</v>
      </c>
      <c r="AH169" s="100" t="s">
        <v>60</v>
      </c>
      <c r="AI169" s="100" t="s">
        <v>60</v>
      </c>
      <c r="AJ169" s="100" t="s">
        <v>60</v>
      </c>
      <c r="AK169" s="100" t="s">
        <v>60</v>
      </c>
      <c r="AL169" s="100" t="s">
        <v>60</v>
      </c>
      <c r="AM169" s="100" t="s">
        <v>60</v>
      </c>
      <c r="AN169" s="100" t="s">
        <v>60</v>
      </c>
      <c r="AO169" s="100" t="s">
        <v>60</v>
      </c>
      <c r="AP169" s="3"/>
    </row>
    <row r="170" spans="1:42" x14ac:dyDescent="0.2">
      <c r="AP170" s="3"/>
    </row>
    <row r="171" spans="1:42" x14ac:dyDescent="0.2">
      <c r="D171" s="191" t="s">
        <v>61</v>
      </c>
      <c r="E171" s="192"/>
      <c r="AP171" s="3"/>
    </row>
    <row r="172" spans="1:42" x14ac:dyDescent="0.2">
      <c r="D172" s="121">
        <v>-0.04</v>
      </c>
      <c r="E172" s="121">
        <v>0.01</v>
      </c>
      <c r="AP172" s="3"/>
    </row>
    <row r="173" spans="1:42" x14ac:dyDescent="0.2">
      <c r="D173" s="121">
        <v>-0.03</v>
      </c>
      <c r="E173" s="121">
        <v>0.02</v>
      </c>
      <c r="AP173" s="3"/>
    </row>
    <row r="174" spans="1:42" x14ac:dyDescent="0.2">
      <c r="D174" s="121">
        <v>-0.02</v>
      </c>
      <c r="E174" s="121">
        <v>0.03</v>
      </c>
      <c r="AP174" s="3"/>
    </row>
    <row r="175" spans="1:42" x14ac:dyDescent="0.2">
      <c r="D175" s="121">
        <v>-0.01</v>
      </c>
      <c r="E175" s="121">
        <v>-0.01</v>
      </c>
      <c r="AP175" s="3"/>
    </row>
    <row r="176" spans="1:42" x14ac:dyDescent="0.2">
      <c r="D176" s="121">
        <v>0</v>
      </c>
      <c r="E176" s="121">
        <v>0</v>
      </c>
      <c r="AP176" s="3"/>
    </row>
    <row r="177" spans="4:42" x14ac:dyDescent="0.2">
      <c r="D177" s="121">
        <v>0.01</v>
      </c>
      <c r="E177" s="121">
        <v>1.0000000000005116E-2</v>
      </c>
      <c r="AP177" s="3"/>
    </row>
    <row r="178" spans="4:42" x14ac:dyDescent="0.2">
      <c r="D178" s="121">
        <v>0.02</v>
      </c>
      <c r="E178" s="121">
        <v>2.0000000000003126E-2</v>
      </c>
      <c r="AP178" s="3"/>
    </row>
    <row r="179" spans="4:42" x14ac:dyDescent="0.2">
      <c r="D179" s="121">
        <v>0.03</v>
      </c>
      <c r="E179" s="121">
        <v>3.0000000000001137E-2</v>
      </c>
      <c r="AP179" s="3"/>
    </row>
    <row r="180" spans="4:42" x14ac:dyDescent="0.2">
      <c r="D180" s="121">
        <v>0.04</v>
      </c>
      <c r="E180" s="121">
        <v>-0.01</v>
      </c>
      <c r="AP180" s="3"/>
    </row>
    <row r="181" spans="4:42" x14ac:dyDescent="0.2">
      <c r="D181" s="121">
        <v>0.05</v>
      </c>
      <c r="E181" s="121">
        <v>0</v>
      </c>
      <c r="AP181" s="3"/>
    </row>
    <row r="182" spans="4:42" x14ac:dyDescent="0.2">
      <c r="AP182" s="3"/>
    </row>
    <row r="183" spans="4:42" x14ac:dyDescent="0.2">
      <c r="AP183" s="3"/>
    </row>
    <row r="184" spans="4:42" x14ac:dyDescent="0.2">
      <c r="AP184" s="3"/>
    </row>
    <row r="185" spans="4:42" x14ac:dyDescent="0.2">
      <c r="AP185" s="3"/>
    </row>
    <row r="186" spans="4:42" x14ac:dyDescent="0.2">
      <c r="AP186" s="3"/>
    </row>
    <row r="187" spans="4:42" x14ac:dyDescent="0.2">
      <c r="AP187" s="3"/>
    </row>
    <row r="188" spans="4:42" x14ac:dyDescent="0.2">
      <c r="AP188" s="3"/>
    </row>
    <row r="189" spans="4:42" x14ac:dyDescent="0.2">
      <c r="AP189" s="3"/>
    </row>
    <row r="190" spans="4:42" x14ac:dyDescent="0.2">
      <c r="AP190" s="3"/>
    </row>
    <row r="191" spans="4:42" x14ac:dyDescent="0.2">
      <c r="AP191" s="3"/>
    </row>
    <row r="192" spans="4:42" x14ac:dyDescent="0.2">
      <c r="AP192" s="3"/>
    </row>
    <row r="193" spans="42:42" x14ac:dyDescent="0.2">
      <c r="AP193" s="3"/>
    </row>
    <row r="194" spans="42:42" x14ac:dyDescent="0.2">
      <c r="AP194" s="3"/>
    </row>
    <row r="195" spans="42:42" x14ac:dyDescent="0.2">
      <c r="AP195" s="3"/>
    </row>
    <row r="196" spans="42:42" x14ac:dyDescent="0.2">
      <c r="AP196" s="3"/>
    </row>
    <row r="197" spans="42:42" x14ac:dyDescent="0.2">
      <c r="AP197" s="3"/>
    </row>
    <row r="198" spans="42:42" x14ac:dyDescent="0.2">
      <c r="AP198" s="3"/>
    </row>
    <row r="199" spans="42:42" x14ac:dyDescent="0.2">
      <c r="AP199" s="3"/>
    </row>
    <row r="200" spans="42:42" x14ac:dyDescent="0.2">
      <c r="AP200" s="3"/>
    </row>
    <row r="201" spans="42:42" x14ac:dyDescent="0.2">
      <c r="AP201" s="3"/>
    </row>
    <row r="202" spans="42:42" x14ac:dyDescent="0.2">
      <c r="AP202" s="3"/>
    </row>
    <row r="203" spans="42:42" x14ac:dyDescent="0.2">
      <c r="AP203" s="3"/>
    </row>
    <row r="204" spans="42:42" x14ac:dyDescent="0.2">
      <c r="AP204" s="3"/>
    </row>
    <row r="205" spans="42:42" x14ac:dyDescent="0.2">
      <c r="AP205" s="3"/>
    </row>
    <row r="206" spans="42:42" x14ac:dyDescent="0.2">
      <c r="AP206" s="3"/>
    </row>
    <row r="207" spans="42:42" x14ac:dyDescent="0.2">
      <c r="AP207" s="3"/>
    </row>
    <row r="208" spans="42:42" x14ac:dyDescent="0.2">
      <c r="AP208" s="3"/>
    </row>
    <row r="209" spans="42:42" x14ac:dyDescent="0.2">
      <c r="AP209" s="3"/>
    </row>
    <row r="210" spans="42:42" x14ac:dyDescent="0.2">
      <c r="AP210" s="3"/>
    </row>
    <row r="211" spans="42:42" x14ac:dyDescent="0.2">
      <c r="AP211" s="3"/>
    </row>
    <row r="212" spans="42:42" x14ac:dyDescent="0.2">
      <c r="AP212" s="3"/>
    </row>
    <row r="213" spans="42:42" x14ac:dyDescent="0.2">
      <c r="AP213" s="3"/>
    </row>
  </sheetData>
  <mergeCells count="14">
    <mergeCell ref="Z10:AG10"/>
    <mergeCell ref="W13:X13"/>
    <mergeCell ref="W10:X10"/>
    <mergeCell ref="C167:T167"/>
    <mergeCell ref="AE14:AG14"/>
    <mergeCell ref="N15:T16"/>
    <mergeCell ref="C165:T165"/>
    <mergeCell ref="O13:T13"/>
    <mergeCell ref="O11:P11"/>
    <mergeCell ref="O10:T10"/>
    <mergeCell ref="D171:E171"/>
    <mergeCell ref="C19:T19"/>
    <mergeCell ref="O18:P18"/>
    <mergeCell ref="C20:T20"/>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2" max="16383" man="1"/>
    <brk id="9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2"/>
  <sheetViews>
    <sheetView workbookViewId="0">
      <selection activeCell="B1" sqref="B1"/>
    </sheetView>
  </sheetViews>
  <sheetFormatPr defaultRowHeight="12.75" x14ac:dyDescent="0.2"/>
  <cols>
    <col min="1" max="1" width="26.5703125" customWidth="1"/>
    <col min="2" max="2" width="50.5703125" customWidth="1"/>
  </cols>
  <sheetData>
    <row r="1" spans="1:4" x14ac:dyDescent="0.2">
      <c r="A1" t="s">
        <v>81</v>
      </c>
      <c r="C1" s="173" t="s">
        <v>92</v>
      </c>
    </row>
    <row r="3" spans="1:4" x14ac:dyDescent="0.2">
      <c r="A3" s="137" t="s">
        <v>82</v>
      </c>
      <c r="B3" s="138" t="s">
        <v>98</v>
      </c>
    </row>
    <row r="5" spans="1:4" x14ac:dyDescent="0.2">
      <c r="A5" s="139" t="s">
        <v>83</v>
      </c>
      <c r="B5" s="138" t="s">
        <v>99</v>
      </c>
    </row>
    <row r="8" spans="1:4" x14ac:dyDescent="0.2">
      <c r="A8" s="140" t="s">
        <v>35</v>
      </c>
      <c r="B8" s="151" t="s">
        <v>84</v>
      </c>
    </row>
    <row r="9" spans="1:4" x14ac:dyDescent="0.2">
      <c r="A9" s="183" t="s">
        <v>176</v>
      </c>
      <c r="B9" s="138" t="s">
        <v>178</v>
      </c>
    </row>
    <row r="10" spans="1:4" x14ac:dyDescent="0.2">
      <c r="A10" s="183" t="s">
        <v>177</v>
      </c>
      <c r="B10" s="138" t="s">
        <v>179</v>
      </c>
    </row>
    <row r="11" spans="1:4" x14ac:dyDescent="0.2">
      <c r="A11" s="150" t="s">
        <v>100</v>
      </c>
      <c r="B11" s="138" t="s">
        <v>164</v>
      </c>
    </row>
    <row r="12" spans="1:4" x14ac:dyDescent="0.2">
      <c r="A12" s="150" t="s">
        <v>161</v>
      </c>
      <c r="B12" s="138" t="s">
        <v>165</v>
      </c>
      <c r="D12" s="173" t="s">
        <v>133</v>
      </c>
    </row>
    <row r="13" spans="1:4" x14ac:dyDescent="0.2">
      <c r="A13" s="150" t="s">
        <v>162</v>
      </c>
      <c r="B13" s="138" t="s">
        <v>166</v>
      </c>
    </row>
    <row r="14" spans="1:4" x14ac:dyDescent="0.2">
      <c r="A14" s="150" t="s">
        <v>101</v>
      </c>
      <c r="B14" s="138" t="s">
        <v>163</v>
      </c>
    </row>
    <row r="15" spans="1:4" x14ac:dyDescent="0.2">
      <c r="A15" s="150"/>
      <c r="B15" s="138"/>
    </row>
    <row r="16" spans="1:4" x14ac:dyDescent="0.2">
      <c r="A16" s="152"/>
      <c r="B16" s="152"/>
    </row>
    <row r="17" spans="1:2" x14ac:dyDescent="0.2">
      <c r="A17" s="152"/>
      <c r="B17" s="152"/>
    </row>
    <row r="18" spans="1:2" x14ac:dyDescent="0.2">
      <c r="A18" s="152"/>
      <c r="B18" s="152"/>
    </row>
    <row r="19" spans="1:2" x14ac:dyDescent="0.2">
      <c r="A19" s="152"/>
      <c r="B19" s="152"/>
    </row>
    <row r="20" spans="1:2" x14ac:dyDescent="0.2">
      <c r="A20" s="152"/>
      <c r="B20" s="152"/>
    </row>
    <row r="21" spans="1:2" x14ac:dyDescent="0.2">
      <c r="A21" s="152"/>
      <c r="B21" s="152"/>
    </row>
    <row r="22" spans="1:2" x14ac:dyDescent="0.2">
      <c r="A22" s="152"/>
      <c r="B22" s="152"/>
    </row>
  </sheetData>
  <sortState xmlns:xlrd2="http://schemas.microsoft.com/office/spreadsheetml/2017/richdata2" ref="A11:D14">
    <sortCondition ref="A11:A14"/>
  </sortState>
  <phoneticPr fontId="0" type="noConversion"/>
  <hyperlinks>
    <hyperlink ref="B5" r:id="rId1" xr:uid="{C1F92D71-63ED-4663-9540-DD8E23BAE6AB}"/>
    <hyperlink ref="B14" r:id="rId2" xr:uid="{9957C220-8A72-49B3-982E-1147DAF700C4}"/>
    <hyperlink ref="B11" r:id="rId3" xr:uid="{4E1A6C0A-B093-4D3F-A1FA-7159DFE117A9}"/>
    <hyperlink ref="B12" r:id="rId4" xr:uid="{5BC649EF-9638-4894-A6F0-8236F8A7C6C6}"/>
    <hyperlink ref="B13" r:id="rId5" xr:uid="{66FE2C74-B2DC-49DA-8430-C34293A284DB}"/>
    <hyperlink ref="B10" r:id="rId6" xr:uid="{AB1FB7E7-5914-4729-B4DA-A77AE727D6CD}"/>
    <hyperlink ref="B9" r:id="rId7" xr:uid="{1A9E3EED-5DEA-441E-B23E-EB81F86245CA}"/>
  </hyperlinks>
  <pageMargins left="0.75" right="0.75" top="1" bottom="1" header="0.5" footer="0.5"/>
  <pageSetup orientation="portrait" r:id="rId8"/>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25"/>
  <sheetViews>
    <sheetView workbookViewId="0">
      <selection activeCell="D2" sqref="D2"/>
    </sheetView>
  </sheetViews>
  <sheetFormatPr defaultRowHeight="12.75" x14ac:dyDescent="0.2"/>
  <cols>
    <col min="1" max="1" width="13.28515625" style="178" customWidth="1"/>
    <col min="2" max="2" width="17.85546875" customWidth="1"/>
    <col min="3" max="3" width="60" customWidth="1"/>
  </cols>
  <sheetData>
    <row r="1" spans="1:12" x14ac:dyDescent="0.2">
      <c r="A1" s="176" t="s">
        <v>0</v>
      </c>
      <c r="B1" s="97"/>
      <c r="C1" s="209" t="s">
        <v>27</v>
      </c>
    </row>
    <row r="2" spans="1:12" x14ac:dyDescent="0.2">
      <c r="A2" s="177" t="s">
        <v>1</v>
      </c>
      <c r="B2" s="98" t="s">
        <v>50</v>
      </c>
      <c r="C2" s="210"/>
    </row>
    <row r="4" spans="1:12" x14ac:dyDescent="0.2">
      <c r="A4" s="178" t="s">
        <v>2</v>
      </c>
    </row>
    <row r="5" spans="1:12" x14ac:dyDescent="0.2">
      <c r="A5" s="178">
        <v>44197</v>
      </c>
      <c r="B5" s="153" t="s">
        <v>96</v>
      </c>
      <c r="C5" s="153" t="s">
        <v>93</v>
      </c>
    </row>
    <row r="6" spans="1:12" s="154" customFormat="1" x14ac:dyDescent="0.2">
      <c r="A6" s="178">
        <v>44197</v>
      </c>
      <c r="B6" s="153" t="s">
        <v>97</v>
      </c>
      <c r="C6" s="153" t="s">
        <v>93</v>
      </c>
    </row>
    <row r="7" spans="1:12" x14ac:dyDescent="0.2">
      <c r="A7" s="178">
        <v>44866</v>
      </c>
      <c r="B7" s="153" t="s">
        <v>155</v>
      </c>
      <c r="C7" s="153" t="s">
        <v>93</v>
      </c>
    </row>
    <row r="8" spans="1:12" x14ac:dyDescent="0.2">
      <c r="A8" s="178">
        <v>44866</v>
      </c>
      <c r="B8" s="153" t="s">
        <v>156</v>
      </c>
      <c r="C8" s="153" t="s">
        <v>93</v>
      </c>
    </row>
    <row r="9" spans="1:12" x14ac:dyDescent="0.2">
      <c r="A9" s="182">
        <v>45946</v>
      </c>
      <c r="B9" s="153" t="s">
        <v>169</v>
      </c>
      <c r="C9" s="153" t="s">
        <v>93</v>
      </c>
    </row>
    <row r="10" spans="1:12" x14ac:dyDescent="0.2">
      <c r="A10" s="178">
        <v>45946</v>
      </c>
      <c r="B10" s="153" t="s">
        <v>170</v>
      </c>
      <c r="C10" s="153" t="s">
        <v>93</v>
      </c>
    </row>
    <row r="11" spans="1:12" x14ac:dyDescent="0.2">
      <c r="A11" s="180"/>
      <c r="B11" s="153"/>
    </row>
    <row r="13" spans="1:12" x14ac:dyDescent="0.2">
      <c r="A13" s="178" t="s">
        <v>3</v>
      </c>
    </row>
    <row r="14" spans="1:12" s="173" customFormat="1" x14ac:dyDescent="0.2">
      <c r="A14" s="181">
        <v>45643</v>
      </c>
      <c r="B14" s="173" t="s">
        <v>96</v>
      </c>
      <c r="C14" s="173" t="s">
        <v>159</v>
      </c>
    </row>
    <row r="15" spans="1:12" s="153" customFormat="1" x14ac:dyDescent="0.2">
      <c r="A15" s="178">
        <v>45755</v>
      </c>
      <c r="B15" s="153" t="s">
        <v>155</v>
      </c>
      <c r="C15" s="153" t="s">
        <v>168</v>
      </c>
    </row>
    <row r="16" spans="1:12" s="173" customFormat="1" x14ac:dyDescent="0.2">
      <c r="A16" s="181">
        <v>45946</v>
      </c>
      <c r="B16" s="173" t="s">
        <v>155</v>
      </c>
      <c r="C16" s="173" t="s">
        <v>185</v>
      </c>
      <c r="E16" s="74"/>
      <c r="F16" s="74"/>
      <c r="G16" s="30"/>
      <c r="H16" s="30"/>
      <c r="I16" s="30"/>
      <c r="J16" s="30"/>
      <c r="K16" s="30"/>
      <c r="L16" s="30"/>
    </row>
    <row r="17" spans="1:12" x14ac:dyDescent="0.2">
      <c r="A17" s="179"/>
      <c r="E17" s="74"/>
      <c r="F17" s="74"/>
      <c r="G17" s="30"/>
      <c r="H17" s="30"/>
      <c r="I17" s="30"/>
      <c r="J17" s="30"/>
      <c r="K17" s="30"/>
      <c r="L17" s="30"/>
    </row>
    <row r="18" spans="1:12" x14ac:dyDescent="0.2">
      <c r="A18" s="179"/>
      <c r="C18" s="99"/>
      <c r="E18" s="3"/>
      <c r="F18" s="3"/>
      <c r="G18" s="3"/>
      <c r="H18" s="3"/>
      <c r="I18" s="3"/>
      <c r="J18" s="3"/>
      <c r="K18" s="3"/>
      <c r="L18" s="3"/>
    </row>
    <row r="19" spans="1:12" x14ac:dyDescent="0.2">
      <c r="A19" s="179"/>
      <c r="E19" s="74"/>
      <c r="F19" s="74"/>
      <c r="G19" s="30"/>
      <c r="H19" s="30"/>
      <c r="I19" s="30"/>
      <c r="J19" s="30"/>
      <c r="K19" s="30"/>
      <c r="L19" s="30"/>
    </row>
    <row r="20" spans="1:12" x14ac:dyDescent="0.2">
      <c r="A20" s="178" t="s">
        <v>157</v>
      </c>
      <c r="E20" s="74"/>
      <c r="F20" s="74"/>
      <c r="G20" s="30"/>
      <c r="H20" s="30"/>
      <c r="I20" s="30"/>
      <c r="J20" s="30"/>
      <c r="K20" s="30"/>
      <c r="L20" s="30"/>
    </row>
    <row r="21" spans="1:12" s="173" customFormat="1" x14ac:dyDescent="0.2">
      <c r="A21" s="181">
        <v>45562</v>
      </c>
      <c r="B21" s="173" t="s">
        <v>97</v>
      </c>
      <c r="C21" s="173" t="s">
        <v>158</v>
      </c>
    </row>
    <row r="22" spans="1:12" s="153" customFormat="1" x14ac:dyDescent="0.2">
      <c r="A22" s="182">
        <v>45706</v>
      </c>
      <c r="B22" s="153" t="s">
        <v>97</v>
      </c>
      <c r="C22" s="153" t="s">
        <v>160</v>
      </c>
    </row>
    <row r="23" spans="1:12" x14ac:dyDescent="0.2">
      <c r="A23" s="179"/>
      <c r="F23" s="154"/>
    </row>
    <row r="24" spans="1:12" x14ac:dyDescent="0.2">
      <c r="A24" s="179"/>
      <c r="F24" s="154"/>
    </row>
    <row r="25" spans="1:12" x14ac:dyDescent="0.2">
      <c r="F25" s="154"/>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2026-05-11T13:16:57Z</cp:lastPrinted>
  <dcterms:created xsi:type="dcterms:W3CDTF">1998-06-02T12:05:01Z</dcterms:created>
  <dcterms:modified xsi:type="dcterms:W3CDTF">2026-05-11T13:17:46Z</dcterms:modified>
</cp:coreProperties>
</file>