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mc:AlternateContent xmlns:mc="http://schemas.openxmlformats.org/markup-compatibility/2006">
    <mc:Choice Requires="x15">
      <x15ac:absPath xmlns:x15ac="http://schemas.microsoft.com/office/spreadsheetml/2010/11/ac" url="O:\Departments\Marketing\TRAILBLAZER\2026\06 June\Pricelists\Excel\"/>
    </mc:Choice>
  </mc:AlternateContent>
  <xr:revisionPtr revIDLastSave="0" documentId="13_ncr:1_{7C3386D6-37CD-44D0-85C2-E17EF1EF2120}"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List'!$W$15:$X$205</definedName>
    <definedName name="Customer_Cost">'Price List'!$Z$15:$AG$205</definedName>
    <definedName name="Customer_List">'Price List'!$C$15:$T$205</definedName>
    <definedName name="Group">Instructions!$B$38:$H$46</definedName>
    <definedName name="Header">'Price List'!$15:$22</definedName>
    <definedName name="Index">Index!$A$1:$K$49</definedName>
    <definedName name="Price_Calculation">'Price List'!#REF!</definedName>
    <definedName name="Price_Change">'Price List'!#REF!</definedName>
    <definedName name="Price_List">'Price List'!$C$15:$T$205</definedName>
    <definedName name="_xlnm.Print_Area" localSheetId="4">Changes!$A$1:$C$31</definedName>
    <definedName name="_xlnm.Print_Area" localSheetId="1">Index!$A$1:$K$49</definedName>
    <definedName name="_xlnm.Print_Area" localSheetId="2">'Price List'!$C$15:$T$207</definedName>
    <definedName name="_xlnm.Print_Titles" localSheetId="4">Changes!#REF!</definedName>
    <definedName name="_xlnm.Print_Titles" localSheetId="2">'Price List'!$C:$N,'Price List'!$15:$22</definedName>
    <definedName name="Purchasing_Cost">'Price List'!#REF!</definedName>
    <definedName name="Round">'Price List'!$D$211:$E$220</definedName>
    <definedName name="Suggested">Instructions!$H$57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M39" i="1" l="1"/>
  <c r="AL39" i="1"/>
  <c r="AK39" i="1"/>
  <c r="W39" i="1"/>
  <c r="AB39" i="1" s="1"/>
  <c r="U39" i="1"/>
  <c r="AM140" i="1"/>
  <c r="AL140" i="1"/>
  <c r="AK140" i="1"/>
  <c r="W140" i="1"/>
  <c r="AB140" i="1" s="1"/>
  <c r="U140" i="1"/>
  <c r="AM103" i="1"/>
  <c r="AL103" i="1"/>
  <c r="AK103" i="1"/>
  <c r="W103" i="1"/>
  <c r="AB103" i="1" s="1"/>
  <c r="U103" i="1"/>
  <c r="AM128" i="1"/>
  <c r="AL128" i="1"/>
  <c r="AK128" i="1"/>
  <c r="W128" i="1"/>
  <c r="AB128" i="1" s="1"/>
  <c r="U128" i="1"/>
  <c r="AM127" i="1"/>
  <c r="AL127" i="1"/>
  <c r="AK127" i="1"/>
  <c r="W127" i="1"/>
  <c r="AB127" i="1" s="1"/>
  <c r="U127" i="1"/>
  <c r="AM118" i="1"/>
  <c r="AL118" i="1"/>
  <c r="AK118" i="1"/>
  <c r="W118" i="1"/>
  <c r="AB118" i="1" s="1"/>
  <c r="U118" i="1"/>
  <c r="AM132" i="1"/>
  <c r="AL132" i="1"/>
  <c r="AK132" i="1"/>
  <c r="W132" i="1"/>
  <c r="AB132" i="1" s="1"/>
  <c r="U132" i="1"/>
  <c r="AM133" i="1"/>
  <c r="AL133" i="1"/>
  <c r="AK133" i="1"/>
  <c r="W133" i="1"/>
  <c r="AB133" i="1" s="1"/>
  <c r="U133" i="1"/>
  <c r="AM134" i="1"/>
  <c r="AL134" i="1"/>
  <c r="AK134" i="1"/>
  <c r="W134" i="1"/>
  <c r="AB134" i="1" s="1"/>
  <c r="U134" i="1"/>
  <c r="AM116" i="1"/>
  <c r="AL116" i="1"/>
  <c r="AK116" i="1"/>
  <c r="W116" i="1"/>
  <c r="AB116" i="1" s="1"/>
  <c r="U116" i="1"/>
  <c r="AM114" i="1"/>
  <c r="AL114" i="1"/>
  <c r="AK114" i="1"/>
  <c r="W114" i="1"/>
  <c r="AB114" i="1" s="1"/>
  <c r="U114" i="1"/>
  <c r="AM110" i="1"/>
  <c r="AL110" i="1"/>
  <c r="AK110" i="1"/>
  <c r="W110" i="1"/>
  <c r="AB110" i="1" s="1"/>
  <c r="U110" i="1"/>
  <c r="AM109" i="1"/>
  <c r="AL109" i="1"/>
  <c r="AK109" i="1"/>
  <c r="W109" i="1"/>
  <c r="AB109" i="1" s="1"/>
  <c r="U109" i="1"/>
  <c r="AM111" i="1"/>
  <c r="AL111" i="1"/>
  <c r="AK111" i="1"/>
  <c r="W111" i="1"/>
  <c r="AB111" i="1" s="1"/>
  <c r="U111" i="1"/>
  <c r="AM112" i="1"/>
  <c r="AL112" i="1"/>
  <c r="AK112" i="1"/>
  <c r="W112" i="1"/>
  <c r="AB112" i="1" s="1"/>
  <c r="U112" i="1"/>
  <c r="AM30" i="1"/>
  <c r="AL30" i="1"/>
  <c r="AK30" i="1"/>
  <c r="W30" i="1"/>
  <c r="AB30" i="1" s="1"/>
  <c r="U30" i="1"/>
  <c r="AM29" i="1"/>
  <c r="AL29" i="1"/>
  <c r="AK29" i="1"/>
  <c r="W29" i="1"/>
  <c r="AB29" i="1" s="1"/>
  <c r="U29" i="1"/>
  <c r="AM31" i="1"/>
  <c r="AL31" i="1"/>
  <c r="AK31" i="1"/>
  <c r="W31" i="1"/>
  <c r="AB31" i="1" s="1"/>
  <c r="U31" i="1"/>
  <c r="AM32" i="1"/>
  <c r="AL32" i="1"/>
  <c r="AK32" i="1"/>
  <c r="W32" i="1"/>
  <c r="AB32" i="1" s="1"/>
  <c r="U32" i="1"/>
  <c r="AM92" i="1"/>
  <c r="AL92" i="1"/>
  <c r="AK92" i="1"/>
  <c r="W92" i="1"/>
  <c r="AB92" i="1" s="1"/>
  <c r="U92" i="1"/>
  <c r="AM86" i="1"/>
  <c r="AL86" i="1"/>
  <c r="AK86" i="1"/>
  <c r="W86" i="1"/>
  <c r="AB86" i="1" s="1"/>
  <c r="U86" i="1"/>
  <c r="AM84" i="1"/>
  <c r="AL84" i="1"/>
  <c r="AK84" i="1"/>
  <c r="W84" i="1"/>
  <c r="AB84" i="1" s="1"/>
  <c r="U84" i="1"/>
  <c r="AM82" i="1"/>
  <c r="AL82" i="1"/>
  <c r="AK82" i="1"/>
  <c r="W82" i="1"/>
  <c r="AB82" i="1" s="1"/>
  <c r="U82" i="1"/>
  <c r="AM81" i="1"/>
  <c r="AL81" i="1"/>
  <c r="AK81" i="1"/>
  <c r="W81" i="1"/>
  <c r="AB81" i="1" s="1"/>
  <c r="U81" i="1"/>
  <c r="AM80" i="1"/>
  <c r="AL80" i="1"/>
  <c r="AK80" i="1"/>
  <c r="W80" i="1"/>
  <c r="AB80" i="1" s="1"/>
  <c r="U80" i="1"/>
  <c r="AM76" i="1"/>
  <c r="AL76" i="1"/>
  <c r="AK76" i="1"/>
  <c r="W76" i="1"/>
  <c r="AB76" i="1" s="1"/>
  <c r="U76" i="1"/>
  <c r="AM74" i="1"/>
  <c r="AL74" i="1"/>
  <c r="AK74" i="1"/>
  <c r="W74" i="1"/>
  <c r="AB74" i="1" s="1"/>
  <c r="U74" i="1"/>
  <c r="AM72" i="1"/>
  <c r="AL72" i="1"/>
  <c r="AK72" i="1"/>
  <c r="W72" i="1"/>
  <c r="AB72" i="1" s="1"/>
  <c r="U72" i="1"/>
  <c r="AM71" i="1"/>
  <c r="AL71" i="1"/>
  <c r="AK71" i="1"/>
  <c r="W71" i="1"/>
  <c r="AB71" i="1" s="1"/>
  <c r="U71" i="1"/>
  <c r="AM70" i="1"/>
  <c r="AL70" i="1"/>
  <c r="AK70" i="1"/>
  <c r="W70" i="1"/>
  <c r="AB70" i="1" s="1"/>
  <c r="U70" i="1"/>
  <c r="AM58" i="1"/>
  <c r="AL58" i="1"/>
  <c r="AK58" i="1"/>
  <c r="W58" i="1"/>
  <c r="AB58" i="1" s="1"/>
  <c r="U58" i="1"/>
  <c r="AM54" i="1"/>
  <c r="AL54" i="1"/>
  <c r="AK54" i="1"/>
  <c r="W54" i="1"/>
  <c r="AB54" i="1" s="1"/>
  <c r="U54" i="1"/>
  <c r="AM52" i="1"/>
  <c r="AL52" i="1"/>
  <c r="AK52" i="1"/>
  <c r="W52" i="1"/>
  <c r="AB52" i="1" s="1"/>
  <c r="U52" i="1"/>
  <c r="AM51" i="1"/>
  <c r="AL51" i="1"/>
  <c r="AK51" i="1"/>
  <c r="W51" i="1"/>
  <c r="AB51" i="1" s="1"/>
  <c r="U51" i="1"/>
  <c r="AM49" i="1"/>
  <c r="AL49" i="1"/>
  <c r="AK49" i="1"/>
  <c r="W49" i="1"/>
  <c r="AB49" i="1" s="1"/>
  <c r="U49" i="1"/>
  <c r="AM48" i="1"/>
  <c r="AL48" i="1"/>
  <c r="AK48" i="1"/>
  <c r="W48" i="1"/>
  <c r="AB48" i="1" s="1"/>
  <c r="U48" i="1"/>
  <c r="AM46" i="1"/>
  <c r="AL46" i="1"/>
  <c r="AK46" i="1"/>
  <c r="W46" i="1"/>
  <c r="AB46" i="1" s="1"/>
  <c r="U46" i="1"/>
  <c r="AM44" i="1"/>
  <c r="AL44" i="1"/>
  <c r="AK44" i="1"/>
  <c r="W44" i="1"/>
  <c r="AB44" i="1" s="1"/>
  <c r="U44" i="1"/>
  <c r="AM43" i="1"/>
  <c r="AL43" i="1"/>
  <c r="AK43" i="1"/>
  <c r="W43" i="1"/>
  <c r="AB43" i="1" s="1"/>
  <c r="U43" i="1"/>
  <c r="AM41" i="1"/>
  <c r="AL41" i="1"/>
  <c r="AK41" i="1"/>
  <c r="W41" i="1"/>
  <c r="AB41" i="1" s="1"/>
  <c r="U41" i="1"/>
  <c r="AM36" i="1"/>
  <c r="AL36" i="1"/>
  <c r="AK36" i="1"/>
  <c r="W36" i="1"/>
  <c r="AB36" i="1" s="1"/>
  <c r="U36" i="1"/>
  <c r="AM37" i="1"/>
  <c r="AL37" i="1"/>
  <c r="AK37" i="1"/>
  <c r="W37" i="1"/>
  <c r="AB37" i="1" s="1"/>
  <c r="U37" i="1"/>
  <c r="AM38" i="1"/>
  <c r="AL38" i="1"/>
  <c r="AK38" i="1"/>
  <c r="W38" i="1"/>
  <c r="AB38" i="1" s="1"/>
  <c r="U38" i="1"/>
  <c r="AM201" i="1"/>
  <c r="AL201" i="1"/>
  <c r="AK201" i="1"/>
  <c r="W201" i="1"/>
  <c r="AB201" i="1" s="1"/>
  <c r="U201" i="1"/>
  <c r="AM199" i="1"/>
  <c r="AL199" i="1"/>
  <c r="AK199" i="1"/>
  <c r="W199" i="1"/>
  <c r="AB199" i="1" s="1"/>
  <c r="U199" i="1"/>
  <c r="AM200" i="1"/>
  <c r="AL200" i="1"/>
  <c r="AK200" i="1"/>
  <c r="W200" i="1"/>
  <c r="AB200" i="1" s="1"/>
  <c r="U200" i="1"/>
  <c r="AM152" i="1"/>
  <c r="AL152" i="1"/>
  <c r="AK152" i="1"/>
  <c r="W152" i="1"/>
  <c r="AB152" i="1" s="1"/>
  <c r="U152" i="1"/>
  <c r="AM151" i="1"/>
  <c r="AL151" i="1"/>
  <c r="AK151" i="1"/>
  <c r="W151" i="1"/>
  <c r="AB151" i="1" s="1"/>
  <c r="U151" i="1"/>
  <c r="AM168" i="1"/>
  <c r="AL168" i="1"/>
  <c r="AK168" i="1"/>
  <c r="W168" i="1"/>
  <c r="AB168" i="1" s="1"/>
  <c r="U168" i="1"/>
  <c r="AM167" i="1"/>
  <c r="AL167" i="1"/>
  <c r="AK167" i="1"/>
  <c r="W167" i="1"/>
  <c r="AB167" i="1" s="1"/>
  <c r="U167" i="1"/>
  <c r="AM169" i="1"/>
  <c r="AL169" i="1"/>
  <c r="AK169" i="1"/>
  <c r="W169" i="1"/>
  <c r="AB169" i="1" s="1"/>
  <c r="U169" i="1"/>
  <c r="AM170" i="1"/>
  <c r="AL170" i="1"/>
  <c r="AK170" i="1"/>
  <c r="W170" i="1"/>
  <c r="AB170" i="1" s="1"/>
  <c r="U170" i="1"/>
  <c r="AM171" i="1"/>
  <c r="AL171" i="1"/>
  <c r="AK171" i="1"/>
  <c r="W171" i="1"/>
  <c r="AB171" i="1" s="1"/>
  <c r="U171" i="1"/>
  <c r="AM191" i="1"/>
  <c r="AL191" i="1"/>
  <c r="AK191" i="1"/>
  <c r="W191" i="1"/>
  <c r="AB191" i="1" s="1"/>
  <c r="U191" i="1"/>
  <c r="AM178" i="1"/>
  <c r="AL178" i="1"/>
  <c r="AK178" i="1"/>
  <c r="W178" i="1"/>
  <c r="AB178" i="1" s="1"/>
  <c r="U178" i="1"/>
  <c r="AM176" i="1"/>
  <c r="AL176" i="1"/>
  <c r="AK176" i="1"/>
  <c r="W176" i="1"/>
  <c r="AB176" i="1" s="1"/>
  <c r="U176" i="1"/>
  <c r="AM175" i="1"/>
  <c r="AL175" i="1"/>
  <c r="AK175" i="1"/>
  <c r="W175" i="1"/>
  <c r="AB175" i="1" s="1"/>
  <c r="U175" i="1"/>
  <c r="AM174" i="1"/>
  <c r="AL174" i="1"/>
  <c r="AK174" i="1"/>
  <c r="W174" i="1"/>
  <c r="AB174" i="1" s="1"/>
  <c r="U174" i="1"/>
  <c r="AM173" i="1"/>
  <c r="AL173" i="1"/>
  <c r="AK173" i="1"/>
  <c r="W173" i="1"/>
  <c r="AB173" i="1" s="1"/>
  <c r="U173" i="1"/>
  <c r="AM165" i="1"/>
  <c r="AL165" i="1"/>
  <c r="AK165" i="1"/>
  <c r="W165" i="1"/>
  <c r="AB165" i="1" s="1"/>
  <c r="U165" i="1"/>
  <c r="AM164" i="1"/>
  <c r="AL164" i="1"/>
  <c r="AK164" i="1"/>
  <c r="W164" i="1"/>
  <c r="AB164" i="1" s="1"/>
  <c r="U164" i="1"/>
  <c r="AM163" i="1"/>
  <c r="AL163" i="1"/>
  <c r="AK163" i="1"/>
  <c r="W163" i="1"/>
  <c r="AB163" i="1" s="1"/>
  <c r="U163" i="1"/>
  <c r="AM162" i="1"/>
  <c r="AL162" i="1"/>
  <c r="AK162" i="1"/>
  <c r="W162" i="1"/>
  <c r="AB162" i="1" s="1"/>
  <c r="U162" i="1"/>
  <c r="AM161" i="1"/>
  <c r="AL161" i="1"/>
  <c r="AK161" i="1"/>
  <c r="W161" i="1"/>
  <c r="AB161" i="1" s="1"/>
  <c r="U161" i="1"/>
  <c r="AM185" i="1"/>
  <c r="AL185" i="1"/>
  <c r="AK185" i="1"/>
  <c r="W185" i="1"/>
  <c r="AB185" i="1" s="1"/>
  <c r="U185" i="1"/>
  <c r="AM186" i="1"/>
  <c r="AL186" i="1"/>
  <c r="AK186" i="1"/>
  <c r="W186" i="1"/>
  <c r="AB186" i="1" s="1"/>
  <c r="U186" i="1"/>
  <c r="AM184" i="1"/>
  <c r="AL184" i="1"/>
  <c r="AK184" i="1"/>
  <c r="W184" i="1"/>
  <c r="AB184" i="1" s="1"/>
  <c r="U184" i="1"/>
  <c r="AM181" i="1"/>
  <c r="AL181" i="1"/>
  <c r="AK181" i="1"/>
  <c r="W181" i="1"/>
  <c r="AB181" i="1" s="1"/>
  <c r="U181" i="1"/>
  <c r="AM9" i="1"/>
  <c r="AL9" i="1"/>
  <c r="AK9" i="1"/>
  <c r="W9" i="1"/>
  <c r="AB9" i="1" s="1"/>
  <c r="U9" i="1"/>
  <c r="AM8" i="1"/>
  <c r="AL8" i="1"/>
  <c r="AK8" i="1"/>
  <c r="W8" i="1"/>
  <c r="AB8" i="1" s="1"/>
  <c r="U8" i="1"/>
  <c r="AM189" i="1"/>
  <c r="AL189" i="1"/>
  <c r="AK189" i="1"/>
  <c r="W189" i="1"/>
  <c r="AB189" i="1" s="1"/>
  <c r="U189" i="1"/>
  <c r="AM187" i="1"/>
  <c r="AL187" i="1"/>
  <c r="AK187" i="1"/>
  <c r="W187" i="1"/>
  <c r="AB187" i="1" s="1"/>
  <c r="U187" i="1"/>
  <c r="AM182" i="1"/>
  <c r="AL182" i="1"/>
  <c r="AK182" i="1"/>
  <c r="W182" i="1"/>
  <c r="AB182" i="1" s="1"/>
  <c r="U182" i="1"/>
  <c r="AM180" i="1"/>
  <c r="AL180" i="1"/>
  <c r="AK180" i="1"/>
  <c r="W180" i="1"/>
  <c r="AB180" i="1" s="1"/>
  <c r="U180" i="1"/>
  <c r="W1" i="1"/>
  <c r="AB1" i="1" s="1"/>
  <c r="F3" i="4"/>
  <c r="A6" i="4"/>
  <c r="B22" i="5"/>
  <c r="U1" i="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3" i="1"/>
  <c r="S20" i="1" s="1"/>
  <c r="O15" i="1"/>
  <c r="T16" i="1"/>
  <c r="AE16" i="1"/>
  <c r="N17" i="1"/>
  <c r="C18" i="1"/>
  <c r="AG18" i="1"/>
  <c r="U20" i="1"/>
  <c r="AB20" i="1"/>
  <c r="AC20" i="1"/>
  <c r="AD20" i="1"/>
  <c r="AE20" i="1"/>
  <c r="AF20" i="1"/>
  <c r="AG20" i="1"/>
  <c r="AJ20" i="1"/>
  <c r="AK20" i="1"/>
  <c r="AL20" i="1"/>
  <c r="AM20" i="1"/>
  <c r="S76" i="1" l="1"/>
  <c r="S82" i="1" l="1"/>
  <c r="S174" i="1"/>
  <c r="X189" i="1"/>
  <c r="AC189" i="1" s="1"/>
  <c r="AJ189" i="1" s="1"/>
  <c r="AG189" i="1" s="1"/>
  <c r="AD189" i="1" s="1"/>
  <c r="S51" i="1"/>
  <c r="X140" i="1"/>
  <c r="AC140" i="1" s="1"/>
  <c r="AJ140" i="1" s="1"/>
  <c r="AG140" i="1" s="1"/>
  <c r="AD140" i="1" s="1"/>
  <c r="S165" i="1"/>
  <c r="X6" i="1"/>
  <c r="AC6" i="1" s="1"/>
  <c r="AJ6" i="1" s="1"/>
  <c r="AG6" i="1" s="1"/>
  <c r="AD6" i="1" s="1"/>
  <c r="X76" i="1"/>
  <c r="AC76" i="1" s="1"/>
  <c r="AJ76" i="1" s="1"/>
  <c r="AG76" i="1" s="1"/>
  <c r="AD76" i="1" s="1"/>
  <c r="S9" i="1"/>
  <c r="X128" i="1"/>
  <c r="AC128" i="1" s="1"/>
  <c r="AJ128" i="1" s="1"/>
  <c r="AG128" i="1" s="1"/>
  <c r="AD128" i="1" s="1"/>
  <c r="S164" i="1"/>
  <c r="S30" i="1"/>
  <c r="S70" i="1"/>
  <c r="X70" i="1"/>
  <c r="AC70" i="1" s="1"/>
  <c r="AJ70" i="1" s="1"/>
  <c r="AG70" i="1" s="1"/>
  <c r="AD70" i="1" s="1"/>
  <c r="X52" i="1"/>
  <c r="AC52" i="1" s="1"/>
  <c r="AJ52" i="1" s="1"/>
  <c r="AG52" i="1" s="1"/>
  <c r="AD52" i="1" s="1"/>
  <c r="X200" i="1"/>
  <c r="AC200" i="1" s="1"/>
  <c r="AJ200" i="1" s="1"/>
  <c r="AG200" i="1" s="1"/>
  <c r="AD200" i="1" s="1"/>
  <c r="S29" i="1"/>
  <c r="X29" i="1"/>
  <c r="AC29" i="1" s="1"/>
  <c r="AJ29" i="1" s="1"/>
  <c r="AG29" i="1" s="1"/>
  <c r="AD29" i="1" s="1"/>
  <c r="S7" i="1"/>
  <c r="X7" i="1"/>
  <c r="AC7" i="1" s="1"/>
  <c r="AJ7" i="1" s="1"/>
  <c r="AG7" i="1" s="1"/>
  <c r="AD7" i="1" s="1"/>
  <c r="X165" i="1" l="1"/>
  <c r="AC165" i="1" s="1"/>
  <c r="AJ165" i="1" s="1"/>
  <c r="AG165" i="1" s="1"/>
  <c r="AD165" i="1" s="1"/>
  <c r="X187" i="1"/>
  <c r="AC187" i="1" s="1"/>
  <c r="AJ187" i="1" s="1"/>
  <c r="AG187" i="1" s="1"/>
  <c r="AD187" i="1" s="1"/>
  <c r="S140" i="1"/>
  <c r="X54" i="1"/>
  <c r="AC54" i="1" s="1"/>
  <c r="AJ54" i="1" s="1"/>
  <c r="AG54" i="1" s="1"/>
  <c r="AD54" i="1" s="1"/>
  <c r="S127" i="1"/>
  <c r="S191" i="1"/>
  <c r="X152" i="1"/>
  <c r="AC152" i="1" s="1"/>
  <c r="AJ152" i="1" s="1"/>
  <c r="AG152" i="1" s="1"/>
  <c r="AD152" i="1" s="1"/>
  <c r="S114" i="1"/>
  <c r="X71" i="1"/>
  <c r="AC71" i="1" s="1"/>
  <c r="AJ71" i="1" s="1"/>
  <c r="AG71" i="1" s="1"/>
  <c r="AD71" i="1" s="1"/>
  <c r="S92" i="1"/>
  <c r="S189" i="1"/>
  <c r="S181" i="1"/>
  <c r="X9" i="1"/>
  <c r="AC9" i="1" s="1"/>
  <c r="AJ9" i="1" s="1"/>
  <c r="AG9" i="1" s="1"/>
  <c r="AD9" i="1" s="1"/>
  <c r="X86" i="1"/>
  <c r="AC86" i="1" s="1"/>
  <c r="AJ86" i="1" s="1"/>
  <c r="AG86" i="1" s="1"/>
  <c r="AD86" i="1" s="1"/>
  <c r="S6" i="1"/>
  <c r="X51" i="1"/>
  <c r="AC51" i="1" s="1"/>
  <c r="AJ51" i="1" s="1"/>
  <c r="AG51" i="1" s="1"/>
  <c r="AD51" i="1" s="1"/>
  <c r="X163" i="1"/>
  <c r="AC163" i="1" s="1"/>
  <c r="AJ163" i="1" s="1"/>
  <c r="AG163" i="1" s="1"/>
  <c r="AD163" i="1" s="1"/>
  <c r="X180" i="1"/>
  <c r="AC180" i="1" s="1"/>
  <c r="AJ180" i="1" s="1"/>
  <c r="AG180" i="1" s="1"/>
  <c r="AD180" i="1" s="1"/>
  <c r="S128" i="1"/>
  <c r="X185" i="1"/>
  <c r="AC185" i="1" s="1"/>
  <c r="AJ185" i="1" s="1"/>
  <c r="AG185" i="1" s="1"/>
  <c r="AD185" i="1" s="1"/>
  <c r="X112" i="1"/>
  <c r="AC112" i="1" s="1"/>
  <c r="AJ112" i="1" s="1"/>
  <c r="AG112" i="1" s="1"/>
  <c r="AD112" i="1" s="1"/>
  <c r="S32" i="1"/>
  <c r="X182" i="1"/>
  <c r="AC182" i="1" s="1"/>
  <c r="AJ182" i="1" s="1"/>
  <c r="AG182" i="1" s="1"/>
  <c r="AD182" i="1" s="1"/>
  <c r="S72" i="1"/>
  <c r="S200" i="1"/>
  <c r="S178" i="1"/>
  <c r="X164" i="1"/>
  <c r="AC164" i="1" s="1"/>
  <c r="AJ164" i="1" s="1"/>
  <c r="AG164" i="1" s="1"/>
  <c r="AD164" i="1" s="1"/>
  <c r="S54" i="1"/>
  <c r="X82" i="1"/>
  <c r="AC82" i="1" s="1"/>
  <c r="AJ82" i="1" s="1"/>
  <c r="AG82" i="1" s="1"/>
  <c r="AD82" i="1" s="1"/>
  <c r="X30" i="1"/>
  <c r="AC30" i="1" s="1"/>
  <c r="AJ30" i="1" s="1"/>
  <c r="AG30" i="1" s="1"/>
  <c r="AD30" i="1" s="1"/>
  <c r="X174" i="1"/>
  <c r="AC174" i="1" s="1"/>
  <c r="AJ174" i="1" s="1"/>
  <c r="AG174" i="1" s="1"/>
  <c r="AD174" i="1" s="1"/>
  <c r="S38" i="1"/>
  <c r="S52" i="1"/>
  <c r="X8" i="1"/>
  <c r="AC8" i="1" s="1"/>
  <c r="AJ8" i="1" s="1"/>
  <c r="AG8" i="1" s="1"/>
  <c r="AD8" i="1" s="1"/>
  <c r="S8" i="1"/>
  <c r="X201" i="1"/>
  <c r="AC201" i="1" s="1"/>
  <c r="AJ201" i="1" s="1"/>
  <c r="AG201" i="1" s="1"/>
  <c r="AD201" i="1" s="1"/>
  <c r="S201" i="1"/>
  <c r="S151" i="1"/>
  <c r="X151" i="1"/>
  <c r="AC151" i="1" s="1"/>
  <c r="AJ151" i="1" s="1"/>
  <c r="AG151" i="1" s="1"/>
  <c r="AD151" i="1" s="1"/>
  <c r="X169" i="1"/>
  <c r="AC169" i="1" s="1"/>
  <c r="AJ169" i="1" s="1"/>
  <c r="AG169" i="1" s="1"/>
  <c r="AD169" i="1" s="1"/>
  <c r="S5" i="1"/>
  <c r="X5" i="1"/>
  <c r="AC5" i="1" s="1"/>
  <c r="AJ5" i="1" s="1"/>
  <c r="AG5" i="1" s="1"/>
  <c r="AD5" i="1" s="1"/>
  <c r="X186" i="1"/>
  <c r="AC186" i="1" s="1"/>
  <c r="AJ186" i="1" s="1"/>
  <c r="AG186" i="1" s="1"/>
  <c r="AD186" i="1" s="1"/>
  <c r="S186" i="1"/>
  <c r="S31" i="1"/>
  <c r="X31" i="1"/>
  <c r="AC31" i="1" s="1"/>
  <c r="AJ31" i="1" s="1"/>
  <c r="AG31" i="1" s="1"/>
  <c r="AD31" i="1" s="1"/>
  <c r="S176" i="1"/>
  <c r="X176" i="1"/>
  <c r="AC176" i="1" s="1"/>
  <c r="AJ176" i="1" s="1"/>
  <c r="AG176" i="1" s="1"/>
  <c r="AD176" i="1" s="1"/>
  <c r="X1" i="1"/>
  <c r="AC1" i="1" s="1"/>
  <c r="AJ1" i="1" s="1"/>
  <c r="AG1" i="1" s="1"/>
  <c r="AD1" i="1" s="1"/>
  <c r="S1" i="1"/>
  <c r="S134" i="1"/>
  <c r="X134" i="1"/>
  <c r="AC134" i="1" s="1"/>
  <c r="AJ134" i="1" s="1"/>
  <c r="AG134" i="1" s="1"/>
  <c r="AD134" i="1" s="1"/>
  <c r="S110" i="1"/>
  <c r="X110" i="1"/>
  <c r="AC110" i="1" s="1"/>
  <c r="AJ110" i="1" s="1"/>
  <c r="AG110" i="1" s="1"/>
  <c r="AD110" i="1" s="1"/>
  <c r="X48" i="1"/>
  <c r="AC48" i="1" s="1"/>
  <c r="AJ48" i="1" s="1"/>
  <c r="AG48" i="1" s="1"/>
  <c r="AD48" i="1" s="1"/>
  <c r="S48" i="1"/>
  <c r="S168" i="1"/>
  <c r="X168" i="1"/>
  <c r="AC168" i="1" s="1"/>
  <c r="AJ168" i="1" s="1"/>
  <c r="AG168" i="1" s="1"/>
  <c r="AD168" i="1" s="1"/>
  <c r="S111" i="1"/>
  <c r="X111" i="1"/>
  <c r="AC111" i="1" s="1"/>
  <c r="AJ111" i="1" s="1"/>
  <c r="AG111" i="1" s="1"/>
  <c r="AD111" i="1" s="1"/>
  <c r="S132" i="1"/>
  <c r="X132" i="1"/>
  <c r="AC132" i="1" s="1"/>
  <c r="AJ132" i="1" s="1"/>
  <c r="AG132" i="1" s="1"/>
  <c r="AD132" i="1" s="1"/>
  <c r="S44" i="1"/>
  <c r="X44" i="1"/>
  <c r="AC44" i="1" s="1"/>
  <c r="AJ44" i="1" s="1"/>
  <c r="AG44" i="1" s="1"/>
  <c r="AD44" i="1" s="1"/>
  <c r="S103" i="1"/>
  <c r="X103" i="1"/>
  <c r="AC103" i="1" s="1"/>
  <c r="AJ103" i="1" s="1"/>
  <c r="AG103" i="1" s="1"/>
  <c r="AD103" i="1" s="1"/>
  <c r="S36" i="1"/>
  <c r="X36" i="1"/>
  <c r="AC36" i="1" s="1"/>
  <c r="AJ36" i="1" s="1"/>
  <c r="AG36" i="1" s="1"/>
  <c r="AD36" i="1" s="1"/>
  <c r="X80" i="1"/>
  <c r="AC80" i="1" s="1"/>
  <c r="AJ80" i="1" s="1"/>
  <c r="AG80" i="1" s="1"/>
  <c r="AD80" i="1" s="1"/>
  <c r="S80" i="1"/>
  <c r="S175" i="1"/>
  <c r="X175" i="1"/>
  <c r="AC175" i="1" s="1"/>
  <c r="AJ175" i="1" s="1"/>
  <c r="AG175" i="1" s="1"/>
  <c r="AD175" i="1" s="1"/>
  <c r="X184" i="1"/>
  <c r="AC184" i="1" s="1"/>
  <c r="AJ184" i="1" s="1"/>
  <c r="AG184" i="1" s="1"/>
  <c r="AD184" i="1" s="1"/>
  <c r="S184" i="1"/>
  <c r="S49" i="1"/>
  <c r="X49" i="1"/>
  <c r="AC49" i="1" s="1"/>
  <c r="AJ49" i="1" s="1"/>
  <c r="AG49" i="1" s="1"/>
  <c r="AD49" i="1" s="1"/>
  <c r="S162" i="1"/>
  <c r="X162" i="1"/>
  <c r="AC162" i="1" s="1"/>
  <c r="AJ162" i="1" s="1"/>
  <c r="AG162" i="1" s="1"/>
  <c r="AD162" i="1" s="1"/>
  <c r="X58" i="1"/>
  <c r="AC58" i="1" s="1"/>
  <c r="AJ58" i="1" s="1"/>
  <c r="AG58" i="1" s="1"/>
  <c r="AD58" i="1" s="1"/>
  <c r="S58" i="1"/>
  <c r="S187" i="1"/>
  <c r="S46" i="1"/>
  <c r="X46" i="1"/>
  <c r="AC46" i="1" s="1"/>
  <c r="AJ46" i="1" s="1"/>
  <c r="AG46" i="1" s="1"/>
  <c r="AD46" i="1" s="1"/>
  <c r="S84" i="1"/>
  <c r="X84" i="1"/>
  <c r="AC84" i="1" s="1"/>
  <c r="AJ84" i="1" s="1"/>
  <c r="AG84" i="1" s="1"/>
  <c r="AD84" i="1" s="1"/>
  <c r="S161" i="1"/>
  <c r="X161" i="1"/>
  <c r="AC161" i="1" s="1"/>
  <c r="AJ161" i="1" s="1"/>
  <c r="AG161" i="1" s="1"/>
  <c r="AD161" i="1" s="1"/>
  <c r="S109" i="1"/>
  <c r="X109" i="1"/>
  <c r="AC109" i="1" s="1"/>
  <c r="AJ109" i="1" s="1"/>
  <c r="AG109" i="1" s="1"/>
  <c r="AD109" i="1" s="1"/>
  <c r="S71" i="1" l="1"/>
  <c r="S152" i="1"/>
  <c r="X92" i="1"/>
  <c r="AC92" i="1" s="1"/>
  <c r="AJ92" i="1" s="1"/>
  <c r="AG92" i="1" s="1"/>
  <c r="AD92" i="1" s="1"/>
  <c r="X127" i="1"/>
  <c r="AC127" i="1" s="1"/>
  <c r="AJ127" i="1" s="1"/>
  <c r="AG127" i="1" s="1"/>
  <c r="AD127" i="1" s="1"/>
  <c r="X114" i="1"/>
  <c r="AC114" i="1" s="1"/>
  <c r="AJ114" i="1" s="1"/>
  <c r="AG114" i="1" s="1"/>
  <c r="AD114" i="1" s="1"/>
  <c r="X191" i="1"/>
  <c r="AC191" i="1" s="1"/>
  <c r="AJ191" i="1" s="1"/>
  <c r="AG191" i="1" s="1"/>
  <c r="AD191" i="1" s="1"/>
  <c r="X32" i="1"/>
  <c r="AC32" i="1" s="1"/>
  <c r="AJ32" i="1" s="1"/>
  <c r="AG32" i="1" s="1"/>
  <c r="AD32" i="1" s="1"/>
  <c r="S112" i="1"/>
  <c r="S163" i="1"/>
  <c r="S180" i="1"/>
  <c r="X181" i="1"/>
  <c r="AC181" i="1" s="1"/>
  <c r="AJ181" i="1" s="1"/>
  <c r="AG181" i="1" s="1"/>
  <c r="AD181" i="1" s="1"/>
  <c r="S185" i="1"/>
  <c r="S86" i="1"/>
  <c r="S182" i="1"/>
  <c r="X72" i="1"/>
  <c r="AC72" i="1" s="1"/>
  <c r="AJ72" i="1" s="1"/>
  <c r="AG72" i="1" s="1"/>
  <c r="AD72" i="1" s="1"/>
  <c r="S173" i="1"/>
  <c r="S39" i="1"/>
  <c r="X39" i="1"/>
  <c r="AC39" i="1" s="1"/>
  <c r="AJ39" i="1" s="1"/>
  <c r="AG39" i="1" s="1"/>
  <c r="AD39" i="1" s="1"/>
  <c r="X178" i="1"/>
  <c r="AC178" i="1" s="1"/>
  <c r="AJ178" i="1" s="1"/>
  <c r="AG178" i="1" s="1"/>
  <c r="AD178" i="1" s="1"/>
  <c r="S169" i="1"/>
  <c r="X171" i="1"/>
  <c r="AC171" i="1" s="1"/>
  <c r="AJ171" i="1" s="1"/>
  <c r="AG171" i="1" s="1"/>
  <c r="AD171" i="1" s="1"/>
  <c r="S171" i="1"/>
  <c r="X38" i="1"/>
  <c r="AC38" i="1" s="1"/>
  <c r="AJ38" i="1" s="1"/>
  <c r="AG38" i="1" s="1"/>
  <c r="AD38" i="1" s="1"/>
  <c r="S116" i="1"/>
  <c r="X116" i="1"/>
  <c r="AC116" i="1" s="1"/>
  <c r="AJ116" i="1" s="1"/>
  <c r="AG116" i="1" s="1"/>
  <c r="AD116" i="1" s="1"/>
  <c r="X133" i="1"/>
  <c r="AC133" i="1" s="1"/>
  <c r="AJ133" i="1" s="1"/>
  <c r="AG133" i="1" s="1"/>
  <c r="AD133" i="1" s="1"/>
  <c r="S133" i="1"/>
  <c r="X74" i="1"/>
  <c r="AC74" i="1" s="1"/>
  <c r="AJ74" i="1" s="1"/>
  <c r="AG74" i="1" s="1"/>
  <c r="AD74" i="1" s="1"/>
  <c r="S74" i="1"/>
  <c r="S41" i="1"/>
  <c r="X41" i="1"/>
  <c r="AC41" i="1" s="1"/>
  <c r="AJ41" i="1" s="1"/>
  <c r="AG41" i="1" s="1"/>
  <c r="AD41" i="1" s="1"/>
  <c r="S4" i="1"/>
  <c r="X4" i="1"/>
  <c r="AC4" i="1" s="1"/>
  <c r="AJ4" i="1" s="1"/>
  <c r="AG4" i="1" s="1"/>
  <c r="AD4" i="1" s="1"/>
  <c r="X3" i="1"/>
  <c r="AC3" i="1" s="1"/>
  <c r="AJ3" i="1" s="1"/>
  <c r="AG3" i="1" s="1"/>
  <c r="AD3" i="1" s="1"/>
  <c r="S3" i="1"/>
  <c r="S167" i="1"/>
  <c r="X167" i="1"/>
  <c r="AC167" i="1" s="1"/>
  <c r="AJ167" i="1" s="1"/>
  <c r="AG167" i="1" s="1"/>
  <c r="AD167" i="1" s="1"/>
  <c r="X37" i="1"/>
  <c r="AC37" i="1" s="1"/>
  <c r="AJ37" i="1" s="1"/>
  <c r="AG37" i="1" s="1"/>
  <c r="AD37" i="1" s="1"/>
  <c r="S37" i="1"/>
  <c r="X43" i="1"/>
  <c r="AC43" i="1" s="1"/>
  <c r="AJ43" i="1" s="1"/>
  <c r="AG43" i="1" s="1"/>
  <c r="AD43" i="1" s="1"/>
  <c r="S43" i="1"/>
  <c r="S81" i="1"/>
  <c r="X81" i="1"/>
  <c r="AC81" i="1" s="1"/>
  <c r="AJ81" i="1" s="1"/>
  <c r="AG81" i="1" s="1"/>
  <c r="AD81" i="1" s="1"/>
  <c r="S170" i="1"/>
  <c r="X170" i="1"/>
  <c r="AC170" i="1" s="1"/>
  <c r="AJ170" i="1" s="1"/>
  <c r="AG170" i="1" s="1"/>
  <c r="AD170" i="1" s="1"/>
  <c r="X173" i="1" l="1"/>
  <c r="AC173" i="1" s="1"/>
  <c r="AJ173" i="1" s="1"/>
  <c r="AG173" i="1" s="1"/>
  <c r="AD173" i="1" s="1"/>
  <c r="S2" i="1"/>
  <c r="X2" i="1"/>
  <c r="AC2" i="1" s="1"/>
  <c r="AJ2" i="1" s="1"/>
  <c r="AG2" i="1" s="1"/>
  <c r="AD2" i="1" s="1"/>
  <c r="X118" i="1"/>
  <c r="AC118" i="1" s="1"/>
  <c r="AJ118" i="1" s="1"/>
  <c r="AG118" i="1" s="1"/>
  <c r="AD118" i="1" s="1"/>
  <c r="S118" i="1"/>
  <c r="X199" i="1"/>
  <c r="AC199" i="1" s="1"/>
  <c r="AJ199" i="1" s="1"/>
  <c r="AG199" i="1" s="1"/>
  <c r="AD199" i="1" s="1"/>
  <c r="S199" i="1"/>
</calcChain>
</file>

<file path=xl/sharedStrings.xml><?xml version="1.0" encoding="utf-8"?>
<sst xmlns="http://schemas.openxmlformats.org/spreadsheetml/2006/main" count="1051" uniqueCount="224">
  <si>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</si>
  <si>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</si>
  <si>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</si>
  <si>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</si>
  <si>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</si>
  <si>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</si>
  <si>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</si>
  <si>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</si>
  <si>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</si>
  <si>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</si>
  <si>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</si>
  <si>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</si>
  <si>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</si>
  <si>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</si>
  <si>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</si>
  <si>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</si>
  <si>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</si>
  <si>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</si>
  <si>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</si>
  <si>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</si>
  <si>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</si>
  <si>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</si>
  <si>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</si>
  <si>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</si>
  <si>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</si>
  <si>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</si>
  <si>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</si>
  <si>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</si>
  <si>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</si>
  <si>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</si>
  <si>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</si>
  <si>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</si>
  <si>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</si>
  <si>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</si>
  <si>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</si>
  <si>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</si>
  <si>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</si>
  <si>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</si>
  <si>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</si>
  <si>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</si>
  <si>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</si>
  <si>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</si>
  <si>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</si>
  <si>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</si>
  <si>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</si>
  <si>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</si>
  <si>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</si>
  <si>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</si>
  <si>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</si>
  <si>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</si>
  <si>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</si>
  <si>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</si>
  <si>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</si>
  <si>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</si>
  <si>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</si>
  <si>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</si>
  <si>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</si>
  <si>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</si>
  <si>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</si>
  <si>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</si>
  <si>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</si>
  <si>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</si>
  <si>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</si>
  <si>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</si>
  <si>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</si>
  <si>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</si>
  <si>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</si>
  <si>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</si>
  <si>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</si>
  <si>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</si>
  <si>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</si>
  <si>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</si>
  <si>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</si>
  <si>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</si>
  <si>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</si>
  <si>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</si>
  <si>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</si>
  <si>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</si>
  <si>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</si>
  <si>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</si>
  <si>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</si>
  <si>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</si>
  <si>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</si>
  <si>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</si>
  <si>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</si>
  <si>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</si>
  <si>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</si>
  <si>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Yes</t>
  </si>
  <si>
    <t>You can enter a value in the column labeled "Adj." to change your price manually.</t>
  </si>
  <si>
    <t>B</t>
  </si>
  <si>
    <t>Bullnose</t>
  </si>
  <si>
    <t>2" x 2" Mosaic</t>
  </si>
  <si>
    <t>12" x 12"</t>
  </si>
  <si>
    <t>12" x 24"</t>
  </si>
  <si>
    <t xml:space="preserve"> </t>
  </si>
  <si>
    <t>Changes:</t>
  </si>
  <si>
    <t>24" x 48"</t>
  </si>
  <si>
    <t>Import I - Field Tile</t>
  </si>
  <si>
    <t>Import I - Trim</t>
  </si>
  <si>
    <t>Import I - Decos</t>
  </si>
  <si>
    <t>Item # Lookup:</t>
  </si>
  <si>
    <t>continued on next page</t>
  </si>
  <si>
    <t>L</t>
  </si>
  <si>
    <t>LEWA</t>
  </si>
  <si>
    <t>24" x 24"</t>
  </si>
  <si>
    <t>18" x 36"</t>
  </si>
  <si>
    <t>http://www.leausa.us/</t>
  </si>
  <si>
    <t>The Rock</t>
  </si>
  <si>
    <t>Travel</t>
  </si>
  <si>
    <t>Waterfall</t>
  </si>
  <si>
    <t>Full-Body Porcelain</t>
  </si>
  <si>
    <t>Lea Ceramiche</t>
  </si>
  <si>
    <t>4" x 24"</t>
  </si>
  <si>
    <t xml:space="preserve"> 12 PCS/CTN</t>
  </si>
  <si>
    <t>(Mesh-Mounted)</t>
  </si>
  <si>
    <t>Semi-Polished/Rectified</t>
  </si>
  <si>
    <t>36" x 36"</t>
  </si>
  <si>
    <t>Semi-Polished</t>
  </si>
  <si>
    <t>3" x 12" Brick Mosaic</t>
  </si>
  <si>
    <t>Muretto Mosaic</t>
  </si>
  <si>
    <t>Muretto 3D Mosaic</t>
  </si>
  <si>
    <t>Dark Flow          Gray Flow          Ivory Flow          Silver Flow</t>
  </si>
  <si>
    <t>4.84 SF/CTN</t>
  </si>
  <si>
    <t>7.75 SF/CTN</t>
  </si>
  <si>
    <t>Natural/Rectified</t>
  </si>
  <si>
    <t>Natural</t>
  </si>
  <si>
    <t>Grip/Rectified</t>
  </si>
  <si>
    <t>Specially treated with Microban antimicrobial protection that is incorporated into the tile surface.</t>
  </si>
  <si>
    <t>Field - Gramma 66 (Left)</t>
  </si>
  <si>
    <t>Field - Gramma 72</t>
  </si>
  <si>
    <t>10.85 SF/CTN</t>
  </si>
  <si>
    <t>7.10 SF/CTN</t>
  </si>
  <si>
    <t>Field - Gramma 66 (Right)</t>
  </si>
  <si>
    <t>Field - Gramma 16 (Left)</t>
  </si>
  <si>
    <t>Field - Gramma 16 (Right)</t>
  </si>
  <si>
    <t>Slimtech 5.5mm Thickness:</t>
  </si>
  <si>
    <t>39" x 39" x 5.5mm</t>
  </si>
  <si>
    <t>39" x 118" x 5.5mm</t>
  </si>
  <si>
    <t>Notes:</t>
  </si>
  <si>
    <t>System L2 20mm Thickness:</t>
  </si>
  <si>
    <t>24" x 24" x 20mm</t>
  </si>
  <si>
    <t>18" x 36" x 20mm</t>
  </si>
  <si>
    <t>8.72 SF/CTN</t>
  </si>
  <si>
    <r>
      <t>WATERFALL</t>
    </r>
    <r>
      <rPr>
        <u/>
        <sz val="8"/>
        <rFont val="Arial"/>
        <family val="2"/>
      </rPr>
      <t xml:space="preserve"> -</t>
    </r>
    <r>
      <rPr>
        <i/>
        <u/>
        <sz val="8"/>
        <rFont val="Arial"/>
        <family val="2"/>
      </rPr>
      <t xml:space="preserve"> Full-Body Porcelain  (Minimum 6-8 Week Delivery)</t>
    </r>
  </si>
  <si>
    <t>Note:</t>
  </si>
  <si>
    <t>The 9" x 36" and 18" x 36" Field Tile formats only in all colors.</t>
  </si>
  <si>
    <t>5-3/4" x 19-1/2"</t>
  </si>
  <si>
    <t>6-5/8" x 15-3/8"</t>
  </si>
  <si>
    <t>3-1/4" x 7-5/8"</t>
  </si>
  <si>
    <t>7.37 SF/CTN</t>
  </si>
  <si>
    <t>36" x 36" x 20mm</t>
  </si>
  <si>
    <t>15.50 SF/CTN</t>
  </si>
  <si>
    <t>17.44 SF/CTN</t>
  </si>
  <si>
    <t>21.53 SF/CTN</t>
  </si>
  <si>
    <t>Anthology</t>
  </si>
  <si>
    <t>Masterpiece</t>
  </si>
  <si>
    <t>https://www.leausa.us/collection/masterpiece</t>
  </si>
  <si>
    <t>https://www.leausa.us/collection/the-rock</t>
  </si>
  <si>
    <t>https://www.leausa.us/collection/waterfall</t>
  </si>
  <si>
    <t>https://www.leaceramiche.com/collection/anthology</t>
  </si>
  <si>
    <t>LEAN</t>
  </si>
  <si>
    <t>LEMA</t>
  </si>
  <si>
    <t>Dark          Desert          Earth          Gray          White</t>
  </si>
  <si>
    <r>
      <t>MASTERPIECE</t>
    </r>
    <r>
      <rPr>
        <u/>
        <sz val="8"/>
        <rFont val="Arial"/>
        <family val="2"/>
      </rPr>
      <t xml:space="preserve"> - </t>
    </r>
    <r>
      <rPr>
        <i/>
        <u/>
        <sz val="8"/>
        <rFont val="Arial"/>
        <family val="2"/>
      </rPr>
      <t>Full-Body Porcelain  (Minimum 6-8 Week Delivery)</t>
    </r>
  </si>
  <si>
    <r>
      <t>ANTHOLOGY</t>
    </r>
    <r>
      <rPr>
        <u/>
        <sz val="8"/>
        <rFont val="Arial"/>
        <family val="2"/>
      </rPr>
      <t xml:space="preserve"> - </t>
    </r>
    <r>
      <rPr>
        <i/>
        <u/>
        <sz val="8"/>
        <rFont val="Arial"/>
        <family val="2"/>
      </rPr>
      <t>Full-Body Porcelain  (Minimum 6-8 Week Delivery)</t>
    </r>
  </si>
  <si>
    <t>3" x 24"</t>
  </si>
  <si>
    <t>Rough/Rectified</t>
  </si>
  <si>
    <t>Worn/Rectified</t>
  </si>
  <si>
    <t>Worn</t>
  </si>
  <si>
    <t>11-1/2" x 12-1/4"</t>
  </si>
  <si>
    <t>Break Mosaic</t>
  </si>
  <si>
    <t>24" x 48" x 20mm</t>
  </si>
  <si>
    <t>9mm Thickness:</t>
  </si>
  <si>
    <t>48" x 48"</t>
  </si>
  <si>
    <t>1" x 1" Mosaic</t>
  </si>
  <si>
    <t>b</t>
  </si>
  <si>
    <t>2-1/8" x 24"</t>
  </si>
  <si>
    <t>2.41 SF/CTN</t>
  </si>
  <si>
    <t>This price list is available electronically on an Excel spreadsheet at www.conestogatile.com/pricelists.</t>
  </si>
  <si>
    <t>Slimtech 6mm Thickness:</t>
  </si>
  <si>
    <t>48" x 109-1/2"</t>
  </si>
  <si>
    <t>c</t>
  </si>
  <si>
    <t>c) Not specially treated with Microban antimicrobial protection that is incorporated into the tile surface.</t>
  </si>
  <si>
    <t>23.25 SF/CTN</t>
  </si>
  <si>
    <t>31.00 SF/CTN</t>
  </si>
  <si>
    <t>48" x 48" Plus</t>
  </si>
  <si>
    <t>Macro Mosaic</t>
  </si>
  <si>
    <t>Mega Mosaic</t>
  </si>
  <si>
    <t>Micro Mosaic</t>
  </si>
  <si>
    <t>3-1/8" x 24"</t>
  </si>
  <si>
    <t>Cluster Dark          Cluster Light          Cluster Mid</t>
  </si>
  <si>
    <t>35.95 SF/SLAB</t>
  </si>
  <si>
    <t>13.13 SF/CTN</t>
  </si>
  <si>
    <t>a) Crate charges may apply.</t>
  </si>
  <si>
    <t>a) Reinforced w/fiberglass, 6.5mm thick.</t>
  </si>
  <si>
    <t>b) Crate charges may apply.</t>
  </si>
  <si>
    <t xml:space="preserve">   </t>
  </si>
  <si>
    <t>Side Stone</t>
  </si>
  <si>
    <t xml:space="preserve">  </t>
  </si>
  <si>
    <t xml:space="preserve">    </t>
  </si>
  <si>
    <r>
      <t xml:space="preserve">Entire Series. </t>
    </r>
    <r>
      <rPr>
        <b/>
        <i/>
        <sz val="10"/>
        <rFont val="Arial"/>
        <family val="2"/>
      </rPr>
      <t xml:space="preserve"> (Discontinued by CCTD)</t>
    </r>
  </si>
  <si>
    <t>Full-Body Porcelain / Anti-Microbial</t>
  </si>
  <si>
    <t>https://www.leaceramiche.com/collection/sidestone</t>
  </si>
  <si>
    <t>0.97 SF/Sheet</t>
  </si>
  <si>
    <t>32.29 SF/SLAB</t>
  </si>
  <si>
    <t>11-1/2" x 23-1/4"</t>
  </si>
  <si>
    <r>
      <t>SIDE STONE</t>
    </r>
    <r>
      <rPr>
        <u/>
        <sz val="8"/>
        <rFont val="Arial"/>
        <family val="2"/>
      </rPr>
      <t xml:space="preserve"> -</t>
    </r>
    <r>
      <rPr>
        <i/>
        <u/>
        <sz val="8"/>
        <rFont val="Arial"/>
        <family val="2"/>
      </rPr>
      <t xml:space="preserve"> Full-Body Porcelain  (Non-Stock Minimum 6-8 Week Delivery)</t>
    </r>
  </si>
  <si>
    <r>
      <t xml:space="preserve">Mix Cluster </t>
    </r>
    <r>
      <rPr>
        <i/>
        <sz val="7"/>
        <rFont val="Arial Narrow"/>
        <family val="2"/>
      </rPr>
      <t>(Mix of Several Fixed Colors)</t>
    </r>
  </si>
  <si>
    <t>4.85 SF/CTN</t>
  </si>
  <si>
    <t>LESS</t>
  </si>
  <si>
    <t>Colors Hidden Dark, Hidden Light and Hidden Mid only in all formats and finishes.</t>
  </si>
  <si>
    <t>The 48" x 48" Natural/Rectified Field Tile format has been introduced and is now available in all color options.</t>
  </si>
  <si>
    <t>The 12" x 24" Field Tile format in the Rough/Rectified and Worn/Rectified finishes only in all colors.</t>
  </si>
  <si>
    <t>The 12" x 24" Natural Rectified Field Tile format in all colors.  Color Moka only in all colors.  Color Coal only in all 9mm Thick fomats.  24" x 24" x 9mm and 24" x 48" x 9mm Grip/Rectified formats only in all colors.  Color Brown in the 24" x 48" x 20mm Grip/Rectifed Field Tile format only.</t>
  </si>
  <si>
    <r>
      <t xml:space="preserve">      Piece Colors:  </t>
    </r>
    <r>
      <rPr>
        <i/>
        <sz val="8"/>
        <rFont val="Arial Narrow"/>
        <family val="2"/>
      </rPr>
      <t>Alpi          Dark          Light          Siena</t>
    </r>
  </si>
  <si>
    <r>
      <t xml:space="preserve">      Master Colors:  </t>
    </r>
    <r>
      <rPr>
        <i/>
        <sz val="8"/>
        <rFont val="Arial Narrow"/>
        <family val="2"/>
      </rPr>
      <t>Brown          Gray          Sand          White</t>
    </r>
  </si>
  <si>
    <r>
      <t xml:space="preserve">      Master Colors:  </t>
    </r>
    <r>
      <rPr>
        <i/>
        <sz val="8"/>
        <rFont val="Arial Narrow"/>
        <family val="2"/>
      </rPr>
      <t>Coal          Gray          Sand          White</t>
    </r>
  </si>
  <si>
    <t>a) Not specially treated with Microban antimicrobial protection that is incorporated into the tile surface.</t>
  </si>
  <si>
    <t>The 19-1/2" x 39" x 5.5mm Natural/Rectified Field Tile format in all colors.  The 12" x 24" Semi-Polished/Rectified and 18" x 36" Semi-Polished/Rectified Field Tile formats in all colors.</t>
  </si>
  <si>
    <r>
      <t xml:space="preserve">SIDE STONE </t>
    </r>
    <r>
      <rPr>
        <i/>
        <u/>
        <sz val="8"/>
        <rFont val="Arial"/>
        <family val="2"/>
      </rPr>
      <t>- Full-Body Porcelain  (Non-Stock Minimum 6-8 Week Delivery) continued</t>
    </r>
  </si>
  <si>
    <t>6/15/26</t>
  </si>
  <si>
    <t>new</t>
  </si>
  <si>
    <t>YES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</si>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</sst>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0.000"/>
    <numFmt numFmtId="166" formatCode="mm/dd/yy;@"/>
  </numFmts>
  <fonts count="30"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i/>
      <u/>
      <sz val="8"/>
      <name val="Arial"/>
      <family val="2"/>
    </font>
    <font>
      <u/>
      <sz val="8"/>
      <name val="Arial"/>
      <family val="2"/>
    </font>
    <font>
      <b/>
      <sz val="11"/>
      <name val="Arial"/>
      <family val="2"/>
    </font>
    <font>
      <sz val="10"/>
      <name val="Arial Narrow"/>
      <family val="2"/>
    </font>
    <font>
      <sz val="7"/>
      <name val="Arial Narrow"/>
      <family val="2"/>
    </font>
    <font>
      <b/>
      <u/>
      <sz val="10"/>
      <name val="Arial"/>
      <family val="2"/>
    </font>
    <font>
      <i/>
      <sz val="8"/>
      <color rgb="FF0000FF"/>
      <name val="Arial"/>
      <family val="2"/>
    </font>
    <font>
      <sz val="10"/>
      <color rgb="FF000000"/>
      <name val="Arial"/>
      <family val="2"/>
    </font>
    <font>
      <b/>
      <i/>
      <sz val="10"/>
      <name val="Arial"/>
      <family val="2"/>
    </font>
    <font>
      <i/>
      <sz val="7"/>
      <name val="Arial Narrow"/>
      <family val="2"/>
    </font>
    <font>
      <b/>
      <sz val="10"/>
      <color rgb="FF0000FF"/>
      <name val="Arial"/>
      <family val="2"/>
    </font>
    <font>
      <sz val="10"/>
      <color rgb="FF0000FF"/>
      <name val="Arial"/>
      <family val="2"/>
    </font>
  </fonts>
  <fills count="17">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4">
    <xf numFmtId="0" fontId="0" fillId="0" borderId="0"/>
    <xf numFmtId="43" fontId="1" fillId="0" borderId="0" applyFont="0" applyFill="0" applyBorder="0" applyAlignment="0" applyProtection="0"/>
    <xf numFmtId="0" fontId="10" fillId="0" borderId="0" applyNumberFormat="0" applyFill="0" applyBorder="0" applyAlignment="0" applyProtection="0">
      <alignment vertical="top"/>
      <protection locked="0"/>
    </xf>
    <xf numFmtId="9" fontId="1" fillId="0" borderId="0" applyFont="0" applyFill="0" applyBorder="0" applyAlignment="0" applyProtection="0"/>
  </cellStyleXfs>
  <cellXfs count="236">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3"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4" fontId="4" fillId="0" borderId="0" xfId="3"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3"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3" applyFont="1" applyFill="1" applyBorder="1" applyAlignment="1">
      <alignment horizontal="center" vertical="center"/>
    </xf>
    <xf numFmtId="9" fontId="4" fillId="0" borderId="0" xfId="3" applyFont="1" applyFill="1" applyAlignment="1">
      <alignment vertical="center"/>
    </xf>
    <xf numFmtId="9" fontId="4" fillId="0" borderId="0" xfId="3" applyFont="1" applyFill="1" applyAlignment="1">
      <alignment horizontal="center" vertical="center"/>
    </xf>
    <xf numFmtId="9" fontId="4" fillId="0" borderId="0" xfId="3" applyFont="1" applyFill="1" applyAlignment="1">
      <alignment horizontal="center"/>
    </xf>
    <xf numFmtId="4" fontId="6" fillId="0" borderId="0" xfId="1" applyNumberFormat="1" applyFont="1" applyFill="1" applyAlignment="1">
      <alignment vertical="center"/>
    </xf>
    <xf numFmtId="9" fontId="6" fillId="0" borderId="0" xfId="3" applyFont="1" applyFill="1" applyAlignment="1">
      <alignment vertical="center"/>
    </xf>
    <xf numFmtId="164" fontId="4" fillId="0" borderId="0" xfId="3" applyNumberFormat="1" applyFont="1" applyFill="1" applyAlignment="1">
      <alignment vertical="center"/>
    </xf>
    <xf numFmtId="9" fontId="4" fillId="0" borderId="0" xfId="3" applyFont="1" applyFill="1"/>
    <xf numFmtId="4" fontId="4" fillId="2" borderId="0" xfId="1" applyNumberFormat="1" applyFont="1" applyFill="1" applyAlignment="1" applyProtection="1">
      <alignment vertical="center"/>
      <protection locked="0"/>
    </xf>
    <xf numFmtId="9" fontId="4" fillId="0" borderId="1" xfId="3"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3"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3"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4"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3"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0" fontId="4" fillId="3" borderId="0" xfId="0" applyFont="1" applyFill="1"/>
    <xf numFmtId="165" fontId="4" fillId="0" borderId="0" xfId="1" applyNumberFormat="1" applyFont="1" applyFill="1" applyAlignment="1">
      <alignment vertical="center"/>
    </xf>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3"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3"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7" fillId="13" borderId="2" xfId="0" applyFont="1" applyFill="1" applyBorder="1"/>
    <xf numFmtId="0" fontId="10" fillId="0" borderId="1" xfId="2" applyBorder="1" applyAlignment="1" applyProtection="1"/>
    <xf numFmtId="0" fontId="0" fillId="13" borderId="2" xfId="0" applyFill="1" applyBorder="1"/>
    <xf numFmtId="0" fontId="0" fillId="13" borderId="1" xfId="0" applyFill="1" applyBorder="1"/>
    <xf numFmtId="0" fontId="0" fillId="0" borderId="1" xfId="0"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 fontId="4" fillId="0" borderId="0" xfId="1" applyNumberFormat="1" applyFont="1" applyFill="1" applyAlignment="1">
      <alignment horizontal="left" vertical="center" wrapText="1"/>
    </xf>
    <xf numFmtId="164" fontId="4" fillId="0" borderId="0" xfId="3" applyNumberFormat="1" applyFont="1" applyFill="1" applyAlignment="1">
      <alignment horizontal="left" vertical="center" wrapText="1"/>
    </xf>
    <xf numFmtId="9" fontId="4" fillId="0" borderId="0" xfId="3"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20" fillId="0" borderId="0" xfId="0" applyFont="1"/>
    <xf numFmtId="0" fontId="15" fillId="0" borderId="0" xfId="0" applyFont="1" applyAlignment="1">
      <alignment vertical="center"/>
    </xf>
    <xf numFmtId="0" fontId="19" fillId="0" borderId="0" xfId="0" applyFont="1" applyAlignment="1">
      <alignment vertical="center"/>
    </xf>
    <xf numFmtId="0" fontId="11" fillId="0" borderId="0" xfId="0" applyFont="1" applyAlignment="1">
      <alignment vertical="center"/>
    </xf>
    <xf numFmtId="43" fontId="4" fillId="0" borderId="0" xfId="1" applyFont="1" applyFill="1" applyAlignment="1">
      <alignment vertical="center"/>
    </xf>
    <xf numFmtId="0" fontId="2" fillId="0" borderId="0" xfId="0" applyFont="1"/>
    <xf numFmtId="14" fontId="3" fillId="0" borderId="0" xfId="0" quotePrefix="1" applyNumberFormat="1" applyFont="1" applyAlignment="1">
      <alignment horizontal="right" vertical="center"/>
    </xf>
    <xf numFmtId="0" fontId="13" fillId="0" borderId="0" xfId="0" applyFont="1" applyAlignment="1">
      <alignment vertical="center"/>
    </xf>
    <xf numFmtId="43" fontId="13" fillId="0" borderId="0" xfId="1" applyFont="1" applyAlignment="1">
      <alignment horizontal="center" vertical="center"/>
    </xf>
    <xf numFmtId="4" fontId="13" fillId="0" borderId="0" xfId="1" applyNumberFormat="1" applyFont="1" applyAlignment="1">
      <alignment vertical="center"/>
    </xf>
    <xf numFmtId="4" fontId="13" fillId="0" borderId="0" xfId="0" applyNumberFormat="1" applyFont="1" applyAlignment="1">
      <alignment vertical="center"/>
    </xf>
    <xf numFmtId="4" fontId="13" fillId="0" borderId="0" xfId="0" applyNumberFormat="1" applyFont="1" applyAlignment="1">
      <alignment horizontal="right" vertical="center"/>
    </xf>
    <xf numFmtId="4" fontId="13" fillId="0" borderId="0" xfId="1" applyNumberFormat="1" applyFont="1" applyFill="1" applyAlignment="1">
      <alignment vertical="center"/>
    </xf>
    <xf numFmtId="9" fontId="13" fillId="0" borderId="0" xfId="3" applyFont="1" applyFill="1" applyAlignment="1">
      <alignment vertical="center"/>
    </xf>
    <xf numFmtId="4" fontId="13" fillId="0" borderId="0" xfId="1" applyNumberFormat="1" applyFont="1" applyAlignment="1" applyProtection="1">
      <alignment vertical="center"/>
      <protection locked="0"/>
    </xf>
    <xf numFmtId="1" fontId="13" fillId="0" borderId="0" xfId="1" applyNumberFormat="1" applyFont="1" applyAlignment="1">
      <alignment horizontal="center" vertical="center"/>
    </xf>
    <xf numFmtId="0" fontId="15" fillId="0" borderId="0" xfId="0" applyFont="1" applyAlignment="1">
      <alignment horizontal="right" vertical="center"/>
    </xf>
    <xf numFmtId="0" fontId="0" fillId="0" borderId="7" xfId="0" applyBorder="1"/>
    <xf numFmtId="49" fontId="4" fillId="0" borderId="0" xfId="0" applyNumberFormat="1" applyFont="1" applyAlignment="1">
      <alignment horizontal="center" vertical="center"/>
    </xf>
    <xf numFmtId="0" fontId="2" fillId="0" borderId="1" xfId="0" applyFont="1" applyBorder="1"/>
    <xf numFmtId="14" fontId="3" fillId="10" borderId="4" xfId="0" applyNumberFormat="1" applyFont="1" applyFill="1" applyBorder="1" applyAlignment="1">
      <alignment horizontal="center" vertical="center"/>
    </xf>
    <xf numFmtId="14" fontId="3" fillId="10" borderId="5" xfId="0" applyNumberFormat="1" applyFont="1" applyFill="1" applyBorder="1" applyAlignment="1">
      <alignment horizontal="center" vertical="center"/>
    </xf>
    <xf numFmtId="0" fontId="2" fillId="0" borderId="0" xfId="0" applyFont="1" applyAlignment="1">
      <alignment vertical="center"/>
    </xf>
    <xf numFmtId="0" fontId="2" fillId="0" borderId="0" xfId="0" quotePrefix="1" applyFont="1" applyAlignment="1">
      <alignment vertical="center" wrapText="1"/>
    </xf>
    <xf numFmtId="0" fontId="22" fillId="0" borderId="0" xfId="0" applyFont="1" applyAlignment="1">
      <alignment vertical="center"/>
    </xf>
    <xf numFmtId="0" fontId="2" fillId="0" borderId="0" xfId="0" applyFont="1" applyAlignment="1">
      <alignment vertical="top"/>
    </xf>
    <xf numFmtId="0" fontId="3" fillId="0" borderId="0" xfId="0" applyFont="1" applyAlignment="1">
      <alignment vertical="top"/>
    </xf>
    <xf numFmtId="0" fontId="3" fillId="0" borderId="0" xfId="0" applyFont="1" applyAlignment="1">
      <alignment vertical="center" wrapText="1"/>
    </xf>
    <xf numFmtId="0" fontId="10" fillId="0" borderId="1" xfId="2" quotePrefix="1" applyBorder="1" applyAlignment="1" applyProtection="1"/>
    <xf numFmtId="0" fontId="21" fillId="0" borderId="0" xfId="0" applyFont="1"/>
    <xf numFmtId="49" fontId="21" fillId="0" borderId="0" xfId="0" applyNumberFormat="1" applyFont="1" applyAlignment="1">
      <alignment horizontal="left" vertical="center"/>
    </xf>
    <xf numFmtId="166" fontId="3" fillId="10" borderId="4" xfId="0" applyNumberFormat="1" applyFont="1" applyFill="1" applyBorder="1" applyAlignment="1">
      <alignment horizontal="center" vertical="center"/>
    </xf>
    <xf numFmtId="166" fontId="3" fillId="10" borderId="5" xfId="0" applyNumberFormat="1" applyFont="1" applyFill="1" applyBorder="1" applyAlignment="1">
      <alignment horizontal="center" vertical="center"/>
    </xf>
    <xf numFmtId="166" fontId="3" fillId="0" borderId="0" xfId="0" applyNumberFormat="1" applyFont="1" applyAlignment="1">
      <alignment horizontal="left" vertical="center"/>
    </xf>
    <xf numFmtId="166" fontId="3" fillId="0" borderId="0" xfId="0" quotePrefix="1" applyNumberFormat="1" applyFont="1" applyAlignment="1">
      <alignment horizontal="left" vertical="top"/>
    </xf>
    <xf numFmtId="166" fontId="3" fillId="0" borderId="0" xfId="0" quotePrefix="1" applyNumberFormat="1" applyFont="1" applyAlignment="1">
      <alignment horizontal="left" vertical="center"/>
    </xf>
    <xf numFmtId="166" fontId="2" fillId="0" borderId="0" xfId="0" quotePrefix="1" applyNumberFormat="1" applyFont="1" applyAlignment="1">
      <alignment horizontal="left" vertical="center"/>
    </xf>
    <xf numFmtId="166" fontId="2" fillId="0" borderId="0" xfId="0" quotePrefix="1" applyNumberFormat="1" applyFont="1" applyAlignment="1">
      <alignment horizontal="left" vertical="top"/>
    </xf>
    <xf numFmtId="166" fontId="3" fillId="0" borderId="0" xfId="0" applyNumberFormat="1" applyFont="1" applyAlignment="1">
      <alignment horizontal="left"/>
    </xf>
    <xf numFmtId="4" fontId="4" fillId="14" borderId="0" xfId="1" applyNumberFormat="1" applyFont="1" applyFill="1" applyAlignment="1">
      <alignment horizontal="left" vertical="center"/>
    </xf>
    <xf numFmtId="4" fontId="4" fillId="15" borderId="0" xfId="1" applyNumberFormat="1" applyFont="1" applyFill="1" applyAlignment="1">
      <alignment horizontal="left" vertical="center"/>
    </xf>
    <xf numFmtId="4" fontId="4" fillId="15" borderId="0" xfId="1" applyNumberFormat="1" applyFont="1" applyFill="1" applyAlignment="1">
      <alignment vertical="center"/>
    </xf>
    <xf numFmtId="3" fontId="4" fillId="15" borderId="0" xfId="1" applyNumberFormat="1" applyFont="1" applyFill="1" applyAlignment="1">
      <alignment horizontal="center" vertical="center"/>
    </xf>
    <xf numFmtId="3" fontId="4" fillId="14" borderId="0" xfId="1" applyNumberFormat="1" applyFont="1" applyFill="1" applyAlignment="1">
      <alignment horizontal="center" vertical="center"/>
    </xf>
    <xf numFmtId="4" fontId="4" fillId="14" borderId="0" xfId="1" applyNumberFormat="1" applyFont="1" applyFill="1" applyAlignment="1">
      <alignment vertical="center"/>
    </xf>
    <xf numFmtId="4" fontId="6" fillId="0" borderId="2" xfId="1" applyNumberFormat="1" applyFont="1" applyFill="1" applyBorder="1" applyAlignment="1">
      <alignment vertical="center"/>
    </xf>
    <xf numFmtId="0" fontId="4" fillId="0" borderId="6" xfId="0" applyFont="1" applyBorder="1" applyAlignment="1">
      <alignment vertical="center"/>
    </xf>
    <xf numFmtId="166" fontId="23" fillId="0" borderId="0" xfId="0" applyNumberFormat="1" applyFont="1" applyAlignment="1">
      <alignment horizontal="left" vertical="center"/>
    </xf>
    <xf numFmtId="166" fontId="23" fillId="0" borderId="0" xfId="0" quotePrefix="1" applyNumberFormat="1" applyFont="1" applyAlignment="1">
      <alignment horizontal="left" vertical="center"/>
    </xf>
    <xf numFmtId="0" fontId="3" fillId="0" borderId="7" xfId="0" applyFont="1" applyBorder="1" applyAlignment="1">
      <alignment horizontal="center" vertical="center"/>
    </xf>
    <xf numFmtId="0" fontId="0" fillId="0" borderId="7" xfId="0" applyBorder="1" applyAlignment="1">
      <alignment horizontal="center" vertical="center"/>
    </xf>
    <xf numFmtId="0" fontId="5" fillId="0" borderId="0" xfId="0" applyFont="1" applyAlignment="1">
      <alignment horizontal="left" vertical="center"/>
    </xf>
    <xf numFmtId="0" fontId="5" fillId="0" borderId="0" xfId="0" applyFont="1" applyAlignment="1">
      <alignment vertical="center"/>
    </xf>
    <xf numFmtId="0" fontId="24" fillId="0" borderId="0" xfId="0" applyFont="1" applyAlignment="1">
      <alignment horizontal="right" vertical="center"/>
    </xf>
    <xf numFmtId="0" fontId="22" fillId="0" borderId="0" xfId="0" applyFont="1" applyAlignment="1">
      <alignment horizontal="right" vertical="center"/>
    </xf>
    <xf numFmtId="0" fontId="0" fillId="0" borderId="0" xfId="0" applyAlignment="1">
      <alignment horizontal="center" vertical="center"/>
    </xf>
    <xf numFmtId="166" fontId="1" fillId="0" borderId="0" xfId="0" applyNumberFormat="1" applyFont="1" applyAlignment="1">
      <alignment horizontal="left" vertical="center"/>
    </xf>
    <xf numFmtId="0" fontId="1" fillId="0" borderId="0" xfId="0" applyFont="1" applyAlignment="1">
      <alignment vertical="center"/>
    </xf>
    <xf numFmtId="0" fontId="1" fillId="0" borderId="1" xfId="0" applyFont="1" applyBorder="1"/>
    <xf numFmtId="43" fontId="2" fillId="16" borderId="0" xfId="1" applyFont="1" applyFill="1" applyAlignment="1">
      <alignment vertical="center"/>
    </xf>
    <xf numFmtId="0" fontId="1" fillId="0" borderId="0" xfId="0" applyFont="1" applyAlignment="1">
      <alignment vertical="center" wrapText="1"/>
    </xf>
    <xf numFmtId="166" fontId="1" fillId="0" borderId="0" xfId="0" applyNumberFormat="1" applyFont="1" applyAlignment="1">
      <alignment horizontal="left" vertical="top"/>
    </xf>
    <xf numFmtId="0" fontId="1" fillId="0" borderId="0" xfId="0" applyFont="1" applyAlignment="1">
      <alignment vertical="top"/>
    </xf>
    <xf numFmtId="166" fontId="28" fillId="0" borderId="0" xfId="0" applyNumberFormat="1" applyFont="1" applyAlignment="1">
      <alignment horizontal="left" vertical="top"/>
    </xf>
    <xf numFmtId="0" fontId="28" fillId="0" borderId="0" xfId="0" applyFont="1" applyAlignment="1">
      <alignment vertical="top"/>
    </xf>
    <xf numFmtId="0" fontId="28" fillId="0" borderId="0" xfId="0" applyFont="1" applyAlignment="1">
      <alignment vertical="top" wrapText="1"/>
    </xf>
    <xf numFmtId="0" fontId="29" fillId="0" borderId="0" xfId="0" applyFont="1" applyAlignment="1">
      <alignment vertical="top"/>
    </xf>
    <xf numFmtId="4" fontId="6" fillId="0" borderId="1" xfId="1" applyNumberFormat="1" applyFont="1" applyFill="1" applyBorder="1" applyAlignment="1">
      <alignment horizontal="center" vertical="center"/>
    </xf>
    <xf numFmtId="2" fontId="7" fillId="0" borderId="0" xfId="0" applyNumberFormat="1" applyFont="1" applyAlignment="1">
      <alignment horizontal="center" vertical="center" wrapText="1"/>
    </xf>
    <xf numFmtId="0" fontId="8" fillId="0" borderId="0" xfId="0" applyFont="1" applyAlignment="1">
      <alignment horizontal="right" vertical="center"/>
    </xf>
    <xf numFmtId="0" fontId="14" fillId="0" borderId="0" xfId="0" applyFont="1" applyAlignment="1">
      <alignment horizontal="right" vertical="center"/>
    </xf>
    <xf numFmtId="14" fontId="6" fillId="0" borderId="0" xfId="0" applyNumberFormat="1" applyFont="1" applyAlignment="1">
      <alignment horizontal="right" vertical="center"/>
    </xf>
    <xf numFmtId="0" fontId="8" fillId="0" borderId="0" xfId="3" applyNumberFormat="1"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9" fontId="6" fillId="0" borderId="8" xfId="3" applyFont="1" applyFill="1" applyBorder="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2" fillId="0" borderId="0" xfId="0" applyFont="1" applyAlignment="1">
      <alignment horizontal="center" vertical="center"/>
    </xf>
    <xf numFmtId="0" fontId="7" fillId="0" borderId="0" xfId="0" applyFont="1" applyAlignment="1">
      <alignment horizontal="center" vertical="center" wrapText="1"/>
    </xf>
    <xf numFmtId="0" fontId="21" fillId="0" borderId="0" xfId="0" applyFont="1" applyAlignment="1">
      <alignment horizontal="center" vertical="center" wrapText="1"/>
    </xf>
    <xf numFmtId="0" fontId="0" fillId="0" borderId="0" xfId="0" applyAlignment="1">
      <alignment horizontal="center" vertical="center" wrapText="1"/>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cellXfs>
  <cellStyles count="4">
    <cellStyle name="Comma" xfId="1" builtinId="3"/>
    <cellStyle name="Hyperlink" xfId="2" builtinId="8"/>
    <cellStyle name="Normal" xfId="0" builtinId="0"/>
    <cellStyle name="Percent" xfId="3" builtinId="5"/>
  </cellStyles>
  <dxfs count="0"/>
  <tableStyles count="0" defaultTableStyle="TableStyleMedium2" defaultPivotStyle="PivotStyleLight16"/>
  <colors>
    <mruColors>
      <color rgb="FF0000FF"/>
      <color rgb="FF99CCFF"/>
      <color rgb="FFC0C0C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50</xdr:row>
          <xdr:rowOff>28575</xdr:rowOff>
        </xdr:from>
        <xdr:to>
          <xdr:col>0</xdr:col>
          <xdr:colOff>1038225</xdr:colOff>
          <xdr:row>52</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54</xdr:row>
          <xdr:rowOff>28575</xdr:rowOff>
        </xdr:from>
        <xdr:to>
          <xdr:col>0</xdr:col>
          <xdr:colOff>1038225</xdr:colOff>
          <xdr:row>56</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9525</xdr:rowOff>
    </xdr:from>
    <xdr:to>
      <xdr:col>2</xdr:col>
      <xdr:colOff>1171575</xdr:colOff>
      <xdr:row>3</xdr:row>
      <xdr:rowOff>9525</xdr:rowOff>
    </xdr:to>
    <xdr:pic>
      <xdr:nvPicPr>
        <xdr:cNvPr id="9575" name="Picture 335">
          <a:extLst>
            <a:ext uri="{FF2B5EF4-FFF2-40B4-BE49-F238E27FC236}">
              <a16:creationId xmlns:a16="http://schemas.microsoft.com/office/drawing/2014/main" id="{00000000-0008-0000-0100-0000672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714375</xdr:colOff>
      <xdr:row>2</xdr:row>
      <xdr:rowOff>28575</xdr:rowOff>
    </xdr:from>
    <xdr:to>
      <xdr:col>8</xdr:col>
      <xdr:colOff>9525</xdr:colOff>
      <xdr:row>4</xdr:row>
      <xdr:rowOff>142875</xdr:rowOff>
    </xdr:to>
    <xdr:pic>
      <xdr:nvPicPr>
        <xdr:cNvPr id="9576" name="Picture 4" descr="http://www.leausa.us/wp-content/uploads/2017/09/lea-logo.jpg">
          <a:extLst>
            <a:ext uri="{FF2B5EF4-FFF2-40B4-BE49-F238E27FC236}">
              <a16:creationId xmlns:a16="http://schemas.microsoft.com/office/drawing/2014/main" id="{00000000-0008-0000-0100-00006825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47950" y="352425"/>
          <a:ext cx="100965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14</xdr:row>
      <xdr:rowOff>0</xdr:rowOff>
    </xdr:from>
    <xdr:to>
      <xdr:col>12</xdr:col>
      <xdr:colOff>228600</xdr:colOff>
      <xdr:row>14</xdr:row>
      <xdr:rowOff>0</xdr:rowOff>
    </xdr:to>
    <xdr:sp macro="" textlink="">
      <xdr:nvSpPr>
        <xdr:cNvPr id="10952" name="Line 118">
          <a:extLst>
            <a:ext uri="{FF2B5EF4-FFF2-40B4-BE49-F238E27FC236}">
              <a16:creationId xmlns:a16="http://schemas.microsoft.com/office/drawing/2014/main" id="{00000000-0008-0000-0200-0000C82A0000}"/>
            </a:ext>
          </a:extLst>
        </xdr:cNvPr>
        <xdr:cNvSpPr>
          <a:spLocks noChangeShapeType="1"/>
        </xdr:cNvSpPr>
      </xdr:nvSpPr>
      <xdr:spPr bwMode="auto">
        <a:xfrm>
          <a:off x="4086225" y="1771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14</xdr:row>
      <xdr:rowOff>0</xdr:rowOff>
    </xdr:from>
    <xdr:to>
      <xdr:col>12</xdr:col>
      <xdr:colOff>228600</xdr:colOff>
      <xdr:row>14</xdr:row>
      <xdr:rowOff>0</xdr:rowOff>
    </xdr:to>
    <xdr:sp macro="" textlink="">
      <xdr:nvSpPr>
        <xdr:cNvPr id="10953" name="Line 192">
          <a:extLst>
            <a:ext uri="{FF2B5EF4-FFF2-40B4-BE49-F238E27FC236}">
              <a16:creationId xmlns:a16="http://schemas.microsoft.com/office/drawing/2014/main" id="{00000000-0008-0000-0200-0000C92A0000}"/>
            </a:ext>
          </a:extLst>
        </xdr:cNvPr>
        <xdr:cNvSpPr>
          <a:spLocks noChangeShapeType="1"/>
        </xdr:cNvSpPr>
      </xdr:nvSpPr>
      <xdr:spPr bwMode="auto">
        <a:xfrm>
          <a:off x="4086225" y="1771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14</xdr:row>
      <xdr:rowOff>9525</xdr:rowOff>
    </xdr:from>
    <xdr:to>
      <xdr:col>7</xdr:col>
      <xdr:colOff>19050</xdr:colOff>
      <xdr:row>15</xdr:row>
      <xdr:rowOff>9525</xdr:rowOff>
    </xdr:to>
    <xdr:pic>
      <xdr:nvPicPr>
        <xdr:cNvPr id="10954" name="Picture 335">
          <a:extLst>
            <a:ext uri="{FF2B5EF4-FFF2-40B4-BE49-F238E27FC236}">
              <a16:creationId xmlns:a16="http://schemas.microsoft.com/office/drawing/2014/main" id="{00000000-0008-0000-0200-0000CA2A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2975" y="17811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76200</xdr:colOff>
      <xdr:row>14</xdr:row>
      <xdr:rowOff>47625</xdr:rowOff>
    </xdr:from>
    <xdr:to>
      <xdr:col>12</xdr:col>
      <xdr:colOff>171450</xdr:colOff>
      <xdr:row>16</xdr:row>
      <xdr:rowOff>28575</xdr:rowOff>
    </xdr:to>
    <xdr:pic>
      <xdr:nvPicPr>
        <xdr:cNvPr id="10955" name="Picture 2">
          <a:extLst>
            <a:ext uri="{FF2B5EF4-FFF2-40B4-BE49-F238E27FC236}">
              <a16:creationId xmlns:a16="http://schemas.microsoft.com/office/drawing/2014/main" id="{00000000-0008-0000-0200-0000CB2A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286125" y="1819275"/>
          <a:ext cx="7429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leausa.us/collection/masterpiece" TargetMode="External"/><Relationship Id="rId7" Type="http://schemas.openxmlformats.org/officeDocument/2006/relationships/hyperlink" Target="https://www.leaceramiche.com/collection/sidestone" TargetMode="External"/><Relationship Id="rId2" Type="http://schemas.openxmlformats.org/officeDocument/2006/relationships/hyperlink" Target="http://www.leausa.us/" TargetMode="External"/><Relationship Id="rId1" Type="http://schemas.openxmlformats.org/officeDocument/2006/relationships/hyperlink" Target="http://www.conestogatile.com/" TargetMode="External"/><Relationship Id="rId6" Type="http://schemas.openxmlformats.org/officeDocument/2006/relationships/hyperlink" Target="https://www.leaceramiche.com/collection/anthology" TargetMode="External"/><Relationship Id="rId5" Type="http://schemas.openxmlformats.org/officeDocument/2006/relationships/hyperlink" Target="https://www.leausa.us/collection/the-rock" TargetMode="External"/><Relationship Id="rId4" Type="http://schemas.openxmlformats.org/officeDocument/2006/relationships/hyperlink" Target="https://www.leaceramiche.com/collection/anthology"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2"/>
  <sheetViews>
    <sheetView topLeftCell="A16" workbookViewId="0">
      <selection activeCell="H57" sqref="H57"/>
    </sheetView>
  </sheetViews>
  <sheetFormatPr defaultRowHeight="12.75" x14ac:dyDescent="0.2"/>
  <cols>
    <col min="1" max="1" width="18.85546875" customWidth="1"/>
    <col min="2" max="8" width="9.42578125" customWidth="1"/>
  </cols>
  <sheetData>
    <row r="1" spans="1:13" ht="23.25" x14ac:dyDescent="0.35">
      <c r="A1" s="7" t="s">
        <v>57</v>
      </c>
      <c r="B1" s="104" t="s">
        <v>111</v>
      </c>
    </row>
    <row r="2" spans="1:13" x14ac:dyDescent="0.2">
      <c r="A2" s="7" t="s">
        <v>86</v>
      </c>
      <c r="B2" s="102" t="s">
        <v>102</v>
      </c>
      <c r="E2" s="175"/>
    </row>
    <row r="3" spans="1:13" x14ac:dyDescent="0.2">
      <c r="A3" s="7" t="s">
        <v>74</v>
      </c>
      <c r="B3" s="102" t="s">
        <v>89</v>
      </c>
      <c r="D3" s="2"/>
      <c r="E3" s="174"/>
      <c r="F3" s="150"/>
      <c r="G3" s="150"/>
      <c r="H3" s="150"/>
      <c r="I3" s="150"/>
      <c r="J3" s="150"/>
    </row>
    <row r="4" spans="1:13" x14ac:dyDescent="0.2">
      <c r="A4" s="7" t="s">
        <v>28</v>
      </c>
      <c r="B4" s="103" t="s">
        <v>220</v>
      </c>
      <c r="C4" s="103"/>
      <c r="D4" s="103"/>
    </row>
    <row r="6" spans="1:13" x14ac:dyDescent="0.2">
      <c r="A6" s="88"/>
      <c r="B6" s="88"/>
      <c r="C6" s="88"/>
      <c r="D6" s="88"/>
      <c r="E6" s="88"/>
      <c r="F6" s="88"/>
      <c r="G6" s="88"/>
      <c r="H6" s="88"/>
    </row>
    <row r="8" spans="1:13" x14ac:dyDescent="0.2">
      <c r="A8" s="50" t="s">
        <v>42</v>
      </c>
      <c r="B8" s="51"/>
      <c r="C8" s="230"/>
      <c r="D8" s="230"/>
      <c r="E8" s="230"/>
      <c r="F8" s="230"/>
      <c r="G8" s="230"/>
      <c r="H8" s="231"/>
    </row>
    <row r="9" spans="1:13" x14ac:dyDescent="0.2">
      <c r="A9" s="3"/>
      <c r="B9" s="3"/>
      <c r="C9" s="3"/>
      <c r="D9" s="3"/>
      <c r="E9" s="3"/>
      <c r="F9" s="3"/>
      <c r="G9" s="3"/>
      <c r="H9" s="3"/>
      <c r="I9" s="3"/>
      <c r="J9" s="3"/>
      <c r="K9" s="3"/>
      <c r="L9" s="3"/>
      <c r="M9" s="3"/>
    </row>
    <row r="10" spans="1:13" x14ac:dyDescent="0.2">
      <c r="A10" s="3"/>
      <c r="B10" s="3" t="s">
        <v>31</v>
      </c>
      <c r="C10" s="3"/>
      <c r="D10" s="3"/>
      <c r="F10" s="3"/>
      <c r="G10" s="3"/>
      <c r="H10" s="3"/>
      <c r="I10" s="3"/>
      <c r="J10" s="3"/>
      <c r="K10" s="3"/>
      <c r="L10" s="3"/>
      <c r="M10" s="3"/>
    </row>
    <row r="11" spans="1:13" x14ac:dyDescent="0.2">
      <c r="A11" s="3"/>
      <c r="B11" s="3" t="s">
        <v>32</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33</v>
      </c>
      <c r="C14" s="3"/>
      <c r="D14" s="3"/>
      <c r="F14" s="3"/>
      <c r="G14" s="3"/>
      <c r="H14" s="3"/>
      <c r="I14" s="3"/>
      <c r="J14" s="3"/>
      <c r="K14" s="3"/>
      <c r="L14" s="3"/>
      <c r="M14" s="3"/>
    </row>
    <row r="15" spans="1:13" x14ac:dyDescent="0.2">
      <c r="A15" s="3"/>
      <c r="B15" s="3" t="s">
        <v>32</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34</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35</v>
      </c>
      <c r="C20" s="48"/>
      <c r="D20" s="3"/>
      <c r="E20" s="3"/>
      <c r="F20" s="3"/>
      <c r="G20" s="3"/>
      <c r="H20" s="3"/>
      <c r="I20" s="3"/>
      <c r="J20" s="3"/>
      <c r="K20" s="3"/>
      <c r="L20" s="3"/>
      <c r="M20" s="3"/>
    </row>
    <row r="21" spans="1:13" x14ac:dyDescent="0.2">
      <c r="B21" s="49" t="s">
        <v>16</v>
      </c>
      <c r="C21" s="49" t="s">
        <v>36</v>
      </c>
      <c r="D21" s="3"/>
      <c r="E21" s="3"/>
      <c r="F21" s="3"/>
      <c r="G21" s="3"/>
      <c r="H21" s="3"/>
      <c r="I21" s="3"/>
      <c r="J21" s="3"/>
      <c r="K21" s="3"/>
      <c r="L21" s="3"/>
      <c r="M21" s="3"/>
    </row>
    <row r="22" spans="1:13" x14ac:dyDescent="0.2">
      <c r="B22" s="47" t="str">
        <f>+B3</f>
        <v>B</v>
      </c>
      <c r="C22" s="63"/>
      <c r="D22" s="3"/>
      <c r="E22" s="3"/>
      <c r="F22" s="3"/>
      <c r="G22" s="3"/>
      <c r="H22" s="3"/>
      <c r="I22" s="3"/>
      <c r="J22" s="3"/>
      <c r="K22" s="3"/>
      <c r="L22" s="3"/>
      <c r="M22" s="3"/>
    </row>
    <row r="23" spans="1:13" x14ac:dyDescent="0.2">
      <c r="B23" s="6"/>
      <c r="C23" s="105"/>
      <c r="D23" s="3"/>
      <c r="E23" s="3"/>
      <c r="F23" s="3"/>
      <c r="G23" s="3"/>
      <c r="H23" s="3"/>
      <c r="I23" s="3"/>
      <c r="J23" s="3"/>
      <c r="K23" s="3"/>
      <c r="L23" s="3"/>
      <c r="M23" s="3"/>
    </row>
    <row r="24" spans="1:13" x14ac:dyDescent="0.2">
      <c r="A24" s="3"/>
      <c r="B24" s="3" t="s">
        <v>37</v>
      </c>
      <c r="C24" s="3"/>
      <c r="D24" s="3"/>
      <c r="F24" s="3"/>
      <c r="G24" s="3"/>
      <c r="H24" s="3"/>
      <c r="I24" s="3"/>
      <c r="J24" s="3"/>
      <c r="K24" s="3"/>
      <c r="L24" s="3"/>
      <c r="M24" s="3"/>
    </row>
    <row r="25" spans="1:13" x14ac:dyDescent="0.2">
      <c r="A25" s="3"/>
      <c r="B25" s="3" t="s">
        <v>32</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8" t="s">
        <v>65</v>
      </c>
      <c r="B28" s="3" t="s">
        <v>38</v>
      </c>
      <c r="C28" s="3"/>
      <c r="D28" s="3"/>
      <c r="E28" s="3"/>
      <c r="F28" s="3"/>
      <c r="G28" s="3"/>
      <c r="H28" s="3"/>
      <c r="I28" s="3"/>
      <c r="J28" s="3"/>
      <c r="K28" s="3"/>
      <c r="L28" s="3"/>
      <c r="M28" s="3"/>
    </row>
    <row r="29" spans="1:13" x14ac:dyDescent="0.2">
      <c r="A29" s="78"/>
      <c r="B29" s="3" t="s">
        <v>7</v>
      </c>
      <c r="C29" s="3"/>
      <c r="D29" s="3"/>
      <c r="E29" s="3"/>
      <c r="F29" s="3"/>
      <c r="G29" s="3"/>
      <c r="H29" s="3"/>
      <c r="I29" s="3"/>
      <c r="J29" s="3"/>
      <c r="K29" s="3"/>
      <c r="L29" s="3"/>
      <c r="M29" s="3"/>
    </row>
    <row r="30" spans="1:13" x14ac:dyDescent="0.2">
      <c r="A30" s="78"/>
      <c r="B30" s="3"/>
      <c r="C30" s="3"/>
      <c r="D30" s="3"/>
      <c r="E30" s="3"/>
      <c r="F30" s="3"/>
      <c r="G30" s="3"/>
      <c r="H30" s="3"/>
      <c r="I30" s="3"/>
      <c r="J30" s="3"/>
      <c r="K30" s="3"/>
      <c r="L30" s="3"/>
      <c r="M30" s="3"/>
    </row>
    <row r="31" spans="1:13" x14ac:dyDescent="0.2">
      <c r="A31" s="78" t="s">
        <v>66</v>
      </c>
      <c r="B31" s="3" t="s">
        <v>67</v>
      </c>
      <c r="C31" s="3"/>
      <c r="D31" s="3"/>
      <c r="E31" s="3"/>
      <c r="F31" s="3"/>
      <c r="G31" s="3"/>
      <c r="H31" s="3"/>
      <c r="I31" s="3"/>
      <c r="J31" s="3"/>
      <c r="K31" s="3"/>
      <c r="L31" s="3"/>
      <c r="M31" s="3"/>
    </row>
    <row r="32" spans="1:13" x14ac:dyDescent="0.2">
      <c r="A32" s="78"/>
      <c r="B32" s="3" t="s">
        <v>79</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8" t="s">
        <v>68</v>
      </c>
      <c r="B34" s="3" t="s">
        <v>43</v>
      </c>
      <c r="C34" s="3"/>
      <c r="D34" s="3"/>
      <c r="E34" s="3"/>
      <c r="F34" s="3"/>
      <c r="G34" s="3"/>
      <c r="H34" s="3"/>
      <c r="I34" s="3"/>
      <c r="J34" s="3"/>
      <c r="K34" s="3"/>
      <c r="L34" s="3"/>
      <c r="M34" s="3"/>
    </row>
    <row r="35" spans="1:13" x14ac:dyDescent="0.2">
      <c r="A35" s="78"/>
      <c r="B35" s="3" t="s">
        <v>80</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99" t="s">
        <v>54</v>
      </c>
      <c r="C37" s="99" t="s">
        <v>69</v>
      </c>
      <c r="D37" s="232" t="s">
        <v>55</v>
      </c>
      <c r="E37" s="233"/>
      <c r="F37" s="99" t="s">
        <v>70</v>
      </c>
      <c r="G37" s="99" t="s">
        <v>71</v>
      </c>
      <c r="H37" s="99" t="s">
        <v>72</v>
      </c>
      <c r="I37" s="3"/>
      <c r="J37" s="3"/>
      <c r="K37" s="3"/>
      <c r="L37" s="3"/>
      <c r="M37" s="3"/>
    </row>
    <row r="38" spans="1:13" x14ac:dyDescent="0.2">
      <c r="B38" s="100">
        <v>1</v>
      </c>
      <c r="C38" s="120"/>
      <c r="D38" s="101" t="s">
        <v>56</v>
      </c>
      <c r="E38" s="98"/>
      <c r="F38" s="121" t="s">
        <v>73</v>
      </c>
      <c r="G38" s="121">
        <v>0</v>
      </c>
      <c r="H38" s="121"/>
      <c r="I38" s="3"/>
      <c r="J38" s="3"/>
      <c r="K38" s="3"/>
      <c r="L38" s="3"/>
      <c r="M38" s="3"/>
    </row>
    <row r="39" spans="1:13" x14ac:dyDescent="0.2">
      <c r="B39" s="100">
        <v>2</v>
      </c>
      <c r="C39" s="120"/>
      <c r="D39" s="101" t="s">
        <v>46</v>
      </c>
      <c r="E39" s="98"/>
      <c r="F39" s="121" t="s">
        <v>73</v>
      </c>
      <c r="G39" s="121">
        <v>0</v>
      </c>
      <c r="H39" s="121"/>
      <c r="I39" s="3"/>
      <c r="J39" s="3"/>
      <c r="K39" s="3"/>
      <c r="L39" s="3"/>
      <c r="M39" s="3"/>
    </row>
    <row r="40" spans="1:13" x14ac:dyDescent="0.2">
      <c r="B40" s="100">
        <v>3</v>
      </c>
      <c r="C40" s="120"/>
      <c r="D40" s="101" t="s">
        <v>8</v>
      </c>
      <c r="E40" s="98"/>
      <c r="F40" s="121" t="s">
        <v>73</v>
      </c>
      <c r="G40" s="121">
        <v>0</v>
      </c>
      <c r="H40" s="121"/>
      <c r="I40" s="3"/>
      <c r="J40" s="3"/>
      <c r="K40" s="3"/>
      <c r="L40" s="3"/>
      <c r="M40" s="3"/>
    </row>
    <row r="41" spans="1:13" x14ac:dyDescent="0.2">
      <c r="B41" s="100">
        <v>4</v>
      </c>
      <c r="C41" s="120"/>
      <c r="D41" s="101" t="s">
        <v>97</v>
      </c>
      <c r="E41" s="98"/>
      <c r="F41" s="121" t="s">
        <v>73</v>
      </c>
      <c r="G41" s="121">
        <v>0</v>
      </c>
      <c r="H41" s="121"/>
      <c r="I41" s="3"/>
      <c r="J41" s="3"/>
      <c r="K41" s="3"/>
      <c r="L41" s="3"/>
      <c r="M41" s="3"/>
    </row>
    <row r="42" spans="1:13" x14ac:dyDescent="0.2">
      <c r="B42" s="100">
        <v>5</v>
      </c>
      <c r="C42" s="120"/>
      <c r="D42" s="101" t="s">
        <v>98</v>
      </c>
      <c r="E42" s="98"/>
      <c r="F42" s="121" t="s">
        <v>73</v>
      </c>
      <c r="G42" s="121">
        <v>0</v>
      </c>
      <c r="H42" s="121"/>
      <c r="I42" s="3"/>
      <c r="J42" s="3"/>
      <c r="K42" s="3"/>
      <c r="L42" s="3"/>
      <c r="M42" s="3"/>
    </row>
    <row r="43" spans="1:13" x14ac:dyDescent="0.2">
      <c r="B43" s="100">
        <v>6</v>
      </c>
      <c r="C43" s="120"/>
      <c r="D43" s="101" t="s">
        <v>99</v>
      </c>
      <c r="E43" s="98"/>
      <c r="F43" s="121" t="s">
        <v>73</v>
      </c>
      <c r="G43" s="121">
        <v>0</v>
      </c>
      <c r="H43" s="121"/>
      <c r="I43" s="3"/>
      <c r="J43" s="3"/>
      <c r="K43" s="3"/>
      <c r="L43" s="3"/>
      <c r="M43" s="3"/>
    </row>
    <row r="44" spans="1:13" x14ac:dyDescent="0.2">
      <c r="B44" s="100">
        <v>7</v>
      </c>
      <c r="C44" s="120"/>
      <c r="D44" s="101">
        <v>0</v>
      </c>
      <c r="E44" s="98"/>
      <c r="F44" s="121" t="s">
        <v>73</v>
      </c>
      <c r="G44" s="121">
        <v>0</v>
      </c>
      <c r="H44" s="121"/>
      <c r="I44" s="3"/>
      <c r="J44" s="3"/>
      <c r="K44" s="3" t="s">
        <v>198</v>
      </c>
      <c r="L44" s="3"/>
      <c r="M44" s="3"/>
    </row>
    <row r="45" spans="1:13" x14ac:dyDescent="0.2">
      <c r="B45" s="100">
        <v>8</v>
      </c>
      <c r="C45" s="120"/>
      <c r="D45" s="101">
        <v>0</v>
      </c>
      <c r="E45" s="98"/>
      <c r="F45" s="121" t="s">
        <v>73</v>
      </c>
      <c r="G45" s="121">
        <v>0</v>
      </c>
      <c r="H45" s="121"/>
      <c r="I45" s="3"/>
      <c r="J45" s="3"/>
      <c r="K45" s="3"/>
      <c r="L45" s="3"/>
      <c r="M45" s="3"/>
    </row>
    <row r="46" spans="1:13" x14ac:dyDescent="0.2">
      <c r="B46" s="100">
        <v>9</v>
      </c>
      <c r="C46" s="120"/>
      <c r="D46" s="101">
        <v>0</v>
      </c>
      <c r="E46" s="98"/>
      <c r="F46" s="121" t="s">
        <v>73</v>
      </c>
      <c r="G46" s="121">
        <v>0</v>
      </c>
      <c r="H46" s="121"/>
      <c r="I46" s="3"/>
      <c r="J46" s="3"/>
      <c r="K46" s="3"/>
      <c r="L46" s="3"/>
      <c r="M46" s="3"/>
    </row>
    <row r="47" spans="1:13" x14ac:dyDescent="0.2">
      <c r="A47" s="3"/>
      <c r="B47" s="3"/>
      <c r="C47" s="3"/>
      <c r="D47" s="3"/>
      <c r="E47" s="3"/>
      <c r="F47" s="3"/>
      <c r="G47" s="3"/>
      <c r="H47" s="3"/>
      <c r="I47" s="3"/>
      <c r="J47" s="3"/>
      <c r="K47" s="3"/>
      <c r="L47" s="3"/>
      <c r="M47" s="3"/>
    </row>
    <row r="48" spans="1:13" x14ac:dyDescent="0.2">
      <c r="A48" s="3" t="s">
        <v>39</v>
      </c>
      <c r="B48" s="3"/>
      <c r="C48" s="3"/>
      <c r="D48" s="3"/>
      <c r="E48" s="3"/>
      <c r="F48" s="3"/>
      <c r="G48" s="3"/>
      <c r="H48" s="3"/>
      <c r="I48" s="3"/>
      <c r="J48" s="3"/>
      <c r="K48" s="3"/>
      <c r="L48" s="3"/>
      <c r="M48" s="3"/>
    </row>
    <row r="49" spans="1:13" x14ac:dyDescent="0.2">
      <c r="A49" s="3" t="s">
        <v>88</v>
      </c>
      <c r="B49" s="3"/>
      <c r="C49" s="3"/>
      <c r="D49" s="3"/>
      <c r="E49" s="3"/>
      <c r="F49" s="3"/>
      <c r="G49" s="3"/>
      <c r="H49" s="3"/>
      <c r="I49" s="3"/>
      <c r="J49" s="3"/>
      <c r="K49" s="3"/>
      <c r="L49" s="3"/>
      <c r="M49" s="3"/>
    </row>
    <row r="50" spans="1:13" x14ac:dyDescent="0.2">
      <c r="A50" s="3"/>
      <c r="B50" s="3"/>
      <c r="C50" s="3"/>
      <c r="D50" s="3"/>
      <c r="E50" s="3"/>
      <c r="F50" s="3"/>
      <c r="G50" s="3"/>
      <c r="H50" s="3"/>
      <c r="I50" s="3"/>
      <c r="J50" s="3"/>
      <c r="K50" s="3"/>
      <c r="L50" s="3"/>
      <c r="M50" s="3"/>
    </row>
    <row r="51" spans="1:13" x14ac:dyDescent="0.2">
      <c r="A51" s="3"/>
      <c r="B51" s="3" t="s">
        <v>40</v>
      </c>
      <c r="C51" s="3"/>
      <c r="D51" s="3"/>
      <c r="F51" s="3"/>
      <c r="G51" s="3"/>
      <c r="H51" s="3"/>
      <c r="I51" s="3"/>
      <c r="J51" s="3"/>
      <c r="K51" s="3"/>
      <c r="L51" s="3"/>
      <c r="M51" s="3"/>
    </row>
    <row r="52" spans="1:13" x14ac:dyDescent="0.2">
      <c r="A52" s="3"/>
      <c r="B52" s="3" t="s">
        <v>32</v>
      </c>
      <c r="C52" s="3"/>
      <c r="D52" s="3"/>
      <c r="F52" s="3"/>
      <c r="G52" s="3"/>
      <c r="H52" s="3"/>
      <c r="I52" s="3"/>
      <c r="J52" s="3"/>
      <c r="K52" s="3"/>
      <c r="L52" s="3"/>
      <c r="M52" s="3"/>
    </row>
    <row r="53" spans="1:13" x14ac:dyDescent="0.2">
      <c r="A53" s="3"/>
      <c r="B53" s="3"/>
      <c r="C53" s="3"/>
      <c r="D53" s="3"/>
      <c r="E53" s="3"/>
      <c r="F53" s="3"/>
      <c r="G53" s="3"/>
      <c r="H53" s="3"/>
      <c r="I53" s="3"/>
      <c r="J53" s="3"/>
      <c r="K53" s="3"/>
      <c r="L53" s="3"/>
      <c r="M53" s="3"/>
    </row>
    <row r="54" spans="1:13" x14ac:dyDescent="0.2">
      <c r="A54" s="3"/>
      <c r="B54" s="3"/>
      <c r="C54" s="3"/>
      <c r="D54" s="3"/>
      <c r="E54" s="3"/>
      <c r="F54" s="3"/>
      <c r="G54" s="3"/>
      <c r="H54" s="3"/>
      <c r="I54" s="3"/>
      <c r="J54" s="3"/>
      <c r="K54" s="3"/>
      <c r="L54" s="3"/>
      <c r="M54" s="3"/>
    </row>
    <row r="55" spans="1:13" x14ac:dyDescent="0.2">
      <c r="A55" s="3"/>
      <c r="B55" s="3" t="s">
        <v>41</v>
      </c>
      <c r="C55" s="3"/>
      <c r="D55" s="3"/>
      <c r="F55" s="3"/>
      <c r="G55" s="3"/>
      <c r="H55" s="3"/>
      <c r="I55" s="3"/>
      <c r="J55" s="3"/>
      <c r="K55" s="3"/>
      <c r="L55" s="3"/>
      <c r="M55" s="3"/>
    </row>
    <row r="56" spans="1:13" x14ac:dyDescent="0.2">
      <c r="A56" s="3"/>
      <c r="B56" s="3" t="s">
        <v>32</v>
      </c>
      <c r="C56" s="3"/>
      <c r="D56" s="3"/>
      <c r="F56" s="3"/>
      <c r="G56" s="3"/>
      <c r="H56" s="3"/>
      <c r="I56" s="3"/>
      <c r="J56" s="3"/>
      <c r="K56" s="3"/>
      <c r="L56" s="3"/>
      <c r="M56" s="3"/>
    </row>
    <row r="57" spans="1:13" x14ac:dyDescent="0.2">
      <c r="A57" s="3"/>
      <c r="B57" s="3"/>
      <c r="C57" s="3"/>
      <c r="D57" s="3"/>
      <c r="E57" s="3"/>
      <c r="F57" s="3"/>
      <c r="G57" s="3"/>
      <c r="H57" s="86" t="s">
        <v>87</v>
      </c>
      <c r="I57" s="3"/>
      <c r="J57" s="3"/>
      <c r="K57" s="3"/>
      <c r="L57" s="3"/>
      <c r="M57" s="3"/>
    </row>
    <row r="58" spans="1:13" x14ac:dyDescent="0.2">
      <c r="A58" s="3"/>
      <c r="B58" s="3"/>
      <c r="C58" s="3"/>
      <c r="D58" s="3"/>
      <c r="E58" s="3"/>
      <c r="F58" s="3"/>
      <c r="G58" s="3"/>
      <c r="H58" s="3"/>
      <c r="I58" s="3"/>
      <c r="J58" s="3"/>
      <c r="K58" s="3"/>
      <c r="L58" s="3"/>
      <c r="M58" s="3"/>
    </row>
    <row r="59" spans="1:13" x14ac:dyDescent="0.2">
      <c r="A59" s="3" t="s">
        <v>5</v>
      </c>
      <c r="B59" s="3"/>
      <c r="C59" s="3"/>
      <c r="D59" s="3"/>
      <c r="E59" s="3"/>
      <c r="F59" s="3"/>
      <c r="G59" s="3"/>
      <c r="H59" s="3"/>
      <c r="I59" s="3"/>
      <c r="J59" s="3"/>
      <c r="K59" s="3"/>
      <c r="L59" s="3"/>
      <c r="M59" s="3"/>
    </row>
    <row r="60" spans="1:13" x14ac:dyDescent="0.2">
      <c r="A60" s="3" t="s">
        <v>6</v>
      </c>
      <c r="B60" s="3"/>
      <c r="C60" s="3"/>
      <c r="D60" s="3"/>
      <c r="E60" s="3"/>
      <c r="F60" s="3"/>
      <c r="G60" s="3"/>
      <c r="H60" s="3"/>
      <c r="I60" s="3"/>
      <c r="J60" s="3"/>
      <c r="K60" s="3"/>
      <c r="L60" s="3"/>
      <c r="M60" s="3"/>
    </row>
    <row r="61" spans="1:13" x14ac:dyDescent="0.2">
      <c r="A61" s="3"/>
      <c r="B61" s="3"/>
      <c r="C61" s="3"/>
      <c r="D61" s="3"/>
      <c r="E61" s="3"/>
      <c r="F61" s="3"/>
      <c r="G61" s="3"/>
      <c r="H61" s="3"/>
      <c r="I61" s="3"/>
      <c r="J61" s="3"/>
      <c r="K61" s="3"/>
      <c r="L61" s="3"/>
      <c r="M61" s="3"/>
    </row>
    <row r="62" spans="1:13" x14ac:dyDescent="0.2">
      <c r="A62" s="88"/>
      <c r="B62" s="88"/>
      <c r="C62" s="88"/>
      <c r="D62" s="88"/>
      <c r="E62" s="88"/>
      <c r="F62" s="88"/>
      <c r="G62" s="88"/>
      <c r="H62" s="88"/>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50</xdr:row>
                    <xdr:rowOff>28575</xdr:rowOff>
                  </from>
                  <to>
                    <xdr:col>0</xdr:col>
                    <xdr:colOff>1038225</xdr:colOff>
                    <xdr:row>52</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54</xdr:row>
                    <xdr:rowOff>28575</xdr:rowOff>
                  </from>
                  <to>
                    <xdr:col>0</xdr:col>
                    <xdr:colOff>1038225</xdr:colOff>
                    <xdr:row>56</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0"/>
  <sheetViews>
    <sheetView zoomScaleNormal="100" workbookViewId="0">
      <selection sqref="A1:K49"/>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3"/>
      <c r="B3" s="83"/>
      <c r="C3" s="83"/>
      <c r="D3" s="83"/>
      <c r="E3"/>
      <c r="F3" s="214" t="str">
        <f>"File '"&amp;Instructions!B2&amp;"' - "&amp;Instructions!B1</f>
        <v>File 'L' - Lea Ceramiche</v>
      </c>
      <c r="G3" s="214"/>
      <c r="H3" s="214"/>
      <c r="I3" s="214"/>
      <c r="J3" s="214"/>
      <c r="K3" s="214"/>
      <c r="Q3" s="11"/>
      <c r="R3" s="6"/>
      <c r="S3" s="36"/>
    </row>
    <row r="4" spans="1:19" ht="15.75" x14ac:dyDescent="0.25">
      <c r="A4" s="83"/>
      <c r="B4" s="83"/>
      <c r="C4" s="83"/>
      <c r="D4" s="83"/>
      <c r="E4" s="145"/>
      <c r="Q4" s="11"/>
      <c r="R4" s="6"/>
      <c r="S4" s="36"/>
    </row>
    <row r="5" spans="1:19" ht="15.75" x14ac:dyDescent="0.2">
      <c r="A5" s="83"/>
      <c r="B5" s="83"/>
      <c r="C5" s="83"/>
      <c r="D5" s="83"/>
      <c r="E5" s="83"/>
      <c r="F5" s="83"/>
      <c r="G5" s="83"/>
      <c r="H5" s="83"/>
      <c r="I5" s="83"/>
      <c r="J5" s="83"/>
      <c r="K5" s="83"/>
      <c r="L5" s="3"/>
      <c r="M5" s="3"/>
      <c r="N5" s="3"/>
      <c r="O5" s="3"/>
      <c r="P5" s="4"/>
      <c r="Q5" s="11"/>
      <c r="R5" s="6"/>
      <c r="S5" s="36"/>
    </row>
    <row r="6" spans="1:19" ht="15.75" x14ac:dyDescent="0.2">
      <c r="A6" s="234" t="str">
        <f>"Price List Index - "&amp;Instructions!B4</f>
        <v>Price List Index - 6/15/26</v>
      </c>
      <c r="B6" s="234"/>
      <c r="C6" s="234"/>
      <c r="D6" s="234"/>
      <c r="E6" s="234"/>
      <c r="F6" s="234"/>
      <c r="G6" s="234"/>
      <c r="H6" s="234"/>
      <c r="I6" s="234"/>
      <c r="J6" s="234"/>
      <c r="K6" s="234"/>
      <c r="L6" s="3"/>
      <c r="M6" s="3"/>
      <c r="N6" s="3"/>
      <c r="O6" s="3"/>
      <c r="P6" s="4"/>
      <c r="Q6" s="11"/>
      <c r="R6" s="6"/>
      <c r="S6" s="36"/>
    </row>
    <row r="7" spans="1:19" ht="6" customHeight="1" x14ac:dyDescent="0.2">
      <c r="A7" s="83"/>
      <c r="B7" s="83"/>
      <c r="C7" s="83"/>
      <c r="D7" s="83"/>
      <c r="E7" s="83"/>
      <c r="F7" s="83"/>
      <c r="G7" s="83"/>
      <c r="H7" s="83"/>
      <c r="I7" s="83"/>
      <c r="J7" s="83"/>
      <c r="K7" s="83"/>
      <c r="L7" s="3"/>
      <c r="M7" s="3"/>
      <c r="N7" s="3"/>
      <c r="O7" s="3"/>
      <c r="P7" s="4"/>
      <c r="Q7" s="11"/>
      <c r="R7" s="6"/>
      <c r="S7" s="36"/>
    </row>
    <row r="8" spans="1:19" ht="3" customHeight="1" x14ac:dyDescent="0.2">
      <c r="A8" s="84"/>
      <c r="B8" s="84"/>
      <c r="C8" s="84"/>
      <c r="D8" s="84"/>
      <c r="E8" s="84"/>
      <c r="F8" s="84"/>
      <c r="G8" s="84"/>
      <c r="H8" s="84"/>
      <c r="I8" s="84"/>
      <c r="J8" s="84"/>
      <c r="K8" s="84"/>
    </row>
    <row r="9" spans="1:19" ht="3" customHeight="1" x14ac:dyDescent="0.2">
      <c r="A9" s="85"/>
      <c r="B9" s="85"/>
      <c r="C9" s="85"/>
      <c r="D9" s="85"/>
      <c r="E9" s="85"/>
      <c r="F9" s="85"/>
      <c r="G9" s="85"/>
      <c r="H9" s="85"/>
      <c r="I9" s="85"/>
      <c r="J9" s="85"/>
      <c r="K9" s="85"/>
    </row>
    <row r="11" spans="1:19" x14ac:dyDescent="0.2">
      <c r="A11" s="81" t="s">
        <v>9</v>
      </c>
      <c r="B11" s="80"/>
      <c r="C11" s="81" t="s">
        <v>50</v>
      </c>
      <c r="D11" s="80"/>
      <c r="E11" s="81" t="s">
        <v>51</v>
      </c>
      <c r="F11" s="162"/>
      <c r="G11" s="81"/>
      <c r="H11" s="80"/>
      <c r="I11" s="80"/>
      <c r="J11" s="80"/>
      <c r="K11" s="80"/>
    </row>
    <row r="12" spans="1:19" s="82" customFormat="1" ht="15" customHeight="1" x14ac:dyDescent="0.2">
      <c r="A12" s="93"/>
      <c r="B12" s="78"/>
      <c r="C12" s="3"/>
      <c r="D12" s="3"/>
      <c r="E12" s="3"/>
      <c r="F12" s="167"/>
      <c r="G12" s="92"/>
      <c r="H12" s="78"/>
      <c r="I12" s="3"/>
      <c r="J12" s="3"/>
      <c r="K12" s="3"/>
      <c r="L12" s="167"/>
      <c r="M12" s="167"/>
    </row>
    <row r="13" spans="1:19" s="82" customFormat="1" ht="15" customHeight="1" x14ac:dyDescent="0.2">
      <c r="A13" s="6"/>
      <c r="B13" s="78"/>
      <c r="C13" s="3"/>
      <c r="D13" s="3"/>
      <c r="E13" s="3"/>
      <c r="F13" s="167"/>
      <c r="G13" s="92"/>
      <c r="H13" s="78"/>
      <c r="I13" s="3"/>
      <c r="J13" s="3"/>
      <c r="K13" s="3"/>
      <c r="L13" s="167"/>
      <c r="M13" s="167"/>
    </row>
    <row r="14" spans="1:19" s="82" customFormat="1" ht="15" customHeight="1" x14ac:dyDescent="0.2">
      <c r="A14" s="6"/>
      <c r="B14" s="78"/>
      <c r="C14" s="3"/>
      <c r="D14" s="3"/>
      <c r="E14" s="3"/>
      <c r="F14" s="167"/>
      <c r="G14" s="92"/>
      <c r="H14" s="78"/>
      <c r="I14" s="3"/>
      <c r="J14" s="3"/>
      <c r="K14" s="3"/>
      <c r="L14" s="167"/>
      <c r="M14" s="167"/>
    </row>
    <row r="15" spans="1:19" s="82" customFormat="1" ht="15" customHeight="1" x14ac:dyDescent="0.2">
      <c r="A15" s="6"/>
      <c r="B15" s="78"/>
      <c r="C15" s="3"/>
      <c r="D15" s="3"/>
      <c r="E15" s="3"/>
      <c r="F15" s="167"/>
      <c r="G15" s="92"/>
      <c r="H15" s="79"/>
      <c r="I15" s="3"/>
      <c r="J15" s="3"/>
      <c r="K15" s="3"/>
      <c r="L15" s="167"/>
      <c r="M15" s="167"/>
    </row>
    <row r="16" spans="1:19" s="82" customFormat="1" ht="15" customHeight="1" x14ac:dyDescent="0.2">
      <c r="A16" s="6"/>
      <c r="B16" s="78"/>
      <c r="C16" s="3"/>
      <c r="D16" s="3"/>
      <c r="E16" s="3"/>
      <c r="F16" s="167"/>
      <c r="G16" s="92"/>
      <c r="H16" s="78"/>
      <c r="I16" s="3"/>
      <c r="J16" s="3"/>
      <c r="K16" s="3"/>
      <c r="L16" s="167"/>
      <c r="M16" s="167"/>
    </row>
    <row r="17" spans="1:13" s="82" customFormat="1" ht="15" customHeight="1" x14ac:dyDescent="0.2">
      <c r="A17" s="163"/>
      <c r="B17" s="78"/>
      <c r="C17" s="3"/>
      <c r="D17" s="3"/>
      <c r="E17" s="3"/>
      <c r="F17" s="167"/>
      <c r="G17" s="92"/>
      <c r="H17" s="78"/>
      <c r="I17" s="3"/>
      <c r="J17" s="3"/>
      <c r="K17" s="3"/>
      <c r="L17" s="167"/>
      <c r="M17" s="167"/>
    </row>
    <row r="18" spans="1:13" s="82" customFormat="1" ht="15" customHeight="1" x14ac:dyDescent="0.2">
      <c r="A18" s="163"/>
      <c r="B18" s="78"/>
      <c r="C18" s="3"/>
      <c r="D18" s="3"/>
      <c r="E18" s="3"/>
      <c r="F18" s="167"/>
      <c r="G18" s="92"/>
      <c r="H18" s="78"/>
      <c r="I18" s="3"/>
      <c r="J18" s="3"/>
      <c r="K18" s="3"/>
      <c r="L18" s="167"/>
      <c r="M18" s="167"/>
    </row>
    <row r="19" spans="1:13" s="82" customFormat="1" ht="15" customHeight="1" x14ac:dyDescent="0.2">
      <c r="A19" s="163"/>
      <c r="B19" s="78"/>
      <c r="C19" s="3"/>
      <c r="D19" s="3"/>
      <c r="E19" s="3"/>
      <c r="F19" s="167"/>
      <c r="G19" s="92"/>
      <c r="H19" s="78"/>
      <c r="I19" s="3"/>
      <c r="J19" s="3"/>
      <c r="K19" s="3"/>
      <c r="L19" s="167"/>
      <c r="M19" s="167"/>
    </row>
    <row r="20" spans="1:13" s="82" customFormat="1" ht="15" customHeight="1" x14ac:dyDescent="0.2">
      <c r="A20" s="163"/>
      <c r="B20" s="78"/>
      <c r="C20" s="3"/>
      <c r="D20" s="3"/>
      <c r="E20" s="3"/>
      <c r="F20" s="167"/>
      <c r="G20" s="92"/>
      <c r="H20" s="78"/>
      <c r="I20" s="3"/>
      <c r="J20" s="3"/>
      <c r="K20" s="3"/>
      <c r="L20" s="167"/>
      <c r="M20" s="167"/>
    </row>
    <row r="21" spans="1:13" s="82" customFormat="1" ht="15" customHeight="1" x14ac:dyDescent="0.2">
      <c r="A21" s="163"/>
      <c r="B21" s="78"/>
      <c r="C21" s="3"/>
      <c r="D21" s="3"/>
      <c r="E21" s="3"/>
      <c r="F21" s="167"/>
      <c r="G21" s="92"/>
      <c r="H21" s="78"/>
      <c r="I21" s="3" t="s">
        <v>94</v>
      </c>
      <c r="J21" s="3"/>
      <c r="K21" s="3"/>
      <c r="L21" s="167"/>
      <c r="M21" s="167"/>
    </row>
    <row r="22" spans="1:13" s="82" customFormat="1" ht="15" customHeight="1" x14ac:dyDescent="0.2">
      <c r="A22" s="163"/>
      <c r="B22" s="78"/>
      <c r="C22" s="3"/>
      <c r="D22" s="3"/>
      <c r="E22" s="3"/>
      <c r="F22" s="167"/>
      <c r="G22" s="92"/>
      <c r="H22" s="78"/>
      <c r="I22" s="3"/>
      <c r="J22" s="3"/>
      <c r="K22" s="3"/>
      <c r="L22" s="167"/>
      <c r="M22" s="167"/>
    </row>
    <row r="23" spans="1:13" s="82" customFormat="1" ht="15" customHeight="1" x14ac:dyDescent="0.2">
      <c r="A23" s="163"/>
      <c r="B23" s="78"/>
      <c r="C23" s="3"/>
      <c r="D23" s="3"/>
      <c r="E23" s="3"/>
      <c r="F23" s="167"/>
      <c r="G23" s="92"/>
      <c r="H23" s="78"/>
      <c r="I23" s="3"/>
      <c r="J23" s="3"/>
      <c r="K23" s="3"/>
      <c r="L23" s="167"/>
      <c r="M23" s="167"/>
    </row>
    <row r="24" spans="1:13" s="82" customFormat="1" ht="15" customHeight="1" x14ac:dyDescent="0.2">
      <c r="A24" s="163"/>
      <c r="B24" s="78"/>
      <c r="C24" s="3"/>
      <c r="D24" s="3"/>
      <c r="E24" s="3"/>
      <c r="F24" s="167"/>
      <c r="G24" s="92"/>
      <c r="H24" s="78"/>
      <c r="I24" s="3"/>
      <c r="J24" s="3"/>
      <c r="K24" s="3"/>
      <c r="L24" s="167"/>
      <c r="M24" s="167"/>
    </row>
    <row r="25" spans="1:13" s="82" customFormat="1" ht="15" customHeight="1" x14ac:dyDescent="0.2">
      <c r="A25" s="163"/>
      <c r="B25" s="78"/>
      <c r="C25" s="3"/>
      <c r="D25" s="3"/>
      <c r="E25" s="3"/>
      <c r="F25" s="167"/>
      <c r="G25" s="92"/>
      <c r="H25" s="78"/>
      <c r="I25" s="3"/>
      <c r="J25" s="3"/>
      <c r="K25" s="3"/>
      <c r="L25" s="167"/>
      <c r="M25" s="167"/>
    </row>
    <row r="26" spans="1:13" s="82" customFormat="1" ht="15" customHeight="1" x14ac:dyDescent="0.2">
      <c r="A26" s="163"/>
      <c r="B26" s="78"/>
      <c r="C26" s="3"/>
      <c r="D26" s="3"/>
      <c r="E26" s="3"/>
      <c r="F26" s="167"/>
      <c r="G26" s="92"/>
      <c r="H26" s="78"/>
      <c r="I26" s="3"/>
      <c r="J26" s="3"/>
      <c r="K26" s="3"/>
      <c r="L26" s="167"/>
      <c r="M26" s="167"/>
    </row>
    <row r="27" spans="1:13" s="82" customFormat="1" ht="15" customHeight="1" x14ac:dyDescent="0.2">
      <c r="A27" s="163"/>
      <c r="B27" s="78"/>
      <c r="C27" s="3"/>
      <c r="D27" s="3"/>
      <c r="E27" s="3"/>
      <c r="F27" s="167"/>
      <c r="G27" s="92"/>
      <c r="H27" s="78"/>
      <c r="I27" s="3"/>
      <c r="J27" s="3"/>
      <c r="K27" s="3"/>
      <c r="L27" s="167"/>
      <c r="M27" s="167"/>
    </row>
    <row r="28" spans="1:13" s="82" customFormat="1" ht="15" customHeight="1" x14ac:dyDescent="0.2">
      <c r="A28" s="163"/>
      <c r="B28" s="78"/>
      <c r="C28" s="3"/>
      <c r="D28" s="3"/>
      <c r="E28" s="3"/>
      <c r="F28" s="167"/>
      <c r="G28" s="92"/>
      <c r="H28" s="78"/>
      <c r="I28" s="3"/>
      <c r="J28" s="3"/>
      <c r="K28" s="3"/>
      <c r="L28" s="167"/>
      <c r="M28" s="167"/>
    </row>
    <row r="29" spans="1:13" s="82" customFormat="1" ht="15" customHeight="1" x14ac:dyDescent="0.2">
      <c r="A29" s="163"/>
      <c r="B29" s="78"/>
      <c r="C29" s="3"/>
      <c r="D29" s="3"/>
      <c r="E29" s="3"/>
      <c r="F29" s="167"/>
      <c r="G29" s="92"/>
      <c r="H29" s="78"/>
      <c r="I29" s="3"/>
      <c r="J29" s="3"/>
      <c r="K29" s="3"/>
      <c r="L29" s="167"/>
      <c r="M29" s="167"/>
    </row>
    <row r="30" spans="1:13" s="82" customFormat="1" ht="15" customHeight="1" x14ac:dyDescent="0.2">
      <c r="A30" s="163"/>
      <c r="B30" s="78"/>
      <c r="C30" s="3"/>
      <c r="D30" s="3"/>
      <c r="E30" s="3"/>
      <c r="F30" s="167"/>
      <c r="G30" s="92"/>
      <c r="H30" s="78"/>
      <c r="I30" s="3"/>
      <c r="J30" s="3"/>
      <c r="K30" s="3"/>
      <c r="L30" s="167"/>
      <c r="M30" s="167"/>
    </row>
    <row r="31" spans="1:13" s="82" customFormat="1" ht="15" customHeight="1" x14ac:dyDescent="0.2">
      <c r="A31" s="163"/>
      <c r="B31" s="78"/>
      <c r="C31" s="3"/>
      <c r="D31" s="3"/>
      <c r="E31" s="3"/>
      <c r="F31" s="167"/>
      <c r="G31" s="92"/>
      <c r="H31" s="78"/>
      <c r="I31" s="3"/>
      <c r="J31" s="3"/>
      <c r="K31" s="3"/>
      <c r="L31" s="167"/>
      <c r="M31" s="167"/>
    </row>
    <row r="32" spans="1:13" s="82" customFormat="1" ht="15" customHeight="1" x14ac:dyDescent="0.2">
      <c r="A32" s="163"/>
      <c r="B32" s="78"/>
      <c r="C32" s="3"/>
      <c r="D32" s="3"/>
      <c r="E32" s="3"/>
      <c r="F32" s="167"/>
      <c r="G32" s="92"/>
      <c r="H32" s="78"/>
      <c r="I32" s="3"/>
      <c r="J32" s="3"/>
      <c r="K32" s="3"/>
      <c r="L32" s="167"/>
      <c r="M32" s="167"/>
    </row>
    <row r="33" spans="1:13" s="82" customFormat="1" ht="15" customHeight="1" x14ac:dyDescent="0.2">
      <c r="A33" s="163"/>
      <c r="B33" s="78"/>
      <c r="C33" s="3"/>
      <c r="D33" s="3"/>
      <c r="E33" s="3"/>
      <c r="F33" s="167"/>
      <c r="G33" s="92"/>
      <c r="H33" s="78"/>
      <c r="I33" s="3"/>
      <c r="J33" s="3"/>
      <c r="K33" s="3"/>
      <c r="L33" s="167"/>
      <c r="M33" s="167"/>
    </row>
    <row r="34" spans="1:13" s="82" customFormat="1" ht="15" customHeight="1" x14ac:dyDescent="0.2">
      <c r="A34" s="92"/>
      <c r="B34" s="78"/>
      <c r="C34" s="3"/>
      <c r="D34" s="3"/>
      <c r="E34" s="3"/>
      <c r="F34" s="167"/>
      <c r="G34" s="92"/>
      <c r="H34" s="78"/>
      <c r="I34" s="3"/>
      <c r="J34" s="3"/>
      <c r="K34" s="3"/>
      <c r="L34" s="167"/>
      <c r="M34" s="167"/>
    </row>
    <row r="35" spans="1:13" s="82" customFormat="1" ht="15" customHeight="1" x14ac:dyDescent="0.2">
      <c r="A35" s="92"/>
      <c r="B35" s="78"/>
      <c r="C35" s="3"/>
      <c r="D35" s="3"/>
      <c r="E35" s="3"/>
      <c r="F35" s="167"/>
      <c r="G35" s="92"/>
      <c r="H35" s="79"/>
      <c r="I35" s="3"/>
      <c r="J35" s="3"/>
      <c r="K35" s="3"/>
      <c r="L35" s="167"/>
      <c r="M35" s="167"/>
    </row>
    <row r="36" spans="1:13" s="82" customFormat="1" ht="15" customHeight="1" x14ac:dyDescent="0.2">
      <c r="A36" s="92"/>
      <c r="B36" s="78"/>
      <c r="C36" s="3"/>
      <c r="D36" s="3"/>
      <c r="E36" s="3"/>
      <c r="F36" s="167"/>
      <c r="G36" s="92"/>
      <c r="H36" s="78"/>
      <c r="I36" s="3"/>
      <c r="J36" s="3"/>
      <c r="K36" s="3"/>
      <c r="L36" s="167"/>
      <c r="M36" s="167"/>
    </row>
    <row r="37" spans="1:13" s="82" customFormat="1" ht="15" customHeight="1" x14ac:dyDescent="0.2">
      <c r="A37" s="92"/>
      <c r="B37" s="78"/>
      <c r="C37" s="3"/>
      <c r="D37" s="3"/>
      <c r="E37" s="3"/>
      <c r="F37" s="167"/>
      <c r="G37" s="92"/>
      <c r="H37" s="79"/>
      <c r="I37" s="3"/>
      <c r="J37" s="3"/>
      <c r="K37" s="3"/>
      <c r="L37" s="167"/>
      <c r="M37" s="167"/>
    </row>
    <row r="38" spans="1:13" s="82" customFormat="1" ht="15" customHeight="1" x14ac:dyDescent="0.2">
      <c r="A38" s="92"/>
      <c r="B38" s="78"/>
      <c r="C38" s="3"/>
      <c r="D38" s="3"/>
      <c r="E38" s="3"/>
      <c r="F38" s="167"/>
      <c r="G38" s="92"/>
      <c r="H38" s="78"/>
      <c r="I38" s="3"/>
      <c r="J38" s="3"/>
      <c r="K38" s="3"/>
      <c r="L38" s="167"/>
      <c r="M38" s="167"/>
    </row>
    <row r="39" spans="1:13" s="82" customFormat="1" ht="15" customHeight="1" x14ac:dyDescent="0.2">
      <c r="A39" s="92"/>
      <c r="B39" s="78"/>
      <c r="C39" s="3"/>
      <c r="D39" s="3"/>
      <c r="E39" s="3"/>
      <c r="F39" s="167"/>
      <c r="G39" s="92"/>
      <c r="H39" s="78"/>
      <c r="I39" s="3"/>
      <c r="J39" s="3"/>
      <c r="K39" s="3"/>
      <c r="L39" s="167"/>
      <c r="M39" s="167"/>
    </row>
    <row r="40" spans="1:13" s="82" customFormat="1" ht="15" customHeight="1" x14ac:dyDescent="0.2">
      <c r="A40" s="92"/>
      <c r="B40" s="78"/>
      <c r="C40" s="3"/>
      <c r="D40" s="3"/>
      <c r="E40" s="3"/>
      <c r="F40" s="167"/>
      <c r="G40" s="92"/>
      <c r="H40" s="78"/>
      <c r="I40" s="3"/>
      <c r="J40" s="3"/>
      <c r="K40" s="3"/>
      <c r="L40" s="167"/>
      <c r="M40" s="167"/>
    </row>
    <row r="41" spans="1:13" s="82" customFormat="1" ht="15" customHeight="1" x14ac:dyDescent="0.2">
      <c r="A41" s="92"/>
      <c r="B41" s="78"/>
      <c r="C41" s="3"/>
      <c r="D41" s="3"/>
      <c r="E41" s="3"/>
      <c r="F41" s="167"/>
      <c r="G41" s="92"/>
      <c r="H41" s="78"/>
      <c r="I41" s="3"/>
      <c r="J41" s="3"/>
      <c r="K41" s="3"/>
      <c r="L41" s="167"/>
      <c r="M41" s="167"/>
    </row>
    <row r="42" spans="1:13" s="82" customFormat="1" ht="15" customHeight="1" x14ac:dyDescent="0.2">
      <c r="A42" s="92"/>
      <c r="B42" s="79"/>
      <c r="C42" s="3"/>
      <c r="D42" s="3"/>
      <c r="E42" s="3"/>
      <c r="G42" s="92"/>
      <c r="H42" s="78"/>
      <c r="I42" s="3"/>
      <c r="J42" s="3"/>
      <c r="K42" s="3"/>
    </row>
    <row r="43" spans="1:13" s="82" customFormat="1" ht="15" customHeight="1" x14ac:dyDescent="0.2">
      <c r="A43" s="92"/>
      <c r="B43" s="78"/>
      <c r="C43" s="3"/>
      <c r="D43" s="3"/>
      <c r="E43" s="3"/>
      <c r="G43" s="92"/>
      <c r="H43" s="79"/>
      <c r="I43" s="3"/>
      <c r="J43" s="3"/>
      <c r="K43" s="3"/>
    </row>
    <row r="44" spans="1:13" s="82" customFormat="1" ht="15" customHeight="1" x14ac:dyDescent="0.2">
      <c r="A44" s="92"/>
      <c r="B44" s="78"/>
      <c r="C44" s="3"/>
      <c r="D44" s="3"/>
      <c r="E44" s="3"/>
      <c r="G44" s="92"/>
      <c r="H44" s="78"/>
      <c r="I44" s="3"/>
      <c r="J44" s="3"/>
      <c r="K44" s="3"/>
    </row>
    <row r="45" spans="1:13" s="82" customFormat="1" ht="15" customHeight="1" x14ac:dyDescent="0.2">
      <c r="A45" s="92"/>
      <c r="B45" s="78"/>
      <c r="C45" s="3"/>
      <c r="D45" s="3"/>
      <c r="E45" s="3"/>
      <c r="G45" s="92"/>
      <c r="H45" s="78"/>
      <c r="I45" s="3"/>
      <c r="J45" s="3"/>
      <c r="K45" s="3"/>
    </row>
    <row r="46" spans="1:13" s="82" customFormat="1" ht="5.0999999999999996" customHeight="1" x14ac:dyDescent="0.2">
      <c r="G46" s="92"/>
      <c r="H46" s="78"/>
      <c r="I46" s="3"/>
      <c r="J46" s="3"/>
      <c r="K46" s="3"/>
    </row>
    <row r="47" spans="1:13" s="82" customFormat="1" ht="12.75" customHeight="1" x14ac:dyDescent="0.2">
      <c r="A47" s="235" t="s">
        <v>178</v>
      </c>
      <c r="B47" s="235"/>
      <c r="C47" s="235"/>
      <c r="D47" s="235"/>
      <c r="E47" s="235"/>
      <c r="F47" s="235"/>
      <c r="G47" s="235"/>
      <c r="H47" s="235"/>
      <c r="I47" s="235"/>
      <c r="J47" s="235"/>
      <c r="K47" s="235"/>
    </row>
    <row r="48" spans="1:13" s="82" customFormat="1" ht="3.95" customHeight="1" x14ac:dyDescent="0.2">
      <c r="A48" s="6"/>
      <c r="B48" s="6"/>
      <c r="C48" s="6"/>
      <c r="D48" s="6"/>
      <c r="E48" s="6"/>
      <c r="F48" s="200"/>
      <c r="G48" s="200"/>
      <c r="H48" s="200"/>
      <c r="I48" s="200"/>
      <c r="J48" s="200"/>
      <c r="K48" s="200"/>
    </row>
    <row r="49" spans="1:11" s="82" customFormat="1" ht="36.75" customHeight="1" x14ac:dyDescent="0.2">
      <c r="A49" s="235" t="s">
        <v>29</v>
      </c>
      <c r="B49" s="235"/>
      <c r="C49" s="235"/>
      <c r="D49" s="235"/>
      <c r="E49" s="235"/>
      <c r="F49" s="235"/>
      <c r="G49" s="235"/>
      <c r="H49" s="235"/>
      <c r="I49" s="235"/>
      <c r="J49" s="235"/>
      <c r="K49" s="235"/>
    </row>
    <row r="50" spans="1:11" x14ac:dyDescent="0.2">
      <c r="A50" s="31"/>
      <c r="B50" s="31"/>
      <c r="C50" s="31"/>
      <c r="D50" s="31"/>
      <c r="E50" s="31"/>
      <c r="F50" s="31"/>
      <c r="G50" s="31"/>
      <c r="H50" s="31"/>
      <c r="I50" s="31"/>
      <c r="J50" s="31"/>
      <c r="K50" s="31"/>
    </row>
  </sheetData>
  <mergeCells count="4">
    <mergeCell ref="A6:K6"/>
    <mergeCell ref="A47:K47"/>
    <mergeCell ref="A49:K49"/>
    <mergeCell ref="F3:K3"/>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P231"/>
  <sheetViews>
    <sheetView tabSelected="1" zoomScale="130" zoomScaleNormal="130" workbookViewId="0">
      <pane xSplit="14" ySplit="21" topLeftCell="O22" activePane="bottomRight" state="frozen"/>
      <selection pane="topRight" activeCell="O1" sqref="O1"/>
      <selection pane="bottomLeft" activeCell="A22" sqref="A22"/>
      <selection pane="bottomRight" activeCell="O22" sqref="O22"/>
    </sheetView>
  </sheetViews>
  <sheetFormatPr defaultRowHeight="11.25" x14ac:dyDescent="0.2"/>
  <cols>
    <col min="1" max="1" width="1.28515625" style="2" customWidth="1"/>
    <col min="2" max="2" width="12.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0" customWidth="1"/>
    <col min="23" max="23" width="3.85546875" style="57" customWidth="1"/>
    <col min="24" max="24" width="6.7109375" style="16" customWidth="1"/>
    <col min="25" max="25" width="1" style="90"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0" customWidth="1"/>
    <col min="35" max="35" width="4.28515625" style="125"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1" t="s">
        <v>56</v>
      </c>
      <c r="D1" s="40"/>
      <c r="E1" s="73" t="s">
        <v>24</v>
      </c>
      <c r="F1" s="73"/>
      <c r="G1" s="30" t="s">
        <v>49</v>
      </c>
      <c r="H1" s="30"/>
      <c r="I1" s="30"/>
      <c r="J1" s="30"/>
      <c r="K1" s="30"/>
      <c r="L1" s="30"/>
      <c r="M1" s="30"/>
      <c r="N1" s="30"/>
      <c r="P1" s="73" t="s">
        <v>25</v>
      </c>
      <c r="Q1" s="89"/>
      <c r="R1" s="29"/>
      <c r="S1" s="39">
        <f>IF(Suggested="Yes",AA1,AG1)</f>
        <v>0.05</v>
      </c>
      <c r="T1" s="37" t="s">
        <v>48</v>
      </c>
      <c r="U1" s="5" t="str">
        <f>+Instructions!$B$3</f>
        <v>B</v>
      </c>
      <c r="V1" s="52"/>
      <c r="W1" s="56">
        <f>+Instructions!$C$22</f>
        <v>0</v>
      </c>
      <c r="X1" s="17">
        <f t="shared" ref="X1:X7" si="0">ROUND($AA1*(1-W1)+0.004999,2)</f>
        <v>0.05</v>
      </c>
      <c r="Y1" s="52"/>
      <c r="Z1" s="6" t="s">
        <v>221</v>
      </c>
      <c r="AA1" s="39">
        <v>0.05</v>
      </c>
      <c r="AB1" s="60">
        <f t="shared" ref="AB1:AC7" si="1">+W1</f>
        <v>0</v>
      </c>
      <c r="AC1" s="17">
        <f t="shared" si="1"/>
        <v>0.05</v>
      </c>
      <c r="AD1" s="12">
        <f t="shared" ref="AD1:AD7" si="2">(AG1-AC1)/AG1</f>
        <v>0</v>
      </c>
      <c r="AE1" s="119"/>
      <c r="AF1" s="126">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96" t="s">
        <v>60</v>
      </c>
    </row>
    <row r="2" spans="2:41" s="3" customFormat="1" ht="9.9499999999999993" hidden="1" customHeight="1" x14ac:dyDescent="0.2">
      <c r="B2" s="112" t="s">
        <v>46</v>
      </c>
      <c r="D2" s="40"/>
      <c r="E2" s="73" t="s">
        <v>24</v>
      </c>
      <c r="F2" s="73"/>
      <c r="G2" s="30" t="s">
        <v>26</v>
      </c>
      <c r="H2" s="30"/>
      <c r="I2" s="30" t="s">
        <v>27</v>
      </c>
      <c r="J2" s="30"/>
      <c r="K2" s="30"/>
      <c r="L2" s="30"/>
      <c r="M2" s="30"/>
      <c r="N2" s="30"/>
      <c r="P2" s="73"/>
      <c r="Q2" s="89"/>
      <c r="R2" s="29"/>
      <c r="S2" s="39">
        <f t="shared" ref="S2:S7" si="8">IF(Suggested="Yes",AA2,AG2)</f>
        <v>0.05</v>
      </c>
      <c r="T2" s="37" t="s">
        <v>47</v>
      </c>
      <c r="U2" s="5" t="str">
        <f>+Instructions!$B$3</f>
        <v>B</v>
      </c>
      <c r="V2" s="52"/>
      <c r="W2" s="56">
        <f>+Instructions!$C$22</f>
        <v>0</v>
      </c>
      <c r="X2" s="39">
        <f t="shared" si="0"/>
        <v>0.05</v>
      </c>
      <c r="Y2" s="52"/>
      <c r="Z2" s="6" t="s">
        <v>221</v>
      </c>
      <c r="AA2" s="39">
        <v>0.05</v>
      </c>
      <c r="AB2" s="60">
        <f t="shared" si="1"/>
        <v>0</v>
      </c>
      <c r="AC2" s="39">
        <f t="shared" si="1"/>
        <v>0.05</v>
      </c>
      <c r="AD2" s="60">
        <f t="shared" si="2"/>
        <v>0</v>
      </c>
      <c r="AE2" s="119"/>
      <c r="AF2" s="128">
        <v>2</v>
      </c>
      <c r="AG2" s="44">
        <f t="shared" si="3"/>
        <v>0.05</v>
      </c>
      <c r="AH2" s="52"/>
      <c r="AJ2" s="17">
        <f t="shared" si="4"/>
        <v>0.05</v>
      </c>
      <c r="AK2" s="17">
        <f t="shared" si="5"/>
        <v>0</v>
      </c>
      <c r="AL2" s="17">
        <f t="shared" si="6"/>
        <v>0</v>
      </c>
      <c r="AM2" s="17" t="str">
        <f t="shared" si="7"/>
        <v/>
      </c>
      <c r="AO2" s="96" t="s">
        <v>60</v>
      </c>
    </row>
    <row r="3" spans="2:41" s="3" customFormat="1" ht="9.9499999999999993" hidden="1" customHeight="1" x14ac:dyDescent="0.2">
      <c r="B3" s="110" t="s">
        <v>8</v>
      </c>
      <c r="D3" s="40"/>
      <c r="E3" s="73" t="s">
        <v>24</v>
      </c>
      <c r="F3" s="73"/>
      <c r="G3" s="30" t="s">
        <v>26</v>
      </c>
      <c r="H3" s="30"/>
      <c r="I3" s="30" t="s">
        <v>27</v>
      </c>
      <c r="J3" s="30"/>
      <c r="K3" s="30"/>
      <c r="L3" s="30"/>
      <c r="M3" s="30"/>
      <c r="N3" s="30"/>
      <c r="P3" s="73"/>
      <c r="Q3" s="89"/>
      <c r="R3" s="29"/>
      <c r="S3" s="39">
        <f t="shared" si="8"/>
        <v>0.05</v>
      </c>
      <c r="T3" s="37" t="s">
        <v>47</v>
      </c>
      <c r="U3" s="5" t="str">
        <f>+Instructions!$B$3</f>
        <v>B</v>
      </c>
      <c r="V3" s="52"/>
      <c r="W3" s="56">
        <f>+Instructions!$C$22</f>
        <v>0</v>
      </c>
      <c r="X3" s="17">
        <f t="shared" si="0"/>
        <v>0.05</v>
      </c>
      <c r="Y3" s="52"/>
      <c r="Z3" s="6" t="s">
        <v>221</v>
      </c>
      <c r="AA3" s="39">
        <v>0.05</v>
      </c>
      <c r="AB3" s="60">
        <f t="shared" si="1"/>
        <v>0</v>
      </c>
      <c r="AC3" s="17">
        <f t="shared" si="1"/>
        <v>0.05</v>
      </c>
      <c r="AD3" s="12">
        <f t="shared" si="2"/>
        <v>0</v>
      </c>
      <c r="AE3" s="119"/>
      <c r="AF3" s="127">
        <v>3</v>
      </c>
      <c r="AG3" s="53">
        <f t="shared" si="3"/>
        <v>0.05</v>
      </c>
      <c r="AH3" s="52"/>
      <c r="AJ3" s="17">
        <f t="shared" si="4"/>
        <v>0.05</v>
      </c>
      <c r="AK3" s="17">
        <f t="shared" si="5"/>
        <v>0</v>
      </c>
      <c r="AL3" s="17">
        <f t="shared" si="6"/>
        <v>0</v>
      </c>
      <c r="AM3" s="17" t="str">
        <f t="shared" si="7"/>
        <v/>
      </c>
      <c r="AO3" s="96" t="s">
        <v>60</v>
      </c>
    </row>
    <row r="4" spans="2:41" s="3" customFormat="1" ht="9.9499999999999993" hidden="1" customHeight="1" x14ac:dyDescent="0.2">
      <c r="B4" s="113" t="s">
        <v>97</v>
      </c>
      <c r="D4" s="40"/>
      <c r="E4" s="73" t="s">
        <v>24</v>
      </c>
      <c r="F4" s="73"/>
      <c r="G4" s="30" t="s">
        <v>49</v>
      </c>
      <c r="H4" s="30"/>
      <c r="I4" s="30" t="s">
        <v>27</v>
      </c>
      <c r="J4" s="30"/>
      <c r="K4" s="30"/>
      <c r="L4" s="30" t="s">
        <v>198</v>
      </c>
      <c r="M4" s="30"/>
      <c r="N4" s="30"/>
      <c r="P4" s="73" t="s">
        <v>25</v>
      </c>
      <c r="Q4" s="89"/>
      <c r="R4" s="29"/>
      <c r="S4" s="39">
        <f t="shared" si="8"/>
        <v>0.05</v>
      </c>
      <c r="T4" s="37" t="s">
        <v>48</v>
      </c>
      <c r="U4" s="5" t="str">
        <f>+Instructions!$B$3</f>
        <v>B</v>
      </c>
      <c r="V4" s="52"/>
      <c r="W4" s="56">
        <f>+Instructions!$C$22</f>
        <v>0</v>
      </c>
      <c r="X4" s="17">
        <f t="shared" si="0"/>
        <v>0.05</v>
      </c>
      <c r="Y4" s="52"/>
      <c r="Z4" s="6" t="s">
        <v>221</v>
      </c>
      <c r="AA4" s="39">
        <v>0.05</v>
      </c>
      <c r="AB4" s="60">
        <f t="shared" si="1"/>
        <v>0</v>
      </c>
      <c r="AC4" s="17">
        <f t="shared" si="1"/>
        <v>0.05</v>
      </c>
      <c r="AD4" s="12">
        <f t="shared" si="2"/>
        <v>0</v>
      </c>
      <c r="AE4" s="119"/>
      <c r="AF4" s="129">
        <v>4</v>
      </c>
      <c r="AG4" s="106">
        <f t="shared" si="3"/>
        <v>0.05</v>
      </c>
      <c r="AH4" s="52"/>
      <c r="AJ4" s="17">
        <f t="shared" si="4"/>
        <v>0.05</v>
      </c>
      <c r="AK4" s="17">
        <f t="shared" si="5"/>
        <v>0</v>
      </c>
      <c r="AL4" s="17">
        <f t="shared" si="6"/>
        <v>0</v>
      </c>
      <c r="AM4" s="17" t="str">
        <f t="shared" si="7"/>
        <v/>
      </c>
      <c r="AO4" s="96" t="s">
        <v>60</v>
      </c>
    </row>
    <row r="5" spans="2:41" s="3" customFormat="1" ht="9.9499999999999993" hidden="1" customHeight="1" x14ac:dyDescent="0.2">
      <c r="B5" s="114" t="s">
        <v>98</v>
      </c>
      <c r="D5" s="40"/>
      <c r="E5" s="73" t="s">
        <v>24</v>
      </c>
      <c r="F5" s="73"/>
      <c r="G5" s="30" t="s">
        <v>26</v>
      </c>
      <c r="H5" s="30"/>
      <c r="I5" s="30" t="s">
        <v>27</v>
      </c>
      <c r="J5" s="30"/>
      <c r="K5" s="30"/>
      <c r="L5" s="30"/>
      <c r="M5" s="30"/>
      <c r="N5" s="30"/>
      <c r="P5" s="73"/>
      <c r="Q5" s="89"/>
      <c r="R5" s="29"/>
      <c r="S5" s="39">
        <f t="shared" si="8"/>
        <v>0.05</v>
      </c>
      <c r="T5" s="37" t="s">
        <v>47</v>
      </c>
      <c r="U5" s="5" t="str">
        <f>+Instructions!$B$3</f>
        <v>B</v>
      </c>
      <c r="V5" s="52"/>
      <c r="W5" s="56">
        <f>+Instructions!$C$22</f>
        <v>0</v>
      </c>
      <c r="X5" s="17">
        <f t="shared" si="0"/>
        <v>0.05</v>
      </c>
      <c r="Y5" s="52"/>
      <c r="Z5" s="6" t="s">
        <v>221</v>
      </c>
      <c r="AA5" s="39">
        <v>0.05</v>
      </c>
      <c r="AB5" s="60">
        <f t="shared" si="1"/>
        <v>0</v>
      </c>
      <c r="AC5" s="17">
        <f t="shared" si="1"/>
        <v>0.05</v>
      </c>
      <c r="AD5" s="12">
        <f t="shared" si="2"/>
        <v>0</v>
      </c>
      <c r="AE5" s="119"/>
      <c r="AF5" s="130">
        <v>5</v>
      </c>
      <c r="AG5" s="107">
        <f t="shared" si="3"/>
        <v>0.05</v>
      </c>
      <c r="AH5" s="52"/>
      <c r="AJ5" s="17">
        <f t="shared" si="4"/>
        <v>0.05</v>
      </c>
      <c r="AK5" s="17">
        <f t="shared" si="5"/>
        <v>0</v>
      </c>
      <c r="AL5" s="17">
        <f t="shared" si="6"/>
        <v>0</v>
      </c>
      <c r="AM5" s="17" t="str">
        <f t="shared" si="7"/>
        <v/>
      </c>
      <c r="AO5" s="96" t="s">
        <v>60</v>
      </c>
    </row>
    <row r="6" spans="2:41" s="3" customFormat="1" ht="9.9499999999999993" hidden="1" customHeight="1" x14ac:dyDescent="0.2">
      <c r="B6" s="115" t="s">
        <v>99</v>
      </c>
      <c r="D6" s="40"/>
      <c r="E6" s="73" t="s">
        <v>24</v>
      </c>
      <c r="F6" s="73"/>
      <c r="G6" s="30" t="s">
        <v>26</v>
      </c>
      <c r="H6" s="30"/>
      <c r="I6" s="30" t="s">
        <v>27</v>
      </c>
      <c r="J6" s="30"/>
      <c r="K6" s="30"/>
      <c r="L6" s="30"/>
      <c r="M6" s="30"/>
      <c r="N6" s="30"/>
      <c r="P6" s="73"/>
      <c r="Q6" s="89"/>
      <c r="R6" s="29"/>
      <c r="S6" s="39">
        <f t="shared" si="8"/>
        <v>0.05</v>
      </c>
      <c r="T6" s="37" t="s">
        <v>47</v>
      </c>
      <c r="U6" s="5" t="str">
        <f>+Instructions!$B$3</f>
        <v>B</v>
      </c>
      <c r="V6" s="52"/>
      <c r="W6" s="56">
        <f>+Instructions!$C$22</f>
        <v>0</v>
      </c>
      <c r="X6" s="17">
        <f t="shared" si="0"/>
        <v>0.05</v>
      </c>
      <c r="Y6" s="52"/>
      <c r="Z6" s="6" t="s">
        <v>221</v>
      </c>
      <c r="AA6" s="39">
        <v>0.05</v>
      </c>
      <c r="AB6" s="60">
        <f t="shared" si="1"/>
        <v>0</v>
      </c>
      <c r="AC6" s="17">
        <f t="shared" si="1"/>
        <v>0.05</v>
      </c>
      <c r="AD6" s="12">
        <f t="shared" si="2"/>
        <v>0</v>
      </c>
      <c r="AE6" s="119"/>
      <c r="AF6" s="131">
        <v>6</v>
      </c>
      <c r="AG6" s="108">
        <f t="shared" si="3"/>
        <v>0.05</v>
      </c>
      <c r="AH6" s="52"/>
      <c r="AJ6" s="17">
        <f t="shared" si="4"/>
        <v>0.05</v>
      </c>
      <c r="AK6" s="17">
        <f t="shared" si="5"/>
        <v>0</v>
      </c>
      <c r="AL6" s="17">
        <f t="shared" si="6"/>
        <v>0</v>
      </c>
      <c r="AM6" s="17" t="str">
        <f t="shared" si="7"/>
        <v/>
      </c>
      <c r="AO6" s="96" t="s">
        <v>60</v>
      </c>
    </row>
    <row r="7" spans="2:41" s="3" customFormat="1" ht="9.9499999999999993" hidden="1" customHeight="1" x14ac:dyDescent="0.2">
      <c r="B7" s="116">
        <v>0</v>
      </c>
      <c r="D7" s="40"/>
      <c r="E7" s="73" t="s">
        <v>24</v>
      </c>
      <c r="F7" s="73"/>
      <c r="G7" s="30" t="s">
        <v>26</v>
      </c>
      <c r="H7" s="30"/>
      <c r="I7" s="30" t="s">
        <v>27</v>
      </c>
      <c r="J7" s="30"/>
      <c r="K7" s="30"/>
      <c r="L7" s="30" t="s">
        <v>198</v>
      </c>
      <c r="M7" s="30"/>
      <c r="N7" s="30"/>
      <c r="P7" s="73"/>
      <c r="Q7" s="89"/>
      <c r="R7" s="29"/>
      <c r="S7" s="39" t="e">
        <f t="shared" si="8"/>
        <v>#VALUE!</v>
      </c>
      <c r="T7" s="37" t="s">
        <v>48</v>
      </c>
      <c r="U7" s="5" t="str">
        <f>+Instructions!$B$3</f>
        <v>B</v>
      </c>
      <c r="V7" s="52"/>
      <c r="W7" s="56">
        <f>+Instructions!$C$22</f>
        <v>0</v>
      </c>
      <c r="X7" s="17" t="e">
        <f t="shared" si="0"/>
        <v>#VALUE!</v>
      </c>
      <c r="Y7" s="52"/>
      <c r="Z7" s="6" t="s">
        <v>221</v>
      </c>
      <c r="AA7" s="39" t="e">
        <v>#VALUE!</v>
      </c>
      <c r="AB7" s="60">
        <f t="shared" si="1"/>
        <v>0</v>
      </c>
      <c r="AC7" s="17" t="e">
        <f t="shared" si="1"/>
        <v>#VALUE!</v>
      </c>
      <c r="AD7" s="12" t="e">
        <f t="shared" si="2"/>
        <v>#VALUE!</v>
      </c>
      <c r="AE7" s="119"/>
      <c r="AF7" s="132">
        <v>7</v>
      </c>
      <c r="AG7" s="109" t="e">
        <f t="shared" si="3"/>
        <v>#VALUE!</v>
      </c>
      <c r="AH7" s="52"/>
      <c r="AJ7" s="17" t="e">
        <f t="shared" si="4"/>
        <v>#VALUE!</v>
      </c>
      <c r="AK7" s="17">
        <f t="shared" si="5"/>
        <v>0</v>
      </c>
      <c r="AL7" s="17">
        <f t="shared" si="6"/>
        <v>0</v>
      </c>
      <c r="AM7" s="17" t="str">
        <f t="shared" si="7"/>
        <v/>
      </c>
      <c r="AO7" s="96" t="s">
        <v>60</v>
      </c>
    </row>
    <row r="8" spans="2:41" s="3" customFormat="1" ht="9.9499999999999993" hidden="1" customHeight="1" x14ac:dyDescent="0.2">
      <c r="B8" s="184">
        <v>0</v>
      </c>
      <c r="D8" s="40"/>
      <c r="E8" s="73" t="s">
        <v>24</v>
      </c>
      <c r="F8" s="73"/>
      <c r="G8" s="30" t="s">
        <v>26</v>
      </c>
      <c r="H8" s="30"/>
      <c r="I8" s="30" t="s">
        <v>27</v>
      </c>
      <c r="J8" s="30"/>
      <c r="K8" s="30"/>
      <c r="L8" s="30"/>
      <c r="M8" s="30"/>
      <c r="N8" s="30"/>
      <c r="P8" s="73"/>
      <c r="Q8" s="89"/>
      <c r="R8" s="29"/>
      <c r="S8" s="39" t="e">
        <f>IF(Suggested="Yes",AA8,AG8)</f>
        <v>#VALUE!</v>
      </c>
      <c r="T8" s="37" t="s">
        <v>47</v>
      </c>
      <c r="U8" s="5" t="str">
        <f>+Instructions!$B$3</f>
        <v>B</v>
      </c>
      <c r="V8" s="52"/>
      <c r="W8" s="56">
        <f>+Instructions!$C$22</f>
        <v>0</v>
      </c>
      <c r="X8" s="17" t="e">
        <f>ROUND($AA8*(1-W8)+0.004999,2)</f>
        <v>#VALUE!</v>
      </c>
      <c r="Y8" s="52"/>
      <c r="Z8" s="6" t="s">
        <v>221</v>
      </c>
      <c r="AA8" s="39" t="e">
        <v>#VALUE!</v>
      </c>
      <c r="AB8" s="60">
        <f>+W8</f>
        <v>0</v>
      </c>
      <c r="AC8" s="17" t="e">
        <f>+X8</f>
        <v>#VALUE!</v>
      </c>
      <c r="AD8" s="12" t="e">
        <f>(AG8-AC8)/AG8</f>
        <v>#VALUE!</v>
      </c>
      <c r="AE8" s="119"/>
      <c r="AF8" s="188">
        <v>8</v>
      </c>
      <c r="AG8" s="189" t="e">
        <f>SUM(AJ8:AL8)+AE8</f>
        <v>#VALUE!</v>
      </c>
      <c r="AH8" s="52"/>
      <c r="AJ8" s="17" t="e">
        <f>ROUND(AC8/(1-VLOOKUP(AF8,Group,2,FALSE)),2)</f>
        <v>#VALUE!</v>
      </c>
      <c r="AK8" s="17">
        <f>IF(VLOOKUP(AF8,Group,5,FALSE)="YES",VLOOKUP(ROUND(ROUND(AJ8,1)-AJ8,2),Round,2,FALSE)+VLOOKUP(AF8,Group,6,FALSE),0)</f>
        <v>0</v>
      </c>
      <c r="AL8" s="17">
        <f>IF(VLOOKUP(AF8,Group,7,FALSE)="",0,ROUND(AJ8-0.04999,1)-AJ8+AM8)</f>
        <v>0</v>
      </c>
      <c r="AM8" s="17" t="str">
        <f>IF(VLOOKUP(AF8,Group,7,FALSE)="","",VLOOKUP(AF8,Group,7,FALSE))</f>
        <v/>
      </c>
      <c r="AO8" s="96" t="s">
        <v>60</v>
      </c>
    </row>
    <row r="9" spans="2:41" s="3" customFormat="1" ht="9.9499999999999993" hidden="1" customHeight="1" x14ac:dyDescent="0.2">
      <c r="B9" s="185">
        <v>0</v>
      </c>
      <c r="D9" s="40"/>
      <c r="E9" s="73" t="s">
        <v>24</v>
      </c>
      <c r="F9" s="73"/>
      <c r="G9" s="30" t="s">
        <v>26</v>
      </c>
      <c r="H9" s="30"/>
      <c r="I9" s="30" t="s">
        <v>27</v>
      </c>
      <c r="J9" s="30"/>
      <c r="K9" s="30"/>
      <c r="L9" s="30"/>
      <c r="M9" s="30"/>
      <c r="N9" s="30"/>
      <c r="P9" s="73"/>
      <c r="Q9" s="89"/>
      <c r="R9" s="29"/>
      <c r="S9" s="39" t="e">
        <f>IF(Suggested="Yes",AA9,AG9)</f>
        <v>#VALUE!</v>
      </c>
      <c r="T9" s="37" t="s">
        <v>47</v>
      </c>
      <c r="U9" s="5" t="str">
        <f>+Instructions!$B$3</f>
        <v>B</v>
      </c>
      <c r="V9" s="52"/>
      <c r="W9" s="56">
        <f>+Instructions!$C$22</f>
        <v>0</v>
      </c>
      <c r="X9" s="17" t="e">
        <f>ROUND($AA9*(1-W9)+0.004999,2)</f>
        <v>#VALUE!</v>
      </c>
      <c r="Y9" s="52"/>
      <c r="Z9" s="6" t="s">
        <v>221</v>
      </c>
      <c r="AA9" s="39" t="e">
        <v>#VALUE!</v>
      </c>
      <c r="AB9" s="60">
        <f>+W9</f>
        <v>0</v>
      </c>
      <c r="AC9" s="17" t="e">
        <f>+X9</f>
        <v>#VALUE!</v>
      </c>
      <c r="AD9" s="12" t="e">
        <f>(AG9-AC9)/AG9</f>
        <v>#VALUE!</v>
      </c>
      <c r="AE9" s="119"/>
      <c r="AF9" s="187">
        <v>9</v>
      </c>
      <c r="AG9" s="186" t="e">
        <f>SUM(AJ9:AL9)+AE9</f>
        <v>#VALUE!</v>
      </c>
      <c r="AH9" s="52"/>
      <c r="AJ9" s="17" t="e">
        <f>ROUND(AC9/(1-VLOOKUP(AF9,Group,2,FALSE)),2)</f>
        <v>#VALUE!</v>
      </c>
      <c r="AK9" s="17">
        <f>IF(VLOOKUP(AF9,Group,5,FALSE)="YES",VLOOKUP(ROUND(ROUND(AJ9,1)-AJ9,2),Round,2,FALSE)+VLOOKUP(AF9,Group,6,FALSE),0)</f>
        <v>0</v>
      </c>
      <c r="AL9" s="17">
        <f>IF(VLOOKUP(AF9,Group,7,FALSE)="",0,ROUND(AJ9-0.04999,1)-AJ9+AM9)</f>
        <v>0</v>
      </c>
      <c r="AM9" s="17" t="str">
        <f>IF(VLOOKUP(AF9,Group,7,FALSE)="","",VLOOKUP(AF9,Group,7,FALSE))</f>
        <v/>
      </c>
      <c r="AO9" s="96" t="s">
        <v>60</v>
      </c>
    </row>
    <row r="10" spans="2:41" s="3" customFormat="1" ht="9.9499999999999993" hidden="1" customHeight="1" x14ac:dyDescent="0.2">
      <c r="B10" s="117" t="s">
        <v>58</v>
      </c>
      <c r="D10" s="40"/>
      <c r="E10" s="73"/>
      <c r="F10" s="73"/>
      <c r="G10" s="30"/>
      <c r="H10" s="30"/>
      <c r="I10" s="30"/>
      <c r="J10" s="30"/>
      <c r="K10" s="30"/>
      <c r="L10" s="30"/>
      <c r="M10" s="30"/>
      <c r="N10" s="30"/>
      <c r="P10" s="73"/>
      <c r="Q10" s="89" t="s">
        <v>14</v>
      </c>
      <c r="R10" s="29" t="s">
        <v>53</v>
      </c>
      <c r="S10" s="39">
        <v>1000</v>
      </c>
      <c r="T10" s="37" t="s">
        <v>59</v>
      </c>
      <c r="U10" s="37"/>
      <c r="V10" s="52"/>
      <c r="W10" s="56">
        <v>0.1</v>
      </c>
      <c r="X10" s="39">
        <v>1000</v>
      </c>
      <c r="Y10" s="52"/>
      <c r="Z10" s="39" t="s">
        <v>59</v>
      </c>
      <c r="AA10" s="39">
        <v>1000</v>
      </c>
      <c r="AB10" s="60">
        <v>0.1</v>
      </c>
      <c r="AC10" s="39">
        <v>1000</v>
      </c>
      <c r="AD10" s="60">
        <v>0.1</v>
      </c>
      <c r="AE10" s="74">
        <v>10</v>
      </c>
      <c r="AF10" s="74"/>
      <c r="AG10" s="39">
        <v>1000</v>
      </c>
      <c r="AH10" s="52"/>
      <c r="AI10" s="123"/>
      <c r="AJ10" s="39"/>
      <c r="AK10" s="39"/>
      <c r="AL10" s="39"/>
      <c r="AM10" s="39"/>
      <c r="AO10" s="96" t="s">
        <v>60</v>
      </c>
    </row>
    <row r="11" spans="2:41" s="3" customFormat="1" ht="12.75" hidden="1" x14ac:dyDescent="0.2">
      <c r="C11" s="32"/>
      <c r="D11" s="32"/>
      <c r="E11" s="32"/>
      <c r="F11" s="32"/>
      <c r="G11" s="32"/>
      <c r="H11" s="32"/>
      <c r="I11" s="32"/>
      <c r="J11" s="32"/>
      <c r="K11" s="32"/>
      <c r="L11" s="32"/>
      <c r="M11" s="32"/>
      <c r="N11" s="32"/>
      <c r="O11" s="32"/>
      <c r="P11" s="13"/>
      <c r="Q11" s="33"/>
      <c r="R11" s="32"/>
      <c r="S11" s="34"/>
      <c r="T11" s="32"/>
      <c r="U11" s="43"/>
      <c r="V11" s="52"/>
      <c r="W11" s="91"/>
      <c r="X11" s="46"/>
      <c r="Y11" s="52"/>
      <c r="Z11" s="44"/>
      <c r="AA11" s="44"/>
      <c r="AB11" s="45"/>
      <c r="AC11" s="44"/>
      <c r="AD11" s="46"/>
      <c r="AE11" s="62"/>
      <c r="AF11" s="62"/>
      <c r="AG11" s="44"/>
      <c r="AH11" s="52"/>
      <c r="AI11" s="124"/>
      <c r="AJ11" s="44"/>
      <c r="AK11" s="44"/>
      <c r="AL11" s="44"/>
      <c r="AM11" s="44"/>
      <c r="AN11" s="32"/>
      <c r="AO11" s="96" t="s">
        <v>60</v>
      </c>
    </row>
    <row r="12" spans="2:41" s="3" customFormat="1" ht="9.9499999999999993" hidden="1" customHeight="1" x14ac:dyDescent="0.2">
      <c r="I12" s="6"/>
      <c r="J12" s="6"/>
      <c r="K12" s="6"/>
      <c r="L12" s="6"/>
      <c r="M12" s="6"/>
      <c r="N12" s="6"/>
      <c r="O12" s="220" t="s">
        <v>23</v>
      </c>
      <c r="P12" s="221"/>
      <c r="Q12" s="221"/>
      <c r="R12" s="221"/>
      <c r="S12" s="221"/>
      <c r="T12" s="222"/>
      <c r="U12" s="19"/>
      <c r="V12" s="52"/>
      <c r="W12" s="223" t="s">
        <v>44</v>
      </c>
      <c r="X12" s="223"/>
      <c r="Y12" s="52"/>
      <c r="Z12" s="212" t="s">
        <v>45</v>
      </c>
      <c r="AA12" s="212"/>
      <c r="AB12" s="212"/>
      <c r="AC12" s="212"/>
      <c r="AD12" s="212"/>
      <c r="AE12" s="212"/>
      <c r="AF12" s="212"/>
      <c r="AG12" s="212"/>
      <c r="AH12" s="52"/>
      <c r="AI12" s="93"/>
      <c r="AO12" s="96" t="s">
        <v>60</v>
      </c>
    </row>
    <row r="13" spans="2:41" s="30" customFormat="1" ht="9.9499999999999993" hidden="1" customHeight="1" x14ac:dyDescent="0.2">
      <c r="D13" s="23" t="s">
        <v>11</v>
      </c>
      <c r="E13" s="24"/>
      <c r="F13" s="24"/>
      <c r="G13" s="24"/>
      <c r="H13" s="24"/>
      <c r="I13" s="25"/>
      <c r="J13" s="25"/>
      <c r="K13" s="25"/>
      <c r="L13" s="25"/>
      <c r="M13" s="25"/>
      <c r="N13" s="25"/>
      <c r="O13" s="218" t="s">
        <v>52</v>
      </c>
      <c r="P13" s="219"/>
      <c r="Q13" s="26" t="s">
        <v>14</v>
      </c>
      <c r="R13" s="26" t="s">
        <v>18</v>
      </c>
      <c r="S13" s="27" t="str">
        <f>IF(Suggested="Yes",AA13,AG13)</f>
        <v>List Price</v>
      </c>
      <c r="T13" s="26" t="s">
        <v>17</v>
      </c>
      <c r="U13" s="28" t="s">
        <v>16</v>
      </c>
      <c r="V13" s="52"/>
      <c r="W13" s="54" t="s">
        <v>19</v>
      </c>
      <c r="X13" s="14" t="s">
        <v>15</v>
      </c>
      <c r="Y13" s="52"/>
      <c r="Z13" s="68" t="s">
        <v>62</v>
      </c>
      <c r="AA13" s="68" t="s">
        <v>13</v>
      </c>
      <c r="AB13" s="41" t="s">
        <v>20</v>
      </c>
      <c r="AC13" s="28" t="s">
        <v>21</v>
      </c>
      <c r="AD13" s="28" t="s">
        <v>30</v>
      </c>
      <c r="AE13" s="64" t="s">
        <v>63</v>
      </c>
      <c r="AF13" s="94" t="s">
        <v>54</v>
      </c>
      <c r="AG13" s="64" t="s">
        <v>4</v>
      </c>
      <c r="AH13" s="52"/>
      <c r="AJ13" s="28" t="s">
        <v>75</v>
      </c>
      <c r="AK13" s="133" t="s">
        <v>76</v>
      </c>
      <c r="AL13" s="28" t="s">
        <v>77</v>
      </c>
      <c r="AM13" s="28" t="s">
        <v>78</v>
      </c>
      <c r="AN13" s="3"/>
      <c r="AO13" s="96" t="s">
        <v>60</v>
      </c>
    </row>
    <row r="14" spans="2:41" s="3" customFormat="1" ht="9.9499999999999993" hidden="1" customHeight="1" x14ac:dyDescent="0.2">
      <c r="C14" s="32"/>
      <c r="D14" s="32"/>
      <c r="E14" s="32"/>
      <c r="F14" s="32"/>
      <c r="G14" s="32"/>
      <c r="H14" s="32"/>
      <c r="I14" s="32"/>
      <c r="J14" s="32"/>
      <c r="K14" s="32"/>
      <c r="L14" s="32"/>
      <c r="M14" s="32"/>
      <c r="N14" s="32"/>
      <c r="O14" s="32"/>
      <c r="P14" s="13"/>
      <c r="Q14" s="33"/>
      <c r="R14" s="32"/>
      <c r="S14" s="34"/>
      <c r="T14" s="32"/>
      <c r="U14" s="43"/>
      <c r="V14" s="52"/>
      <c r="W14" s="91"/>
      <c r="X14" s="46"/>
      <c r="Y14" s="52"/>
      <c r="Z14" s="44"/>
      <c r="AA14" s="44"/>
      <c r="AB14" s="45"/>
      <c r="AC14" s="44"/>
      <c r="AD14" s="46"/>
      <c r="AE14" s="62"/>
      <c r="AF14" s="62"/>
      <c r="AG14" s="44"/>
      <c r="AH14" s="52"/>
      <c r="AI14" s="124"/>
      <c r="AJ14" s="44"/>
      <c r="AK14" s="44"/>
      <c r="AL14" s="44"/>
      <c r="AM14" s="44"/>
      <c r="AN14" s="32"/>
      <c r="AO14" s="96" t="s">
        <v>60</v>
      </c>
    </row>
    <row r="15" spans="2:41" s="11" customFormat="1" ht="15.95" customHeight="1" x14ac:dyDescent="0.2">
      <c r="I15" s="35"/>
      <c r="O15" s="214" t="str">
        <f>"File '"&amp;Instructions!B2&amp;"' - "&amp;Instructions!B1</f>
        <v>File 'L' - Lea Ceramiche</v>
      </c>
      <c r="P15" s="214"/>
      <c r="Q15" s="214"/>
      <c r="R15" s="214"/>
      <c r="S15" s="214"/>
      <c r="T15" s="214"/>
      <c r="U15" s="71"/>
      <c r="V15" s="52"/>
      <c r="W15" s="217" t="s">
        <v>12</v>
      </c>
      <c r="X15" s="217"/>
      <c r="Y15" s="52"/>
      <c r="Z15" s="20"/>
      <c r="AA15" s="20"/>
      <c r="AB15" s="59"/>
      <c r="AD15" s="20"/>
      <c r="AE15" s="66"/>
      <c r="AF15" s="66"/>
      <c r="AG15" s="20" t="s">
        <v>22</v>
      </c>
      <c r="AH15" s="52"/>
      <c r="AI15" s="95"/>
      <c r="AN15" s="3"/>
      <c r="AO15" s="31" t="s">
        <v>60</v>
      </c>
    </row>
    <row r="16" spans="2:41" s="11" customFormat="1" ht="15.95" customHeight="1" x14ac:dyDescent="0.2">
      <c r="G16" s="35"/>
      <c r="O16" s="72"/>
      <c r="P16" s="72"/>
      <c r="Q16" s="72"/>
      <c r="R16" s="72"/>
      <c r="S16" s="21"/>
      <c r="T16" s="151" t="str">
        <f>+Instructions!B4</f>
        <v>6/15/26</v>
      </c>
      <c r="U16" s="71"/>
      <c r="V16" s="52"/>
      <c r="W16" s="70"/>
      <c r="X16" s="70"/>
      <c r="Y16" s="52"/>
      <c r="Z16" s="58"/>
      <c r="AA16" s="58"/>
      <c r="AB16" s="59"/>
      <c r="AD16" s="20"/>
      <c r="AE16" s="216">
        <f ca="1">TODAY()</f>
        <v>46153</v>
      </c>
      <c r="AF16" s="216"/>
      <c r="AG16" s="216"/>
      <c r="AH16" s="52"/>
      <c r="AI16" s="95"/>
      <c r="AN16" s="3"/>
      <c r="AO16" s="31" t="s">
        <v>60</v>
      </c>
    </row>
    <row r="17" spans="2:41" s="11" customFormat="1" ht="9.9499999999999993" customHeight="1" x14ac:dyDescent="0.2">
      <c r="N17" s="215" t="str">
        <f>IF(Instructions!C8="","",+Instructions!C8)</f>
        <v/>
      </c>
      <c r="O17" s="215"/>
      <c r="P17" s="215"/>
      <c r="Q17" s="215"/>
      <c r="R17" s="215"/>
      <c r="S17" s="215"/>
      <c r="T17" s="215"/>
      <c r="U17" s="71"/>
      <c r="V17" s="52"/>
      <c r="W17" s="70"/>
      <c r="X17" s="70"/>
      <c r="Y17" s="52"/>
      <c r="Z17" s="58"/>
      <c r="AA17" s="58"/>
      <c r="AB17" s="59"/>
      <c r="AD17" s="20"/>
      <c r="AE17" s="66"/>
      <c r="AF17" s="66"/>
      <c r="AH17" s="52"/>
      <c r="AI17" s="95"/>
      <c r="AN17" s="3"/>
      <c r="AO17" s="31" t="s">
        <v>60</v>
      </c>
    </row>
    <row r="18" spans="2:41" s="3" customFormat="1" ht="12" customHeight="1" x14ac:dyDescent="0.2">
      <c r="C18" s="35" t="str">
        <f>"Product Code '"&amp;Instructions!B3&amp;"'"</f>
        <v>Product Code 'B'</v>
      </c>
      <c r="N18" s="215"/>
      <c r="O18" s="215"/>
      <c r="P18" s="215"/>
      <c r="Q18" s="215"/>
      <c r="R18" s="215"/>
      <c r="S18" s="215"/>
      <c r="T18" s="215"/>
      <c r="U18" s="5"/>
      <c r="V18" s="52"/>
      <c r="W18" s="69"/>
      <c r="X18" s="69"/>
      <c r="Y18" s="52"/>
      <c r="Z18" s="39"/>
      <c r="AA18" s="39"/>
      <c r="AB18" s="55"/>
      <c r="AC18" s="17"/>
      <c r="AD18" s="15"/>
      <c r="AE18" s="65"/>
      <c r="AF18" s="65"/>
      <c r="AG18" s="87" t="str">
        <f>IF(Instructions!$C$8="","",Instructions!$C$8)</f>
        <v/>
      </c>
      <c r="AH18" s="52"/>
      <c r="AI18" s="122"/>
      <c r="AJ18" s="17"/>
      <c r="AK18" s="17"/>
      <c r="AL18" s="17"/>
      <c r="AM18" s="17"/>
      <c r="AO18" s="31" t="s">
        <v>60</v>
      </c>
    </row>
    <row r="19" spans="2:41" s="3" customFormat="1" ht="3.95" customHeight="1" x14ac:dyDescent="0.2">
      <c r="C19" s="194"/>
      <c r="D19" s="195"/>
      <c r="E19" s="195"/>
      <c r="F19" s="195"/>
      <c r="G19" s="195"/>
      <c r="H19" s="195"/>
      <c r="I19" s="195"/>
      <c r="J19" s="195"/>
      <c r="K19" s="195"/>
      <c r="L19" s="195"/>
      <c r="M19" s="195"/>
      <c r="N19" s="195"/>
      <c r="O19" s="195"/>
      <c r="P19" s="195"/>
      <c r="Q19" s="195"/>
      <c r="R19" s="195"/>
      <c r="S19" s="195"/>
      <c r="T19" s="195"/>
      <c r="U19" s="5"/>
      <c r="V19" s="52"/>
      <c r="W19" s="69"/>
      <c r="X19" s="69"/>
      <c r="Y19" s="52"/>
      <c r="Z19" s="39"/>
      <c r="AA19" s="39"/>
      <c r="AB19" s="55"/>
      <c r="AC19" s="17"/>
      <c r="AD19" s="15"/>
      <c r="AE19" s="65"/>
      <c r="AF19" s="65"/>
      <c r="AG19" s="17"/>
      <c r="AH19" s="52"/>
      <c r="AI19" s="122"/>
      <c r="AJ19" s="17"/>
      <c r="AK19" s="17"/>
      <c r="AL19" s="17"/>
      <c r="AM19" s="17"/>
      <c r="AO19" s="31" t="s">
        <v>60</v>
      </c>
    </row>
    <row r="20" spans="2:41" s="30" customFormat="1" ht="9.9499999999999993" customHeight="1" x14ac:dyDescent="0.2">
      <c r="C20" s="76" t="s">
        <v>11</v>
      </c>
      <c r="D20" s="77"/>
      <c r="E20" s="77"/>
      <c r="F20" s="77"/>
      <c r="G20" s="25"/>
      <c r="H20" s="25"/>
      <c r="I20" s="25"/>
      <c r="J20" s="25"/>
      <c r="K20" s="25"/>
      <c r="L20" s="25"/>
      <c r="M20" s="25"/>
      <c r="N20" s="25"/>
      <c r="O20" s="218" t="s">
        <v>52</v>
      </c>
      <c r="P20" s="219"/>
      <c r="Q20" s="26" t="s">
        <v>14</v>
      </c>
      <c r="R20" s="26" t="s">
        <v>18</v>
      </c>
      <c r="S20" s="27" t="str">
        <f>+S$13</f>
        <v>List Price</v>
      </c>
      <c r="T20" s="26" t="s">
        <v>17</v>
      </c>
      <c r="U20" s="26" t="str">
        <f>+U$13</f>
        <v>Code</v>
      </c>
      <c r="V20" s="52"/>
      <c r="W20" s="75" t="s">
        <v>19</v>
      </c>
      <c r="X20" s="27" t="s">
        <v>15</v>
      </c>
      <c r="Y20" s="52"/>
      <c r="Z20" s="41" t="s">
        <v>62</v>
      </c>
      <c r="AA20" s="41" t="s">
        <v>13</v>
      </c>
      <c r="AB20" s="41" t="str">
        <f t="shared" ref="AB20:AM20" si="9">+AB$13</f>
        <v>Disc</v>
      </c>
      <c r="AC20" s="28" t="str">
        <f t="shared" si="9"/>
        <v>Act. Cost</v>
      </c>
      <c r="AD20" s="28" t="str">
        <f t="shared" si="9"/>
        <v>GP%</v>
      </c>
      <c r="AE20" s="64" t="str">
        <f t="shared" si="9"/>
        <v>Adj.</v>
      </c>
      <c r="AF20" s="94" t="str">
        <f>+AF$13</f>
        <v>Group</v>
      </c>
      <c r="AG20" s="28" t="str">
        <f t="shared" si="9"/>
        <v>Price</v>
      </c>
      <c r="AH20" s="52"/>
      <c r="AJ20" s="28" t="str">
        <f t="shared" si="9"/>
        <v>Calc Price</v>
      </c>
      <c r="AK20" s="28" t="str">
        <f t="shared" si="9"/>
        <v>.05 Round</v>
      </c>
      <c r="AL20" s="28" t="str">
        <f t="shared" si="9"/>
        <v>Cents</v>
      </c>
      <c r="AM20" s="28" t="str">
        <f t="shared" si="9"/>
        <v>Round to</v>
      </c>
      <c r="AN20" s="3"/>
      <c r="AO20" s="31" t="s">
        <v>60</v>
      </c>
    </row>
    <row r="21" spans="2:41" s="152" customFormat="1" ht="9.9499999999999993" customHeight="1" x14ac:dyDescent="0.2">
      <c r="C21" s="226" t="s">
        <v>64</v>
      </c>
      <c r="D21" s="226"/>
      <c r="E21" s="226"/>
      <c r="F21" s="226"/>
      <c r="G21" s="226"/>
      <c r="H21" s="226"/>
      <c r="I21" s="226"/>
      <c r="J21" s="226"/>
      <c r="K21" s="226"/>
      <c r="L21" s="226"/>
      <c r="M21" s="226"/>
      <c r="N21" s="226"/>
      <c r="O21" s="226"/>
      <c r="P21" s="226"/>
      <c r="Q21" s="226"/>
      <c r="R21" s="226"/>
      <c r="S21" s="226"/>
      <c r="T21" s="226"/>
      <c r="U21" s="153"/>
      <c r="V21" s="52"/>
      <c r="W21" s="156"/>
      <c r="X21" s="156"/>
      <c r="Y21" s="52"/>
      <c r="Z21" s="157"/>
      <c r="AA21" s="157"/>
      <c r="AB21" s="158"/>
      <c r="AC21" s="154"/>
      <c r="AD21" s="155"/>
      <c r="AE21" s="159"/>
      <c r="AF21" s="160"/>
      <c r="AG21" s="154"/>
      <c r="AH21" s="52"/>
      <c r="AJ21" s="154"/>
      <c r="AK21" s="154"/>
      <c r="AL21" s="154"/>
      <c r="AM21" s="154"/>
      <c r="AN21" s="3"/>
      <c r="AO21" s="31" t="s">
        <v>60</v>
      </c>
    </row>
    <row r="22" spans="2:41" s="3" customFormat="1" ht="3.95" customHeight="1" x14ac:dyDescent="0.2">
      <c r="P22" s="73"/>
      <c r="Q22" s="89"/>
      <c r="R22" s="6"/>
      <c r="S22" s="39"/>
      <c r="T22" s="6"/>
      <c r="U22" s="5"/>
      <c r="V22" s="52"/>
      <c r="W22" s="56"/>
      <c r="X22" s="15"/>
      <c r="Y22" s="52"/>
      <c r="Z22" s="39"/>
      <c r="AA22" s="39"/>
      <c r="AB22" s="55"/>
      <c r="AC22" s="17"/>
      <c r="AD22" s="15"/>
      <c r="AE22" s="65"/>
      <c r="AF22" s="122"/>
      <c r="AG22" s="39"/>
      <c r="AH22" s="52"/>
      <c r="AJ22" s="17"/>
      <c r="AK22" s="17"/>
      <c r="AL22" s="17"/>
      <c r="AM22" s="17"/>
      <c r="AO22" s="31" t="s">
        <v>60</v>
      </c>
    </row>
    <row r="23" spans="2:41" s="3" customFormat="1" ht="9.9499999999999993" customHeight="1" x14ac:dyDescent="0.2">
      <c r="C23" s="148" t="s">
        <v>164</v>
      </c>
      <c r="D23" s="147"/>
      <c r="E23" s="147"/>
      <c r="N23" s="3" t="s">
        <v>199</v>
      </c>
      <c r="O23" s="3" t="s">
        <v>198</v>
      </c>
      <c r="P23" s="149"/>
      <c r="Q23" s="6"/>
      <c r="R23" s="78" t="s">
        <v>100</v>
      </c>
      <c r="S23" s="190" t="s">
        <v>160</v>
      </c>
      <c r="T23" s="191"/>
      <c r="U23" s="5"/>
      <c r="V23" s="52"/>
      <c r="W23" s="69"/>
      <c r="X23" s="69"/>
      <c r="Y23" s="52"/>
      <c r="Z23" s="39"/>
      <c r="AA23" s="39"/>
      <c r="AB23" s="55"/>
      <c r="AC23" s="17"/>
      <c r="AD23" s="15"/>
      <c r="AE23" s="65"/>
      <c r="AF23" s="122"/>
      <c r="AG23" s="17"/>
      <c r="AH23" s="52"/>
      <c r="AJ23" s="17"/>
      <c r="AK23" s="17"/>
      <c r="AL23" s="17"/>
      <c r="AM23" s="17"/>
      <c r="AO23" s="31" t="s">
        <v>60</v>
      </c>
    </row>
    <row r="24" spans="2:41" s="3" customFormat="1" ht="2.85" customHeight="1" x14ac:dyDescent="0.2">
      <c r="P24" s="73"/>
      <c r="Q24" s="89"/>
      <c r="R24" s="6"/>
      <c r="S24" s="39"/>
      <c r="T24" s="6"/>
      <c r="U24" s="5"/>
      <c r="V24" s="52"/>
      <c r="W24" s="56"/>
      <c r="X24" s="15"/>
      <c r="Y24" s="52"/>
      <c r="Z24" s="39"/>
      <c r="AA24" s="39"/>
      <c r="AB24" s="55"/>
      <c r="AC24" s="17"/>
      <c r="AD24" s="15"/>
      <c r="AE24" s="65"/>
      <c r="AF24" s="122"/>
      <c r="AG24" s="39"/>
      <c r="AH24" s="52"/>
      <c r="AJ24" s="17"/>
      <c r="AK24" s="17"/>
      <c r="AL24" s="17"/>
      <c r="AM24" s="17"/>
      <c r="AO24" s="31" t="s">
        <v>60</v>
      </c>
    </row>
    <row r="25" spans="2:41" s="3" customFormat="1" ht="9.9499999999999993" customHeight="1" x14ac:dyDescent="0.2">
      <c r="C25" s="35"/>
      <c r="D25" s="40" t="s">
        <v>10</v>
      </c>
      <c r="E25" s="146" t="s">
        <v>162</v>
      </c>
      <c r="F25" s="146"/>
      <c r="G25" s="146"/>
      <c r="H25" s="146"/>
      <c r="I25" s="146"/>
      <c r="J25" s="146"/>
      <c r="K25" s="146"/>
      <c r="L25" s="146"/>
      <c r="M25" s="146"/>
      <c r="N25" s="146" t="s">
        <v>94</v>
      </c>
      <c r="O25" s="30"/>
      <c r="P25" s="30"/>
      <c r="Q25" s="30"/>
      <c r="R25" s="30"/>
      <c r="S25" s="30"/>
      <c r="T25" s="30"/>
      <c r="U25" s="5"/>
      <c r="V25" s="52"/>
      <c r="W25" s="69"/>
      <c r="X25" s="69"/>
      <c r="Y25" s="52"/>
      <c r="Z25" s="39"/>
      <c r="AA25" s="39"/>
      <c r="AB25" s="55"/>
      <c r="AC25" s="17"/>
      <c r="AD25" s="15"/>
      <c r="AE25" s="65"/>
      <c r="AF25" s="122"/>
      <c r="AG25" s="17"/>
      <c r="AH25" s="52"/>
      <c r="AJ25" s="17"/>
      <c r="AK25" s="17"/>
      <c r="AL25" s="17"/>
      <c r="AM25" s="17"/>
      <c r="AO25" s="31" t="s">
        <v>60</v>
      </c>
    </row>
    <row r="26" spans="2:41" s="3" customFormat="1" ht="2.85" customHeight="1" x14ac:dyDescent="0.2">
      <c r="P26" s="73"/>
      <c r="Q26" s="89"/>
      <c r="R26" s="6"/>
      <c r="S26" s="39"/>
      <c r="T26" s="6"/>
      <c r="U26" s="5"/>
      <c r="V26" s="52"/>
      <c r="W26" s="56"/>
      <c r="X26" s="15"/>
      <c r="Y26" s="52"/>
      <c r="Z26" s="39"/>
      <c r="AA26" s="39"/>
      <c r="AB26" s="55"/>
      <c r="AC26" s="17"/>
      <c r="AD26" s="15"/>
      <c r="AE26" s="65"/>
      <c r="AF26" s="122"/>
      <c r="AG26" s="39"/>
      <c r="AH26" s="52"/>
      <c r="AJ26" s="17"/>
      <c r="AK26" s="17"/>
      <c r="AL26" s="17"/>
      <c r="AM26" s="17"/>
      <c r="AO26" s="31" t="s">
        <v>60</v>
      </c>
    </row>
    <row r="27" spans="2:41" s="3" customFormat="1" ht="9.9499999999999993" customHeight="1" x14ac:dyDescent="0.2">
      <c r="C27" s="196" t="s">
        <v>179</v>
      </c>
      <c r="D27" s="196"/>
      <c r="E27" s="146"/>
      <c r="F27" s="146"/>
      <c r="G27" s="146"/>
      <c r="H27" s="146"/>
      <c r="I27" s="146"/>
      <c r="J27" s="146" t="s">
        <v>196</v>
      </c>
      <c r="K27" s="146"/>
      <c r="L27" s="146"/>
      <c r="M27" s="146"/>
      <c r="N27" s="146"/>
      <c r="O27" s="30"/>
      <c r="P27" s="30"/>
      <c r="Q27" s="30"/>
      <c r="R27" s="30"/>
      <c r="S27" s="39"/>
      <c r="T27" s="30"/>
      <c r="U27" s="5"/>
      <c r="V27" s="52"/>
      <c r="W27" s="69"/>
      <c r="X27" s="69"/>
      <c r="Y27" s="52"/>
      <c r="Z27" s="39"/>
      <c r="AA27" s="39"/>
      <c r="AB27" s="55"/>
      <c r="AC27" s="17"/>
      <c r="AD27" s="15"/>
      <c r="AE27" s="65"/>
      <c r="AF27" s="122"/>
      <c r="AG27" s="17"/>
      <c r="AH27" s="52"/>
      <c r="AJ27" s="17"/>
      <c r="AK27" s="17"/>
      <c r="AL27" s="17"/>
      <c r="AM27" s="17"/>
      <c r="AO27" s="31" t="s">
        <v>60</v>
      </c>
    </row>
    <row r="28" spans="2:41" s="3" customFormat="1" ht="2.1" customHeight="1" x14ac:dyDescent="0.2">
      <c r="P28" s="73"/>
      <c r="Q28" s="89"/>
      <c r="R28" s="6"/>
      <c r="S28" s="39"/>
      <c r="T28" s="6"/>
      <c r="U28" s="5"/>
      <c r="V28" s="52"/>
      <c r="W28" s="56"/>
      <c r="X28" s="15"/>
      <c r="Y28" s="52"/>
      <c r="Z28" s="39"/>
      <c r="AA28" s="39"/>
      <c r="AB28" s="55"/>
      <c r="AC28" s="17"/>
      <c r="AD28" s="15"/>
      <c r="AE28" s="65"/>
      <c r="AF28" s="122"/>
      <c r="AG28" s="39"/>
      <c r="AH28" s="52"/>
      <c r="AJ28" s="17"/>
      <c r="AK28" s="17"/>
      <c r="AL28" s="17"/>
      <c r="AM28" s="17"/>
      <c r="AO28" s="31" t="s">
        <v>60</v>
      </c>
    </row>
    <row r="29" spans="2:41" s="3" customFormat="1" ht="9.9499999999999993" customHeight="1" x14ac:dyDescent="0.2">
      <c r="B29" s="113" t="s">
        <v>97</v>
      </c>
      <c r="D29" s="40"/>
      <c r="E29" s="73" t="s">
        <v>96</v>
      </c>
      <c r="F29" s="73"/>
      <c r="G29" s="30" t="s">
        <v>49</v>
      </c>
      <c r="H29" s="30"/>
      <c r="I29" s="30"/>
      <c r="J29" s="30"/>
      <c r="K29" s="30" t="s">
        <v>124</v>
      </c>
      <c r="L29" s="30"/>
      <c r="M29" s="30"/>
      <c r="N29" s="30"/>
      <c r="P29" s="73" t="s">
        <v>183</v>
      </c>
      <c r="Q29" s="89"/>
      <c r="R29" s="29"/>
      <c r="S29" s="39">
        <f t="shared" ref="S29:S30" si="10">IF(Suggested="Yes",AA29,AG29)</f>
        <v>11.75</v>
      </c>
      <c r="T29" s="37" t="s">
        <v>48</v>
      </c>
      <c r="U29" s="5" t="str">
        <f>+Instructions!$B$3</f>
        <v>B</v>
      </c>
      <c r="V29" s="52"/>
      <c r="W29" s="56">
        <f>+Instructions!$C$22</f>
        <v>0</v>
      </c>
      <c r="X29" s="17">
        <f>ROUND($AA29*(1-W29)+0.004999,2)</f>
        <v>11.75</v>
      </c>
      <c r="Y29" s="52"/>
      <c r="Z29" s="6" t="s">
        <v>222</v>
      </c>
      <c r="AA29" s="39">
        <v>11.75</v>
      </c>
      <c r="AB29" s="60">
        <f t="shared" ref="AB29:AB30" si="11">+W29</f>
        <v>0</v>
      </c>
      <c r="AC29" s="17">
        <f t="shared" ref="AC29:AC30" si="12">+X29</f>
        <v>11.75</v>
      </c>
      <c r="AD29" s="12">
        <f t="shared" ref="AD29:AD30" si="13">(AG29-AC29)/AG29</f>
        <v>0</v>
      </c>
      <c r="AE29" s="119"/>
      <c r="AF29" s="129">
        <v>4</v>
      </c>
      <c r="AG29" s="106">
        <f t="shared" ref="AG29:AG30" si="14">SUM(AJ29:AL29)+AE29</f>
        <v>11.75</v>
      </c>
      <c r="AH29" s="52"/>
      <c r="AJ29" s="17">
        <f t="shared" ref="AJ29:AJ30" si="15">ROUND(AC29/(1-VLOOKUP(AF29,Group,2,FALSE)),2)</f>
        <v>11.75</v>
      </c>
      <c r="AK29" s="17">
        <f t="shared" ref="AK29:AK30" si="16">IF(VLOOKUP(AF29,Group,5,FALSE)="YES",VLOOKUP(ROUND(ROUND(AJ29,1)-AJ29,2),Round,2,FALSE)+VLOOKUP(AF29,Group,6,FALSE),0)</f>
        <v>0</v>
      </c>
      <c r="AL29" s="17">
        <f t="shared" ref="AL29:AL30" si="17">IF(VLOOKUP(AF29,Group,7,FALSE)="",0,ROUND(AJ29-0.04999,1)-AJ29+AM29)</f>
        <v>0</v>
      </c>
      <c r="AM29" s="17" t="str">
        <f t="shared" ref="AM29:AM30" si="18">IF(VLOOKUP(AF29,Group,7,FALSE)="","",VLOOKUP(AF29,Group,7,FALSE))</f>
        <v/>
      </c>
      <c r="AO29" s="96" t="s">
        <v>60</v>
      </c>
    </row>
    <row r="30" spans="2:41" s="3" customFormat="1" ht="9.9499999999999993" customHeight="1" x14ac:dyDescent="0.2">
      <c r="B30" s="113" t="s">
        <v>97</v>
      </c>
      <c r="D30" s="40"/>
      <c r="E30" s="73" t="s">
        <v>173</v>
      </c>
      <c r="F30" s="73"/>
      <c r="G30" s="30" t="s">
        <v>49</v>
      </c>
      <c r="H30" s="30"/>
      <c r="I30" s="30"/>
      <c r="J30" s="30"/>
      <c r="K30" s="30" t="s">
        <v>124</v>
      </c>
      <c r="L30" s="30"/>
      <c r="M30" s="30"/>
      <c r="N30" s="30"/>
      <c r="P30" s="73" t="s">
        <v>184</v>
      </c>
      <c r="Q30" s="89"/>
      <c r="R30" s="29"/>
      <c r="S30" s="39">
        <f t="shared" si="10"/>
        <v>12.75</v>
      </c>
      <c r="T30" s="37" t="s">
        <v>48</v>
      </c>
      <c r="U30" s="5" t="str">
        <f>+Instructions!$B$3</f>
        <v>B</v>
      </c>
      <c r="V30" s="52"/>
      <c r="W30" s="56">
        <f>+Instructions!$C$22</f>
        <v>0</v>
      </c>
      <c r="X30" s="17">
        <f>ROUND($AA30*(1-W30)+0.004999,2)</f>
        <v>12.75</v>
      </c>
      <c r="Y30" s="52"/>
      <c r="Z30" s="6" t="s">
        <v>222</v>
      </c>
      <c r="AA30" s="39">
        <v>12.75</v>
      </c>
      <c r="AB30" s="60">
        <f t="shared" si="11"/>
        <v>0</v>
      </c>
      <c r="AC30" s="17">
        <f t="shared" si="12"/>
        <v>12.75</v>
      </c>
      <c r="AD30" s="12">
        <f t="shared" si="13"/>
        <v>0</v>
      </c>
      <c r="AE30" s="119"/>
      <c r="AF30" s="129">
        <v>4</v>
      </c>
      <c r="AG30" s="106">
        <f t="shared" si="14"/>
        <v>12.75</v>
      </c>
      <c r="AH30" s="52"/>
      <c r="AJ30" s="17">
        <f t="shared" si="15"/>
        <v>12.75</v>
      </c>
      <c r="AK30" s="17">
        <f t="shared" si="16"/>
        <v>0</v>
      </c>
      <c r="AL30" s="17">
        <f t="shared" si="17"/>
        <v>0</v>
      </c>
      <c r="AM30" s="17" t="str">
        <f t="shared" si="18"/>
        <v/>
      </c>
      <c r="AO30" s="96" t="s">
        <v>60</v>
      </c>
    </row>
    <row r="31" spans="2:41" s="3" customFormat="1" ht="9.9499999999999993" customHeight="1" x14ac:dyDescent="0.2">
      <c r="B31" s="113" t="s">
        <v>97</v>
      </c>
      <c r="D31" s="40"/>
      <c r="E31" s="73" t="s">
        <v>185</v>
      </c>
      <c r="F31" s="73"/>
      <c r="G31" s="30" t="s">
        <v>49</v>
      </c>
      <c r="H31" s="30"/>
      <c r="I31" s="30"/>
      <c r="J31" s="30"/>
      <c r="K31" s="30" t="s">
        <v>124</v>
      </c>
      <c r="L31" s="30"/>
      <c r="M31" s="30"/>
      <c r="N31" s="30"/>
      <c r="P31" s="73" t="s">
        <v>184</v>
      </c>
      <c r="Q31" s="89"/>
      <c r="R31" s="29" t="s">
        <v>53</v>
      </c>
      <c r="S31" s="39">
        <f t="shared" ref="S31" si="19">IF(Suggested="Yes",AA31,AG31)</f>
        <v>15.25</v>
      </c>
      <c r="T31" s="37" t="s">
        <v>48</v>
      </c>
      <c r="U31" s="5" t="str">
        <f>+Instructions!$B$3</f>
        <v>B</v>
      </c>
      <c r="V31" s="52"/>
      <c r="W31" s="56">
        <f>+Instructions!$C$22</f>
        <v>0</v>
      </c>
      <c r="X31" s="17">
        <f>ROUND($AA31*(1-W31)+0.004999,2)</f>
        <v>15.25</v>
      </c>
      <c r="Y31" s="52"/>
      <c r="Z31" s="6" t="s">
        <v>222</v>
      </c>
      <c r="AA31" s="39">
        <v>15.25</v>
      </c>
      <c r="AB31" s="60">
        <f t="shared" ref="AB31" si="20">+W31</f>
        <v>0</v>
      </c>
      <c r="AC31" s="17">
        <f t="shared" ref="AC31" si="21">+X31</f>
        <v>15.25</v>
      </c>
      <c r="AD31" s="12">
        <f t="shared" ref="AD31" si="22">(AG31-AC31)/AG31</f>
        <v>0</v>
      </c>
      <c r="AE31" s="119"/>
      <c r="AF31" s="129">
        <v>4</v>
      </c>
      <c r="AG31" s="106">
        <f t="shared" ref="AG31" si="23">SUM(AJ31:AL31)+AE31</f>
        <v>15.25</v>
      </c>
      <c r="AH31" s="52"/>
      <c r="AJ31" s="17">
        <f t="shared" ref="AJ31" si="24">ROUND(AC31/(1-VLOOKUP(AF31,Group,2,FALSE)),2)</f>
        <v>15.25</v>
      </c>
      <c r="AK31" s="17">
        <f t="shared" ref="AK31" si="25">IF(VLOOKUP(AF31,Group,5,FALSE)="YES",VLOOKUP(ROUND(ROUND(AJ31,1)-AJ31,2),Round,2,FALSE)+VLOOKUP(AF31,Group,6,FALSE),0)</f>
        <v>0</v>
      </c>
      <c r="AL31" s="17">
        <f t="shared" ref="AL31" si="26">IF(VLOOKUP(AF31,Group,7,FALSE)="",0,ROUND(AJ31-0.04999,1)-AJ31+AM31)</f>
        <v>0</v>
      </c>
      <c r="AM31" s="17" t="str">
        <f t="shared" ref="AM31" si="27">IF(VLOOKUP(AF31,Group,7,FALSE)="","",VLOOKUP(AF31,Group,7,FALSE))</f>
        <v/>
      </c>
      <c r="AO31" s="96" t="s">
        <v>60</v>
      </c>
    </row>
    <row r="32" spans="2:41" s="3" customFormat="1" ht="9.9499999999999993" customHeight="1" x14ac:dyDescent="0.2">
      <c r="B32" s="113" t="s">
        <v>97</v>
      </c>
      <c r="D32" s="40"/>
      <c r="E32" s="73" t="s">
        <v>180</v>
      </c>
      <c r="F32" s="73"/>
      <c r="G32" s="30" t="s">
        <v>49</v>
      </c>
      <c r="H32" s="30"/>
      <c r="I32" s="30"/>
      <c r="J32" s="30"/>
      <c r="K32" s="30" t="s">
        <v>124</v>
      </c>
      <c r="L32" s="30"/>
      <c r="M32" s="30"/>
      <c r="N32" s="30"/>
      <c r="P32" s="73" t="s">
        <v>191</v>
      </c>
      <c r="Q32" s="89"/>
      <c r="R32" s="29" t="s">
        <v>175</v>
      </c>
      <c r="S32" s="39">
        <f t="shared" ref="S32" si="28">IF(Suggested="Yes",AA32,AG32)</f>
        <v>15.9</v>
      </c>
      <c r="T32" s="37" t="s">
        <v>48</v>
      </c>
      <c r="U32" s="5" t="str">
        <f>+Instructions!$B$3</f>
        <v>B</v>
      </c>
      <c r="V32" s="52"/>
      <c r="W32" s="56">
        <f>+Instructions!$C$22</f>
        <v>0</v>
      </c>
      <c r="X32" s="17">
        <f>ROUND($AA32*(1-W32)+0.004999,2)</f>
        <v>15.9</v>
      </c>
      <c r="Y32" s="52"/>
      <c r="Z32" s="6" t="s">
        <v>222</v>
      </c>
      <c r="AA32" s="39">
        <v>15.9</v>
      </c>
      <c r="AB32" s="60">
        <f t="shared" ref="AB32" si="29">+W32</f>
        <v>0</v>
      </c>
      <c r="AC32" s="17">
        <f t="shared" ref="AC32" si="30">+X32</f>
        <v>15.9</v>
      </c>
      <c r="AD32" s="12">
        <f t="shared" ref="AD32" si="31">(AG32-AC32)/AG32</f>
        <v>0</v>
      </c>
      <c r="AE32" s="119"/>
      <c r="AF32" s="129">
        <v>4</v>
      </c>
      <c r="AG32" s="106">
        <f t="shared" ref="AG32" si="32">SUM(AJ32:AL32)+AE32</f>
        <v>15.9</v>
      </c>
      <c r="AH32" s="52"/>
      <c r="AJ32" s="17">
        <f t="shared" ref="AJ32" si="33">ROUND(AC32/(1-VLOOKUP(AF32,Group,2,FALSE)),2)</f>
        <v>15.9</v>
      </c>
      <c r="AK32" s="17">
        <f t="shared" ref="AK32" si="34">IF(VLOOKUP(AF32,Group,5,FALSE)="YES",VLOOKUP(ROUND(ROUND(AJ32,1)-AJ32,2),Round,2,FALSE)+VLOOKUP(AF32,Group,6,FALSE),0)</f>
        <v>0</v>
      </c>
      <c r="AL32" s="17">
        <f t="shared" ref="AL32" si="35">IF(VLOOKUP(AF32,Group,7,FALSE)="",0,ROUND(AJ32-0.04999,1)-AJ32+AM32)</f>
        <v>0</v>
      </c>
      <c r="AM32" s="17" t="str">
        <f t="shared" ref="AM32" si="36">IF(VLOOKUP(AF32,Group,7,FALSE)="","",VLOOKUP(AF32,Group,7,FALSE))</f>
        <v/>
      </c>
      <c r="AO32" s="96" t="s">
        <v>60</v>
      </c>
    </row>
    <row r="33" spans="2:41" s="3" customFormat="1" ht="2.85" customHeight="1" x14ac:dyDescent="0.2">
      <c r="P33" s="73"/>
      <c r="Q33" s="89"/>
      <c r="R33" s="6"/>
      <c r="S33" s="39"/>
      <c r="T33" s="6"/>
      <c r="U33" s="5"/>
      <c r="V33" s="52"/>
      <c r="W33" s="56"/>
      <c r="X33" s="15"/>
      <c r="Y33" s="52"/>
      <c r="Z33" s="39"/>
      <c r="AA33" s="39"/>
      <c r="AB33" s="55"/>
      <c r="AC33" s="17"/>
      <c r="AD33" s="15"/>
      <c r="AE33" s="65"/>
      <c r="AF33" s="122"/>
      <c r="AG33" s="39"/>
      <c r="AH33" s="52"/>
      <c r="AJ33" s="17"/>
      <c r="AK33" s="17"/>
      <c r="AL33" s="17"/>
      <c r="AM33" s="17"/>
      <c r="AO33" s="31" t="s">
        <v>60</v>
      </c>
    </row>
    <row r="34" spans="2:41" s="3" customFormat="1" ht="9.9499999999999993" customHeight="1" x14ac:dyDescent="0.2">
      <c r="C34" s="196" t="s">
        <v>172</v>
      </c>
      <c r="D34" s="196"/>
      <c r="E34" s="146"/>
      <c r="F34" s="146"/>
      <c r="G34" s="146"/>
      <c r="H34" s="146"/>
      <c r="I34" s="146"/>
      <c r="J34" s="146"/>
      <c r="K34" s="146"/>
      <c r="L34" s="146"/>
      <c r="M34" s="146"/>
      <c r="N34" s="146"/>
      <c r="O34" s="30"/>
      <c r="P34" s="30"/>
      <c r="Q34" s="30"/>
      <c r="R34" s="30"/>
      <c r="S34" s="39"/>
      <c r="T34" s="30"/>
      <c r="U34" s="5"/>
      <c r="V34" s="52"/>
      <c r="W34" s="69"/>
      <c r="X34" s="69"/>
      <c r="Y34" s="52"/>
      <c r="Z34" s="39"/>
      <c r="AA34" s="39"/>
      <c r="AB34" s="55"/>
      <c r="AC34" s="17"/>
      <c r="AD34" s="15"/>
      <c r="AE34" s="65"/>
      <c r="AF34" s="122"/>
      <c r="AG34" s="17"/>
      <c r="AH34" s="52"/>
      <c r="AJ34" s="17"/>
      <c r="AK34" s="17"/>
      <c r="AL34" s="17"/>
      <c r="AM34" s="17"/>
      <c r="AO34" s="31" t="s">
        <v>60</v>
      </c>
    </row>
    <row r="35" spans="2:41" s="3" customFormat="1" ht="2.85" customHeight="1" x14ac:dyDescent="0.2">
      <c r="P35" s="73"/>
      <c r="Q35" s="89"/>
      <c r="R35" s="6"/>
      <c r="S35" s="39"/>
      <c r="T35" s="6"/>
      <c r="U35" s="5"/>
      <c r="V35" s="52"/>
      <c r="W35" s="56"/>
      <c r="X35" s="15"/>
      <c r="Y35" s="52"/>
      <c r="Z35" s="39"/>
      <c r="AA35" s="39"/>
      <c r="AB35" s="55"/>
      <c r="AC35" s="17"/>
      <c r="AD35" s="15"/>
      <c r="AE35" s="65"/>
      <c r="AF35" s="122"/>
      <c r="AG35" s="39"/>
      <c r="AH35" s="52"/>
      <c r="AJ35" s="17"/>
      <c r="AK35" s="17"/>
      <c r="AL35" s="17"/>
      <c r="AM35" s="17"/>
      <c r="AO35" s="31" t="s">
        <v>60</v>
      </c>
    </row>
    <row r="36" spans="2:41" s="3" customFormat="1" ht="9.9499999999999993" customHeight="1" x14ac:dyDescent="0.2">
      <c r="B36" s="113" t="s">
        <v>97</v>
      </c>
      <c r="D36" s="40"/>
      <c r="E36" s="73" t="s">
        <v>93</v>
      </c>
      <c r="F36" s="73"/>
      <c r="G36" s="30" t="s">
        <v>49</v>
      </c>
      <c r="H36" s="30"/>
      <c r="I36" s="30"/>
      <c r="J36" s="30"/>
      <c r="K36" s="30" t="s">
        <v>124</v>
      </c>
      <c r="L36" s="30"/>
      <c r="M36" s="30"/>
      <c r="N36" s="30"/>
      <c r="P36" s="73" t="s">
        <v>151</v>
      </c>
      <c r="Q36" s="89"/>
      <c r="R36" s="29"/>
      <c r="S36" s="39">
        <f>IF(Suggested="Yes",AA36,AG36)</f>
        <v>9.6999999999999993</v>
      </c>
      <c r="T36" s="37" t="s">
        <v>48</v>
      </c>
      <c r="U36" s="5" t="str">
        <f>+Instructions!$B$3</f>
        <v>B</v>
      </c>
      <c r="V36" s="52"/>
      <c r="W36" s="56">
        <f>+Instructions!$C$22</f>
        <v>0</v>
      </c>
      <c r="X36" s="17">
        <f>ROUND($AA36*(1-W36)+0.004999,2)</f>
        <v>9.6999999999999993</v>
      </c>
      <c r="Y36" s="52"/>
      <c r="Z36" s="6" t="s">
        <v>223</v>
      </c>
      <c r="AA36" s="39">
        <v>9.6999999999999993</v>
      </c>
      <c r="AB36" s="60">
        <f t="shared" ref="AB36:AC39" si="37">+W36</f>
        <v>0</v>
      </c>
      <c r="AC36" s="17">
        <f t="shared" si="37"/>
        <v>9.6999999999999993</v>
      </c>
      <c r="AD36" s="12">
        <f>(AG36-AC36)/AG36</f>
        <v>0</v>
      </c>
      <c r="AE36" s="119"/>
      <c r="AF36" s="129">
        <v>4</v>
      </c>
      <c r="AG36" s="106">
        <f>SUM(AJ36:AL36)+AE36</f>
        <v>9.6999999999999993</v>
      </c>
      <c r="AH36" s="52"/>
      <c r="AJ36" s="17">
        <f>ROUND(AC36/(1-VLOOKUP(AF36,Group,2,FALSE)),2)</f>
        <v>9.6999999999999993</v>
      </c>
      <c r="AK36" s="17">
        <f>IF(VLOOKUP(AF36,Group,5,FALSE)="YES",VLOOKUP(ROUND(ROUND(AJ36,1)-AJ36,2),Round,2,FALSE)+VLOOKUP(AF36,Group,6,FALSE),0)</f>
        <v>0</v>
      </c>
      <c r="AL36" s="17">
        <f>IF(VLOOKUP(AF36,Group,7,FALSE)="",0,ROUND(AJ36-0.04999,1)-AJ36+AM36)</f>
        <v>0</v>
      </c>
      <c r="AM36" s="17" t="str">
        <f>IF(VLOOKUP(AF36,Group,7,FALSE)="","",VLOOKUP(AF36,Group,7,FALSE))</f>
        <v/>
      </c>
      <c r="AO36" s="96" t="s">
        <v>60</v>
      </c>
    </row>
    <row r="37" spans="2:41" s="3" customFormat="1" ht="9.9499999999999993" customHeight="1" x14ac:dyDescent="0.2">
      <c r="B37" s="113" t="s">
        <v>97</v>
      </c>
      <c r="D37" s="40"/>
      <c r="E37" s="73" t="s">
        <v>104</v>
      </c>
      <c r="F37" s="73"/>
      <c r="G37" s="30" t="s">
        <v>49</v>
      </c>
      <c r="H37" s="30"/>
      <c r="I37" s="30"/>
      <c r="J37" s="30"/>
      <c r="K37" s="30" t="s">
        <v>124</v>
      </c>
      <c r="L37" s="30"/>
      <c r="M37" s="30"/>
      <c r="N37" s="30"/>
      <c r="P37" s="73" t="s">
        <v>151</v>
      </c>
      <c r="Q37" s="89"/>
      <c r="R37" s="29"/>
      <c r="S37" s="39">
        <f>IF(Suggested="Yes",AA37,AG37)</f>
        <v>9.6999999999999993</v>
      </c>
      <c r="T37" s="37" t="s">
        <v>48</v>
      </c>
      <c r="U37" s="5" t="str">
        <f>+Instructions!$B$3</f>
        <v>B</v>
      </c>
      <c r="V37" s="52"/>
      <c r="W37" s="56">
        <f>+Instructions!$C$22</f>
        <v>0</v>
      </c>
      <c r="X37" s="17">
        <f>ROUND($AA37*(1-W37)+0.004999,2)</f>
        <v>9.6999999999999993</v>
      </c>
      <c r="Y37" s="52"/>
      <c r="Z37" s="6" t="s">
        <v>223</v>
      </c>
      <c r="AA37" s="39">
        <v>9.6999999999999993</v>
      </c>
      <c r="AB37" s="60">
        <f t="shared" si="37"/>
        <v>0</v>
      </c>
      <c r="AC37" s="17">
        <f t="shared" si="37"/>
        <v>9.6999999999999993</v>
      </c>
      <c r="AD37" s="12">
        <f>(AG37-AC37)/AG37</f>
        <v>0</v>
      </c>
      <c r="AE37" s="119"/>
      <c r="AF37" s="129">
        <v>4</v>
      </c>
      <c r="AG37" s="106">
        <f>SUM(AJ37:AL37)+AE37</f>
        <v>9.6999999999999993</v>
      </c>
      <c r="AH37" s="52"/>
      <c r="AJ37" s="17">
        <f>ROUND(AC37/(1-VLOOKUP(AF37,Group,2,FALSE)),2)</f>
        <v>9.6999999999999993</v>
      </c>
      <c r="AK37" s="17">
        <f>IF(VLOOKUP(AF37,Group,5,FALSE)="YES",VLOOKUP(ROUND(ROUND(AJ37,1)-AJ37,2),Round,2,FALSE)+VLOOKUP(AF37,Group,6,FALSE),0)</f>
        <v>0</v>
      </c>
      <c r="AL37" s="17">
        <f>IF(VLOOKUP(AF37,Group,7,FALSE)="",0,ROUND(AJ37-0.04999,1)-AJ37+AM37)</f>
        <v>0</v>
      </c>
      <c r="AM37" s="17" t="str">
        <f>IF(VLOOKUP(AF37,Group,7,FALSE)="","",VLOOKUP(AF37,Group,7,FALSE))</f>
        <v/>
      </c>
      <c r="AO37" s="96" t="s">
        <v>60</v>
      </c>
    </row>
    <row r="38" spans="2:41" s="3" customFormat="1" ht="9.9499999999999993" customHeight="1" x14ac:dyDescent="0.2">
      <c r="B38" s="113" t="s">
        <v>97</v>
      </c>
      <c r="D38" s="40"/>
      <c r="E38" s="73" t="s">
        <v>96</v>
      </c>
      <c r="F38" s="73"/>
      <c r="G38" s="30" t="s">
        <v>49</v>
      </c>
      <c r="H38" s="30"/>
      <c r="I38" s="30"/>
      <c r="J38" s="30"/>
      <c r="K38" s="30" t="s">
        <v>124</v>
      </c>
      <c r="L38" s="30"/>
      <c r="M38" s="30"/>
      <c r="N38" s="30"/>
      <c r="P38" s="73" t="s">
        <v>151</v>
      </c>
      <c r="Q38" s="89"/>
      <c r="R38" s="29"/>
      <c r="S38" s="39">
        <f>IF(Suggested="Yes",AA38,AG38)</f>
        <v>11.25</v>
      </c>
      <c r="T38" s="37" t="s">
        <v>48</v>
      </c>
      <c r="U38" s="5" t="str">
        <f>+Instructions!$B$3</f>
        <v>B</v>
      </c>
      <c r="V38" s="52"/>
      <c r="W38" s="56">
        <f>+Instructions!$C$22</f>
        <v>0</v>
      </c>
      <c r="X38" s="17">
        <f>ROUND($AA38*(1-W38)+0.004999,2)</f>
        <v>11.25</v>
      </c>
      <c r="Y38" s="52"/>
      <c r="Z38" s="6" t="s">
        <v>222</v>
      </c>
      <c r="AA38" s="39">
        <v>11.25</v>
      </c>
      <c r="AB38" s="60">
        <f t="shared" si="37"/>
        <v>0</v>
      </c>
      <c r="AC38" s="17">
        <f t="shared" si="37"/>
        <v>11.25</v>
      </c>
      <c r="AD38" s="12">
        <f>(AG38-AC38)/AG38</f>
        <v>0</v>
      </c>
      <c r="AE38" s="119"/>
      <c r="AF38" s="129">
        <v>4</v>
      </c>
      <c r="AG38" s="106">
        <f>SUM(AJ38:AL38)+AE38</f>
        <v>11.25</v>
      </c>
      <c r="AH38" s="52"/>
      <c r="AJ38" s="17">
        <f>ROUND(AC38/(1-VLOOKUP(AF38,Group,2,FALSE)),2)</f>
        <v>11.25</v>
      </c>
      <c r="AK38" s="17">
        <f>IF(VLOOKUP(AF38,Group,5,FALSE)="YES",VLOOKUP(ROUND(ROUND(AJ38,1)-AJ38,2),Round,2,FALSE)+VLOOKUP(AF38,Group,6,FALSE),0)</f>
        <v>0</v>
      </c>
      <c r="AL38" s="17">
        <f>IF(VLOOKUP(AF38,Group,7,FALSE)="",0,ROUND(AJ38-0.04999,1)-AJ38+AM38)</f>
        <v>0</v>
      </c>
      <c r="AM38" s="17" t="str">
        <f>IF(VLOOKUP(AF38,Group,7,FALSE)="","",VLOOKUP(AF38,Group,7,FALSE))</f>
        <v/>
      </c>
      <c r="AO38" s="96" t="s">
        <v>60</v>
      </c>
    </row>
    <row r="39" spans="2:41" s="3" customFormat="1" ht="9.9499999999999993" customHeight="1" x14ac:dyDescent="0.2">
      <c r="B39" s="113" t="s">
        <v>97</v>
      </c>
      <c r="D39" s="40"/>
      <c r="E39" s="73" t="s">
        <v>173</v>
      </c>
      <c r="F39" s="73"/>
      <c r="G39" s="30" t="s">
        <v>49</v>
      </c>
      <c r="H39" s="30"/>
      <c r="I39" s="30"/>
      <c r="J39" s="30"/>
      <c r="K39" s="30" t="s">
        <v>124</v>
      </c>
      <c r="L39" s="30"/>
      <c r="M39" s="30"/>
      <c r="N39" s="30"/>
      <c r="P39" s="73" t="s">
        <v>151</v>
      </c>
      <c r="Q39" s="89"/>
      <c r="R39" s="29"/>
      <c r="S39" s="39">
        <f t="shared" ref="S39" si="38">IF(Suggested="Yes",AA39,AG39)</f>
        <v>12.6</v>
      </c>
      <c r="T39" s="37" t="s">
        <v>48</v>
      </c>
      <c r="U39" s="5" t="str">
        <f>+Instructions!$B$3</f>
        <v>B</v>
      </c>
      <c r="V39" s="52"/>
      <c r="W39" s="56">
        <f>+Instructions!$C$22</f>
        <v>0</v>
      </c>
      <c r="X39" s="17">
        <f t="shared" ref="X39" si="39">ROUND($AA39*(1-W39)+0.004999,2)</f>
        <v>12.6</v>
      </c>
      <c r="Y39" s="52"/>
      <c r="Z39" s="6" t="s">
        <v>221</v>
      </c>
      <c r="AA39" s="39">
        <v>12.6</v>
      </c>
      <c r="AB39" s="60">
        <f t="shared" si="37"/>
        <v>0</v>
      </c>
      <c r="AC39" s="17">
        <f t="shared" si="37"/>
        <v>12.6</v>
      </c>
      <c r="AD39" s="12">
        <f t="shared" ref="AD39" si="40">(AG39-AC39)/AG39</f>
        <v>0</v>
      </c>
      <c r="AE39" s="119"/>
      <c r="AF39" s="129">
        <v>4</v>
      </c>
      <c r="AG39" s="106">
        <f t="shared" ref="AG39" si="41">SUM(AJ39:AL39)+AE39</f>
        <v>12.6</v>
      </c>
      <c r="AH39" s="52"/>
      <c r="AJ39" s="17">
        <f t="shared" ref="AJ39" si="42">ROUND(AC39/(1-VLOOKUP(AF39,Group,2,FALSE)),2)</f>
        <v>12.6</v>
      </c>
      <c r="AK39" s="17">
        <f t="shared" ref="AK39" si="43">IF(VLOOKUP(AF39,Group,5,FALSE)="YES",VLOOKUP(ROUND(ROUND(AJ39,1)-AJ39,2),Round,2,FALSE)+VLOOKUP(AF39,Group,6,FALSE),0)</f>
        <v>0</v>
      </c>
      <c r="AL39" s="17">
        <f t="shared" ref="AL39" si="44">IF(VLOOKUP(AF39,Group,7,FALSE)="",0,ROUND(AJ39-0.04999,1)-AJ39+AM39)</f>
        <v>0</v>
      </c>
      <c r="AM39" s="17" t="str">
        <f t="shared" ref="AM39" si="45">IF(VLOOKUP(AF39,Group,7,FALSE)="","",VLOOKUP(AF39,Group,7,FALSE))</f>
        <v/>
      </c>
      <c r="AO39" s="96" t="s">
        <v>60</v>
      </c>
    </row>
    <row r="40" spans="2:41" s="3" customFormat="1" ht="1.5" customHeight="1" x14ac:dyDescent="0.2">
      <c r="P40" s="73"/>
      <c r="Q40" s="89"/>
      <c r="R40" s="6"/>
      <c r="S40" s="39"/>
      <c r="T40" s="6"/>
      <c r="U40" s="5"/>
      <c r="V40" s="52"/>
      <c r="W40" s="56"/>
      <c r="X40" s="15"/>
      <c r="Y40" s="52"/>
      <c r="Z40" s="39"/>
      <c r="AA40" s="39"/>
      <c r="AB40" s="55"/>
      <c r="AC40" s="17"/>
      <c r="AD40" s="15"/>
      <c r="AE40" s="65"/>
      <c r="AF40" s="122"/>
      <c r="AG40" s="39"/>
      <c r="AH40" s="52"/>
      <c r="AJ40" s="17"/>
      <c r="AK40" s="17"/>
      <c r="AL40" s="17"/>
      <c r="AM40" s="17"/>
      <c r="AO40" s="31"/>
    </row>
    <row r="41" spans="2:41" s="3" customFormat="1" ht="9.9499999999999993" customHeight="1" x14ac:dyDescent="0.2">
      <c r="B41" s="113" t="s">
        <v>97</v>
      </c>
      <c r="D41" s="40"/>
      <c r="E41" s="73" t="s">
        <v>146</v>
      </c>
      <c r="F41" s="73"/>
      <c r="G41" s="30" t="s">
        <v>129</v>
      </c>
      <c r="H41" s="30"/>
      <c r="I41" s="30"/>
      <c r="J41" s="30"/>
      <c r="K41" s="30" t="s">
        <v>124</v>
      </c>
      <c r="L41" s="30"/>
      <c r="M41" s="30"/>
      <c r="N41" s="30"/>
      <c r="P41" s="73" t="s">
        <v>130</v>
      </c>
      <c r="Q41" s="89"/>
      <c r="R41" s="29"/>
      <c r="S41" s="39">
        <f>IF(Suggested="Yes",AA41,AG41)</f>
        <v>16.100000000000001</v>
      </c>
      <c r="T41" s="37" t="s">
        <v>48</v>
      </c>
      <c r="U41" s="5" t="str">
        <f>+Instructions!$B$3</f>
        <v>B</v>
      </c>
      <c r="V41" s="52"/>
      <c r="W41" s="56">
        <f>+Instructions!$C$22</f>
        <v>0</v>
      </c>
      <c r="X41" s="17">
        <f>ROUND($AA41*(1-W41)+0.004999,2)</f>
        <v>16.100000000000001</v>
      </c>
      <c r="Y41" s="52"/>
      <c r="Z41" s="6" t="s">
        <v>222</v>
      </c>
      <c r="AA41" s="39">
        <v>16.100000000000001</v>
      </c>
      <c r="AB41" s="60">
        <f>+W41</f>
        <v>0</v>
      </c>
      <c r="AC41" s="17">
        <f>+X41</f>
        <v>16.100000000000001</v>
      </c>
      <c r="AD41" s="12">
        <f>(AG41-AC41)/AG41</f>
        <v>0</v>
      </c>
      <c r="AE41" s="119"/>
      <c r="AF41" s="129">
        <v>4</v>
      </c>
      <c r="AG41" s="106">
        <f>SUM(AJ41:AL41)+AE41</f>
        <v>16.100000000000001</v>
      </c>
      <c r="AH41" s="52"/>
      <c r="AJ41" s="17">
        <f>ROUND(AC41/(1-VLOOKUP(AF41,Group,2,FALSE)),2)</f>
        <v>16.100000000000001</v>
      </c>
      <c r="AK41" s="17">
        <f>IF(VLOOKUP(AF41,Group,5,FALSE)="YES",VLOOKUP(ROUND(ROUND(AJ41,1)-AJ41,2),Round,2,FALSE)+VLOOKUP(AF41,Group,6,FALSE),0)</f>
        <v>0</v>
      </c>
      <c r="AL41" s="17">
        <f>IF(VLOOKUP(AF41,Group,7,FALSE)="",0,ROUND(AJ41-0.04999,1)-AJ41+AM41)</f>
        <v>0</v>
      </c>
      <c r="AM41" s="17" t="str">
        <f>IF(VLOOKUP(AF41,Group,7,FALSE)="","",VLOOKUP(AF41,Group,7,FALSE))</f>
        <v/>
      </c>
      <c r="AO41" s="96" t="s">
        <v>60</v>
      </c>
    </row>
    <row r="42" spans="2:41" s="3" customFormat="1" ht="1.5" customHeight="1" x14ac:dyDescent="0.2">
      <c r="P42" s="73"/>
      <c r="Q42" s="89"/>
      <c r="R42" s="6"/>
      <c r="S42" s="39"/>
      <c r="T42" s="6"/>
      <c r="U42" s="5"/>
      <c r="V42" s="52"/>
      <c r="W42" s="56"/>
      <c r="X42" s="15"/>
      <c r="Y42" s="52"/>
      <c r="Z42" s="39"/>
      <c r="AA42" s="39"/>
      <c r="AB42" s="55"/>
      <c r="AC42" s="17"/>
      <c r="AD42" s="15"/>
      <c r="AE42" s="65"/>
      <c r="AF42" s="122"/>
      <c r="AG42" s="39"/>
      <c r="AH42" s="52"/>
      <c r="AJ42" s="17"/>
      <c r="AK42" s="17"/>
      <c r="AL42" s="17"/>
      <c r="AM42" s="17"/>
      <c r="AO42" s="31"/>
    </row>
    <row r="43" spans="2:41" s="3" customFormat="1" ht="9.9499999999999993" customHeight="1" x14ac:dyDescent="0.2">
      <c r="B43" s="115" t="s">
        <v>99</v>
      </c>
      <c r="D43" s="40"/>
      <c r="E43" s="73" t="s">
        <v>92</v>
      </c>
      <c r="F43" s="73"/>
      <c r="G43" s="30" t="s">
        <v>91</v>
      </c>
      <c r="H43" s="30"/>
      <c r="I43" s="30"/>
      <c r="J43" s="30"/>
      <c r="K43" s="30" t="s">
        <v>125</v>
      </c>
      <c r="L43" s="30"/>
      <c r="M43" s="169"/>
      <c r="N43" s="199" t="s">
        <v>114</v>
      </c>
      <c r="P43" s="73" t="s">
        <v>122</v>
      </c>
      <c r="Q43" s="89"/>
      <c r="R43" s="29"/>
      <c r="S43" s="39">
        <f>IF(Suggested="Yes",AA43,AG43)</f>
        <v>17.649999999999999</v>
      </c>
      <c r="T43" s="37" t="s">
        <v>48</v>
      </c>
      <c r="U43" s="5" t="str">
        <f>+Instructions!$B$3</f>
        <v>B</v>
      </c>
      <c r="V43" s="52"/>
      <c r="W43" s="56">
        <f>+Instructions!$C$22</f>
        <v>0</v>
      </c>
      <c r="X43" s="17">
        <f>ROUND($AA43*(1-W43)+0.004999,2)</f>
        <v>17.649999999999999</v>
      </c>
      <c r="Y43" s="52"/>
      <c r="Z43" s="6" t="s">
        <v>222</v>
      </c>
      <c r="AA43" s="39">
        <v>17.649999999999999</v>
      </c>
      <c r="AB43" s="60">
        <f>+W43</f>
        <v>0</v>
      </c>
      <c r="AC43" s="17">
        <f>+X43</f>
        <v>17.649999999999999</v>
      </c>
      <c r="AD43" s="12">
        <f>(AG43-AC43)/AG43</f>
        <v>0</v>
      </c>
      <c r="AE43" s="119"/>
      <c r="AF43" s="131">
        <v>6</v>
      </c>
      <c r="AG43" s="108">
        <f>SUM(AJ43:AL43)+AE43</f>
        <v>17.649999999999999</v>
      </c>
      <c r="AH43" s="52"/>
      <c r="AJ43" s="17">
        <f>ROUND(AC43/(1-VLOOKUP(AF43,Group,2,FALSE)),2)</f>
        <v>17.649999999999999</v>
      </c>
      <c r="AK43" s="17">
        <f>IF(VLOOKUP(AF43,Group,5,FALSE)="YES",VLOOKUP(ROUND(ROUND(AJ43,1)-AJ43,2),Round,2,FALSE)+VLOOKUP(AF43,Group,6,FALSE),0)</f>
        <v>0</v>
      </c>
      <c r="AL43" s="17">
        <f>IF(VLOOKUP(AF43,Group,7,FALSE)="",0,ROUND(AJ43-0.04999,1)-AJ43+AM43)</f>
        <v>0</v>
      </c>
      <c r="AM43" s="17" t="str">
        <f>IF(VLOOKUP(AF43,Group,7,FALSE)="","",VLOOKUP(AF43,Group,7,FALSE))</f>
        <v/>
      </c>
      <c r="AO43" s="96" t="s">
        <v>60</v>
      </c>
    </row>
    <row r="44" spans="2:41" s="3" customFormat="1" ht="9.9499999999999993" customHeight="1" x14ac:dyDescent="0.2">
      <c r="B44" s="115" t="s">
        <v>99</v>
      </c>
      <c r="D44" s="40"/>
      <c r="E44" s="73" t="s">
        <v>93</v>
      </c>
      <c r="F44" s="73"/>
      <c r="G44" s="30" t="s">
        <v>119</v>
      </c>
      <c r="H44" s="30"/>
      <c r="I44" s="30"/>
      <c r="J44" s="30"/>
      <c r="K44" s="30" t="s">
        <v>125</v>
      </c>
      <c r="L44" s="30"/>
      <c r="M44" s="169"/>
      <c r="N44" s="199" t="s">
        <v>114</v>
      </c>
      <c r="P44" s="73" t="s">
        <v>123</v>
      </c>
      <c r="Q44" s="89"/>
      <c r="R44" s="29"/>
      <c r="S44" s="39">
        <f>IF(Suggested="Yes",AA44,AG44)</f>
        <v>20.350000000000001</v>
      </c>
      <c r="T44" s="37" t="s">
        <v>48</v>
      </c>
      <c r="U44" s="5" t="str">
        <f>+Instructions!$B$3</f>
        <v>B</v>
      </c>
      <c r="V44" s="52"/>
      <c r="W44" s="56">
        <f>+Instructions!$C$22</f>
        <v>0</v>
      </c>
      <c r="X44" s="17">
        <f>ROUND($AA44*(1-W44)+0.004999,2)</f>
        <v>20.350000000000001</v>
      </c>
      <c r="Y44" s="52"/>
      <c r="Z44" s="6" t="s">
        <v>222</v>
      </c>
      <c r="AA44" s="39">
        <v>20.350000000000001</v>
      </c>
      <c r="AB44" s="60">
        <f>+W44</f>
        <v>0</v>
      </c>
      <c r="AC44" s="17">
        <f>+X44</f>
        <v>20.350000000000001</v>
      </c>
      <c r="AD44" s="12">
        <f>(AG44-AC44)/AG44</f>
        <v>0</v>
      </c>
      <c r="AE44" s="119"/>
      <c r="AF44" s="131">
        <v>6</v>
      </c>
      <c r="AG44" s="108">
        <f>SUM(AJ44:AL44)+AE44</f>
        <v>20.350000000000001</v>
      </c>
      <c r="AH44" s="52"/>
      <c r="AJ44" s="17">
        <f>ROUND(AC44/(1-VLOOKUP(AF44,Group,2,FALSE)),2)</f>
        <v>20.350000000000001</v>
      </c>
      <c r="AK44" s="17">
        <f>IF(VLOOKUP(AF44,Group,5,FALSE)="YES",VLOOKUP(ROUND(ROUND(AJ44,1)-AJ44,2),Round,2,FALSE)+VLOOKUP(AF44,Group,6,FALSE),0)</f>
        <v>0</v>
      </c>
      <c r="AL44" s="17">
        <f>IF(VLOOKUP(AF44,Group,7,FALSE)="",0,ROUND(AJ44-0.04999,1)-AJ44+AM44)</f>
        <v>0</v>
      </c>
      <c r="AM44" s="17" t="str">
        <f>IF(VLOOKUP(AF44,Group,7,FALSE)="","",VLOOKUP(AF44,Group,7,FALSE))</f>
        <v/>
      </c>
      <c r="AO44" s="96" t="s">
        <v>60</v>
      </c>
    </row>
    <row r="45" spans="2:41" s="3" customFormat="1" ht="1.5" customHeight="1" x14ac:dyDescent="0.2">
      <c r="P45" s="73"/>
      <c r="Q45" s="89"/>
      <c r="R45" s="6"/>
      <c r="S45" s="39"/>
      <c r="T45" s="6"/>
      <c r="U45" s="5"/>
      <c r="V45" s="52"/>
      <c r="W45" s="56"/>
      <c r="X45" s="15"/>
      <c r="Y45" s="52"/>
      <c r="Z45" s="39"/>
      <c r="AA45" s="39"/>
      <c r="AB45" s="55"/>
      <c r="AC45" s="17"/>
      <c r="AD45" s="15"/>
      <c r="AE45" s="65"/>
      <c r="AF45" s="122"/>
      <c r="AG45" s="39"/>
      <c r="AH45" s="52"/>
      <c r="AJ45" s="17"/>
      <c r="AK45" s="17"/>
      <c r="AL45" s="17"/>
      <c r="AM45" s="17"/>
      <c r="AO45" s="31"/>
    </row>
    <row r="46" spans="2:41" s="3" customFormat="1" ht="9.9499999999999993" customHeight="1" x14ac:dyDescent="0.2">
      <c r="B46" s="114" t="s">
        <v>98</v>
      </c>
      <c r="D46" s="40"/>
      <c r="E46" s="73" t="s">
        <v>165</v>
      </c>
      <c r="F46" s="73"/>
      <c r="G46" s="30" t="s">
        <v>90</v>
      </c>
      <c r="H46" s="30"/>
      <c r="I46" s="30"/>
      <c r="J46" s="30"/>
      <c r="K46" s="30" t="s">
        <v>125</v>
      </c>
      <c r="L46" s="30"/>
      <c r="M46" s="30"/>
      <c r="N46" s="30"/>
      <c r="P46" s="73" t="s">
        <v>113</v>
      </c>
      <c r="Q46" s="89"/>
      <c r="R46" s="29"/>
      <c r="S46" s="39">
        <f>IF(Suggested="Yes",AA46,AG46)</f>
        <v>13.85</v>
      </c>
      <c r="T46" s="37" t="s">
        <v>47</v>
      </c>
      <c r="U46" s="5" t="str">
        <f>+Instructions!$B$3</f>
        <v>B</v>
      </c>
      <c r="V46" s="52"/>
      <c r="W46" s="56">
        <f>+Instructions!$C$22</f>
        <v>0</v>
      </c>
      <c r="X46" s="17">
        <f>ROUND($AA46*(1-W46)+0.004999,2)</f>
        <v>13.85</v>
      </c>
      <c r="Y46" s="52"/>
      <c r="Z46" s="6" t="s">
        <v>222</v>
      </c>
      <c r="AA46" s="39">
        <v>13.85</v>
      </c>
      <c r="AB46" s="60">
        <f>+W46</f>
        <v>0</v>
      </c>
      <c r="AC46" s="17">
        <f>+X46</f>
        <v>13.85</v>
      </c>
      <c r="AD46" s="12">
        <f>(AG46-AC46)/AG46</f>
        <v>0</v>
      </c>
      <c r="AE46" s="119"/>
      <c r="AF46" s="130">
        <v>5</v>
      </c>
      <c r="AG46" s="107">
        <f>SUM(AJ46:AL46)+AE46</f>
        <v>13.85</v>
      </c>
      <c r="AH46" s="52"/>
      <c r="AJ46" s="17">
        <f>ROUND(AC46/(1-VLOOKUP(AF46,Group,2,FALSE)),2)</f>
        <v>13.85</v>
      </c>
      <c r="AK46" s="17">
        <f>IF(VLOOKUP(AF46,Group,5,FALSE)="YES",VLOOKUP(ROUND(ROUND(AJ46,1)-AJ46,2),Round,2,FALSE)+VLOOKUP(AF46,Group,6,FALSE),0)</f>
        <v>0</v>
      </c>
      <c r="AL46" s="17">
        <f>IF(VLOOKUP(AF46,Group,7,FALSE)="",0,ROUND(AJ46-0.04999,1)-AJ46+AM46)</f>
        <v>0</v>
      </c>
      <c r="AM46" s="17" t="str">
        <f>IF(VLOOKUP(AF46,Group,7,FALSE)="","",VLOOKUP(AF46,Group,7,FALSE))</f>
        <v/>
      </c>
      <c r="AO46" s="96" t="s">
        <v>60</v>
      </c>
    </row>
    <row r="47" spans="2:41" s="3" customFormat="1" ht="2.85" customHeight="1" x14ac:dyDescent="0.2">
      <c r="P47" s="73"/>
      <c r="Q47" s="89"/>
      <c r="R47" s="6"/>
      <c r="S47" s="39"/>
      <c r="T47" s="6"/>
      <c r="U47" s="5"/>
      <c r="V47" s="52"/>
      <c r="W47" s="56"/>
      <c r="X47" s="15"/>
      <c r="Y47" s="52"/>
      <c r="Z47" s="39"/>
      <c r="AA47" s="39"/>
      <c r="AB47" s="55"/>
      <c r="AC47" s="17"/>
      <c r="AD47" s="15"/>
      <c r="AE47" s="65"/>
      <c r="AF47" s="122"/>
      <c r="AG47" s="39"/>
      <c r="AH47" s="52"/>
      <c r="AJ47" s="17"/>
      <c r="AK47" s="17"/>
      <c r="AL47" s="17"/>
      <c r="AM47" s="17"/>
      <c r="AO47" s="31" t="s">
        <v>60</v>
      </c>
    </row>
    <row r="48" spans="2:41" s="3" customFormat="1" ht="9.9499999999999993" customHeight="1" x14ac:dyDescent="0.2">
      <c r="B48" s="113" t="s">
        <v>97</v>
      </c>
      <c r="D48" s="40"/>
      <c r="E48" s="73" t="s">
        <v>104</v>
      </c>
      <c r="F48" s="73"/>
      <c r="G48" s="30" t="s">
        <v>49</v>
      </c>
      <c r="H48" s="30"/>
      <c r="I48" s="30"/>
      <c r="J48" s="30"/>
      <c r="K48" s="30" t="s">
        <v>166</v>
      </c>
      <c r="L48" s="30"/>
      <c r="M48" s="30"/>
      <c r="N48" s="30"/>
      <c r="P48" s="73" t="s">
        <v>151</v>
      </c>
      <c r="Q48" s="89"/>
      <c r="R48" s="29"/>
      <c r="S48" s="39">
        <f>IF(Suggested="Yes",AA48,AG48)</f>
        <v>10.4</v>
      </c>
      <c r="T48" s="37" t="s">
        <v>48</v>
      </c>
      <c r="U48" s="5" t="str">
        <f>+Instructions!$B$3</f>
        <v>B</v>
      </c>
      <c r="V48" s="52"/>
      <c r="W48" s="56">
        <f>+Instructions!$C$22</f>
        <v>0</v>
      </c>
      <c r="X48" s="17">
        <f>ROUND($AA48*(1-W48)+0.004999,2)</f>
        <v>10.4</v>
      </c>
      <c r="Y48" s="52"/>
      <c r="Z48" s="6" t="s">
        <v>223</v>
      </c>
      <c r="AA48" s="39">
        <v>10.4</v>
      </c>
      <c r="AB48" s="60">
        <f t="shared" ref="AB48:AC49" si="46">+W48</f>
        <v>0</v>
      </c>
      <c r="AC48" s="17">
        <f t="shared" si="46"/>
        <v>10.4</v>
      </c>
      <c r="AD48" s="12">
        <f>(AG48-AC48)/AG48</f>
        <v>0</v>
      </c>
      <c r="AE48" s="119"/>
      <c r="AF48" s="129">
        <v>4</v>
      </c>
      <c r="AG48" s="106">
        <f>SUM(AJ48:AL48)+AE48</f>
        <v>10.4</v>
      </c>
      <c r="AH48" s="52"/>
      <c r="AJ48" s="17">
        <f>ROUND(AC48/(1-VLOOKUP(AF48,Group,2,FALSE)),2)</f>
        <v>10.4</v>
      </c>
      <c r="AK48" s="17">
        <f>IF(VLOOKUP(AF48,Group,5,FALSE)="YES",VLOOKUP(ROUND(ROUND(AJ48,1)-AJ48,2),Round,2,FALSE)+VLOOKUP(AF48,Group,6,FALSE),0)</f>
        <v>0</v>
      </c>
      <c r="AL48" s="17">
        <f>IF(VLOOKUP(AF48,Group,7,FALSE)="",0,ROUND(AJ48-0.04999,1)-AJ48+AM48)</f>
        <v>0</v>
      </c>
      <c r="AM48" s="17" t="str">
        <f>IF(VLOOKUP(AF48,Group,7,FALSE)="","",VLOOKUP(AF48,Group,7,FALSE))</f>
        <v/>
      </c>
      <c r="AO48" s="96" t="s">
        <v>60</v>
      </c>
    </row>
    <row r="49" spans="2:41" s="3" customFormat="1" ht="9.9499999999999993" customHeight="1" x14ac:dyDescent="0.2">
      <c r="B49" s="113" t="s">
        <v>97</v>
      </c>
      <c r="D49" s="40"/>
      <c r="E49" s="73" t="s">
        <v>96</v>
      </c>
      <c r="F49" s="73"/>
      <c r="G49" s="30" t="s">
        <v>49</v>
      </c>
      <c r="H49" s="30"/>
      <c r="I49" s="30"/>
      <c r="J49" s="30"/>
      <c r="K49" s="30" t="s">
        <v>166</v>
      </c>
      <c r="L49" s="30"/>
      <c r="M49" s="30"/>
      <c r="N49" s="30"/>
      <c r="P49" s="73" t="s">
        <v>151</v>
      </c>
      <c r="Q49" s="89"/>
      <c r="R49" s="29"/>
      <c r="S49" s="39">
        <f>IF(Suggested="Yes",AA49,AG49)</f>
        <v>12.25</v>
      </c>
      <c r="T49" s="37" t="s">
        <v>48</v>
      </c>
      <c r="U49" s="5" t="str">
        <f>+Instructions!$B$3</f>
        <v>B</v>
      </c>
      <c r="V49" s="52"/>
      <c r="W49" s="56">
        <f>+Instructions!$C$22</f>
        <v>0</v>
      </c>
      <c r="X49" s="17">
        <f>ROUND($AA49*(1-W49)+0.004999,2)</f>
        <v>12.25</v>
      </c>
      <c r="Y49" s="52"/>
      <c r="Z49" s="6" t="s">
        <v>222</v>
      </c>
      <c r="AA49" s="39">
        <v>12.25</v>
      </c>
      <c r="AB49" s="60">
        <f t="shared" si="46"/>
        <v>0</v>
      </c>
      <c r="AC49" s="17">
        <f t="shared" si="46"/>
        <v>12.25</v>
      </c>
      <c r="AD49" s="12">
        <f>(AG49-AC49)/AG49</f>
        <v>0</v>
      </c>
      <c r="AE49" s="119"/>
      <c r="AF49" s="129">
        <v>4</v>
      </c>
      <c r="AG49" s="106">
        <f>SUM(AJ49:AL49)+AE49</f>
        <v>12.25</v>
      </c>
      <c r="AH49" s="52"/>
      <c r="AJ49" s="17">
        <f>ROUND(AC49/(1-VLOOKUP(AF49,Group,2,FALSE)),2)</f>
        <v>12.25</v>
      </c>
      <c r="AK49" s="17">
        <f>IF(VLOOKUP(AF49,Group,5,FALSE)="YES",VLOOKUP(ROUND(ROUND(AJ49,1)-AJ49,2),Round,2,FALSE)+VLOOKUP(AF49,Group,6,FALSE),0)</f>
        <v>0</v>
      </c>
      <c r="AL49" s="17">
        <f>IF(VLOOKUP(AF49,Group,7,FALSE)="",0,ROUND(AJ49-0.04999,1)-AJ49+AM49)</f>
        <v>0</v>
      </c>
      <c r="AM49" s="17" t="str">
        <f>IF(VLOOKUP(AF49,Group,7,FALSE)="","",VLOOKUP(AF49,Group,7,FALSE))</f>
        <v/>
      </c>
      <c r="AO49" s="96" t="s">
        <v>60</v>
      </c>
    </row>
    <row r="50" spans="2:41" s="3" customFormat="1" ht="2.85" customHeight="1" x14ac:dyDescent="0.2">
      <c r="P50" s="73"/>
      <c r="Q50" s="89"/>
      <c r="R50" s="6"/>
      <c r="S50" s="39"/>
      <c r="T50" s="6"/>
      <c r="U50" s="5"/>
      <c r="V50" s="52"/>
      <c r="W50" s="56"/>
      <c r="X50" s="15"/>
      <c r="Y50" s="52"/>
      <c r="Z50" s="39"/>
      <c r="AA50" s="39"/>
      <c r="AB50" s="55"/>
      <c r="AC50" s="17"/>
      <c r="AD50" s="15"/>
      <c r="AE50" s="65"/>
      <c r="AF50" s="122"/>
      <c r="AG50" s="39"/>
      <c r="AH50" s="52"/>
      <c r="AJ50" s="17"/>
      <c r="AK50" s="17"/>
      <c r="AL50" s="17"/>
      <c r="AM50" s="17"/>
      <c r="AO50" s="31" t="s">
        <v>60</v>
      </c>
    </row>
    <row r="51" spans="2:41" s="3" customFormat="1" ht="9.9499999999999993" customHeight="1" x14ac:dyDescent="0.2">
      <c r="B51" s="113" t="s">
        <v>97</v>
      </c>
      <c r="D51" s="40"/>
      <c r="E51" s="73" t="s">
        <v>104</v>
      </c>
      <c r="F51" s="73"/>
      <c r="G51" s="30" t="s">
        <v>49</v>
      </c>
      <c r="H51" s="30"/>
      <c r="I51" s="30"/>
      <c r="J51" s="30"/>
      <c r="K51" s="30" t="s">
        <v>167</v>
      </c>
      <c r="L51" s="30"/>
      <c r="M51" s="30"/>
      <c r="N51" s="30"/>
      <c r="P51" s="73" t="s">
        <v>151</v>
      </c>
      <c r="Q51" s="89"/>
      <c r="R51" s="29"/>
      <c r="S51" s="39">
        <f>IF(Suggested="Yes",AA51,AG51)</f>
        <v>10.4</v>
      </c>
      <c r="T51" s="37" t="s">
        <v>48</v>
      </c>
      <c r="U51" s="5" t="str">
        <f>+Instructions!$B$3</f>
        <v>B</v>
      </c>
      <c r="V51" s="52"/>
      <c r="W51" s="56">
        <f>+Instructions!$C$22</f>
        <v>0</v>
      </c>
      <c r="X51" s="17">
        <f>ROUND($AA51*(1-W51)+0.004999,2)</f>
        <v>10.4</v>
      </c>
      <c r="Y51" s="52"/>
      <c r="Z51" s="6" t="s">
        <v>223</v>
      </c>
      <c r="AA51" s="39">
        <v>10.4</v>
      </c>
      <c r="AB51" s="60">
        <f t="shared" ref="AB51:AC52" si="47">+W51</f>
        <v>0</v>
      </c>
      <c r="AC51" s="17">
        <f t="shared" si="47"/>
        <v>10.4</v>
      </c>
      <c r="AD51" s="12">
        <f>(AG51-AC51)/AG51</f>
        <v>0</v>
      </c>
      <c r="AE51" s="119"/>
      <c r="AF51" s="129">
        <v>4</v>
      </c>
      <c r="AG51" s="106">
        <f>SUM(AJ51:AL51)+AE51</f>
        <v>10.4</v>
      </c>
      <c r="AH51" s="52"/>
      <c r="AJ51" s="17">
        <f>ROUND(AC51/(1-VLOOKUP(AF51,Group,2,FALSE)),2)</f>
        <v>10.4</v>
      </c>
      <c r="AK51" s="17">
        <f>IF(VLOOKUP(AF51,Group,5,FALSE)="YES",VLOOKUP(ROUND(ROUND(AJ51,1)-AJ51,2),Round,2,FALSE)+VLOOKUP(AF51,Group,6,FALSE),0)</f>
        <v>0</v>
      </c>
      <c r="AL51" s="17">
        <f>IF(VLOOKUP(AF51,Group,7,FALSE)="",0,ROUND(AJ51-0.04999,1)-AJ51+AM51)</f>
        <v>0</v>
      </c>
      <c r="AM51" s="17" t="str">
        <f>IF(VLOOKUP(AF51,Group,7,FALSE)="","",VLOOKUP(AF51,Group,7,FALSE))</f>
        <v/>
      </c>
      <c r="AO51" s="96" t="s">
        <v>60</v>
      </c>
    </row>
    <row r="52" spans="2:41" s="3" customFormat="1" ht="9.9499999999999993" customHeight="1" x14ac:dyDescent="0.2">
      <c r="B52" s="113" t="s">
        <v>97</v>
      </c>
      <c r="D52" s="40"/>
      <c r="E52" s="73" t="s">
        <v>96</v>
      </c>
      <c r="F52" s="73"/>
      <c r="G52" s="30" t="s">
        <v>49</v>
      </c>
      <c r="H52" s="30"/>
      <c r="I52" s="30"/>
      <c r="J52" s="30"/>
      <c r="K52" s="30" t="s">
        <v>167</v>
      </c>
      <c r="L52" s="30"/>
      <c r="M52" s="30"/>
      <c r="N52" s="30"/>
      <c r="P52" s="73" t="s">
        <v>151</v>
      </c>
      <c r="Q52" s="89"/>
      <c r="R52" s="29"/>
      <c r="S52" s="39">
        <f>IF(Suggested="Yes",AA52,AG52)</f>
        <v>12.25</v>
      </c>
      <c r="T52" s="37" t="s">
        <v>48</v>
      </c>
      <c r="U52" s="5" t="str">
        <f>+Instructions!$B$3</f>
        <v>B</v>
      </c>
      <c r="V52" s="52"/>
      <c r="W52" s="56">
        <f>+Instructions!$C$22</f>
        <v>0</v>
      </c>
      <c r="X52" s="17">
        <f>ROUND($AA52*(1-W52)+0.004999,2)</f>
        <v>12.25</v>
      </c>
      <c r="Y52" s="52"/>
      <c r="Z52" s="6" t="s">
        <v>222</v>
      </c>
      <c r="AA52" s="39">
        <v>12.25</v>
      </c>
      <c r="AB52" s="60">
        <f t="shared" si="47"/>
        <v>0</v>
      </c>
      <c r="AC52" s="17">
        <f t="shared" si="47"/>
        <v>12.25</v>
      </c>
      <c r="AD52" s="12">
        <f>(AG52-AC52)/AG52</f>
        <v>0</v>
      </c>
      <c r="AE52" s="119"/>
      <c r="AF52" s="129">
        <v>4</v>
      </c>
      <c r="AG52" s="106">
        <f>SUM(AJ52:AL52)+AE52</f>
        <v>12.25</v>
      </c>
      <c r="AH52" s="52"/>
      <c r="AJ52" s="17">
        <f>ROUND(AC52/(1-VLOOKUP(AF52,Group,2,FALSE)),2)</f>
        <v>12.25</v>
      </c>
      <c r="AK52" s="17">
        <f>IF(VLOOKUP(AF52,Group,5,FALSE)="YES",VLOOKUP(ROUND(ROUND(AJ52,1)-AJ52,2),Round,2,FALSE)+VLOOKUP(AF52,Group,6,FALSE),0)</f>
        <v>0</v>
      </c>
      <c r="AL52" s="17">
        <f>IF(VLOOKUP(AF52,Group,7,FALSE)="",0,ROUND(AJ52-0.04999,1)-AJ52+AM52)</f>
        <v>0</v>
      </c>
      <c r="AM52" s="17" t="str">
        <f>IF(VLOOKUP(AF52,Group,7,FALSE)="","",VLOOKUP(AF52,Group,7,FALSE))</f>
        <v/>
      </c>
      <c r="AO52" s="96" t="s">
        <v>60</v>
      </c>
    </row>
    <row r="53" spans="2:41" s="3" customFormat="1" ht="1.5" customHeight="1" x14ac:dyDescent="0.2">
      <c r="P53" s="73"/>
      <c r="Q53" s="89"/>
      <c r="R53" s="6"/>
      <c r="S53" s="39"/>
      <c r="T53" s="6"/>
      <c r="U53" s="5"/>
      <c r="V53" s="52"/>
      <c r="W53" s="56"/>
      <c r="X53" s="15"/>
      <c r="Y53" s="52"/>
      <c r="Z53" s="39"/>
      <c r="AA53" s="39"/>
      <c r="AB53" s="55"/>
      <c r="AC53" s="17"/>
      <c r="AD53" s="15"/>
      <c r="AE53" s="65"/>
      <c r="AF53" s="122"/>
      <c r="AG53" s="39"/>
      <c r="AH53" s="52"/>
      <c r="AJ53" s="17"/>
      <c r="AK53" s="17"/>
      <c r="AL53" s="17"/>
      <c r="AM53" s="17"/>
      <c r="AO53" s="31"/>
    </row>
    <row r="54" spans="2:41" s="3" customFormat="1" ht="9.9499999999999993" customHeight="1" x14ac:dyDescent="0.2">
      <c r="B54" s="115" t="s">
        <v>99</v>
      </c>
      <c r="D54" s="40"/>
      <c r="E54" s="73" t="s">
        <v>169</v>
      </c>
      <c r="F54" s="73"/>
      <c r="G54" s="30" t="s">
        <v>170</v>
      </c>
      <c r="H54" s="30"/>
      <c r="I54" s="30"/>
      <c r="J54" s="30"/>
      <c r="K54" s="30" t="s">
        <v>168</v>
      </c>
      <c r="L54" s="30"/>
      <c r="M54" s="169"/>
      <c r="N54" s="199" t="s">
        <v>114</v>
      </c>
      <c r="P54" s="73" t="s">
        <v>122</v>
      </c>
      <c r="Q54" s="89"/>
      <c r="R54" s="29"/>
      <c r="S54" s="39">
        <f>IF(Suggested="Yes",AA54,AG54)</f>
        <v>33.65</v>
      </c>
      <c r="T54" s="37" t="s">
        <v>48</v>
      </c>
      <c r="U54" s="5" t="str">
        <f>+Instructions!$B$3</f>
        <v>B</v>
      </c>
      <c r="V54" s="52"/>
      <c r="W54" s="56">
        <f>+Instructions!$C$22</f>
        <v>0</v>
      </c>
      <c r="X54" s="17">
        <f>ROUND($AA54*(1-W54)+0.004999,2)</f>
        <v>33.65</v>
      </c>
      <c r="Y54" s="52"/>
      <c r="Z54" s="6" t="s">
        <v>222</v>
      </c>
      <c r="AA54" s="39">
        <v>33.65</v>
      </c>
      <c r="AB54" s="60">
        <f>+W54</f>
        <v>0</v>
      </c>
      <c r="AC54" s="17">
        <f>+X54</f>
        <v>33.65</v>
      </c>
      <c r="AD54" s="12">
        <f>(AG54-AC54)/AG54</f>
        <v>0</v>
      </c>
      <c r="AE54" s="119"/>
      <c r="AF54" s="131">
        <v>6</v>
      </c>
      <c r="AG54" s="108">
        <f>SUM(AJ54:AL54)+AE54</f>
        <v>33.65</v>
      </c>
      <c r="AH54" s="52"/>
      <c r="AJ54" s="17">
        <f>ROUND(AC54/(1-VLOOKUP(AF54,Group,2,FALSE)),2)</f>
        <v>33.65</v>
      </c>
      <c r="AK54" s="17">
        <f>IF(VLOOKUP(AF54,Group,5,FALSE)="YES",VLOOKUP(ROUND(ROUND(AJ54,1)-AJ54,2),Round,2,FALSE)+VLOOKUP(AF54,Group,6,FALSE),0)</f>
        <v>0</v>
      </c>
      <c r="AL54" s="17">
        <f>IF(VLOOKUP(AF54,Group,7,FALSE)="",0,ROUND(AJ54-0.04999,1)-AJ54+AM54)</f>
        <v>0</v>
      </c>
      <c r="AM54" s="17" t="str">
        <f>IF(VLOOKUP(AF54,Group,7,FALSE)="","",VLOOKUP(AF54,Group,7,FALSE))</f>
        <v/>
      </c>
      <c r="AO54" s="96" t="s">
        <v>60</v>
      </c>
    </row>
    <row r="55" spans="2:41" s="3" customFormat="1" ht="2.85" customHeight="1" x14ac:dyDescent="0.2">
      <c r="P55" s="73"/>
      <c r="Q55" s="89"/>
      <c r="R55" s="6"/>
      <c r="S55" s="39"/>
      <c r="T55" s="6"/>
      <c r="U55" s="5"/>
      <c r="V55" s="52"/>
      <c r="W55" s="56"/>
      <c r="X55" s="15"/>
      <c r="Y55" s="52"/>
      <c r="Z55" s="39"/>
      <c r="AA55" s="39"/>
      <c r="AB55" s="55"/>
      <c r="AC55" s="17"/>
      <c r="AD55" s="15"/>
      <c r="AE55" s="65"/>
      <c r="AF55" s="122"/>
      <c r="AG55" s="39"/>
      <c r="AH55" s="52"/>
      <c r="AJ55" s="17"/>
      <c r="AK55" s="17"/>
      <c r="AL55" s="17"/>
      <c r="AM55" s="17"/>
      <c r="AO55" s="31" t="s">
        <v>60</v>
      </c>
    </row>
    <row r="56" spans="2:41" s="3" customFormat="1" ht="9.9499999999999993" customHeight="1" x14ac:dyDescent="0.2">
      <c r="C56" s="196" t="s">
        <v>139</v>
      </c>
      <c r="D56" s="196"/>
      <c r="E56" s="146"/>
      <c r="F56" s="146"/>
      <c r="G56" s="146"/>
      <c r="H56" s="146"/>
      <c r="I56" s="146"/>
      <c r="J56" s="146"/>
      <c r="K56" s="146"/>
      <c r="L56" s="146"/>
      <c r="M56" s="146"/>
      <c r="N56" s="146"/>
      <c r="O56" s="30"/>
      <c r="P56" s="30"/>
      <c r="Q56" s="30"/>
      <c r="R56" s="30"/>
      <c r="S56" s="39"/>
      <c r="T56" s="30"/>
      <c r="U56" s="5"/>
      <c r="V56" s="52"/>
      <c r="W56" s="69"/>
      <c r="X56" s="69"/>
      <c r="Y56" s="52"/>
      <c r="Z56" s="39"/>
      <c r="AA56" s="39"/>
      <c r="AB56" s="55"/>
      <c r="AC56" s="17"/>
      <c r="AD56" s="15"/>
      <c r="AE56" s="65"/>
      <c r="AF56" s="122"/>
      <c r="AG56" s="17"/>
      <c r="AH56" s="52"/>
      <c r="AJ56" s="17"/>
      <c r="AK56" s="17"/>
      <c r="AL56" s="17"/>
      <c r="AM56" s="17"/>
      <c r="AO56" s="31" t="s">
        <v>60</v>
      </c>
    </row>
    <row r="57" spans="2:41" s="3" customFormat="1" ht="2.1" customHeight="1" x14ac:dyDescent="0.2">
      <c r="P57" s="73"/>
      <c r="Q57" s="89"/>
      <c r="R57" s="6"/>
      <c r="S57" s="39"/>
      <c r="T57" s="6"/>
      <c r="U57" s="5"/>
      <c r="V57" s="52"/>
      <c r="W57" s="56"/>
      <c r="X57" s="15"/>
      <c r="Y57" s="52"/>
      <c r="Z57" s="39"/>
      <c r="AA57" s="39"/>
      <c r="AB57" s="55"/>
      <c r="AC57" s="17"/>
      <c r="AD57" s="15"/>
      <c r="AE57" s="65"/>
      <c r="AF57" s="122"/>
      <c r="AG57" s="39"/>
      <c r="AH57" s="52"/>
      <c r="AJ57" s="17"/>
      <c r="AK57" s="17"/>
      <c r="AL57" s="17"/>
      <c r="AM57" s="17"/>
      <c r="AO57" s="31" t="s">
        <v>60</v>
      </c>
    </row>
    <row r="58" spans="2:41" s="3" customFormat="1" ht="9.9499999999999993" customHeight="1" x14ac:dyDescent="0.2">
      <c r="B58" s="113" t="s">
        <v>97</v>
      </c>
      <c r="D58" s="40"/>
      <c r="E58" s="73" t="s">
        <v>171</v>
      </c>
      <c r="F58" s="73"/>
      <c r="G58" s="30" t="s">
        <v>49</v>
      </c>
      <c r="H58" s="30"/>
      <c r="I58" s="30"/>
      <c r="J58" s="30"/>
      <c r="K58" s="30" t="s">
        <v>166</v>
      </c>
      <c r="L58" s="30"/>
      <c r="M58" s="30"/>
      <c r="N58" s="30"/>
      <c r="P58" s="73" t="s">
        <v>123</v>
      </c>
      <c r="Q58" s="89"/>
      <c r="R58" s="29" t="s">
        <v>181</v>
      </c>
      <c r="S58" s="39">
        <f>IF(Suggested="Yes",AA58,AG58)</f>
        <v>17.649999999999999</v>
      </c>
      <c r="T58" s="37" t="s">
        <v>48</v>
      </c>
      <c r="U58" s="5" t="str">
        <f>+Instructions!$B$3</f>
        <v>B</v>
      </c>
      <c r="V58" s="52"/>
      <c r="W58" s="56">
        <f>+Instructions!$C$22</f>
        <v>0</v>
      </c>
      <c r="X58" s="17">
        <f>ROUND($AA58*(1-W58)+0.004999,2)</f>
        <v>17.649999999999999</v>
      </c>
      <c r="Y58" s="52"/>
      <c r="Z58" s="6" t="s">
        <v>222</v>
      </c>
      <c r="AA58" s="39">
        <v>17.649999999999999</v>
      </c>
      <c r="AB58" s="60">
        <f>+W58</f>
        <v>0</v>
      </c>
      <c r="AC58" s="17">
        <f>+X58</f>
        <v>17.649999999999999</v>
      </c>
      <c r="AD58" s="12">
        <f>(AG58-AC58)/AG58</f>
        <v>0</v>
      </c>
      <c r="AE58" s="119"/>
      <c r="AF58" s="129">
        <v>4</v>
      </c>
      <c r="AG58" s="106">
        <f>SUM(AJ58:AL58)+AE58</f>
        <v>17.649999999999999</v>
      </c>
      <c r="AH58" s="52"/>
      <c r="AJ58" s="17">
        <f>ROUND(AC58/(1-VLOOKUP(AF58,Group,2,FALSE)),2)</f>
        <v>17.649999999999999</v>
      </c>
      <c r="AK58" s="17">
        <f>IF(VLOOKUP(AF58,Group,5,FALSE)="YES",VLOOKUP(ROUND(ROUND(AJ58,1)-AJ58,2),Round,2,FALSE)+VLOOKUP(AF58,Group,6,FALSE),0)</f>
        <v>0</v>
      </c>
      <c r="AL58" s="17">
        <f>IF(VLOOKUP(AF58,Group,7,FALSE)="",0,ROUND(AJ58-0.04999,1)-AJ58+AM58)</f>
        <v>0</v>
      </c>
      <c r="AM58" s="17" t="str">
        <f>IF(VLOOKUP(AF58,Group,7,FALSE)="","",VLOOKUP(AF58,Group,7,FALSE))</f>
        <v/>
      </c>
      <c r="AO58" s="96" t="s">
        <v>60</v>
      </c>
    </row>
    <row r="59" spans="2:41" s="3" customFormat="1" ht="1.5" customHeight="1" x14ac:dyDescent="0.2">
      <c r="P59" s="73"/>
      <c r="Q59" s="89"/>
      <c r="R59" s="6"/>
      <c r="S59" s="39"/>
      <c r="T59" s="6"/>
      <c r="U59" s="5"/>
      <c r="V59" s="52"/>
      <c r="W59" s="56"/>
      <c r="X59" s="15"/>
      <c r="Y59" s="52"/>
      <c r="Z59" s="39"/>
      <c r="AA59" s="39"/>
      <c r="AB59" s="55"/>
      <c r="AC59" s="17"/>
      <c r="AD59" s="15"/>
      <c r="AE59" s="65"/>
      <c r="AF59" s="122"/>
      <c r="AG59" s="39"/>
      <c r="AH59" s="52"/>
      <c r="AJ59" s="17"/>
      <c r="AK59" s="17"/>
      <c r="AL59" s="17"/>
      <c r="AM59" s="17"/>
      <c r="AO59" s="31" t="s">
        <v>60</v>
      </c>
    </row>
    <row r="60" spans="2:41" s="3" customFormat="1" ht="9.75" customHeight="1" x14ac:dyDescent="0.2">
      <c r="D60" s="161" t="s">
        <v>138</v>
      </c>
      <c r="E60" s="169" t="s">
        <v>127</v>
      </c>
      <c r="P60" s="73"/>
      <c r="Q60" s="89"/>
      <c r="R60" s="6"/>
      <c r="S60" s="39"/>
      <c r="T60" s="6"/>
      <c r="U60" s="5"/>
      <c r="V60" s="52"/>
      <c r="W60" s="56"/>
      <c r="X60" s="15"/>
      <c r="Y60" s="52"/>
      <c r="Z60" s="39"/>
      <c r="AA60" s="39"/>
      <c r="AB60" s="55"/>
      <c r="AC60" s="17"/>
      <c r="AD60" s="15"/>
      <c r="AE60" s="65"/>
      <c r="AF60" s="122"/>
      <c r="AG60" s="39"/>
      <c r="AH60" s="52"/>
      <c r="AJ60" s="17"/>
      <c r="AK60" s="17"/>
      <c r="AL60" s="17"/>
      <c r="AM60" s="17"/>
      <c r="AO60" s="31" t="s">
        <v>60</v>
      </c>
    </row>
    <row r="61" spans="2:41" s="3" customFormat="1" ht="9.75" customHeight="1" x14ac:dyDescent="0.2">
      <c r="D61" s="161"/>
      <c r="E61" s="169" t="s">
        <v>194</v>
      </c>
      <c r="K61" s="169" t="s">
        <v>195</v>
      </c>
      <c r="P61" s="73"/>
      <c r="Q61" s="89"/>
      <c r="R61" s="6"/>
      <c r="S61" s="39"/>
      <c r="T61" s="6"/>
      <c r="U61" s="5"/>
      <c r="V61" s="52"/>
      <c r="W61" s="56"/>
      <c r="X61" s="15"/>
      <c r="Y61" s="52"/>
      <c r="Z61" s="39"/>
      <c r="AA61" s="39"/>
      <c r="AB61" s="55"/>
      <c r="AC61" s="17"/>
      <c r="AD61" s="15"/>
      <c r="AE61" s="65"/>
      <c r="AF61" s="122"/>
      <c r="AG61" s="39"/>
      <c r="AH61" s="52"/>
      <c r="AJ61" s="17"/>
      <c r="AK61" s="17"/>
      <c r="AL61" s="17"/>
      <c r="AM61" s="17"/>
      <c r="AO61" s="31" t="s">
        <v>60</v>
      </c>
    </row>
    <row r="62" spans="2:41" s="3" customFormat="1" ht="9.75" customHeight="1" x14ac:dyDescent="0.2">
      <c r="D62" s="161"/>
      <c r="E62" s="169" t="s">
        <v>182</v>
      </c>
      <c r="P62" s="73"/>
      <c r="Q62" s="89"/>
      <c r="R62" s="6"/>
      <c r="S62" s="39"/>
      <c r="T62" s="6"/>
      <c r="U62" s="5"/>
      <c r="V62" s="52"/>
      <c r="W62" s="56"/>
      <c r="X62" s="15"/>
      <c r="Y62" s="52"/>
      <c r="Z62" s="39"/>
      <c r="AA62" s="39"/>
      <c r="AB62" s="55"/>
      <c r="AC62" s="17"/>
      <c r="AD62" s="15"/>
      <c r="AE62" s="65"/>
      <c r="AF62" s="122"/>
      <c r="AG62" s="39"/>
      <c r="AH62" s="52"/>
      <c r="AJ62" s="17"/>
      <c r="AK62" s="17"/>
      <c r="AL62" s="17"/>
      <c r="AM62" s="17"/>
      <c r="AO62" s="31" t="s">
        <v>60</v>
      </c>
    </row>
    <row r="63" spans="2:41" s="3" customFormat="1" ht="3.95" customHeight="1" x14ac:dyDescent="0.2">
      <c r="P63" s="73"/>
      <c r="Q63" s="89"/>
      <c r="R63" s="6"/>
      <c r="S63" s="39"/>
      <c r="T63" s="6"/>
      <c r="U63" s="5"/>
      <c r="V63" s="52"/>
      <c r="W63" s="56"/>
      <c r="X63" s="15"/>
      <c r="Y63" s="52"/>
      <c r="Z63" s="39"/>
      <c r="AA63" s="39"/>
      <c r="AB63" s="55"/>
      <c r="AC63" s="17"/>
      <c r="AD63" s="15"/>
      <c r="AE63" s="65"/>
      <c r="AF63" s="122"/>
      <c r="AG63" s="39"/>
      <c r="AH63" s="52"/>
      <c r="AJ63" s="17"/>
      <c r="AK63" s="17"/>
      <c r="AL63" s="17"/>
      <c r="AM63" s="17"/>
      <c r="AO63" s="31" t="s">
        <v>60</v>
      </c>
    </row>
    <row r="64" spans="2:41" s="3" customFormat="1" ht="9.9499999999999993" customHeight="1" x14ac:dyDescent="0.2">
      <c r="C64" s="148" t="s">
        <v>163</v>
      </c>
      <c r="D64" s="147"/>
      <c r="E64" s="147"/>
      <c r="O64" s="3" t="s">
        <v>94</v>
      </c>
      <c r="P64" s="149"/>
      <c r="Q64" s="6"/>
      <c r="R64" s="78" t="s">
        <v>100</v>
      </c>
      <c r="S64" s="190" t="s">
        <v>161</v>
      </c>
      <c r="T64" s="191"/>
      <c r="U64" s="5"/>
      <c r="V64" s="52"/>
      <c r="W64" s="69"/>
      <c r="X64" s="69"/>
      <c r="Y64" s="52"/>
      <c r="Z64" s="39"/>
      <c r="AA64" s="39"/>
      <c r="AB64" s="55"/>
      <c r="AC64" s="17"/>
      <c r="AD64" s="15"/>
      <c r="AE64" s="65"/>
      <c r="AF64" s="122"/>
      <c r="AG64" s="17"/>
      <c r="AH64" s="52"/>
      <c r="AJ64" s="17"/>
      <c r="AK64" s="17"/>
      <c r="AL64" s="17"/>
      <c r="AM64" s="17"/>
      <c r="AO64" s="31" t="s">
        <v>60</v>
      </c>
    </row>
    <row r="65" spans="2:41" s="3" customFormat="1" ht="2.85" customHeight="1" x14ac:dyDescent="0.2">
      <c r="P65" s="73"/>
      <c r="Q65" s="89"/>
      <c r="R65" s="6"/>
      <c r="S65" s="39"/>
      <c r="T65" s="6"/>
      <c r="U65" s="5"/>
      <c r="V65" s="52"/>
      <c r="W65" s="56"/>
      <c r="X65" s="15"/>
      <c r="Y65" s="52"/>
      <c r="Z65" s="39"/>
      <c r="AA65" s="39"/>
      <c r="AB65" s="55"/>
      <c r="AC65" s="17"/>
      <c r="AD65" s="15"/>
      <c r="AE65" s="65"/>
      <c r="AF65" s="122"/>
      <c r="AG65" s="39"/>
      <c r="AH65" s="52"/>
      <c r="AJ65" s="17"/>
      <c r="AK65" s="17"/>
      <c r="AL65" s="17"/>
      <c r="AM65" s="17"/>
      <c r="AO65" s="31" t="s">
        <v>60</v>
      </c>
    </row>
    <row r="66" spans="2:41" s="3" customFormat="1" ht="9.9499999999999993" customHeight="1" x14ac:dyDescent="0.2">
      <c r="C66" s="196" t="s">
        <v>214</v>
      </c>
      <c r="D66" s="196"/>
      <c r="E66" s="40"/>
      <c r="F66" s="146"/>
      <c r="G66" s="146"/>
      <c r="H66" s="146"/>
      <c r="I66" s="146"/>
      <c r="J66" s="146"/>
      <c r="K66" s="146"/>
      <c r="L66" s="146"/>
      <c r="M66" s="146"/>
      <c r="N66" s="146" t="s">
        <v>198</v>
      </c>
      <c r="O66" s="30"/>
      <c r="P66" s="30"/>
      <c r="Q66" s="30"/>
      <c r="R66" s="30"/>
      <c r="S66" s="30"/>
      <c r="T66" s="30"/>
      <c r="U66" s="5"/>
      <c r="V66" s="52"/>
      <c r="W66" s="69"/>
      <c r="X66" s="69"/>
      <c r="Y66" s="52"/>
      <c r="Z66" s="39"/>
      <c r="AA66" s="39"/>
      <c r="AB66" s="55"/>
      <c r="AC66" s="17"/>
      <c r="AD66" s="15"/>
      <c r="AE66" s="65"/>
      <c r="AF66" s="122"/>
      <c r="AG66" s="17"/>
      <c r="AH66" s="52"/>
      <c r="AJ66" s="17"/>
      <c r="AK66" s="17"/>
      <c r="AL66" s="17"/>
      <c r="AM66" s="17"/>
      <c r="AO66" s="31" t="s">
        <v>60</v>
      </c>
    </row>
    <row r="67" spans="2:41" s="3" customFormat="1" ht="2.85" customHeight="1" x14ac:dyDescent="0.2">
      <c r="P67" s="73"/>
      <c r="Q67" s="89"/>
      <c r="R67" s="6"/>
      <c r="S67" s="39"/>
      <c r="T67" s="6"/>
      <c r="U67" s="5"/>
      <c r="V67" s="52"/>
      <c r="W67" s="56"/>
      <c r="X67" s="15"/>
      <c r="Y67" s="52"/>
      <c r="Z67" s="39"/>
      <c r="AA67" s="39"/>
      <c r="AB67" s="55"/>
      <c r="AC67" s="17"/>
      <c r="AD67" s="15"/>
      <c r="AE67" s="65"/>
      <c r="AF67" s="122"/>
      <c r="AG67" s="39"/>
      <c r="AH67" s="52"/>
      <c r="AJ67" s="17"/>
      <c r="AK67" s="17"/>
      <c r="AL67" s="17"/>
      <c r="AM67" s="17"/>
      <c r="AO67" s="31" t="s">
        <v>60</v>
      </c>
    </row>
    <row r="68" spans="2:41" s="3" customFormat="1" ht="9.9499999999999993" customHeight="1" x14ac:dyDescent="0.2">
      <c r="C68" s="196" t="s">
        <v>172</v>
      </c>
      <c r="D68" s="196"/>
      <c r="E68" s="146"/>
      <c r="F68" s="146"/>
      <c r="G68" s="146"/>
      <c r="H68" s="146"/>
      <c r="I68" s="146"/>
      <c r="J68" s="146"/>
      <c r="K68" s="146"/>
      <c r="L68" s="146"/>
      <c r="M68" s="146"/>
      <c r="N68" s="146"/>
      <c r="O68" s="30"/>
      <c r="P68" s="30"/>
      <c r="Q68" s="30"/>
      <c r="R68" s="30"/>
      <c r="S68" s="39"/>
      <c r="T68" s="30"/>
      <c r="U68" s="5"/>
      <c r="V68" s="52"/>
      <c r="W68" s="69"/>
      <c r="X68" s="69"/>
      <c r="Y68" s="52"/>
      <c r="Z68" s="39"/>
      <c r="AA68" s="39"/>
      <c r="AB68" s="55"/>
      <c r="AC68" s="17"/>
      <c r="AD68" s="15"/>
      <c r="AE68" s="65"/>
      <c r="AF68" s="122"/>
      <c r="AG68" s="17"/>
      <c r="AH68" s="52"/>
      <c r="AJ68" s="17"/>
      <c r="AK68" s="17"/>
      <c r="AL68" s="17"/>
      <c r="AM68" s="17"/>
      <c r="AO68" s="31" t="s">
        <v>60</v>
      </c>
    </row>
    <row r="69" spans="2:41" s="3" customFormat="1" ht="2.85" customHeight="1" x14ac:dyDescent="0.2">
      <c r="P69" s="73"/>
      <c r="Q69" s="89"/>
      <c r="R69" s="6"/>
      <c r="S69" s="39"/>
      <c r="T69" s="6"/>
      <c r="U69" s="5"/>
      <c r="V69" s="52"/>
      <c r="W69" s="56"/>
      <c r="X69" s="15"/>
      <c r="Y69" s="52"/>
      <c r="Z69" s="39"/>
      <c r="AA69" s="39"/>
      <c r="AB69" s="55"/>
      <c r="AC69" s="17"/>
      <c r="AD69" s="15"/>
      <c r="AE69" s="65"/>
      <c r="AF69" s="122"/>
      <c r="AG69" s="39"/>
      <c r="AH69" s="52"/>
      <c r="AJ69" s="17"/>
      <c r="AK69" s="17"/>
      <c r="AL69" s="17"/>
      <c r="AM69" s="17"/>
      <c r="AO69" s="31" t="s">
        <v>60</v>
      </c>
    </row>
    <row r="70" spans="2:41" s="3" customFormat="1" ht="9.9499999999999993" customHeight="1" x14ac:dyDescent="0.2">
      <c r="B70" s="113" t="s">
        <v>97</v>
      </c>
      <c r="D70" s="40"/>
      <c r="E70" s="73" t="s">
        <v>104</v>
      </c>
      <c r="F70" s="73"/>
      <c r="G70" s="30" t="s">
        <v>49</v>
      </c>
      <c r="H70" s="30"/>
      <c r="I70" s="30"/>
      <c r="J70" s="30"/>
      <c r="K70" s="30" t="s">
        <v>124</v>
      </c>
      <c r="L70" s="30"/>
      <c r="M70" s="30"/>
      <c r="N70" s="30"/>
      <c r="P70" s="73" t="s">
        <v>151</v>
      </c>
      <c r="Q70" s="89"/>
      <c r="R70" s="29"/>
      <c r="S70" s="39">
        <f>IF(Suggested="Yes",AA70,AG70)</f>
        <v>10.5</v>
      </c>
      <c r="T70" s="37" t="s">
        <v>48</v>
      </c>
      <c r="U70" s="5" t="str">
        <f>+Instructions!$B$3</f>
        <v>B</v>
      </c>
      <c r="V70" s="52"/>
      <c r="W70" s="56">
        <f>+Instructions!$C$22</f>
        <v>0</v>
      </c>
      <c r="X70" s="17">
        <f>ROUND($AA70*(1-W70)+0.004999,2)</f>
        <v>10.5</v>
      </c>
      <c r="Y70" s="52"/>
      <c r="Z70" s="6" t="s">
        <v>222</v>
      </c>
      <c r="AA70" s="39">
        <v>10.5</v>
      </c>
      <c r="AB70" s="60">
        <f t="shared" ref="AB70:AC72" si="48">+W70</f>
        <v>0</v>
      </c>
      <c r="AC70" s="17">
        <f t="shared" si="48"/>
        <v>10.5</v>
      </c>
      <c r="AD70" s="12">
        <f>(AG70-AC70)/AG70</f>
        <v>0</v>
      </c>
      <c r="AE70" s="119"/>
      <c r="AF70" s="129">
        <v>4</v>
      </c>
      <c r="AG70" s="106">
        <f>SUM(AJ70:AL70)+AE70</f>
        <v>10.5</v>
      </c>
      <c r="AH70" s="52"/>
      <c r="AJ70" s="17">
        <f>ROUND(AC70/(1-VLOOKUP(AF70,Group,2,FALSE)),2)</f>
        <v>10.5</v>
      </c>
      <c r="AK70" s="17">
        <f>IF(VLOOKUP(AF70,Group,5,FALSE)="YES",VLOOKUP(ROUND(ROUND(AJ70,1)-AJ70,2),Round,2,FALSE)+VLOOKUP(AF70,Group,6,FALSE),0)</f>
        <v>0</v>
      </c>
      <c r="AL70" s="17">
        <f>IF(VLOOKUP(AF70,Group,7,FALSE)="",0,ROUND(AJ70-0.04999,1)-AJ70+AM70)</f>
        <v>0</v>
      </c>
      <c r="AM70" s="17" t="str">
        <f>IF(VLOOKUP(AF70,Group,7,FALSE)="","",VLOOKUP(AF70,Group,7,FALSE))</f>
        <v/>
      </c>
      <c r="AO70" s="96" t="s">
        <v>60</v>
      </c>
    </row>
    <row r="71" spans="2:41" s="3" customFormat="1" ht="9.9499999999999993" customHeight="1" x14ac:dyDescent="0.2">
      <c r="B71" s="113" t="s">
        <v>97</v>
      </c>
      <c r="D71" s="40"/>
      <c r="E71" s="73" t="s">
        <v>96</v>
      </c>
      <c r="F71" s="73"/>
      <c r="G71" s="30" t="s">
        <v>49</v>
      </c>
      <c r="H71" s="30"/>
      <c r="I71" s="30"/>
      <c r="J71" s="30"/>
      <c r="K71" s="30" t="s">
        <v>124</v>
      </c>
      <c r="L71" s="30"/>
      <c r="M71" s="30"/>
      <c r="N71" s="30"/>
      <c r="P71" s="73" t="s">
        <v>151</v>
      </c>
      <c r="Q71" s="89"/>
      <c r="R71" s="29"/>
      <c r="S71" s="39">
        <f>IF(Suggested="Yes",AA71,AG71)</f>
        <v>11.95</v>
      </c>
      <c r="T71" s="37" t="s">
        <v>48</v>
      </c>
      <c r="U71" s="5" t="str">
        <f>+Instructions!$B$3</f>
        <v>B</v>
      </c>
      <c r="V71" s="52"/>
      <c r="W71" s="56">
        <f>+Instructions!$C$22</f>
        <v>0</v>
      </c>
      <c r="X71" s="17">
        <f>ROUND($AA71*(1-W71)+0.004999,2)</f>
        <v>11.95</v>
      </c>
      <c r="Y71" s="52"/>
      <c r="Z71" s="6" t="s">
        <v>222</v>
      </c>
      <c r="AA71" s="39">
        <v>11.95</v>
      </c>
      <c r="AB71" s="60">
        <f t="shared" si="48"/>
        <v>0</v>
      </c>
      <c r="AC71" s="17">
        <f t="shared" si="48"/>
        <v>11.95</v>
      </c>
      <c r="AD71" s="12">
        <f>(AG71-AC71)/AG71</f>
        <v>0</v>
      </c>
      <c r="AE71" s="119"/>
      <c r="AF71" s="129">
        <v>4</v>
      </c>
      <c r="AG71" s="106">
        <f>SUM(AJ71:AL71)+AE71</f>
        <v>11.95</v>
      </c>
      <c r="AH71" s="52"/>
      <c r="AJ71" s="17">
        <f>ROUND(AC71/(1-VLOOKUP(AF71,Group,2,FALSE)),2)</f>
        <v>11.95</v>
      </c>
      <c r="AK71" s="17">
        <f>IF(VLOOKUP(AF71,Group,5,FALSE)="YES",VLOOKUP(ROUND(ROUND(AJ71,1)-AJ71,2),Round,2,FALSE)+VLOOKUP(AF71,Group,6,FALSE),0)</f>
        <v>0</v>
      </c>
      <c r="AL71" s="17">
        <f>IF(VLOOKUP(AF71,Group,7,FALSE)="",0,ROUND(AJ71-0.04999,1)-AJ71+AM71)</f>
        <v>0</v>
      </c>
      <c r="AM71" s="17" t="str">
        <f>IF(VLOOKUP(AF71,Group,7,FALSE)="","",VLOOKUP(AF71,Group,7,FALSE))</f>
        <v/>
      </c>
      <c r="AO71" s="96" t="s">
        <v>60</v>
      </c>
    </row>
    <row r="72" spans="2:41" s="3" customFormat="1" ht="9.9499999999999993" customHeight="1" x14ac:dyDescent="0.2">
      <c r="B72" s="113" t="s">
        <v>97</v>
      </c>
      <c r="D72" s="40"/>
      <c r="E72" s="73" t="s">
        <v>173</v>
      </c>
      <c r="F72" s="73"/>
      <c r="G72" s="30" t="s">
        <v>49</v>
      </c>
      <c r="H72" s="30"/>
      <c r="I72" s="30"/>
      <c r="J72" s="30"/>
      <c r="K72" s="30" t="s">
        <v>124</v>
      </c>
      <c r="L72" s="30"/>
      <c r="M72" s="30"/>
      <c r="N72" s="30"/>
      <c r="P72" s="73" t="s">
        <v>151</v>
      </c>
      <c r="Q72" s="89"/>
      <c r="R72" s="29"/>
      <c r="S72" s="39">
        <f>IF(Suggested="Yes",AA72,AG72)</f>
        <v>13.45</v>
      </c>
      <c r="T72" s="37" t="s">
        <v>48</v>
      </c>
      <c r="U72" s="5" t="str">
        <f>+Instructions!$B$3</f>
        <v>B</v>
      </c>
      <c r="V72" s="52"/>
      <c r="W72" s="56">
        <f>+Instructions!$C$22</f>
        <v>0</v>
      </c>
      <c r="X72" s="17">
        <f>ROUND($AA72*(1-W72)+0.004999,2)</f>
        <v>13.45</v>
      </c>
      <c r="Y72" s="52"/>
      <c r="Z72" s="6" t="s">
        <v>222</v>
      </c>
      <c r="AA72" s="39">
        <v>13.45</v>
      </c>
      <c r="AB72" s="60">
        <f t="shared" si="48"/>
        <v>0</v>
      </c>
      <c r="AC72" s="17">
        <f t="shared" si="48"/>
        <v>13.45</v>
      </c>
      <c r="AD72" s="12">
        <f>(AG72-AC72)/AG72</f>
        <v>0</v>
      </c>
      <c r="AE72" s="119"/>
      <c r="AF72" s="129">
        <v>4</v>
      </c>
      <c r="AG72" s="106">
        <f>SUM(AJ72:AL72)+AE72</f>
        <v>13.45</v>
      </c>
      <c r="AH72" s="52"/>
      <c r="AJ72" s="17">
        <f>ROUND(AC72/(1-VLOOKUP(AF72,Group,2,FALSE)),2)</f>
        <v>13.45</v>
      </c>
      <c r="AK72" s="17">
        <f>IF(VLOOKUP(AF72,Group,5,FALSE)="YES",VLOOKUP(ROUND(ROUND(AJ72,1)-AJ72,2),Round,2,FALSE)+VLOOKUP(AF72,Group,6,FALSE),0)</f>
        <v>0</v>
      </c>
      <c r="AL72" s="17">
        <f>IF(VLOOKUP(AF72,Group,7,FALSE)="",0,ROUND(AJ72-0.04999,1)-AJ72+AM72)</f>
        <v>0</v>
      </c>
      <c r="AM72" s="17" t="str">
        <f>IF(VLOOKUP(AF72,Group,7,FALSE)="","",VLOOKUP(AF72,Group,7,FALSE))</f>
        <v/>
      </c>
      <c r="AO72" s="96" t="s">
        <v>60</v>
      </c>
    </row>
    <row r="73" spans="2:41" s="3" customFormat="1" ht="1.5" customHeight="1" x14ac:dyDescent="0.2">
      <c r="P73" s="73"/>
      <c r="Q73" s="89"/>
      <c r="R73" s="6"/>
      <c r="S73" s="39"/>
      <c r="T73" s="6"/>
      <c r="U73" s="5"/>
      <c r="V73" s="52"/>
      <c r="W73" s="56"/>
      <c r="X73" s="15"/>
      <c r="Y73" s="52"/>
      <c r="Z73" s="39"/>
      <c r="AA73" s="39"/>
      <c r="AB73" s="55"/>
      <c r="AC73" s="17"/>
      <c r="AD73" s="15"/>
      <c r="AE73" s="65"/>
      <c r="AF73" s="122"/>
      <c r="AG73" s="39"/>
      <c r="AH73" s="52"/>
      <c r="AJ73" s="17"/>
      <c r="AK73" s="17"/>
      <c r="AL73" s="17"/>
      <c r="AM73" s="17"/>
      <c r="AO73" s="31"/>
    </row>
    <row r="74" spans="2:41" s="3" customFormat="1" ht="9.9499999999999993" customHeight="1" x14ac:dyDescent="0.2">
      <c r="B74" s="115" t="s">
        <v>99</v>
      </c>
      <c r="D74" s="40"/>
      <c r="E74" s="73" t="s">
        <v>92</v>
      </c>
      <c r="F74" s="73"/>
      <c r="G74" s="30" t="s">
        <v>174</v>
      </c>
      <c r="H74" s="30"/>
      <c r="I74" s="30"/>
      <c r="J74" s="30"/>
      <c r="K74" s="30" t="s">
        <v>125</v>
      </c>
      <c r="L74" s="30"/>
      <c r="M74" s="169"/>
      <c r="N74" s="199" t="s">
        <v>114</v>
      </c>
      <c r="P74" s="73" t="s">
        <v>122</v>
      </c>
      <c r="Q74" s="89"/>
      <c r="R74" s="29"/>
      <c r="S74" s="39">
        <f>IF(Suggested="Yes",AA74,AG74)</f>
        <v>47.1</v>
      </c>
      <c r="T74" s="37" t="s">
        <v>48</v>
      </c>
      <c r="U74" s="5" t="str">
        <f>+Instructions!$B$3</f>
        <v>B</v>
      </c>
      <c r="V74" s="52"/>
      <c r="W74" s="56">
        <f>+Instructions!$C$22</f>
        <v>0</v>
      </c>
      <c r="X74" s="17">
        <f>ROUND($AA74*(1-W74)+0.004999,2)</f>
        <v>47.1</v>
      </c>
      <c r="Y74" s="52"/>
      <c r="Z74" s="6" t="s">
        <v>222</v>
      </c>
      <c r="AA74" s="39">
        <v>47.1</v>
      </c>
      <c r="AB74" s="60">
        <f>+W74</f>
        <v>0</v>
      </c>
      <c r="AC74" s="17">
        <f>+X74</f>
        <v>47.1</v>
      </c>
      <c r="AD74" s="12">
        <f>(AG74-AC74)/AG74</f>
        <v>0</v>
      </c>
      <c r="AE74" s="119"/>
      <c r="AF74" s="131">
        <v>6</v>
      </c>
      <c r="AG74" s="108">
        <f>SUM(AJ74:AL74)+AE74</f>
        <v>47.1</v>
      </c>
      <c r="AH74" s="52"/>
      <c r="AJ74" s="17">
        <f>ROUND(AC74/(1-VLOOKUP(AF74,Group,2,FALSE)),2)</f>
        <v>47.1</v>
      </c>
      <c r="AK74" s="17">
        <f>IF(VLOOKUP(AF74,Group,5,FALSE)="YES",VLOOKUP(ROUND(ROUND(AJ74,1)-AJ74,2),Round,2,FALSE)+VLOOKUP(AF74,Group,6,FALSE),0)</f>
        <v>0</v>
      </c>
      <c r="AL74" s="17">
        <f>IF(VLOOKUP(AF74,Group,7,FALSE)="",0,ROUND(AJ74-0.04999,1)-AJ74+AM74)</f>
        <v>0</v>
      </c>
      <c r="AM74" s="17" t="str">
        <f>IF(VLOOKUP(AF74,Group,7,FALSE)="","",VLOOKUP(AF74,Group,7,FALSE))</f>
        <v/>
      </c>
      <c r="AO74" s="96" t="s">
        <v>60</v>
      </c>
    </row>
    <row r="75" spans="2:41" s="3" customFormat="1" ht="1.5" customHeight="1" x14ac:dyDescent="0.2">
      <c r="P75" s="73"/>
      <c r="Q75" s="89"/>
      <c r="R75" s="6"/>
      <c r="S75" s="39"/>
      <c r="T75" s="6"/>
      <c r="U75" s="5"/>
      <c r="V75" s="52"/>
      <c r="W75" s="56"/>
      <c r="X75" s="15"/>
      <c r="Y75" s="52"/>
      <c r="Z75" s="39"/>
      <c r="AA75" s="39"/>
      <c r="AB75" s="55"/>
      <c r="AC75" s="17"/>
      <c r="AD75" s="15"/>
      <c r="AE75" s="65"/>
      <c r="AF75" s="122"/>
      <c r="AG75" s="39"/>
      <c r="AH75" s="52"/>
      <c r="AJ75" s="17"/>
      <c r="AK75" s="17"/>
      <c r="AL75" s="17"/>
      <c r="AM75" s="17"/>
      <c r="AO75" s="31"/>
    </row>
    <row r="76" spans="2:41" s="3" customFormat="1" ht="9.9499999999999993" customHeight="1" x14ac:dyDescent="0.2">
      <c r="B76" s="114" t="s">
        <v>98</v>
      </c>
      <c r="D76" s="40"/>
      <c r="E76" s="73" t="s">
        <v>176</v>
      </c>
      <c r="F76" s="73"/>
      <c r="G76" s="30" t="s">
        <v>90</v>
      </c>
      <c r="H76" s="30"/>
      <c r="I76" s="30"/>
      <c r="J76" s="30"/>
      <c r="K76" s="30" t="s">
        <v>125</v>
      </c>
      <c r="L76" s="30"/>
      <c r="M76" s="30"/>
      <c r="N76" s="30"/>
      <c r="P76" s="73" t="s">
        <v>113</v>
      </c>
      <c r="Q76" s="89"/>
      <c r="R76" s="29"/>
      <c r="S76" s="39">
        <f>IF(Suggested="Yes",AA76,AG76)</f>
        <v>8.5500000000000007</v>
      </c>
      <c r="T76" s="37" t="s">
        <v>47</v>
      </c>
      <c r="U76" s="5" t="str">
        <f>+Instructions!$B$3</f>
        <v>B</v>
      </c>
      <c r="V76" s="52"/>
      <c r="W76" s="56">
        <f>+Instructions!$C$22</f>
        <v>0</v>
      </c>
      <c r="X76" s="17">
        <f>ROUND($AA76*(1-W76)+0.004999,2)</f>
        <v>8.5500000000000007</v>
      </c>
      <c r="Y76" s="52"/>
      <c r="Z76" s="6" t="s">
        <v>222</v>
      </c>
      <c r="AA76" s="39">
        <v>8.5500000000000007</v>
      </c>
      <c r="AB76" s="60">
        <f>+W76</f>
        <v>0</v>
      </c>
      <c r="AC76" s="17">
        <f>+X76</f>
        <v>8.5500000000000007</v>
      </c>
      <c r="AD76" s="12">
        <f>(AG76-AC76)/AG76</f>
        <v>0</v>
      </c>
      <c r="AE76" s="119"/>
      <c r="AF76" s="130">
        <v>5</v>
      </c>
      <c r="AG76" s="107">
        <f>SUM(AJ76:AL76)+AE76</f>
        <v>8.5500000000000007</v>
      </c>
      <c r="AH76" s="52"/>
      <c r="AJ76" s="17">
        <f>ROUND(AC76/(1-VLOOKUP(AF76,Group,2,FALSE)),2)</f>
        <v>8.5500000000000007</v>
      </c>
      <c r="AK76" s="17">
        <f>IF(VLOOKUP(AF76,Group,5,FALSE)="YES",VLOOKUP(ROUND(ROUND(AJ76,1)-AJ76,2),Round,2,FALSE)+VLOOKUP(AF76,Group,6,FALSE),0)</f>
        <v>0</v>
      </c>
      <c r="AL76" s="17">
        <f>IF(VLOOKUP(AF76,Group,7,FALSE)="",0,ROUND(AJ76-0.04999,1)-AJ76+AM76)</f>
        <v>0</v>
      </c>
      <c r="AM76" s="17" t="str">
        <f>IF(VLOOKUP(AF76,Group,7,FALSE)="","",VLOOKUP(AF76,Group,7,FALSE))</f>
        <v/>
      </c>
      <c r="AO76" s="96" t="s">
        <v>60</v>
      </c>
    </row>
    <row r="77" spans="2:41" s="3" customFormat="1" ht="2.85" customHeight="1" x14ac:dyDescent="0.2">
      <c r="P77" s="73"/>
      <c r="Q77" s="89"/>
      <c r="R77" s="6"/>
      <c r="S77" s="39"/>
      <c r="T77" s="6"/>
      <c r="U77" s="5"/>
      <c r="V77" s="52"/>
      <c r="W77" s="56"/>
      <c r="X77" s="15"/>
      <c r="Y77" s="52"/>
      <c r="Z77" s="39"/>
      <c r="AA77" s="39"/>
      <c r="AB77" s="55"/>
      <c r="AC77" s="17"/>
      <c r="AD77" s="15"/>
      <c r="AE77" s="65"/>
      <c r="AF77" s="122"/>
      <c r="AG77" s="39"/>
      <c r="AH77" s="52"/>
      <c r="AJ77" s="17"/>
      <c r="AK77" s="17"/>
      <c r="AL77" s="17"/>
      <c r="AM77" s="17"/>
      <c r="AO77" s="31" t="s">
        <v>60</v>
      </c>
    </row>
    <row r="78" spans="2:41" s="3" customFormat="1" ht="9.9499999999999993" customHeight="1" x14ac:dyDescent="0.2">
      <c r="C78" s="196" t="s">
        <v>215</v>
      </c>
      <c r="D78" s="40"/>
      <c r="E78" s="146"/>
      <c r="F78" s="146"/>
      <c r="G78" s="146"/>
      <c r="H78" s="146"/>
      <c r="I78" s="146"/>
      <c r="J78" s="146"/>
      <c r="K78" s="146"/>
      <c r="L78" s="146"/>
      <c r="M78" s="146"/>
      <c r="N78" s="146"/>
      <c r="O78" s="30"/>
      <c r="P78" s="30"/>
      <c r="Q78" s="30"/>
      <c r="R78" s="30"/>
      <c r="S78" s="30"/>
      <c r="T78" s="30"/>
      <c r="U78" s="5"/>
      <c r="V78" s="52"/>
      <c r="W78" s="69"/>
      <c r="X78" s="69"/>
      <c r="Y78" s="52"/>
      <c r="Z78" s="39"/>
      <c r="AA78" s="39"/>
      <c r="AB78" s="55"/>
      <c r="AC78" s="17"/>
      <c r="AD78" s="15"/>
      <c r="AE78" s="65"/>
      <c r="AF78" s="122"/>
      <c r="AG78" s="17"/>
      <c r="AH78" s="52"/>
      <c r="AJ78" s="17"/>
      <c r="AK78" s="17"/>
      <c r="AL78" s="17"/>
      <c r="AM78" s="17"/>
      <c r="AO78" s="31" t="s">
        <v>60</v>
      </c>
    </row>
    <row r="79" spans="2:41" s="3" customFormat="1" ht="1.5" customHeight="1" x14ac:dyDescent="0.2">
      <c r="P79" s="73"/>
      <c r="Q79" s="89"/>
      <c r="R79" s="6"/>
      <c r="S79" s="39"/>
      <c r="T79" s="6"/>
      <c r="U79" s="5"/>
      <c r="V79" s="52"/>
      <c r="W79" s="56"/>
      <c r="X79" s="15"/>
      <c r="Y79" s="52"/>
      <c r="Z79" s="39"/>
      <c r="AA79" s="39"/>
      <c r="AB79" s="55"/>
      <c r="AC79" s="17"/>
      <c r="AD79" s="15"/>
      <c r="AE79" s="65"/>
      <c r="AF79" s="122"/>
      <c r="AG79" s="39"/>
      <c r="AH79" s="52"/>
      <c r="AJ79" s="17"/>
      <c r="AK79" s="17"/>
      <c r="AL79" s="17"/>
      <c r="AM79" s="17"/>
      <c r="AO79" s="31" t="s">
        <v>60</v>
      </c>
    </row>
    <row r="80" spans="2:41" s="3" customFormat="1" ht="9.9499999999999993" customHeight="1" x14ac:dyDescent="0.2">
      <c r="B80" s="113" t="s">
        <v>97</v>
      </c>
      <c r="D80" s="40"/>
      <c r="E80" s="73" t="s">
        <v>104</v>
      </c>
      <c r="F80" s="73"/>
      <c r="G80" s="30" t="s">
        <v>49</v>
      </c>
      <c r="H80" s="30"/>
      <c r="I80" s="30"/>
      <c r="J80" s="30"/>
      <c r="K80" s="30" t="s">
        <v>124</v>
      </c>
      <c r="L80" s="30"/>
      <c r="M80" s="30"/>
      <c r="N80" s="30"/>
      <c r="P80" s="73" t="s">
        <v>151</v>
      </c>
      <c r="Q80" s="89"/>
      <c r="R80" s="29"/>
      <c r="S80" s="39">
        <f>IF(Suggested="Yes",AA80,AG80)</f>
        <v>9.6999999999999993</v>
      </c>
      <c r="T80" s="37" t="s">
        <v>48</v>
      </c>
      <c r="U80" s="5" t="str">
        <f>+Instructions!$B$3</f>
        <v>B</v>
      </c>
      <c r="V80" s="52"/>
      <c r="W80" s="56">
        <f>+Instructions!$C$22</f>
        <v>0</v>
      </c>
      <c r="X80" s="17">
        <f>ROUND($AA80*(1-W80)+0.004999,2)</f>
        <v>9.6999999999999993</v>
      </c>
      <c r="Y80" s="52"/>
      <c r="Z80" s="6" t="s">
        <v>223</v>
      </c>
      <c r="AA80" s="39">
        <v>9.6999999999999993</v>
      </c>
      <c r="AB80" s="60">
        <f t="shared" ref="AB80:AC82" si="49">+W80</f>
        <v>0</v>
      </c>
      <c r="AC80" s="17">
        <f t="shared" si="49"/>
        <v>9.6999999999999993</v>
      </c>
      <c r="AD80" s="12">
        <f>(AG80-AC80)/AG80</f>
        <v>0</v>
      </c>
      <c r="AE80" s="119"/>
      <c r="AF80" s="129">
        <v>4</v>
      </c>
      <c r="AG80" s="106">
        <f>SUM(AJ80:AL80)+AE80</f>
        <v>9.6999999999999993</v>
      </c>
      <c r="AH80" s="52"/>
      <c r="AJ80" s="17">
        <f>ROUND(AC80/(1-VLOOKUP(AF80,Group,2,FALSE)),2)</f>
        <v>9.6999999999999993</v>
      </c>
      <c r="AK80" s="17">
        <f>IF(VLOOKUP(AF80,Group,5,FALSE)="YES",VLOOKUP(ROUND(ROUND(AJ80,1)-AJ80,2),Round,2,FALSE)+VLOOKUP(AF80,Group,6,FALSE),0)</f>
        <v>0</v>
      </c>
      <c r="AL80" s="17">
        <f>IF(VLOOKUP(AF80,Group,7,FALSE)="",0,ROUND(AJ80-0.04999,1)-AJ80+AM80)</f>
        <v>0</v>
      </c>
      <c r="AM80" s="17" t="str">
        <f>IF(VLOOKUP(AF80,Group,7,FALSE)="","",VLOOKUP(AF80,Group,7,FALSE))</f>
        <v/>
      </c>
      <c r="AO80" s="96" t="s">
        <v>60</v>
      </c>
    </row>
    <row r="81" spans="2:41" s="3" customFormat="1" ht="9.9499999999999993" customHeight="1" x14ac:dyDescent="0.2">
      <c r="B81" s="113" t="s">
        <v>97</v>
      </c>
      <c r="D81" s="40"/>
      <c r="E81" s="73" t="s">
        <v>96</v>
      </c>
      <c r="F81" s="73"/>
      <c r="G81" s="30" t="s">
        <v>49</v>
      </c>
      <c r="H81" s="30"/>
      <c r="I81" s="30"/>
      <c r="J81" s="30"/>
      <c r="K81" s="30" t="s">
        <v>124</v>
      </c>
      <c r="L81" s="30"/>
      <c r="M81" s="30"/>
      <c r="N81" s="30"/>
      <c r="P81" s="73" t="s">
        <v>151</v>
      </c>
      <c r="Q81" s="89"/>
      <c r="R81" s="29"/>
      <c r="S81" s="39">
        <f>IF(Suggested="Yes",AA81,AG81)</f>
        <v>11.25</v>
      </c>
      <c r="T81" s="37" t="s">
        <v>48</v>
      </c>
      <c r="U81" s="5" t="str">
        <f>+Instructions!$B$3</f>
        <v>B</v>
      </c>
      <c r="V81" s="52"/>
      <c r="W81" s="56">
        <f>+Instructions!$C$22</f>
        <v>0</v>
      </c>
      <c r="X81" s="17">
        <f>ROUND($AA81*(1-W81)+0.004999,2)</f>
        <v>11.25</v>
      </c>
      <c r="Y81" s="52"/>
      <c r="Z81" s="6" t="s">
        <v>222</v>
      </c>
      <c r="AA81" s="39">
        <v>11.25</v>
      </c>
      <c r="AB81" s="60">
        <f t="shared" si="49"/>
        <v>0</v>
      </c>
      <c r="AC81" s="17">
        <f t="shared" si="49"/>
        <v>11.25</v>
      </c>
      <c r="AD81" s="12">
        <f>(AG81-AC81)/AG81</f>
        <v>0</v>
      </c>
      <c r="AE81" s="119"/>
      <c r="AF81" s="129">
        <v>4</v>
      </c>
      <c r="AG81" s="106">
        <f>SUM(AJ81:AL81)+AE81</f>
        <v>11.25</v>
      </c>
      <c r="AH81" s="52"/>
      <c r="AJ81" s="17">
        <f>ROUND(AC81/(1-VLOOKUP(AF81,Group,2,FALSE)),2)</f>
        <v>11.25</v>
      </c>
      <c r="AK81" s="17">
        <f>IF(VLOOKUP(AF81,Group,5,FALSE)="YES",VLOOKUP(ROUND(ROUND(AJ81,1)-AJ81,2),Round,2,FALSE)+VLOOKUP(AF81,Group,6,FALSE),0)</f>
        <v>0</v>
      </c>
      <c r="AL81" s="17">
        <f>IF(VLOOKUP(AF81,Group,7,FALSE)="",0,ROUND(AJ81-0.04999,1)-AJ81+AM81)</f>
        <v>0</v>
      </c>
      <c r="AM81" s="17" t="str">
        <f>IF(VLOOKUP(AF81,Group,7,FALSE)="","",VLOOKUP(AF81,Group,7,FALSE))</f>
        <v/>
      </c>
      <c r="AO81" s="96" t="s">
        <v>60</v>
      </c>
    </row>
    <row r="82" spans="2:41" s="3" customFormat="1" ht="9.9499999999999993" customHeight="1" x14ac:dyDescent="0.2">
      <c r="B82" s="113" t="s">
        <v>97</v>
      </c>
      <c r="D82" s="40"/>
      <c r="E82" s="73" t="s">
        <v>173</v>
      </c>
      <c r="F82" s="73"/>
      <c r="G82" s="30" t="s">
        <v>49</v>
      </c>
      <c r="H82" s="30"/>
      <c r="I82" s="30"/>
      <c r="J82" s="30"/>
      <c r="K82" s="30" t="s">
        <v>124</v>
      </c>
      <c r="L82" s="30"/>
      <c r="M82" s="30"/>
      <c r="N82" s="30"/>
      <c r="P82" s="73" t="s">
        <v>151</v>
      </c>
      <c r="Q82" s="89"/>
      <c r="R82" s="29"/>
      <c r="S82" s="39">
        <f>IF(Suggested="Yes",AA82,AG82)</f>
        <v>12.6</v>
      </c>
      <c r="T82" s="37" t="s">
        <v>48</v>
      </c>
      <c r="U82" s="5" t="str">
        <f>+Instructions!$B$3</f>
        <v>B</v>
      </c>
      <c r="V82" s="52"/>
      <c r="W82" s="56">
        <f>+Instructions!$C$22</f>
        <v>0</v>
      </c>
      <c r="X82" s="17">
        <f>ROUND($AA82*(1-W82)+0.004999,2)</f>
        <v>12.6</v>
      </c>
      <c r="Y82" s="52"/>
      <c r="Z82" s="6" t="s">
        <v>222</v>
      </c>
      <c r="AA82" s="39">
        <v>12.6</v>
      </c>
      <c r="AB82" s="60">
        <f t="shared" si="49"/>
        <v>0</v>
      </c>
      <c r="AC82" s="17">
        <f t="shared" si="49"/>
        <v>12.6</v>
      </c>
      <c r="AD82" s="12">
        <f>(AG82-AC82)/AG82</f>
        <v>0</v>
      </c>
      <c r="AE82" s="119"/>
      <c r="AF82" s="129">
        <v>4</v>
      </c>
      <c r="AG82" s="106">
        <f>SUM(AJ82:AL82)+AE82</f>
        <v>12.6</v>
      </c>
      <c r="AH82" s="52"/>
      <c r="AJ82" s="17">
        <f>ROUND(AC82/(1-VLOOKUP(AF82,Group,2,FALSE)),2)</f>
        <v>12.6</v>
      </c>
      <c r="AK82" s="17">
        <f>IF(VLOOKUP(AF82,Group,5,FALSE)="YES",VLOOKUP(ROUND(ROUND(AJ82,1)-AJ82,2),Round,2,FALSE)+VLOOKUP(AF82,Group,6,FALSE),0)</f>
        <v>0</v>
      </c>
      <c r="AL82" s="17">
        <f>IF(VLOOKUP(AF82,Group,7,FALSE)="",0,ROUND(AJ82-0.04999,1)-AJ82+AM82)</f>
        <v>0</v>
      </c>
      <c r="AM82" s="17" t="str">
        <f>IF(VLOOKUP(AF82,Group,7,FALSE)="","",VLOOKUP(AF82,Group,7,FALSE))</f>
        <v/>
      </c>
      <c r="AO82" s="96" t="s">
        <v>60</v>
      </c>
    </row>
    <row r="83" spans="2:41" s="3" customFormat="1" ht="1.5" customHeight="1" x14ac:dyDescent="0.2">
      <c r="P83" s="73"/>
      <c r="Q83" s="89"/>
      <c r="R83" s="6"/>
      <c r="S83" s="39"/>
      <c r="T83" s="6"/>
      <c r="U83" s="5"/>
      <c r="V83" s="52"/>
      <c r="W83" s="56"/>
      <c r="X83" s="15"/>
      <c r="Y83" s="52"/>
      <c r="Z83" s="39"/>
      <c r="AA83" s="39"/>
      <c r="AB83" s="55"/>
      <c r="AC83" s="17"/>
      <c r="AD83" s="15"/>
      <c r="AE83" s="65"/>
      <c r="AF83" s="122"/>
      <c r="AG83" s="39"/>
      <c r="AH83" s="52"/>
      <c r="AJ83" s="17"/>
      <c r="AK83" s="17"/>
      <c r="AL83" s="17"/>
      <c r="AM83" s="17"/>
      <c r="AO83" s="31"/>
    </row>
    <row r="84" spans="2:41" s="3" customFormat="1" ht="9.9499999999999993" customHeight="1" x14ac:dyDescent="0.2">
      <c r="B84" s="115" t="s">
        <v>99</v>
      </c>
      <c r="D84" s="40"/>
      <c r="E84" s="73" t="s">
        <v>92</v>
      </c>
      <c r="F84" s="73"/>
      <c r="G84" s="30" t="s">
        <v>91</v>
      </c>
      <c r="H84" s="30"/>
      <c r="I84" s="30"/>
      <c r="J84" s="30"/>
      <c r="K84" s="30" t="s">
        <v>125</v>
      </c>
      <c r="L84" s="30"/>
      <c r="M84" s="169"/>
      <c r="N84" s="199" t="s">
        <v>114</v>
      </c>
      <c r="P84" s="73" t="s">
        <v>122</v>
      </c>
      <c r="Q84" s="89"/>
      <c r="R84" s="29"/>
      <c r="S84" s="39">
        <f>IF(Suggested="Yes",AA84,AG84)</f>
        <v>19.100000000000001</v>
      </c>
      <c r="T84" s="37" t="s">
        <v>48</v>
      </c>
      <c r="U84" s="5" t="str">
        <f>+Instructions!$B$3</f>
        <v>B</v>
      </c>
      <c r="V84" s="52"/>
      <c r="W84" s="56">
        <f>+Instructions!$C$22</f>
        <v>0</v>
      </c>
      <c r="X84" s="17">
        <f>ROUND($AA84*(1-W84)+0.004999,2)</f>
        <v>19.100000000000001</v>
      </c>
      <c r="Y84" s="52"/>
      <c r="Z84" s="6" t="s">
        <v>222</v>
      </c>
      <c r="AA84" s="39">
        <v>19.100000000000001</v>
      </c>
      <c r="AB84" s="60">
        <f>+W84</f>
        <v>0</v>
      </c>
      <c r="AC84" s="17">
        <f>+X84</f>
        <v>19.100000000000001</v>
      </c>
      <c r="AD84" s="12">
        <f>(AG84-AC84)/AG84</f>
        <v>0</v>
      </c>
      <c r="AE84" s="119"/>
      <c r="AF84" s="131">
        <v>6</v>
      </c>
      <c r="AG84" s="108">
        <f>SUM(AJ84:AL84)+AE84</f>
        <v>19.100000000000001</v>
      </c>
      <c r="AH84" s="52"/>
      <c r="AJ84" s="17">
        <f>ROUND(AC84/(1-VLOOKUP(AF84,Group,2,FALSE)),2)</f>
        <v>19.100000000000001</v>
      </c>
      <c r="AK84" s="17">
        <f>IF(VLOOKUP(AF84,Group,5,FALSE)="YES",VLOOKUP(ROUND(ROUND(AJ84,1)-AJ84,2),Round,2,FALSE)+VLOOKUP(AF84,Group,6,FALSE),0)</f>
        <v>0</v>
      </c>
      <c r="AL84" s="17">
        <f>IF(VLOOKUP(AF84,Group,7,FALSE)="",0,ROUND(AJ84-0.04999,1)-AJ84+AM84)</f>
        <v>0</v>
      </c>
      <c r="AM84" s="17" t="str">
        <f>IF(VLOOKUP(AF84,Group,7,FALSE)="","",VLOOKUP(AF84,Group,7,FALSE))</f>
        <v/>
      </c>
      <c r="AO84" s="96" t="s">
        <v>60</v>
      </c>
    </row>
    <row r="85" spans="2:41" s="3" customFormat="1" ht="1.5" customHeight="1" x14ac:dyDescent="0.2">
      <c r="P85" s="73"/>
      <c r="Q85" s="89"/>
      <c r="R85" s="6"/>
      <c r="S85" s="39"/>
      <c r="T85" s="6"/>
      <c r="U85" s="5"/>
      <c r="V85" s="52"/>
      <c r="W85" s="56"/>
      <c r="X85" s="15"/>
      <c r="Y85" s="52"/>
      <c r="Z85" s="39"/>
      <c r="AA85" s="39"/>
      <c r="AB85" s="55"/>
      <c r="AC85" s="17"/>
      <c r="AD85" s="15"/>
      <c r="AE85" s="65"/>
      <c r="AF85" s="122"/>
      <c r="AG85" s="39"/>
      <c r="AH85" s="52"/>
      <c r="AJ85" s="17"/>
      <c r="AK85" s="17"/>
      <c r="AL85" s="17"/>
      <c r="AM85" s="17"/>
      <c r="AO85" s="31"/>
    </row>
    <row r="86" spans="2:41" s="3" customFormat="1" ht="9.9499999999999993" customHeight="1" x14ac:dyDescent="0.2">
      <c r="B86" s="114" t="s">
        <v>98</v>
      </c>
      <c r="D86" s="40"/>
      <c r="E86" s="73" t="s">
        <v>176</v>
      </c>
      <c r="F86" s="73"/>
      <c r="G86" s="30" t="s">
        <v>90</v>
      </c>
      <c r="H86" s="30"/>
      <c r="I86" s="30"/>
      <c r="J86" s="30"/>
      <c r="K86" s="30" t="s">
        <v>125</v>
      </c>
      <c r="L86" s="30"/>
      <c r="M86" s="30"/>
      <c r="N86" s="30"/>
      <c r="P86" s="73" t="s">
        <v>113</v>
      </c>
      <c r="Q86" s="89"/>
      <c r="R86" s="29"/>
      <c r="S86" s="39">
        <f>IF(Suggested="Yes",AA86,AG86)</f>
        <v>7.75</v>
      </c>
      <c r="T86" s="37" t="s">
        <v>47</v>
      </c>
      <c r="U86" s="5" t="str">
        <f>+Instructions!$B$3</f>
        <v>B</v>
      </c>
      <c r="V86" s="52"/>
      <c r="W86" s="56">
        <f>+Instructions!$C$22</f>
        <v>0</v>
      </c>
      <c r="X86" s="17">
        <f>ROUND($AA86*(1-W86)+0.004999,2)</f>
        <v>7.75</v>
      </c>
      <c r="Y86" s="52"/>
      <c r="Z86" s="6" t="s">
        <v>222</v>
      </c>
      <c r="AA86" s="39">
        <v>7.75</v>
      </c>
      <c r="AB86" s="60">
        <f>+W86</f>
        <v>0</v>
      </c>
      <c r="AC86" s="17">
        <f>+X86</f>
        <v>7.75</v>
      </c>
      <c r="AD86" s="12">
        <f>(AG86-AC86)/AG86</f>
        <v>0</v>
      </c>
      <c r="AE86" s="119"/>
      <c r="AF86" s="130">
        <v>5</v>
      </c>
      <c r="AG86" s="107">
        <f>SUM(AJ86:AL86)+AE86</f>
        <v>7.75</v>
      </c>
      <c r="AH86" s="52"/>
      <c r="AJ86" s="17">
        <f>ROUND(AC86/(1-VLOOKUP(AF86,Group,2,FALSE)),2)</f>
        <v>7.75</v>
      </c>
      <c r="AK86" s="17">
        <f>IF(VLOOKUP(AF86,Group,5,FALSE)="YES",VLOOKUP(ROUND(ROUND(AJ86,1)-AJ86,2),Round,2,FALSE)+VLOOKUP(AF86,Group,6,FALSE),0)</f>
        <v>0</v>
      </c>
      <c r="AL86" s="17">
        <f>IF(VLOOKUP(AF86,Group,7,FALSE)="",0,ROUND(AJ86-0.04999,1)-AJ86+AM86)</f>
        <v>0</v>
      </c>
      <c r="AM86" s="17" t="str">
        <f>IF(VLOOKUP(AF86,Group,7,FALSE)="","",VLOOKUP(AF86,Group,7,FALSE))</f>
        <v/>
      </c>
      <c r="AO86" s="96" t="s">
        <v>60</v>
      </c>
    </row>
    <row r="87" spans="2:41" s="3" customFormat="1" ht="2.85" customHeight="1" x14ac:dyDescent="0.2">
      <c r="P87" s="73"/>
      <c r="Q87" s="89"/>
      <c r="R87" s="6"/>
      <c r="S87" s="39"/>
      <c r="T87" s="6"/>
      <c r="U87" s="5"/>
      <c r="V87" s="52"/>
      <c r="W87" s="56"/>
      <c r="X87" s="15"/>
      <c r="Y87" s="52"/>
      <c r="Z87" s="39"/>
      <c r="AA87" s="39"/>
      <c r="AB87" s="55"/>
      <c r="AC87" s="17"/>
      <c r="AD87" s="15"/>
      <c r="AE87" s="65"/>
      <c r="AF87" s="122"/>
      <c r="AG87" s="39"/>
      <c r="AH87" s="52"/>
      <c r="AJ87" s="17"/>
      <c r="AK87" s="17"/>
      <c r="AL87" s="17"/>
      <c r="AM87" s="17"/>
      <c r="AO87" s="31" t="s">
        <v>60</v>
      </c>
    </row>
    <row r="88" spans="2:41" s="3" customFormat="1" ht="9.9499999999999993" customHeight="1" x14ac:dyDescent="0.2">
      <c r="C88" s="196" t="s">
        <v>139</v>
      </c>
      <c r="D88" s="196"/>
      <c r="E88" s="146"/>
      <c r="F88" s="146"/>
      <c r="G88" s="146"/>
      <c r="H88" s="146"/>
      <c r="I88" s="146"/>
      <c r="J88" s="146"/>
      <c r="K88" s="146"/>
      <c r="L88" s="146"/>
      <c r="M88" s="146"/>
      <c r="N88" s="146"/>
      <c r="O88" s="30"/>
      <c r="P88" s="30"/>
      <c r="Q88" s="30"/>
      <c r="R88" s="30"/>
      <c r="S88" s="39"/>
      <c r="T88" s="30"/>
      <c r="U88" s="5"/>
      <c r="V88" s="52"/>
      <c r="W88" s="69"/>
      <c r="X88" s="69"/>
      <c r="Y88" s="52"/>
      <c r="Z88" s="39"/>
      <c r="AA88" s="39"/>
      <c r="AB88" s="55"/>
      <c r="AC88" s="17"/>
      <c r="AD88" s="15"/>
      <c r="AE88" s="65"/>
      <c r="AF88" s="122"/>
      <c r="AG88" s="17"/>
      <c r="AH88" s="52"/>
      <c r="AJ88" s="17"/>
      <c r="AK88" s="17"/>
      <c r="AL88" s="17"/>
      <c r="AM88" s="17"/>
      <c r="AO88" s="31" t="s">
        <v>60</v>
      </c>
    </row>
    <row r="89" spans="2:41" s="3" customFormat="1" ht="2.85" customHeight="1" x14ac:dyDescent="0.2">
      <c r="P89" s="73"/>
      <c r="Q89" s="89"/>
      <c r="R89" s="6"/>
      <c r="S89" s="39"/>
      <c r="T89" s="6"/>
      <c r="U89" s="5"/>
      <c r="V89" s="52"/>
      <c r="W89" s="56"/>
      <c r="X89" s="15"/>
      <c r="Y89" s="52"/>
      <c r="Z89" s="39"/>
      <c r="AA89" s="39"/>
      <c r="AB89" s="55"/>
      <c r="AC89" s="17"/>
      <c r="AD89" s="15"/>
      <c r="AE89" s="65"/>
      <c r="AF89" s="122"/>
      <c r="AG89" s="39"/>
      <c r="AH89" s="52"/>
      <c r="AJ89" s="17"/>
      <c r="AK89" s="17"/>
      <c r="AL89" s="17"/>
      <c r="AM89" s="17"/>
      <c r="AO89" s="31" t="s">
        <v>60</v>
      </c>
    </row>
    <row r="90" spans="2:41" s="3" customFormat="1" ht="9.9499999999999993" customHeight="1" x14ac:dyDescent="0.2">
      <c r="C90" s="196" t="s">
        <v>216</v>
      </c>
      <c r="D90" s="40"/>
      <c r="E90" s="146"/>
      <c r="F90" s="146"/>
      <c r="G90" s="146"/>
      <c r="H90" s="146"/>
      <c r="I90" s="146"/>
      <c r="J90" s="146"/>
      <c r="K90" s="146"/>
      <c r="L90" s="146"/>
      <c r="M90" s="146"/>
      <c r="N90" s="146"/>
      <c r="O90" s="30"/>
      <c r="P90" s="30"/>
      <c r="Q90" s="30"/>
      <c r="R90" s="30"/>
      <c r="S90" s="39"/>
      <c r="T90" s="30"/>
      <c r="U90" s="5"/>
      <c r="V90" s="52"/>
      <c r="W90" s="69"/>
      <c r="X90" s="69"/>
      <c r="Y90" s="52"/>
      <c r="Z90" s="39"/>
      <c r="AA90" s="39"/>
      <c r="AB90" s="55"/>
      <c r="AC90" s="17"/>
      <c r="AD90" s="15"/>
      <c r="AE90" s="65"/>
      <c r="AF90" s="122"/>
      <c r="AG90" s="17"/>
      <c r="AH90" s="52"/>
      <c r="AJ90" s="17"/>
      <c r="AK90" s="17"/>
      <c r="AL90" s="17"/>
      <c r="AM90" s="17"/>
      <c r="AO90" s="31" t="s">
        <v>60</v>
      </c>
    </row>
    <row r="91" spans="2:41" s="3" customFormat="1" ht="1.5" customHeight="1" x14ac:dyDescent="0.2">
      <c r="P91" s="73"/>
      <c r="Q91" s="89"/>
      <c r="R91" s="6"/>
      <c r="S91" s="39"/>
      <c r="T91" s="6"/>
      <c r="U91" s="5"/>
      <c r="V91" s="52"/>
      <c r="W91" s="56"/>
      <c r="X91" s="15"/>
      <c r="Y91" s="52"/>
      <c r="Z91" s="39"/>
      <c r="AA91" s="39"/>
      <c r="AB91" s="55"/>
      <c r="AC91" s="17"/>
      <c r="AD91" s="15"/>
      <c r="AE91" s="65"/>
      <c r="AF91" s="122"/>
      <c r="AG91" s="39"/>
      <c r="AH91" s="52"/>
      <c r="AJ91" s="17"/>
      <c r="AK91" s="17"/>
      <c r="AL91" s="17"/>
      <c r="AM91" s="17"/>
      <c r="AO91" s="31" t="s">
        <v>60</v>
      </c>
    </row>
    <row r="92" spans="2:41" s="3" customFormat="1" ht="9.9499999999999993" customHeight="1" x14ac:dyDescent="0.2">
      <c r="B92" s="113" t="s">
        <v>97</v>
      </c>
      <c r="D92" s="40"/>
      <c r="E92" s="73" t="s">
        <v>171</v>
      </c>
      <c r="F92" s="73"/>
      <c r="G92" s="30" t="s">
        <v>49</v>
      </c>
      <c r="H92" s="30"/>
      <c r="I92" s="30"/>
      <c r="J92" s="30"/>
      <c r="K92" s="30" t="s">
        <v>126</v>
      </c>
      <c r="L92" s="30"/>
      <c r="M92" s="30"/>
      <c r="N92" s="30"/>
      <c r="P92" s="73" t="s">
        <v>123</v>
      </c>
      <c r="Q92" s="89"/>
      <c r="R92" s="29" t="s">
        <v>53</v>
      </c>
      <c r="S92" s="39">
        <f>IF(Suggested="Yes",AA92,AG92)</f>
        <v>17.649999999999999</v>
      </c>
      <c r="T92" s="37" t="s">
        <v>48</v>
      </c>
      <c r="U92" s="5" t="str">
        <f>+Instructions!$B$3</f>
        <v>B</v>
      </c>
      <c r="V92" s="52"/>
      <c r="W92" s="56">
        <f>+Instructions!$C$22</f>
        <v>0</v>
      </c>
      <c r="X92" s="17">
        <f>ROUND($AA92*(1-W92)+0.004999,2)</f>
        <v>17.649999999999999</v>
      </c>
      <c r="Y92" s="52"/>
      <c r="Z92" s="6" t="s">
        <v>222</v>
      </c>
      <c r="AA92" s="39">
        <v>17.649999999999999</v>
      </c>
      <c r="AB92" s="60">
        <f>+W92</f>
        <v>0</v>
      </c>
      <c r="AC92" s="17">
        <f>+X92</f>
        <v>17.649999999999999</v>
      </c>
      <c r="AD92" s="12">
        <f>(AG92-AC92)/AG92</f>
        <v>0</v>
      </c>
      <c r="AE92" s="119"/>
      <c r="AF92" s="129">
        <v>4</v>
      </c>
      <c r="AG92" s="106">
        <f>SUM(AJ92:AL92)+AE92</f>
        <v>17.649999999999999</v>
      </c>
      <c r="AH92" s="52"/>
      <c r="AJ92" s="17">
        <f>ROUND(AC92/(1-VLOOKUP(AF92,Group,2,FALSE)),2)</f>
        <v>17.649999999999999</v>
      </c>
      <c r="AK92" s="17">
        <f>IF(VLOOKUP(AF92,Group,5,FALSE)="YES",VLOOKUP(ROUND(ROUND(AJ92,1)-AJ92,2),Round,2,FALSE)+VLOOKUP(AF92,Group,6,FALSE),0)</f>
        <v>0</v>
      </c>
      <c r="AL92" s="17">
        <f>IF(VLOOKUP(AF92,Group,7,FALSE)="",0,ROUND(AJ92-0.04999,1)-AJ92+AM92)</f>
        <v>0</v>
      </c>
      <c r="AM92" s="17" t="str">
        <f>IF(VLOOKUP(AF92,Group,7,FALSE)="","",VLOOKUP(AF92,Group,7,FALSE))</f>
        <v/>
      </c>
      <c r="AO92" s="96" t="s">
        <v>60</v>
      </c>
    </row>
    <row r="93" spans="2:41" s="3" customFormat="1" ht="1.5" customHeight="1" x14ac:dyDescent="0.2">
      <c r="P93" s="73"/>
      <c r="Q93" s="89"/>
      <c r="R93" s="6"/>
      <c r="S93" s="39"/>
      <c r="T93" s="6"/>
      <c r="U93" s="5"/>
      <c r="V93" s="52"/>
      <c r="W93" s="56"/>
      <c r="X93" s="15"/>
      <c r="Y93" s="52"/>
      <c r="Z93" s="39"/>
      <c r="AA93" s="39"/>
      <c r="AB93" s="55"/>
      <c r="AC93" s="17"/>
      <c r="AD93" s="15"/>
      <c r="AE93" s="65"/>
      <c r="AF93" s="122"/>
      <c r="AG93" s="39"/>
      <c r="AH93" s="52"/>
      <c r="AJ93" s="17"/>
      <c r="AK93" s="17"/>
      <c r="AL93" s="17"/>
      <c r="AM93" s="17"/>
      <c r="AO93" s="31" t="s">
        <v>60</v>
      </c>
    </row>
    <row r="94" spans="2:41" s="3" customFormat="1" ht="9.75" customHeight="1" x14ac:dyDescent="0.2">
      <c r="D94" s="161" t="s">
        <v>138</v>
      </c>
      <c r="E94" s="169" t="s">
        <v>127</v>
      </c>
      <c r="P94" s="73"/>
      <c r="Q94" s="89"/>
      <c r="R94" s="6"/>
      <c r="S94" s="39"/>
      <c r="T94" s="6"/>
      <c r="U94" s="5"/>
      <c r="V94" s="52"/>
      <c r="W94" s="56"/>
      <c r="X94" s="15"/>
      <c r="Y94" s="52"/>
      <c r="Z94" s="39"/>
      <c r="AA94" s="39"/>
      <c r="AB94" s="55"/>
      <c r="AC94" s="17"/>
      <c r="AD94" s="15"/>
      <c r="AE94" s="65"/>
      <c r="AF94" s="122"/>
      <c r="AG94" s="39"/>
      <c r="AH94" s="52"/>
      <c r="AJ94" s="17"/>
      <c r="AK94" s="17"/>
      <c r="AL94" s="17"/>
      <c r="AM94" s="17"/>
      <c r="AO94" s="31" t="s">
        <v>60</v>
      </c>
    </row>
    <row r="95" spans="2:41" s="3" customFormat="1" ht="9.75" customHeight="1" x14ac:dyDescent="0.2">
      <c r="D95" s="161"/>
      <c r="E95" s="169" t="s">
        <v>217</v>
      </c>
      <c r="P95" s="73"/>
      <c r="Q95" s="89"/>
      <c r="R95" s="6"/>
      <c r="S95" s="39"/>
      <c r="T95" s="6"/>
      <c r="U95" s="5"/>
      <c r="V95" s="52"/>
      <c r="W95" s="56"/>
      <c r="X95" s="15"/>
      <c r="Y95" s="52"/>
      <c r="Z95" s="39"/>
      <c r="AA95" s="39"/>
      <c r="AB95" s="55"/>
      <c r="AC95" s="17"/>
      <c r="AD95" s="15"/>
      <c r="AE95" s="65"/>
      <c r="AF95" s="122"/>
      <c r="AG95" s="39"/>
      <c r="AH95" s="52"/>
      <c r="AJ95" s="17"/>
      <c r="AK95" s="17"/>
      <c r="AL95" s="17"/>
      <c r="AM95" s="17"/>
      <c r="AO95" s="31" t="s">
        <v>60</v>
      </c>
    </row>
    <row r="96" spans="2:41" s="3" customFormat="1" ht="3.95" customHeight="1" x14ac:dyDescent="0.2">
      <c r="P96" s="73"/>
      <c r="Q96" s="89"/>
      <c r="R96" s="6"/>
      <c r="S96" s="39"/>
      <c r="T96" s="6"/>
      <c r="U96" s="5"/>
      <c r="V96" s="52"/>
      <c r="W96" s="56"/>
      <c r="X96" s="15"/>
      <c r="Y96" s="52"/>
      <c r="Z96" s="39"/>
      <c r="AA96" s="39"/>
      <c r="AB96" s="55"/>
      <c r="AC96" s="17"/>
      <c r="AD96" s="15"/>
      <c r="AE96" s="65"/>
      <c r="AF96" s="122"/>
      <c r="AG96" s="39"/>
      <c r="AH96" s="52"/>
      <c r="AJ96" s="17"/>
      <c r="AK96" s="17"/>
      <c r="AL96" s="17"/>
      <c r="AM96" s="17"/>
      <c r="AO96" s="31" t="s">
        <v>60</v>
      </c>
    </row>
    <row r="97" spans="2:41" s="3" customFormat="1" ht="9.9499999999999993" customHeight="1" x14ac:dyDescent="0.2">
      <c r="C97" s="148" t="s">
        <v>206</v>
      </c>
      <c r="D97" s="147"/>
      <c r="E97" s="147"/>
      <c r="P97" s="149"/>
      <c r="Q97" s="6"/>
      <c r="R97" s="78" t="s">
        <v>100</v>
      </c>
      <c r="S97" s="190" t="s">
        <v>209</v>
      </c>
      <c r="T97" s="191"/>
      <c r="U97" s="5"/>
      <c r="V97" s="52"/>
      <c r="W97" s="69"/>
      <c r="X97" s="69"/>
      <c r="Y97" s="52"/>
      <c r="Z97" s="39"/>
      <c r="AA97" s="39"/>
      <c r="AB97" s="55"/>
      <c r="AC97" s="17"/>
      <c r="AD97" s="15"/>
      <c r="AE97" s="65"/>
      <c r="AF97" s="122"/>
      <c r="AG97" s="17"/>
      <c r="AH97" s="52"/>
      <c r="AJ97" s="17"/>
      <c r="AK97" s="17"/>
      <c r="AL97" s="17"/>
      <c r="AM97" s="17"/>
      <c r="AO97" s="31" t="s">
        <v>60</v>
      </c>
    </row>
    <row r="98" spans="2:41" s="3" customFormat="1" ht="3" customHeight="1" x14ac:dyDescent="0.2">
      <c r="P98" s="73"/>
      <c r="Q98" s="89"/>
      <c r="R98" s="6"/>
      <c r="S98" s="39"/>
      <c r="T98" s="6"/>
      <c r="U98" s="5"/>
      <c r="V98" s="52"/>
      <c r="W98" s="56"/>
      <c r="X98" s="15"/>
      <c r="Y98" s="52"/>
      <c r="Z98" s="39"/>
      <c r="AA98" s="39"/>
      <c r="AB98" s="55"/>
      <c r="AC98" s="17"/>
      <c r="AD98" s="15"/>
      <c r="AE98" s="65"/>
      <c r="AF98" s="122"/>
      <c r="AG98" s="39"/>
      <c r="AH98" s="52"/>
      <c r="AJ98" s="17"/>
      <c r="AK98" s="17"/>
      <c r="AL98" s="17"/>
      <c r="AM98" s="17"/>
      <c r="AO98" s="31" t="s">
        <v>60</v>
      </c>
    </row>
    <row r="99" spans="2:41" s="3" customFormat="1" ht="9.9499999999999993" customHeight="1" x14ac:dyDescent="0.2">
      <c r="C99" s="35"/>
      <c r="D99" s="40" t="s">
        <v>10</v>
      </c>
      <c r="E99" s="146" t="s">
        <v>190</v>
      </c>
      <c r="F99" s="146"/>
      <c r="G99" s="146"/>
      <c r="H99" s="146"/>
      <c r="I99" s="146"/>
      <c r="J99" s="39"/>
      <c r="K99" s="39"/>
      <c r="L99" s="39"/>
      <c r="M99" s="39"/>
      <c r="N99" s="39"/>
      <c r="O99" s="39"/>
      <c r="P99" s="39"/>
      <c r="Q99" s="39"/>
      <c r="R99" s="39"/>
      <c r="S99" s="39"/>
      <c r="T99" s="39"/>
      <c r="U99" s="39"/>
      <c r="V99" s="52"/>
      <c r="W99" s="69"/>
      <c r="X99" s="69"/>
      <c r="Y99" s="52"/>
      <c r="Z99" s="39"/>
      <c r="AA99" s="39"/>
      <c r="AB99" s="55"/>
      <c r="AC99" s="17"/>
      <c r="AD99" s="15"/>
      <c r="AE99" s="65"/>
      <c r="AF99" s="122"/>
      <c r="AG99" s="17"/>
      <c r="AH99" s="52"/>
      <c r="AJ99" s="17"/>
      <c r="AK99" s="17"/>
      <c r="AL99" s="17"/>
      <c r="AM99" s="17"/>
      <c r="AO99" s="31" t="s">
        <v>60</v>
      </c>
    </row>
    <row r="100" spans="2:41" s="3" customFormat="1" ht="3" customHeight="1" x14ac:dyDescent="0.2">
      <c r="P100" s="73"/>
      <c r="Q100" s="89"/>
      <c r="R100" s="6"/>
      <c r="S100" s="39"/>
      <c r="T100" s="6"/>
      <c r="U100" s="5"/>
      <c r="V100" s="52"/>
      <c r="W100" s="56"/>
      <c r="X100" s="15"/>
      <c r="Y100" s="52"/>
      <c r="Z100" s="39"/>
      <c r="AA100" s="39"/>
      <c r="AB100" s="55"/>
      <c r="AC100" s="17"/>
      <c r="AD100" s="15"/>
      <c r="AE100" s="65"/>
      <c r="AF100" s="122"/>
      <c r="AG100" s="39"/>
      <c r="AH100" s="52"/>
      <c r="AJ100" s="17"/>
      <c r="AK100" s="17"/>
      <c r="AL100" s="17"/>
      <c r="AM100" s="17"/>
      <c r="AO100" s="31" t="s">
        <v>60</v>
      </c>
    </row>
    <row r="101" spans="2:41" s="3" customFormat="1" ht="9.9499999999999993" customHeight="1" x14ac:dyDescent="0.2">
      <c r="C101" s="196" t="s">
        <v>179</v>
      </c>
      <c r="D101" s="196"/>
      <c r="E101" s="146"/>
      <c r="F101" s="146"/>
      <c r="G101" s="146"/>
      <c r="H101" s="146"/>
      <c r="I101" s="146"/>
      <c r="J101" s="146"/>
      <c r="K101" s="146"/>
      <c r="L101" s="146"/>
      <c r="M101" s="146"/>
      <c r="N101" s="146"/>
      <c r="O101" s="30"/>
      <c r="P101" s="30"/>
      <c r="Q101" s="30"/>
      <c r="R101" s="30"/>
      <c r="S101" s="39"/>
      <c r="T101" s="30"/>
      <c r="U101" s="5"/>
      <c r="V101" s="52"/>
      <c r="W101" s="69"/>
      <c r="X101" s="69"/>
      <c r="Y101" s="52"/>
      <c r="Z101" s="39"/>
      <c r="AA101" s="39"/>
      <c r="AB101" s="55"/>
      <c r="AC101" s="17"/>
      <c r="AD101" s="15"/>
      <c r="AE101" s="65"/>
      <c r="AF101" s="122"/>
      <c r="AG101" s="17"/>
      <c r="AH101" s="52"/>
      <c r="AJ101" s="17"/>
      <c r="AK101" s="17"/>
      <c r="AL101" s="17"/>
      <c r="AM101" s="17"/>
      <c r="AO101" s="31" t="s">
        <v>60</v>
      </c>
    </row>
    <row r="102" spans="2:41" s="3" customFormat="1" ht="1.5" customHeight="1" x14ac:dyDescent="0.2">
      <c r="P102" s="73"/>
      <c r="Q102" s="89"/>
      <c r="R102" s="6"/>
      <c r="S102" s="39"/>
      <c r="T102" s="6"/>
      <c r="U102" s="5"/>
      <c r="V102" s="52"/>
      <c r="W102" s="56"/>
      <c r="X102" s="15"/>
      <c r="Y102" s="52"/>
      <c r="Z102" s="39"/>
      <c r="AA102" s="39"/>
      <c r="AB102" s="55"/>
      <c r="AC102" s="17"/>
      <c r="AD102" s="15"/>
      <c r="AE102" s="65"/>
      <c r="AF102" s="122"/>
      <c r="AG102" s="39"/>
      <c r="AH102" s="52"/>
      <c r="AJ102" s="17"/>
      <c r="AK102" s="17"/>
      <c r="AL102" s="17"/>
      <c r="AM102" s="17"/>
      <c r="AO102" s="31" t="s">
        <v>60</v>
      </c>
    </row>
    <row r="103" spans="2:41" s="3" customFormat="1" ht="9.9499999999999993" customHeight="1" x14ac:dyDescent="0.2">
      <c r="B103" s="113" t="s">
        <v>97</v>
      </c>
      <c r="D103" s="40"/>
      <c r="E103" s="73" t="s">
        <v>180</v>
      </c>
      <c r="F103" s="73"/>
      <c r="G103" s="30" t="s">
        <v>49</v>
      </c>
      <c r="H103" s="30"/>
      <c r="I103" s="30"/>
      <c r="J103" s="30"/>
      <c r="K103" s="30" t="s">
        <v>124</v>
      </c>
      <c r="L103" s="30"/>
      <c r="M103" s="30"/>
      <c r="N103" s="30"/>
      <c r="P103" s="73" t="s">
        <v>191</v>
      </c>
      <c r="Q103" s="89"/>
      <c r="R103" s="29" t="s">
        <v>53</v>
      </c>
      <c r="S103" s="39">
        <f t="shared" ref="S103" si="50">IF(Suggested="Yes",AA103,AG103)</f>
        <v>15.9</v>
      </c>
      <c r="T103" s="37" t="s">
        <v>48</v>
      </c>
      <c r="U103" s="5" t="str">
        <f>+Instructions!$B$3</f>
        <v>B</v>
      </c>
      <c r="V103" s="52"/>
      <c r="W103" s="56">
        <f>+Instructions!$C$22</f>
        <v>0</v>
      </c>
      <c r="X103" s="17">
        <f>ROUND($AA103*(1-W103)+0.004999,2)</f>
        <v>15.9</v>
      </c>
      <c r="Y103" s="52"/>
      <c r="Z103" s="6" t="s">
        <v>222</v>
      </c>
      <c r="AA103" s="39">
        <v>15.9</v>
      </c>
      <c r="AB103" s="60">
        <f t="shared" ref="AB103" si="51">+W103</f>
        <v>0</v>
      </c>
      <c r="AC103" s="17">
        <f t="shared" ref="AC103" si="52">+X103</f>
        <v>15.9</v>
      </c>
      <c r="AD103" s="12">
        <f t="shared" ref="AD103" si="53">(AG103-AC103)/AG103</f>
        <v>0</v>
      </c>
      <c r="AE103" s="119"/>
      <c r="AF103" s="129">
        <v>4</v>
      </c>
      <c r="AG103" s="106">
        <f t="shared" ref="AG103" si="54">SUM(AJ103:AL103)+AE103</f>
        <v>15.9</v>
      </c>
      <c r="AH103" s="52"/>
      <c r="AJ103" s="17">
        <f t="shared" ref="AJ103" si="55">ROUND(AC103/(1-VLOOKUP(AF103,Group,2,FALSE)),2)</f>
        <v>15.9</v>
      </c>
      <c r="AK103" s="17">
        <f t="shared" ref="AK103" si="56">IF(VLOOKUP(AF103,Group,5,FALSE)="YES",VLOOKUP(ROUND(ROUND(AJ103,1)-AJ103,2),Round,2,FALSE)+VLOOKUP(AF103,Group,6,FALSE),0)</f>
        <v>0</v>
      </c>
      <c r="AL103" s="17">
        <f t="shared" ref="AL103" si="57">IF(VLOOKUP(AF103,Group,7,FALSE)="",0,ROUND(AJ103-0.04999,1)-AJ103+AM103)</f>
        <v>0</v>
      </c>
      <c r="AM103" s="17" t="str">
        <f t="shared" ref="AM103" si="58">IF(VLOOKUP(AF103,Group,7,FALSE)="","",VLOOKUP(AF103,Group,7,FALSE))</f>
        <v/>
      </c>
      <c r="AO103" s="96" t="s">
        <v>60</v>
      </c>
    </row>
    <row r="104" spans="2:41" s="3" customFormat="1" ht="3" customHeight="1" x14ac:dyDescent="0.2">
      <c r="P104" s="73"/>
      <c r="Q104" s="89"/>
      <c r="R104" s="6"/>
      <c r="S104" s="39"/>
      <c r="T104" s="6"/>
      <c r="U104" s="5"/>
      <c r="V104" s="52"/>
      <c r="W104" s="56"/>
      <c r="X104" s="15"/>
      <c r="Y104" s="52"/>
      <c r="Z104" s="39"/>
      <c r="AA104" s="39"/>
      <c r="AB104" s="55"/>
      <c r="AC104" s="17"/>
      <c r="AD104" s="15"/>
      <c r="AE104" s="65"/>
      <c r="AF104" s="122"/>
      <c r="AG104" s="39"/>
      <c r="AH104" s="52"/>
      <c r="AJ104" s="17"/>
      <c r="AK104" s="17"/>
      <c r="AL104" s="17"/>
      <c r="AM104" s="17"/>
      <c r="AO104" s="31" t="s">
        <v>60</v>
      </c>
    </row>
    <row r="105" spans="2:41" s="3" customFormat="1" ht="9.9499999999999993" customHeight="1" x14ac:dyDescent="0.2">
      <c r="C105" s="196" t="s">
        <v>172</v>
      </c>
      <c r="D105" s="196"/>
      <c r="E105" s="146"/>
      <c r="F105" s="146"/>
      <c r="G105" s="146"/>
      <c r="H105" s="146"/>
      <c r="I105" s="146"/>
      <c r="J105" s="146"/>
      <c r="K105" s="146"/>
      <c r="L105" s="146"/>
      <c r="M105" s="146"/>
      <c r="N105" s="146"/>
      <c r="O105" s="30"/>
      <c r="P105" s="30"/>
      <c r="Q105" s="30"/>
      <c r="R105" s="30"/>
      <c r="S105" s="39"/>
      <c r="T105" s="30"/>
      <c r="U105" s="5"/>
      <c r="V105" s="204"/>
      <c r="W105" s="69"/>
      <c r="X105" s="69"/>
      <c r="Y105" s="52"/>
      <c r="Z105" s="39"/>
      <c r="AA105" s="39"/>
      <c r="AB105" s="55"/>
      <c r="AC105" s="17"/>
      <c r="AD105" s="15"/>
      <c r="AE105" s="65"/>
      <c r="AF105" s="122"/>
      <c r="AG105" s="17"/>
      <c r="AH105" s="52"/>
      <c r="AJ105" s="17"/>
      <c r="AK105" s="17"/>
      <c r="AL105" s="17"/>
      <c r="AM105" s="17"/>
      <c r="AO105" s="31" t="s">
        <v>60</v>
      </c>
    </row>
    <row r="106" spans="2:41" s="3" customFormat="1" ht="3" customHeight="1" x14ac:dyDescent="0.2">
      <c r="P106" s="73"/>
      <c r="Q106" s="89"/>
      <c r="R106" s="6"/>
      <c r="S106" s="39"/>
      <c r="T106" s="6"/>
      <c r="U106" s="5"/>
      <c r="V106" s="52"/>
      <c r="W106" s="56"/>
      <c r="X106" s="15"/>
      <c r="Y106" s="52"/>
      <c r="Z106" s="39"/>
      <c r="AA106" s="39"/>
      <c r="AB106" s="55"/>
      <c r="AC106" s="17"/>
      <c r="AD106" s="15"/>
      <c r="AE106" s="65"/>
      <c r="AF106" s="122"/>
      <c r="AG106" s="39"/>
      <c r="AH106" s="52"/>
      <c r="AJ106" s="17"/>
      <c r="AK106" s="17"/>
      <c r="AL106" s="17"/>
      <c r="AM106" s="17"/>
      <c r="AO106" s="31" t="s">
        <v>60</v>
      </c>
    </row>
    <row r="107" spans="2:41" s="3" customFormat="1" ht="9.9499999999999993" customHeight="1" x14ac:dyDescent="0.2">
      <c r="C107" s="35"/>
      <c r="D107" s="40" t="s">
        <v>10</v>
      </c>
      <c r="E107" s="146" t="s">
        <v>190</v>
      </c>
      <c r="F107" s="146"/>
      <c r="G107" s="146"/>
      <c r="H107" s="146"/>
      <c r="I107" s="146"/>
      <c r="J107" s="146"/>
      <c r="K107" s="146"/>
      <c r="L107" s="97"/>
      <c r="M107" s="37" t="s">
        <v>198</v>
      </c>
      <c r="N107" s="39"/>
      <c r="O107" s="39"/>
      <c r="P107" s="55"/>
      <c r="Q107" s="39"/>
      <c r="R107" s="39"/>
      <c r="S107" s="39"/>
      <c r="T107" s="39"/>
      <c r="U107" s="39"/>
      <c r="V107" s="204"/>
      <c r="W107" s="69"/>
      <c r="X107" s="69"/>
      <c r="Y107" s="52"/>
      <c r="Z107" s="39"/>
      <c r="AA107" s="39"/>
      <c r="AB107" s="55"/>
      <c r="AC107" s="17"/>
      <c r="AD107" s="15"/>
      <c r="AE107" s="65"/>
      <c r="AF107" s="122"/>
      <c r="AG107" s="17"/>
      <c r="AH107" s="52"/>
      <c r="AJ107" s="17"/>
      <c r="AK107" s="17"/>
      <c r="AL107" s="17"/>
      <c r="AM107" s="17"/>
      <c r="AO107" s="31" t="s">
        <v>60</v>
      </c>
    </row>
    <row r="108" spans="2:41" s="3" customFormat="1" ht="3" customHeight="1" x14ac:dyDescent="0.2">
      <c r="P108" s="73"/>
      <c r="Q108" s="89"/>
      <c r="R108" s="6"/>
      <c r="S108" s="39"/>
      <c r="T108" s="6"/>
      <c r="U108" s="5"/>
      <c r="V108" s="52"/>
      <c r="W108" s="56"/>
      <c r="X108" s="15"/>
      <c r="Y108" s="52"/>
      <c r="Z108" s="39"/>
      <c r="AA108" s="39"/>
      <c r="AB108" s="55"/>
      <c r="AC108" s="17"/>
      <c r="AD108" s="15"/>
      <c r="AE108" s="65"/>
      <c r="AF108" s="122"/>
      <c r="AG108" s="39"/>
      <c r="AH108" s="52"/>
      <c r="AJ108" s="17"/>
      <c r="AK108" s="17"/>
      <c r="AL108" s="17"/>
      <c r="AM108" s="17"/>
      <c r="AO108" s="31" t="s">
        <v>60</v>
      </c>
    </row>
    <row r="109" spans="2:41" s="3" customFormat="1" ht="9.9499999999999993" customHeight="1" x14ac:dyDescent="0.2">
      <c r="B109" s="113" t="s">
        <v>97</v>
      </c>
      <c r="D109" s="40"/>
      <c r="E109" s="73" t="s">
        <v>93</v>
      </c>
      <c r="F109" s="73"/>
      <c r="G109" s="30" t="s">
        <v>49</v>
      </c>
      <c r="H109" s="30"/>
      <c r="I109" s="30"/>
      <c r="J109" s="30"/>
      <c r="K109" s="30" t="s">
        <v>124</v>
      </c>
      <c r="L109" s="30"/>
      <c r="M109" s="30"/>
      <c r="N109" s="30"/>
      <c r="P109" s="73" t="s">
        <v>152</v>
      </c>
      <c r="Q109" s="89" t="s">
        <v>14</v>
      </c>
      <c r="R109" s="29"/>
      <c r="S109" s="39">
        <f t="shared" ref="S109:S110" si="59">IF(Suggested="Yes",AA109,AG109)</f>
        <v>9.1999999999999993</v>
      </c>
      <c r="T109" s="37" t="s">
        <v>48</v>
      </c>
      <c r="U109" s="5" t="str">
        <f>+Instructions!$B$3</f>
        <v>B</v>
      </c>
      <c r="V109" s="52"/>
      <c r="W109" s="56">
        <f>+Instructions!$C$22</f>
        <v>0</v>
      </c>
      <c r="X109" s="17">
        <f>ROUND($AA109*(1-W109)+0.004999,2)</f>
        <v>9.1999999999999993</v>
      </c>
      <c r="Y109" s="52"/>
      <c r="Z109" s="6" t="s">
        <v>222</v>
      </c>
      <c r="AA109" s="39">
        <v>9.1999999999999993</v>
      </c>
      <c r="AB109" s="60">
        <f t="shared" ref="AB109:AB110" si="60">+W109</f>
        <v>0</v>
      </c>
      <c r="AC109" s="17">
        <f t="shared" ref="AC109:AC110" si="61">+X109</f>
        <v>9.1999999999999993</v>
      </c>
      <c r="AD109" s="12">
        <f t="shared" ref="AD109:AD110" si="62">(AG109-AC109)/AG109</f>
        <v>0</v>
      </c>
      <c r="AE109" s="119"/>
      <c r="AF109" s="129">
        <v>4</v>
      </c>
      <c r="AG109" s="106">
        <f t="shared" ref="AG109:AG110" si="63">SUM(AJ109:AL109)+AE109</f>
        <v>9.1999999999999993</v>
      </c>
      <c r="AH109" s="52"/>
      <c r="AJ109" s="17">
        <f t="shared" ref="AJ109:AJ110" si="64">ROUND(AC109/(1-VLOOKUP(AF109,Group,2,FALSE)),2)</f>
        <v>9.1999999999999993</v>
      </c>
      <c r="AK109" s="17">
        <f t="shared" ref="AK109:AK110" si="65">IF(VLOOKUP(AF109,Group,5,FALSE)="YES",VLOOKUP(ROUND(ROUND(AJ109,1)-AJ109,2),Round,2,FALSE)+VLOOKUP(AF109,Group,6,FALSE),0)</f>
        <v>0</v>
      </c>
      <c r="AL109" s="17">
        <f t="shared" ref="AL109:AL110" si="66">IF(VLOOKUP(AF109,Group,7,FALSE)="",0,ROUND(AJ109-0.04999,1)-AJ109+AM109)</f>
        <v>0</v>
      </c>
      <c r="AM109" s="17" t="str">
        <f t="shared" ref="AM109:AM110" si="67">IF(VLOOKUP(AF109,Group,7,FALSE)="","",VLOOKUP(AF109,Group,7,FALSE))</f>
        <v/>
      </c>
      <c r="AO109" s="96" t="s">
        <v>60</v>
      </c>
    </row>
    <row r="110" spans="2:41" s="3" customFormat="1" ht="9.9499999999999993" customHeight="1" x14ac:dyDescent="0.2">
      <c r="B110" s="113" t="s">
        <v>97</v>
      </c>
      <c r="D110" s="40"/>
      <c r="E110" s="73" t="s">
        <v>104</v>
      </c>
      <c r="F110" s="73"/>
      <c r="G110" s="30" t="s">
        <v>49</v>
      </c>
      <c r="H110" s="30"/>
      <c r="I110" s="30"/>
      <c r="J110" s="30"/>
      <c r="K110" s="30" t="s">
        <v>124</v>
      </c>
      <c r="L110" s="30"/>
      <c r="M110" s="30"/>
      <c r="N110" s="30"/>
      <c r="P110" s="73" t="s">
        <v>151</v>
      </c>
      <c r="Q110" s="89" t="s">
        <v>14</v>
      </c>
      <c r="R110" s="29"/>
      <c r="S110" s="39">
        <f t="shared" si="59"/>
        <v>9.25</v>
      </c>
      <c r="T110" s="37" t="s">
        <v>48</v>
      </c>
      <c r="U110" s="5" t="str">
        <f>+Instructions!$B$3</f>
        <v>B</v>
      </c>
      <c r="V110" s="52"/>
      <c r="W110" s="56">
        <f>+Instructions!$C$22</f>
        <v>0</v>
      </c>
      <c r="X110" s="17">
        <f>ROUND($AA110*(1-W110)+0.004999,2)</f>
        <v>9.25</v>
      </c>
      <c r="Y110" s="52"/>
      <c r="Z110" s="6" t="s">
        <v>222</v>
      </c>
      <c r="AA110" s="39">
        <v>9.25</v>
      </c>
      <c r="AB110" s="60">
        <f t="shared" si="60"/>
        <v>0</v>
      </c>
      <c r="AC110" s="17">
        <f t="shared" si="61"/>
        <v>9.25</v>
      </c>
      <c r="AD110" s="12">
        <f t="shared" si="62"/>
        <v>0</v>
      </c>
      <c r="AE110" s="119"/>
      <c r="AF110" s="129">
        <v>4</v>
      </c>
      <c r="AG110" s="106">
        <f t="shared" si="63"/>
        <v>9.25</v>
      </c>
      <c r="AH110" s="52"/>
      <c r="AJ110" s="17">
        <f t="shared" si="64"/>
        <v>9.25</v>
      </c>
      <c r="AK110" s="17">
        <f t="shared" si="65"/>
        <v>0</v>
      </c>
      <c r="AL110" s="17">
        <f t="shared" si="66"/>
        <v>0</v>
      </c>
      <c r="AM110" s="17" t="str">
        <f t="shared" si="67"/>
        <v/>
      </c>
      <c r="AO110" s="96" t="s">
        <v>60</v>
      </c>
    </row>
    <row r="111" spans="2:41" s="3" customFormat="1" ht="9.9499999999999993" customHeight="1" x14ac:dyDescent="0.2">
      <c r="B111" s="113" t="s">
        <v>97</v>
      </c>
      <c r="D111" s="40"/>
      <c r="E111" s="73" t="s">
        <v>96</v>
      </c>
      <c r="F111" s="73"/>
      <c r="G111" s="30" t="s">
        <v>49</v>
      </c>
      <c r="H111" s="30"/>
      <c r="I111" s="30"/>
      <c r="J111" s="30"/>
      <c r="K111" s="30" t="s">
        <v>124</v>
      </c>
      <c r="L111" s="30"/>
      <c r="M111" s="30"/>
      <c r="N111" s="30"/>
      <c r="P111" s="73" t="s">
        <v>151</v>
      </c>
      <c r="Q111" s="89"/>
      <c r="R111" s="29"/>
      <c r="S111" s="39">
        <f t="shared" ref="S111" si="68">IF(Suggested="Yes",AA111,AG111)</f>
        <v>11.25</v>
      </c>
      <c r="T111" s="37" t="s">
        <v>48</v>
      </c>
      <c r="U111" s="5" t="str">
        <f>+Instructions!$B$3</f>
        <v>B</v>
      </c>
      <c r="V111" s="52"/>
      <c r="W111" s="56">
        <f>+Instructions!$C$22</f>
        <v>0</v>
      </c>
      <c r="X111" s="17">
        <f>ROUND($AA111*(1-W111)+0.004999,2)</f>
        <v>11.25</v>
      </c>
      <c r="Y111" s="52"/>
      <c r="Z111" s="6" t="s">
        <v>222</v>
      </c>
      <c r="AA111" s="39">
        <v>11.25</v>
      </c>
      <c r="AB111" s="60">
        <f t="shared" ref="AB111" si="69">+W111</f>
        <v>0</v>
      </c>
      <c r="AC111" s="17">
        <f t="shared" ref="AC111" si="70">+X111</f>
        <v>11.25</v>
      </c>
      <c r="AD111" s="12">
        <f t="shared" ref="AD111" si="71">(AG111-AC111)/AG111</f>
        <v>0</v>
      </c>
      <c r="AE111" s="119"/>
      <c r="AF111" s="129">
        <v>4</v>
      </c>
      <c r="AG111" s="106">
        <f t="shared" ref="AG111" si="72">SUM(AJ111:AL111)+AE111</f>
        <v>11.25</v>
      </c>
      <c r="AH111" s="52"/>
      <c r="AJ111" s="17">
        <f t="shared" ref="AJ111" si="73">ROUND(AC111/(1-VLOOKUP(AF111,Group,2,FALSE)),2)</f>
        <v>11.25</v>
      </c>
      <c r="AK111" s="17">
        <f t="shared" ref="AK111" si="74">IF(VLOOKUP(AF111,Group,5,FALSE)="YES",VLOOKUP(ROUND(ROUND(AJ111,1)-AJ111,2),Round,2,FALSE)+VLOOKUP(AF111,Group,6,FALSE),0)</f>
        <v>0</v>
      </c>
      <c r="AL111" s="17">
        <f t="shared" ref="AL111" si="75">IF(VLOOKUP(AF111,Group,7,FALSE)="",0,ROUND(AJ111-0.04999,1)-AJ111+AM111)</f>
        <v>0</v>
      </c>
      <c r="AM111" s="17" t="str">
        <f t="shared" ref="AM111" si="76">IF(VLOOKUP(AF111,Group,7,FALSE)="","",VLOOKUP(AF111,Group,7,FALSE))</f>
        <v/>
      </c>
      <c r="AO111" s="96" t="s">
        <v>60</v>
      </c>
    </row>
    <row r="112" spans="2:41" s="3" customFormat="1" ht="9.9499999999999993" customHeight="1" x14ac:dyDescent="0.2">
      <c r="B112" s="113" t="s">
        <v>97</v>
      </c>
      <c r="D112" s="40"/>
      <c r="E112" s="73" t="s">
        <v>173</v>
      </c>
      <c r="F112" s="73"/>
      <c r="G112" s="30" t="s">
        <v>49</v>
      </c>
      <c r="H112" s="30"/>
      <c r="I112" s="30"/>
      <c r="J112" s="30"/>
      <c r="K112" s="30" t="s">
        <v>124</v>
      </c>
      <c r="L112" s="30"/>
      <c r="M112" s="30"/>
      <c r="N112" s="30"/>
      <c r="P112" s="73" t="s">
        <v>151</v>
      </c>
      <c r="Q112" s="89"/>
      <c r="R112" s="29"/>
      <c r="S112" s="39">
        <f t="shared" ref="S112" si="77">IF(Suggested="Yes",AA112,AG112)</f>
        <v>12.6</v>
      </c>
      <c r="T112" s="37" t="s">
        <v>48</v>
      </c>
      <c r="U112" s="5" t="str">
        <f>+Instructions!$B$3</f>
        <v>B</v>
      </c>
      <c r="V112" s="52"/>
      <c r="W112" s="56">
        <f>+Instructions!$C$22</f>
        <v>0</v>
      </c>
      <c r="X112" s="17">
        <f>ROUND($AA112*(1-W112)+0.004999,2)</f>
        <v>12.6</v>
      </c>
      <c r="Y112" s="52"/>
      <c r="Z112" s="6" t="s">
        <v>222</v>
      </c>
      <c r="AA112" s="39">
        <v>12.6</v>
      </c>
      <c r="AB112" s="60">
        <f t="shared" ref="AB112" si="78">+W112</f>
        <v>0</v>
      </c>
      <c r="AC112" s="17">
        <f t="shared" ref="AC112" si="79">+X112</f>
        <v>12.6</v>
      </c>
      <c r="AD112" s="12">
        <f t="shared" ref="AD112" si="80">(AG112-AC112)/AG112</f>
        <v>0</v>
      </c>
      <c r="AE112" s="119"/>
      <c r="AF112" s="129">
        <v>4</v>
      </c>
      <c r="AG112" s="106">
        <f t="shared" ref="AG112" si="81">SUM(AJ112:AL112)+AE112</f>
        <v>12.6</v>
      </c>
      <c r="AH112" s="52"/>
      <c r="AJ112" s="17">
        <f t="shared" ref="AJ112" si="82">ROUND(AC112/(1-VLOOKUP(AF112,Group,2,FALSE)),2)</f>
        <v>12.6</v>
      </c>
      <c r="AK112" s="17">
        <f t="shared" ref="AK112" si="83">IF(VLOOKUP(AF112,Group,5,FALSE)="YES",VLOOKUP(ROUND(ROUND(AJ112,1)-AJ112,2),Round,2,FALSE)+VLOOKUP(AF112,Group,6,FALSE),0)</f>
        <v>0</v>
      </c>
      <c r="AL112" s="17">
        <f t="shared" ref="AL112" si="84">IF(VLOOKUP(AF112,Group,7,FALSE)="",0,ROUND(AJ112-0.04999,1)-AJ112+AM112)</f>
        <v>0</v>
      </c>
      <c r="AM112" s="17" t="str">
        <f t="shared" ref="AM112" si="85">IF(VLOOKUP(AF112,Group,7,FALSE)="","",VLOOKUP(AF112,Group,7,FALSE))</f>
        <v/>
      </c>
      <c r="AO112" s="96" t="s">
        <v>60</v>
      </c>
    </row>
    <row r="113" spans="2:41" s="3" customFormat="1" ht="1.5" customHeight="1" x14ac:dyDescent="0.2">
      <c r="P113" s="73"/>
      <c r="Q113" s="89"/>
      <c r="R113" s="6"/>
      <c r="S113" s="39"/>
      <c r="T113" s="6"/>
      <c r="U113" s="5"/>
      <c r="V113" s="52"/>
      <c r="W113" s="56"/>
      <c r="X113" s="15"/>
      <c r="Y113" s="52"/>
      <c r="Z113" s="39"/>
      <c r="AA113" s="39"/>
      <c r="AB113" s="55"/>
      <c r="AC113" s="17"/>
      <c r="AD113" s="15"/>
      <c r="AE113" s="65"/>
      <c r="AF113" s="122"/>
      <c r="AG113" s="39"/>
      <c r="AH113" s="52"/>
      <c r="AJ113" s="17"/>
      <c r="AK113" s="17"/>
      <c r="AL113" s="17"/>
      <c r="AM113" s="17"/>
      <c r="AO113" s="31"/>
    </row>
    <row r="114" spans="2:41" s="3" customFormat="1" ht="9.9499999999999993" customHeight="1" x14ac:dyDescent="0.2">
      <c r="B114" s="113" t="s">
        <v>97</v>
      </c>
      <c r="D114" s="40"/>
      <c r="E114" s="73" t="s">
        <v>146</v>
      </c>
      <c r="F114" s="73"/>
      <c r="G114" s="30" t="s">
        <v>129</v>
      </c>
      <c r="H114" s="30"/>
      <c r="I114" s="30"/>
      <c r="J114" s="30"/>
      <c r="K114" s="30" t="s">
        <v>124</v>
      </c>
      <c r="L114" s="30"/>
      <c r="M114" s="30"/>
      <c r="N114" s="30"/>
      <c r="P114" s="73" t="s">
        <v>130</v>
      </c>
      <c r="Q114" s="89"/>
      <c r="R114" s="29"/>
      <c r="S114" s="39">
        <f>IF(Suggested="Yes",AA114,AG114)</f>
        <v>16.100000000000001</v>
      </c>
      <c r="T114" s="37" t="s">
        <v>48</v>
      </c>
      <c r="U114" s="5" t="str">
        <f>+Instructions!$B$3</f>
        <v>B</v>
      </c>
      <c r="V114" s="52"/>
      <c r="W114" s="56">
        <f>+Instructions!$C$22</f>
        <v>0</v>
      </c>
      <c r="X114" s="17">
        <f>ROUND($AA114*(1-W114)+0.004999,2)</f>
        <v>16.100000000000001</v>
      </c>
      <c r="Y114" s="52"/>
      <c r="Z114" s="6" t="s">
        <v>222</v>
      </c>
      <c r="AA114" s="39">
        <v>16.100000000000001</v>
      </c>
      <c r="AB114" s="60">
        <f>+W114</f>
        <v>0</v>
      </c>
      <c r="AC114" s="17">
        <f>+X114</f>
        <v>16.100000000000001</v>
      </c>
      <c r="AD114" s="12">
        <f>(AG114-AC114)/AG114</f>
        <v>0</v>
      </c>
      <c r="AE114" s="119"/>
      <c r="AF114" s="129">
        <v>4</v>
      </c>
      <c r="AG114" s="106">
        <f>SUM(AJ114:AL114)+AE114</f>
        <v>16.100000000000001</v>
      </c>
      <c r="AH114" s="52"/>
      <c r="AJ114" s="17">
        <f>ROUND(AC114/(1-VLOOKUP(AF114,Group,2,FALSE)),2)</f>
        <v>16.100000000000001</v>
      </c>
      <c r="AK114" s="17">
        <f>IF(VLOOKUP(AF114,Group,5,FALSE)="YES",VLOOKUP(ROUND(ROUND(AJ114,1)-AJ114,2),Round,2,FALSE)+VLOOKUP(AF114,Group,6,FALSE),0)</f>
        <v>0</v>
      </c>
      <c r="AL114" s="17">
        <f>IF(VLOOKUP(AF114,Group,7,FALSE)="",0,ROUND(AJ114-0.04999,1)-AJ114+AM114)</f>
        <v>0</v>
      </c>
      <c r="AM114" s="17" t="str">
        <f>IF(VLOOKUP(AF114,Group,7,FALSE)="","",VLOOKUP(AF114,Group,7,FALSE))</f>
        <v/>
      </c>
      <c r="AO114" s="96" t="s">
        <v>60</v>
      </c>
    </row>
    <row r="115" spans="2:41" s="3" customFormat="1" ht="2.1" customHeight="1" x14ac:dyDescent="0.2">
      <c r="P115" s="73"/>
      <c r="Q115" s="89"/>
      <c r="R115" s="6"/>
      <c r="S115" s="39"/>
      <c r="T115" s="6"/>
      <c r="U115" s="5"/>
      <c r="V115" s="52"/>
      <c r="W115" s="56"/>
      <c r="X115" s="15"/>
      <c r="Y115" s="52"/>
      <c r="Z115" s="39"/>
      <c r="AA115" s="39"/>
      <c r="AB115" s="55"/>
      <c r="AC115" s="17"/>
      <c r="AD115" s="15"/>
      <c r="AE115" s="65"/>
      <c r="AF115" s="122"/>
      <c r="AG115" s="39"/>
      <c r="AH115" s="52"/>
      <c r="AJ115" s="17"/>
      <c r="AK115" s="17"/>
      <c r="AL115" s="17"/>
      <c r="AM115" s="17"/>
      <c r="AO115" s="31"/>
    </row>
    <row r="116" spans="2:41" s="3" customFormat="1" ht="9.9499999999999993" customHeight="1" x14ac:dyDescent="0.2">
      <c r="B116" s="115" t="s">
        <v>99</v>
      </c>
      <c r="D116" s="40"/>
      <c r="E116" s="73" t="s">
        <v>92</v>
      </c>
      <c r="F116" s="73"/>
      <c r="G116" s="30" t="s">
        <v>91</v>
      </c>
      <c r="H116" s="30"/>
      <c r="I116" s="30"/>
      <c r="J116" s="30"/>
      <c r="K116" s="30" t="s">
        <v>125</v>
      </c>
      <c r="L116" s="30"/>
      <c r="M116" s="169"/>
      <c r="N116" s="199" t="s">
        <v>114</v>
      </c>
      <c r="P116" s="73" t="s">
        <v>203</v>
      </c>
      <c r="Q116" s="89" t="s">
        <v>14</v>
      </c>
      <c r="R116" s="29"/>
      <c r="S116" s="39">
        <f>IF(Suggested="Yes",AA116,AG116)</f>
        <v>18.95</v>
      </c>
      <c r="T116" s="37" t="s">
        <v>48</v>
      </c>
      <c r="U116" s="5" t="str">
        <f>+Instructions!$B$3</f>
        <v>B</v>
      </c>
      <c r="V116" s="52"/>
      <c r="W116" s="56">
        <f>+Instructions!$C$22</f>
        <v>0</v>
      </c>
      <c r="X116" s="17">
        <f>ROUND($AA116*(1-W116)+0.004999,2)</f>
        <v>18.95</v>
      </c>
      <c r="Y116" s="52"/>
      <c r="Z116" s="6" t="s">
        <v>222</v>
      </c>
      <c r="AA116" s="39">
        <v>18.95</v>
      </c>
      <c r="AB116" s="60">
        <f>+W116</f>
        <v>0</v>
      </c>
      <c r="AC116" s="17">
        <f>+X116</f>
        <v>18.95</v>
      </c>
      <c r="AD116" s="12">
        <f>(AG116-AC116)/AG116</f>
        <v>0</v>
      </c>
      <c r="AE116" s="119"/>
      <c r="AF116" s="131">
        <v>6</v>
      </c>
      <c r="AG116" s="108">
        <f>SUM(AJ116:AL116)+AE116</f>
        <v>18.95</v>
      </c>
      <c r="AH116" s="52"/>
      <c r="AJ116" s="17">
        <f>ROUND(AC116/(1-VLOOKUP(AF116,Group,2,FALSE)),2)</f>
        <v>18.95</v>
      </c>
      <c r="AK116" s="17">
        <f>IF(VLOOKUP(AF116,Group,5,FALSE)="YES",VLOOKUP(ROUND(ROUND(AJ116,1)-AJ116,2),Round,2,FALSE)+VLOOKUP(AF116,Group,6,FALSE),0)</f>
        <v>0</v>
      </c>
      <c r="AL116" s="17">
        <f>IF(VLOOKUP(AF116,Group,7,FALSE)="",0,ROUND(AJ116-0.04999,1)-AJ116+AM116)</f>
        <v>0</v>
      </c>
      <c r="AM116" s="17" t="str">
        <f>IF(VLOOKUP(AF116,Group,7,FALSE)="","",VLOOKUP(AF116,Group,7,FALSE))</f>
        <v/>
      </c>
      <c r="AO116" s="96" t="s">
        <v>60</v>
      </c>
    </row>
    <row r="117" spans="2:41" s="3" customFormat="1" ht="1.5" customHeight="1" x14ac:dyDescent="0.2">
      <c r="P117" s="73"/>
      <c r="Q117" s="89"/>
      <c r="R117" s="6"/>
      <c r="S117" s="39"/>
      <c r="T117" s="6"/>
      <c r="U117" s="5"/>
      <c r="V117" s="52"/>
      <c r="W117" s="56"/>
      <c r="X117" s="15"/>
      <c r="Y117" s="52"/>
      <c r="Z117" s="39"/>
      <c r="AA117" s="39"/>
      <c r="AB117" s="55"/>
      <c r="AC117" s="17"/>
      <c r="AD117" s="15"/>
      <c r="AE117" s="65"/>
      <c r="AF117" s="122"/>
      <c r="AG117" s="39"/>
      <c r="AH117" s="52"/>
      <c r="AJ117" s="17"/>
      <c r="AK117" s="17"/>
      <c r="AL117" s="17"/>
      <c r="AM117" s="17"/>
      <c r="AO117" s="31"/>
    </row>
    <row r="118" spans="2:41" s="3" customFormat="1" ht="9.9499999999999993" customHeight="1" x14ac:dyDescent="0.2">
      <c r="B118" s="114" t="s">
        <v>98</v>
      </c>
      <c r="D118" s="40"/>
      <c r="E118" s="73" t="s">
        <v>189</v>
      </c>
      <c r="F118" s="73"/>
      <c r="G118" s="30" t="s">
        <v>90</v>
      </c>
      <c r="H118" s="30"/>
      <c r="I118" s="30"/>
      <c r="J118" s="30"/>
      <c r="K118" s="30" t="s">
        <v>125</v>
      </c>
      <c r="L118" s="30"/>
      <c r="M118" s="30"/>
      <c r="N118" s="30"/>
      <c r="P118" s="73" t="s">
        <v>113</v>
      </c>
      <c r="Q118" s="89"/>
      <c r="R118" s="29"/>
      <c r="S118" s="39">
        <f>IF(Suggested="Yes",AA118,AG118)</f>
        <v>13.45</v>
      </c>
      <c r="T118" s="37" t="s">
        <v>47</v>
      </c>
      <c r="U118" s="5" t="str">
        <f>+Instructions!$B$3</f>
        <v>B</v>
      </c>
      <c r="V118" s="52"/>
      <c r="W118" s="56">
        <f>+Instructions!$C$22</f>
        <v>0</v>
      </c>
      <c r="X118" s="17">
        <f>ROUND($AA118*(1-W118)+0.004999,2)</f>
        <v>13.45</v>
      </c>
      <c r="Y118" s="52"/>
      <c r="Z118" s="6" t="s">
        <v>222</v>
      </c>
      <c r="AA118" s="39">
        <v>13.45</v>
      </c>
      <c r="AB118" s="60">
        <f>+W118</f>
        <v>0</v>
      </c>
      <c r="AC118" s="17">
        <f>+X118</f>
        <v>13.45</v>
      </c>
      <c r="AD118" s="12">
        <f>(AG118-AC118)/AG118</f>
        <v>0</v>
      </c>
      <c r="AE118" s="119"/>
      <c r="AF118" s="130">
        <v>5</v>
      </c>
      <c r="AG118" s="107">
        <f>SUM(AJ118:AL118)+AE118</f>
        <v>13.45</v>
      </c>
      <c r="AH118" s="52"/>
      <c r="AJ118" s="17">
        <f>ROUND(AC118/(1-VLOOKUP(AF118,Group,2,FALSE)),2)</f>
        <v>13.45</v>
      </c>
      <c r="AK118" s="17">
        <f>IF(VLOOKUP(AF118,Group,5,FALSE)="YES",VLOOKUP(ROUND(ROUND(AJ118,1)-AJ118,2),Round,2,FALSE)+VLOOKUP(AF118,Group,6,FALSE),0)</f>
        <v>0</v>
      </c>
      <c r="AL118" s="17">
        <f>IF(VLOOKUP(AF118,Group,7,FALSE)="",0,ROUND(AJ118-0.04999,1)-AJ118+AM118)</f>
        <v>0</v>
      </c>
      <c r="AM118" s="17" t="str">
        <f>IF(VLOOKUP(AF118,Group,7,FALSE)="","",VLOOKUP(AF118,Group,7,FALSE))</f>
        <v/>
      </c>
      <c r="AO118" s="96" t="s">
        <v>60</v>
      </c>
    </row>
    <row r="119" spans="2:41" s="3" customFormat="1" ht="1.5" customHeight="1" x14ac:dyDescent="0.2">
      <c r="P119" s="73"/>
      <c r="Q119" s="89"/>
      <c r="R119" s="6"/>
      <c r="S119" s="39"/>
      <c r="T119" s="6"/>
      <c r="U119" s="5"/>
      <c r="V119" s="52"/>
      <c r="W119" s="56"/>
      <c r="X119" s="15"/>
      <c r="Y119" s="52"/>
      <c r="Z119" s="39"/>
      <c r="AA119" s="39"/>
      <c r="AB119" s="55"/>
      <c r="AC119" s="17"/>
      <c r="AD119" s="15"/>
      <c r="AE119" s="65"/>
      <c r="AF119" s="122"/>
      <c r="AG119" s="39"/>
      <c r="AH119" s="52"/>
      <c r="AJ119" s="17"/>
      <c r="AK119" s="17"/>
      <c r="AL119" s="17"/>
      <c r="AM119" s="17"/>
      <c r="AO119" s="31" t="s">
        <v>60</v>
      </c>
    </row>
    <row r="120" spans="2:41" s="3" customFormat="1" ht="10.5" customHeight="1" x14ac:dyDescent="0.2">
      <c r="C120" s="197" t="s">
        <v>101</v>
      </c>
      <c r="P120" s="73"/>
      <c r="Q120" s="89"/>
      <c r="R120" s="6"/>
      <c r="S120" s="39"/>
      <c r="T120" s="6"/>
      <c r="U120" s="5"/>
      <c r="V120" s="52"/>
      <c r="W120" s="56"/>
      <c r="X120" s="15"/>
      <c r="Y120" s="52"/>
      <c r="Z120" s="39"/>
      <c r="AA120" s="39"/>
      <c r="AB120" s="55"/>
      <c r="AC120" s="17"/>
      <c r="AD120" s="15"/>
      <c r="AE120" s="65"/>
      <c r="AF120" s="122"/>
      <c r="AG120" s="39"/>
      <c r="AH120" s="52"/>
      <c r="AJ120" s="17"/>
      <c r="AK120" s="17"/>
      <c r="AL120" s="17"/>
      <c r="AM120" s="17"/>
      <c r="AO120" s="31" t="s">
        <v>60</v>
      </c>
    </row>
    <row r="121" spans="2:41" s="3" customFormat="1" ht="9.9499999999999993" customHeight="1" x14ac:dyDescent="0.2">
      <c r="C121" s="148" t="s">
        <v>219</v>
      </c>
      <c r="D121" s="82"/>
      <c r="E121" s="82"/>
      <c r="F121" s="82"/>
      <c r="G121" s="82"/>
      <c r="H121" s="82"/>
      <c r="I121" s="82"/>
      <c r="J121" s="167"/>
      <c r="K121" s="82"/>
      <c r="L121" s="82"/>
      <c r="M121" s="82"/>
      <c r="N121" s="82"/>
      <c r="O121" s="82"/>
      <c r="P121" s="82"/>
      <c r="Q121" s="82"/>
      <c r="R121" s="78" t="s">
        <v>100</v>
      </c>
      <c r="S121" s="190" t="s">
        <v>209</v>
      </c>
      <c r="T121" s="191"/>
      <c r="U121" s="5"/>
      <c r="V121" s="52"/>
      <c r="W121" s="69"/>
      <c r="X121" s="69"/>
      <c r="Y121" s="52"/>
      <c r="Z121" s="39"/>
      <c r="AA121" s="39"/>
      <c r="AB121" s="55"/>
      <c r="AC121" s="17"/>
      <c r="AD121" s="15"/>
      <c r="AE121" s="65"/>
      <c r="AF121" s="122"/>
      <c r="AG121" s="17"/>
      <c r="AH121" s="52"/>
      <c r="AJ121" s="17"/>
      <c r="AK121" s="17"/>
      <c r="AL121" s="17"/>
      <c r="AM121" s="17"/>
      <c r="AO121" s="31" t="s">
        <v>60</v>
      </c>
    </row>
    <row r="122" spans="2:41" s="3" customFormat="1" ht="3" customHeight="1" x14ac:dyDescent="0.2">
      <c r="P122" s="73"/>
      <c r="Q122" s="89"/>
      <c r="R122" s="6"/>
      <c r="S122" s="39"/>
      <c r="T122" s="6"/>
      <c r="U122" s="5"/>
      <c r="V122" s="52"/>
      <c r="W122" s="56"/>
      <c r="X122" s="15"/>
      <c r="Y122" s="52"/>
      <c r="Z122" s="39"/>
      <c r="AA122" s="39"/>
      <c r="AB122" s="55"/>
      <c r="AC122" s="17"/>
      <c r="AD122" s="15"/>
      <c r="AE122" s="65"/>
      <c r="AF122" s="122"/>
      <c r="AG122" s="39"/>
      <c r="AH122" s="52"/>
      <c r="AJ122" s="17"/>
      <c r="AK122" s="17"/>
      <c r="AL122" s="17"/>
      <c r="AM122" s="17"/>
      <c r="AO122" s="31" t="s">
        <v>60</v>
      </c>
    </row>
    <row r="123" spans="2:41" s="3" customFormat="1" ht="9.9499999999999993" customHeight="1" x14ac:dyDescent="0.2">
      <c r="C123" s="196" t="s">
        <v>172</v>
      </c>
      <c r="D123" s="196"/>
      <c r="E123" s="146"/>
      <c r="F123" s="146"/>
      <c r="G123" s="146"/>
      <c r="H123" s="146"/>
      <c r="I123" s="146"/>
      <c r="J123" s="146"/>
      <c r="K123" s="146"/>
      <c r="L123" s="146"/>
      <c r="M123" s="146"/>
      <c r="N123" s="146"/>
      <c r="O123" s="30"/>
      <c r="P123" s="30"/>
      <c r="Q123" s="30"/>
      <c r="R123" s="30"/>
      <c r="S123" s="39"/>
      <c r="T123" s="30"/>
      <c r="U123" s="5"/>
      <c r="V123" s="204"/>
      <c r="W123" s="69"/>
      <c r="X123" s="69"/>
      <c r="Y123" s="52"/>
      <c r="Z123" s="39"/>
      <c r="AA123" s="39"/>
      <c r="AB123" s="55"/>
      <c r="AC123" s="17"/>
      <c r="AD123" s="15"/>
      <c r="AE123" s="65"/>
      <c r="AF123" s="122"/>
      <c r="AG123" s="17"/>
      <c r="AH123" s="52"/>
      <c r="AJ123" s="17"/>
      <c r="AK123" s="17"/>
      <c r="AL123" s="17"/>
      <c r="AM123" s="17"/>
      <c r="AO123" s="31" t="s">
        <v>60</v>
      </c>
    </row>
    <row r="124" spans="2:41" s="3" customFormat="1" ht="3" customHeight="1" x14ac:dyDescent="0.2">
      <c r="P124" s="73"/>
      <c r="Q124" s="89"/>
      <c r="R124" s="6"/>
      <c r="S124" s="39"/>
      <c r="T124" s="6"/>
      <c r="U124" s="5"/>
      <c r="V124" s="52"/>
      <c r="W124" s="56"/>
      <c r="X124" s="15"/>
      <c r="Y124" s="52"/>
      <c r="Z124" s="39"/>
      <c r="AA124" s="39"/>
      <c r="AB124" s="55"/>
      <c r="AC124" s="17"/>
      <c r="AD124" s="15"/>
      <c r="AE124" s="65"/>
      <c r="AF124" s="122"/>
      <c r="AG124" s="39"/>
      <c r="AH124" s="52"/>
      <c r="AJ124" s="17"/>
      <c r="AK124" s="17"/>
      <c r="AL124" s="17"/>
      <c r="AM124" s="17"/>
      <c r="AO124" s="31" t="s">
        <v>60</v>
      </c>
    </row>
    <row r="125" spans="2:41" s="3" customFormat="1" ht="9.9499999999999993" customHeight="1" x14ac:dyDescent="0.2">
      <c r="C125" s="35"/>
      <c r="D125" s="40" t="s">
        <v>10</v>
      </c>
      <c r="E125" s="146" t="s">
        <v>190</v>
      </c>
      <c r="F125" s="146"/>
      <c r="G125" s="146"/>
      <c r="H125" s="146"/>
      <c r="I125" s="146"/>
      <c r="J125" s="146"/>
      <c r="K125" s="146"/>
      <c r="L125" s="97"/>
      <c r="M125" s="37" t="s">
        <v>198</v>
      </c>
      <c r="N125" s="39"/>
      <c r="O125" s="39"/>
      <c r="P125" s="55"/>
      <c r="Q125" s="39"/>
      <c r="R125" s="39"/>
      <c r="S125" s="39"/>
      <c r="T125" s="39"/>
      <c r="U125" s="39"/>
      <c r="V125" s="204"/>
      <c r="W125" s="69"/>
      <c r="X125" s="69"/>
      <c r="Y125" s="52"/>
      <c r="Z125" s="39"/>
      <c r="AA125" s="39"/>
      <c r="AB125" s="55"/>
      <c r="AC125" s="17"/>
      <c r="AD125" s="15"/>
      <c r="AE125" s="65"/>
      <c r="AF125" s="122"/>
      <c r="AG125" s="17"/>
      <c r="AH125" s="52"/>
      <c r="AJ125" s="17"/>
      <c r="AK125" s="17"/>
      <c r="AL125" s="17"/>
      <c r="AM125" s="17"/>
      <c r="AO125" s="31" t="s">
        <v>60</v>
      </c>
    </row>
    <row r="126" spans="2:41" s="3" customFormat="1" ht="3" customHeight="1" x14ac:dyDescent="0.2">
      <c r="P126" s="73"/>
      <c r="Q126" s="89"/>
      <c r="R126" s="6"/>
      <c r="S126" s="39"/>
      <c r="T126" s="6"/>
      <c r="U126" s="5"/>
      <c r="V126" s="52"/>
      <c r="W126" s="56"/>
      <c r="X126" s="15"/>
      <c r="Y126" s="52"/>
      <c r="Z126" s="39"/>
      <c r="AA126" s="39"/>
      <c r="AB126" s="55"/>
      <c r="AC126" s="17"/>
      <c r="AD126" s="15"/>
      <c r="AE126" s="65"/>
      <c r="AF126" s="122"/>
      <c r="AG126" s="39"/>
      <c r="AH126" s="52"/>
      <c r="AJ126" s="17"/>
      <c r="AK126" s="17"/>
      <c r="AL126" s="17"/>
      <c r="AM126" s="17"/>
      <c r="AO126" s="31" t="s">
        <v>60</v>
      </c>
    </row>
    <row r="127" spans="2:41" s="3" customFormat="1" ht="9.9499999999999993" customHeight="1" x14ac:dyDescent="0.2">
      <c r="B127" s="113" t="s">
        <v>97</v>
      </c>
      <c r="D127" s="40"/>
      <c r="E127" s="73" t="s">
        <v>104</v>
      </c>
      <c r="F127" s="73"/>
      <c r="G127" s="30" t="s">
        <v>49</v>
      </c>
      <c r="H127" s="30"/>
      <c r="I127" s="30"/>
      <c r="J127" s="30"/>
      <c r="K127" s="30" t="s">
        <v>126</v>
      </c>
      <c r="L127" s="30"/>
      <c r="M127" s="30"/>
      <c r="N127" s="30"/>
      <c r="P127" s="73" t="s">
        <v>151</v>
      </c>
      <c r="Q127" s="89"/>
      <c r="R127" s="29"/>
      <c r="S127" s="39">
        <f>IF(Suggested="Yes",AA127,AG127)</f>
        <v>9.6999999999999993</v>
      </c>
      <c r="T127" s="37" t="s">
        <v>48</v>
      </c>
      <c r="U127" s="5" t="str">
        <f>+Instructions!$B$3</f>
        <v>B</v>
      </c>
      <c r="V127" s="52"/>
      <c r="W127" s="56">
        <f>+Instructions!$C$22</f>
        <v>0</v>
      </c>
      <c r="X127" s="17">
        <f>ROUND($AA127*(1-W127)+0.004999,2)</f>
        <v>9.6999999999999993</v>
      </c>
      <c r="Y127" s="52"/>
      <c r="Z127" s="6" t="s">
        <v>223</v>
      </c>
      <c r="AA127" s="39">
        <v>9.6999999999999993</v>
      </c>
      <c r="AB127" s="60">
        <f>+W127</f>
        <v>0</v>
      </c>
      <c r="AC127" s="17">
        <f>+X127</f>
        <v>9.6999999999999993</v>
      </c>
      <c r="AD127" s="12">
        <f>(AG127-AC127)/AG127</f>
        <v>0</v>
      </c>
      <c r="AE127" s="119"/>
      <c r="AF127" s="129">
        <v>4</v>
      </c>
      <c r="AG127" s="106">
        <f>SUM(AJ127:AL127)+AE127</f>
        <v>9.6999999999999993</v>
      </c>
      <c r="AH127" s="52"/>
      <c r="AJ127" s="17">
        <f>ROUND(AC127/(1-VLOOKUP(AF127,Group,2,FALSE)),2)</f>
        <v>9.6999999999999993</v>
      </c>
      <c r="AK127" s="17">
        <f>IF(VLOOKUP(AF127,Group,5,FALSE)="YES",VLOOKUP(ROUND(ROUND(AJ127,1)-AJ127,2),Round,2,FALSE)+VLOOKUP(AF127,Group,6,FALSE),0)</f>
        <v>0</v>
      </c>
      <c r="AL127" s="17">
        <f>IF(VLOOKUP(AF127,Group,7,FALSE)="",0,ROUND(AJ127-0.04999,1)-AJ127+AM127)</f>
        <v>0</v>
      </c>
      <c r="AM127" s="17" t="str">
        <f>IF(VLOOKUP(AF127,Group,7,FALSE)="","",VLOOKUP(AF127,Group,7,FALSE))</f>
        <v/>
      </c>
      <c r="AO127" s="96" t="s">
        <v>60</v>
      </c>
    </row>
    <row r="128" spans="2:41" s="3" customFormat="1" ht="9.9499999999999993" customHeight="1" x14ac:dyDescent="0.2">
      <c r="B128" s="113" t="s">
        <v>97</v>
      </c>
      <c r="D128" s="40"/>
      <c r="E128" s="73" t="s">
        <v>96</v>
      </c>
      <c r="F128" s="73"/>
      <c r="G128" s="30" t="s">
        <v>49</v>
      </c>
      <c r="H128" s="30"/>
      <c r="I128" s="30"/>
      <c r="J128" s="30"/>
      <c r="K128" s="30" t="s">
        <v>126</v>
      </c>
      <c r="L128" s="30"/>
      <c r="M128" s="30"/>
      <c r="N128" s="30"/>
      <c r="P128" s="73" t="s">
        <v>151</v>
      </c>
      <c r="Q128" s="89"/>
      <c r="R128" s="29"/>
      <c r="S128" s="39">
        <f>IF(Suggested="Yes",AA128,AG128)</f>
        <v>11.25</v>
      </c>
      <c r="T128" s="37" t="s">
        <v>48</v>
      </c>
      <c r="U128" s="5" t="str">
        <f>+Instructions!$B$3</f>
        <v>B</v>
      </c>
      <c r="V128" s="52"/>
      <c r="W128" s="56">
        <f>+Instructions!$C$22</f>
        <v>0</v>
      </c>
      <c r="X128" s="17">
        <f>ROUND($AA128*(1-W128)+0.004999,2)</f>
        <v>11.25</v>
      </c>
      <c r="Y128" s="52"/>
      <c r="Z128" s="6" t="s">
        <v>222</v>
      </c>
      <c r="AA128" s="39">
        <v>11.25</v>
      </c>
      <c r="AB128" s="60">
        <f>+W128</f>
        <v>0</v>
      </c>
      <c r="AC128" s="17">
        <f>+X128</f>
        <v>11.25</v>
      </c>
      <c r="AD128" s="12">
        <f>(AG128-AC128)/AG128</f>
        <v>0</v>
      </c>
      <c r="AE128" s="119"/>
      <c r="AF128" s="129">
        <v>4</v>
      </c>
      <c r="AG128" s="106">
        <f>SUM(AJ128:AL128)+AE128</f>
        <v>11.25</v>
      </c>
      <c r="AH128" s="52"/>
      <c r="AJ128" s="17">
        <f>ROUND(AC128/(1-VLOOKUP(AF128,Group,2,FALSE)),2)</f>
        <v>11.25</v>
      </c>
      <c r="AK128" s="17">
        <f>IF(VLOOKUP(AF128,Group,5,FALSE)="YES",VLOOKUP(ROUND(ROUND(AJ128,1)-AJ128,2),Round,2,FALSE)+VLOOKUP(AF128,Group,6,FALSE),0)</f>
        <v>0</v>
      </c>
      <c r="AL128" s="17">
        <f>IF(VLOOKUP(AF128,Group,7,FALSE)="",0,ROUND(AJ128-0.04999,1)-AJ128+AM128)</f>
        <v>0</v>
      </c>
      <c r="AM128" s="17" t="str">
        <f>IF(VLOOKUP(AF128,Group,7,FALSE)="","",VLOOKUP(AF128,Group,7,FALSE))</f>
        <v/>
      </c>
      <c r="AO128" s="96" t="s">
        <v>60</v>
      </c>
    </row>
    <row r="129" spans="2:41" s="3" customFormat="1" ht="3" customHeight="1" x14ac:dyDescent="0.2">
      <c r="P129" s="73"/>
      <c r="Q129" s="89"/>
      <c r="R129" s="6"/>
      <c r="S129" s="39"/>
      <c r="T129" s="6"/>
      <c r="U129" s="5"/>
      <c r="V129" s="52"/>
      <c r="W129" s="56"/>
      <c r="X129" s="15"/>
      <c r="Y129" s="52"/>
      <c r="Z129" s="39"/>
      <c r="AA129" s="39"/>
      <c r="AB129" s="55"/>
      <c r="AC129" s="17"/>
      <c r="AD129" s="15"/>
      <c r="AE129" s="65"/>
      <c r="AF129" s="122"/>
      <c r="AG129" s="39"/>
      <c r="AH129" s="52"/>
      <c r="AJ129" s="17"/>
      <c r="AK129" s="17"/>
      <c r="AL129" s="17"/>
      <c r="AM129" s="17"/>
      <c r="AO129" s="31" t="s">
        <v>60</v>
      </c>
    </row>
    <row r="130" spans="2:41" s="3" customFormat="1" ht="9.9499999999999993" customHeight="1" x14ac:dyDescent="0.2">
      <c r="C130" s="35"/>
      <c r="D130" s="40" t="s">
        <v>10</v>
      </c>
      <c r="E130" s="146" t="s">
        <v>207</v>
      </c>
      <c r="F130" s="146"/>
      <c r="G130" s="146"/>
      <c r="H130" s="146"/>
      <c r="I130" s="146"/>
      <c r="J130" s="146"/>
      <c r="K130" s="146"/>
      <c r="L130" s="146"/>
      <c r="M130" s="146"/>
      <c r="N130" s="146"/>
      <c r="O130" s="30"/>
      <c r="P130" s="30"/>
      <c r="Q130" s="30"/>
      <c r="R130" s="30"/>
      <c r="S130" s="30"/>
      <c r="T130" s="30"/>
      <c r="U130" s="5"/>
      <c r="V130" s="52"/>
      <c r="W130" s="69"/>
      <c r="X130" s="69"/>
      <c r="Y130" s="52"/>
      <c r="Z130" s="39"/>
      <c r="AA130" s="39"/>
      <c r="AB130" s="55"/>
      <c r="AC130" s="17"/>
      <c r="AD130" s="15"/>
      <c r="AE130" s="65"/>
      <c r="AF130" s="122"/>
      <c r="AG130" s="17"/>
      <c r="AH130" s="52"/>
      <c r="AJ130" s="17"/>
      <c r="AK130" s="17"/>
      <c r="AL130" s="17"/>
      <c r="AM130" s="17"/>
      <c r="AO130" s="31" t="s">
        <v>60</v>
      </c>
    </row>
    <row r="131" spans="2:41" s="3" customFormat="1" ht="3" customHeight="1" x14ac:dyDescent="0.2">
      <c r="P131" s="73"/>
      <c r="Q131" s="89"/>
      <c r="R131" s="6"/>
      <c r="S131" s="39"/>
      <c r="T131" s="6"/>
      <c r="U131" s="5"/>
      <c r="V131" s="52"/>
      <c r="W131" s="56"/>
      <c r="X131" s="15"/>
      <c r="Y131" s="52"/>
      <c r="Z131" s="39"/>
      <c r="AA131" s="39"/>
      <c r="AB131" s="55"/>
      <c r="AC131" s="17"/>
      <c r="AD131" s="15"/>
      <c r="AE131" s="65"/>
      <c r="AF131" s="122"/>
      <c r="AG131" s="39"/>
      <c r="AH131" s="52"/>
      <c r="AJ131" s="17"/>
      <c r="AK131" s="17"/>
      <c r="AL131" s="17"/>
      <c r="AM131" s="17"/>
      <c r="AO131" s="31" t="s">
        <v>60</v>
      </c>
    </row>
    <row r="132" spans="2:41" s="3" customFormat="1" ht="9.9499999999999993" customHeight="1" x14ac:dyDescent="0.2">
      <c r="B132" s="115" t="s">
        <v>99</v>
      </c>
      <c r="D132" s="40"/>
      <c r="E132" s="73" t="s">
        <v>92</v>
      </c>
      <c r="F132" s="73"/>
      <c r="G132" s="30" t="s">
        <v>186</v>
      </c>
      <c r="H132" s="30"/>
      <c r="I132" s="30"/>
      <c r="J132" s="30"/>
      <c r="K132" s="30" t="s">
        <v>125</v>
      </c>
      <c r="L132" s="30"/>
      <c r="M132" s="30"/>
      <c r="N132" s="30"/>
      <c r="P132" s="73" t="s">
        <v>208</v>
      </c>
      <c r="Q132" s="89" t="s">
        <v>14</v>
      </c>
      <c r="R132" s="29"/>
      <c r="S132" s="39">
        <f t="shared" ref="S132" si="86">IF(Suggested="Yes",AA132,AG132)</f>
        <v>39.25</v>
      </c>
      <c r="T132" s="37" t="s">
        <v>48</v>
      </c>
      <c r="U132" s="5" t="str">
        <f>+Instructions!$B$3</f>
        <v>B</v>
      </c>
      <c r="V132" s="52"/>
      <c r="W132" s="56">
        <f>+Instructions!$C$22</f>
        <v>0</v>
      </c>
      <c r="X132" s="17">
        <f>ROUND($AA132*(1-W132)+0.004999,2)</f>
        <v>39.25</v>
      </c>
      <c r="Y132" s="52"/>
      <c r="Z132" s="6" t="s">
        <v>222</v>
      </c>
      <c r="AA132" s="39">
        <v>39.25</v>
      </c>
      <c r="AB132" s="60">
        <f t="shared" ref="AB132" si="87">+W132</f>
        <v>0</v>
      </c>
      <c r="AC132" s="17">
        <f t="shared" ref="AC132" si="88">+X132</f>
        <v>39.25</v>
      </c>
      <c r="AD132" s="12">
        <f t="shared" ref="AD132" si="89">(AG132-AC132)/AG132</f>
        <v>0</v>
      </c>
      <c r="AE132" s="119"/>
      <c r="AF132" s="131">
        <v>6</v>
      </c>
      <c r="AG132" s="108">
        <f t="shared" ref="AG132" si="90">SUM(AJ132:AL132)+AE132</f>
        <v>39.25</v>
      </c>
      <c r="AH132" s="52"/>
      <c r="AJ132" s="17">
        <f t="shared" ref="AJ132" si="91">ROUND(AC132/(1-VLOOKUP(AF132,Group,2,FALSE)),2)</f>
        <v>39.25</v>
      </c>
      <c r="AK132" s="17">
        <f t="shared" ref="AK132" si="92">IF(VLOOKUP(AF132,Group,5,FALSE)="YES",VLOOKUP(ROUND(ROUND(AJ132,1)-AJ132,2),Round,2,FALSE)+VLOOKUP(AF132,Group,6,FALSE),0)</f>
        <v>0</v>
      </c>
      <c r="AL132" s="17">
        <f t="shared" ref="AL132" si="93">IF(VLOOKUP(AF132,Group,7,FALSE)="",0,ROUND(AJ132-0.04999,1)-AJ132+AM132)</f>
        <v>0</v>
      </c>
      <c r="AM132" s="17" t="str">
        <f t="shared" ref="AM132" si="94">IF(VLOOKUP(AF132,Group,7,FALSE)="","",VLOOKUP(AF132,Group,7,FALSE))</f>
        <v/>
      </c>
      <c r="AO132" s="96" t="s">
        <v>60</v>
      </c>
    </row>
    <row r="133" spans="2:41" s="3" customFormat="1" ht="9.9499999999999993" customHeight="1" x14ac:dyDescent="0.2">
      <c r="B133" s="115" t="s">
        <v>99</v>
      </c>
      <c r="D133" s="40"/>
      <c r="E133" s="73" t="s">
        <v>92</v>
      </c>
      <c r="F133" s="73"/>
      <c r="G133" s="30" t="s">
        <v>187</v>
      </c>
      <c r="H133" s="30"/>
      <c r="I133" s="30"/>
      <c r="J133" s="30"/>
      <c r="K133" s="30" t="s">
        <v>125</v>
      </c>
      <c r="L133" s="30"/>
      <c r="M133" s="30"/>
      <c r="N133" s="30"/>
      <c r="P133" s="73" t="s">
        <v>203</v>
      </c>
      <c r="Q133" s="89" t="s">
        <v>14</v>
      </c>
      <c r="R133" s="29"/>
      <c r="S133" s="39">
        <f t="shared" ref="S133" si="95">IF(Suggested="Yes",AA133,AG133)</f>
        <v>29.5</v>
      </c>
      <c r="T133" s="37" t="s">
        <v>48</v>
      </c>
      <c r="U133" s="5" t="str">
        <f>+Instructions!$B$3</f>
        <v>B</v>
      </c>
      <c r="V133" s="52"/>
      <c r="W133" s="56">
        <f>+Instructions!$C$22</f>
        <v>0</v>
      </c>
      <c r="X133" s="17">
        <f>ROUND($AA133*(1-W133)+0.004999,2)</f>
        <v>29.5</v>
      </c>
      <c r="Y133" s="52"/>
      <c r="Z133" s="6" t="s">
        <v>222</v>
      </c>
      <c r="AA133" s="39">
        <v>29.5</v>
      </c>
      <c r="AB133" s="60">
        <f t="shared" ref="AB133" si="96">+W133</f>
        <v>0</v>
      </c>
      <c r="AC133" s="17">
        <f t="shared" ref="AC133" si="97">+X133</f>
        <v>29.5</v>
      </c>
      <c r="AD133" s="12">
        <f t="shared" ref="AD133" si="98">(AG133-AC133)/AG133</f>
        <v>0</v>
      </c>
      <c r="AE133" s="119"/>
      <c r="AF133" s="131">
        <v>6</v>
      </c>
      <c r="AG133" s="108">
        <f t="shared" ref="AG133" si="99">SUM(AJ133:AL133)+AE133</f>
        <v>29.5</v>
      </c>
      <c r="AH133" s="52"/>
      <c r="AJ133" s="17">
        <f t="shared" ref="AJ133" si="100">ROUND(AC133/(1-VLOOKUP(AF133,Group,2,FALSE)),2)</f>
        <v>29.5</v>
      </c>
      <c r="AK133" s="17">
        <f t="shared" ref="AK133" si="101">IF(VLOOKUP(AF133,Group,5,FALSE)="YES",VLOOKUP(ROUND(ROUND(AJ133,1)-AJ133,2),Round,2,FALSE)+VLOOKUP(AF133,Group,6,FALSE),0)</f>
        <v>0</v>
      </c>
      <c r="AL133" s="17">
        <f t="shared" ref="AL133" si="102">IF(VLOOKUP(AF133,Group,7,FALSE)="",0,ROUND(AJ133-0.04999,1)-AJ133+AM133)</f>
        <v>0</v>
      </c>
      <c r="AM133" s="17" t="str">
        <f t="shared" ref="AM133" si="103">IF(VLOOKUP(AF133,Group,7,FALSE)="","",VLOOKUP(AF133,Group,7,FALSE))</f>
        <v/>
      </c>
      <c r="AO133" s="96" t="s">
        <v>60</v>
      </c>
    </row>
    <row r="134" spans="2:41" s="3" customFormat="1" ht="9.9499999999999993" customHeight="1" x14ac:dyDescent="0.2">
      <c r="B134" s="115" t="s">
        <v>99</v>
      </c>
      <c r="D134" s="40"/>
      <c r="E134" s="73" t="s">
        <v>92</v>
      </c>
      <c r="F134" s="73"/>
      <c r="G134" s="30" t="s">
        <v>188</v>
      </c>
      <c r="H134" s="30"/>
      <c r="I134" s="30"/>
      <c r="J134" s="30"/>
      <c r="K134" s="30" t="s">
        <v>125</v>
      </c>
      <c r="L134" s="30"/>
      <c r="M134" s="30"/>
      <c r="N134" s="30"/>
      <c r="P134" s="73" t="s">
        <v>203</v>
      </c>
      <c r="Q134" s="89" t="s">
        <v>14</v>
      </c>
      <c r="R134" s="29"/>
      <c r="S134" s="39">
        <f t="shared" ref="S134" si="104">IF(Suggested="Yes",AA134,AG134)</f>
        <v>52.5</v>
      </c>
      <c r="T134" s="37" t="s">
        <v>48</v>
      </c>
      <c r="U134" s="5" t="str">
        <f>+Instructions!$B$3</f>
        <v>B</v>
      </c>
      <c r="V134" s="52"/>
      <c r="W134" s="56">
        <f>+Instructions!$C$22</f>
        <v>0</v>
      </c>
      <c r="X134" s="17">
        <f>ROUND($AA134*(1-W134)+0.004999,2)</f>
        <v>52.5</v>
      </c>
      <c r="Y134" s="52"/>
      <c r="Z134" s="6" t="s">
        <v>222</v>
      </c>
      <c r="AA134" s="39">
        <v>52.5</v>
      </c>
      <c r="AB134" s="60">
        <f t="shared" ref="AB134" si="105">+W134</f>
        <v>0</v>
      </c>
      <c r="AC134" s="17">
        <f t="shared" ref="AC134" si="106">+X134</f>
        <v>52.5</v>
      </c>
      <c r="AD134" s="12">
        <f t="shared" ref="AD134" si="107">(AG134-AC134)/AG134</f>
        <v>0</v>
      </c>
      <c r="AE134" s="119"/>
      <c r="AF134" s="131">
        <v>6</v>
      </c>
      <c r="AG134" s="108">
        <f t="shared" ref="AG134" si="108">SUM(AJ134:AL134)+AE134</f>
        <v>52.5</v>
      </c>
      <c r="AH134" s="52"/>
      <c r="AJ134" s="17">
        <f t="shared" ref="AJ134" si="109">ROUND(AC134/(1-VLOOKUP(AF134,Group,2,FALSE)),2)</f>
        <v>52.5</v>
      </c>
      <c r="AK134" s="17">
        <f t="shared" ref="AK134" si="110">IF(VLOOKUP(AF134,Group,5,FALSE)="YES",VLOOKUP(ROUND(ROUND(AJ134,1)-AJ134,2),Round,2,FALSE)+VLOOKUP(AF134,Group,6,FALSE),0)</f>
        <v>0</v>
      </c>
      <c r="AL134" s="17">
        <f t="shared" ref="AL134" si="111">IF(VLOOKUP(AF134,Group,7,FALSE)="",0,ROUND(AJ134-0.04999,1)-AJ134+AM134)</f>
        <v>0</v>
      </c>
      <c r="AM134" s="17" t="str">
        <f t="shared" ref="AM134" si="112">IF(VLOOKUP(AF134,Group,7,FALSE)="","",VLOOKUP(AF134,Group,7,FALSE))</f>
        <v/>
      </c>
      <c r="AO134" s="96" t="s">
        <v>60</v>
      </c>
    </row>
    <row r="135" spans="2:41" s="3" customFormat="1" ht="3" customHeight="1" x14ac:dyDescent="0.2">
      <c r="P135" s="73"/>
      <c r="Q135" s="89"/>
      <c r="R135" s="6"/>
      <c r="S135" s="39"/>
      <c r="T135" s="6"/>
      <c r="U135" s="5"/>
      <c r="V135" s="52"/>
      <c r="W135" s="56"/>
      <c r="X135" s="15"/>
      <c r="Y135" s="52"/>
      <c r="Z135" s="39"/>
      <c r="AA135" s="39"/>
      <c r="AB135" s="55"/>
      <c r="AC135" s="17"/>
      <c r="AD135" s="15"/>
      <c r="AE135" s="65"/>
      <c r="AF135" s="122"/>
      <c r="AG135" s="39"/>
      <c r="AH135" s="52"/>
      <c r="AJ135" s="17"/>
      <c r="AK135" s="17"/>
      <c r="AL135" s="17"/>
      <c r="AM135" s="17"/>
      <c r="AO135" s="31" t="s">
        <v>60</v>
      </c>
    </row>
    <row r="136" spans="2:41" s="3" customFormat="1" ht="9.9499999999999993" customHeight="1" x14ac:dyDescent="0.2">
      <c r="C136" s="196" t="s">
        <v>139</v>
      </c>
      <c r="D136" s="196"/>
      <c r="E136" s="146"/>
      <c r="F136" s="146"/>
      <c r="G136" s="146"/>
      <c r="H136" s="146"/>
      <c r="I136" s="146"/>
      <c r="J136" s="146"/>
      <c r="K136" s="146"/>
      <c r="L136" s="146"/>
      <c r="M136" s="146"/>
      <c r="N136" s="146"/>
      <c r="O136" s="30"/>
      <c r="P136" s="30"/>
      <c r="Q136" s="30"/>
      <c r="R136" s="30"/>
      <c r="S136" s="39"/>
      <c r="T136" s="30"/>
      <c r="U136" s="5"/>
      <c r="V136" s="52"/>
      <c r="W136" s="69"/>
      <c r="X136" s="69"/>
      <c r="Y136" s="52"/>
      <c r="Z136" s="39"/>
      <c r="AA136" s="39"/>
      <c r="AB136" s="55"/>
      <c r="AC136" s="17"/>
      <c r="AD136" s="15"/>
      <c r="AE136" s="65"/>
      <c r="AF136" s="122"/>
      <c r="AG136" s="17"/>
      <c r="AH136" s="52"/>
      <c r="AJ136" s="17"/>
      <c r="AK136" s="17"/>
      <c r="AL136" s="17"/>
      <c r="AM136" s="17"/>
      <c r="AO136" s="31" t="s">
        <v>60</v>
      </c>
    </row>
    <row r="137" spans="2:41" s="3" customFormat="1" ht="3" customHeight="1" x14ac:dyDescent="0.2">
      <c r="P137" s="73"/>
      <c r="Q137" s="89"/>
      <c r="R137" s="6"/>
      <c r="S137" s="39"/>
      <c r="T137" s="6"/>
      <c r="U137" s="5"/>
      <c r="V137" s="52"/>
      <c r="W137" s="56"/>
      <c r="X137" s="15"/>
      <c r="Y137" s="52"/>
      <c r="Z137" s="39"/>
      <c r="AA137" s="39"/>
      <c r="AB137" s="55"/>
      <c r="AC137" s="17"/>
      <c r="AD137" s="15"/>
      <c r="AE137" s="65"/>
      <c r="AF137" s="122"/>
      <c r="AG137" s="39"/>
      <c r="AH137" s="52"/>
      <c r="AJ137" s="17"/>
      <c r="AK137" s="17"/>
      <c r="AL137" s="17"/>
      <c r="AM137" s="17"/>
      <c r="AO137" s="31" t="s">
        <v>60</v>
      </c>
    </row>
    <row r="138" spans="2:41" s="3" customFormat="1" ht="9.9499999999999993" customHeight="1" x14ac:dyDescent="0.2">
      <c r="C138" s="35"/>
      <c r="D138" s="40" t="s">
        <v>10</v>
      </c>
      <c r="E138" s="146" t="s">
        <v>190</v>
      </c>
      <c r="F138" s="146"/>
      <c r="G138" s="146"/>
      <c r="H138" s="146"/>
      <c r="I138" s="146"/>
      <c r="J138" s="146"/>
      <c r="K138" s="146"/>
      <c r="L138" s="146"/>
      <c r="M138" s="146"/>
      <c r="N138" s="146"/>
      <c r="O138" s="30"/>
      <c r="P138" s="30"/>
      <c r="Q138" s="30"/>
      <c r="R138" s="30"/>
      <c r="S138" s="39"/>
      <c r="T138" s="30"/>
      <c r="U138" s="5"/>
      <c r="V138" s="52"/>
      <c r="W138" s="69"/>
      <c r="X138" s="69"/>
      <c r="Y138" s="52"/>
      <c r="Z138" s="39"/>
      <c r="AA138" s="39"/>
      <c r="AB138" s="55"/>
      <c r="AC138" s="17"/>
      <c r="AD138" s="15"/>
      <c r="AE138" s="65"/>
      <c r="AF138" s="122"/>
      <c r="AG138" s="17"/>
      <c r="AH138" s="52"/>
      <c r="AJ138" s="17"/>
      <c r="AK138" s="17"/>
      <c r="AL138" s="17"/>
      <c r="AM138" s="17"/>
      <c r="AO138" s="31" t="s">
        <v>60</v>
      </c>
    </row>
    <row r="139" spans="2:41" s="3" customFormat="1" ht="2.1" customHeight="1" x14ac:dyDescent="0.2">
      <c r="P139" s="73"/>
      <c r="Q139" s="89"/>
      <c r="R139" s="6"/>
      <c r="S139" s="39"/>
      <c r="T139" s="6"/>
      <c r="U139" s="5"/>
      <c r="V139" s="52"/>
      <c r="W139" s="56"/>
      <c r="X139" s="15"/>
      <c r="Y139" s="52"/>
      <c r="Z139" s="39"/>
      <c r="AA139" s="39"/>
      <c r="AB139" s="55"/>
      <c r="AC139" s="17"/>
      <c r="AD139" s="15"/>
      <c r="AE139" s="65"/>
      <c r="AF139" s="122"/>
      <c r="AG139" s="39"/>
      <c r="AH139" s="52"/>
      <c r="AJ139" s="17"/>
      <c r="AK139" s="17"/>
      <c r="AL139" s="17"/>
      <c r="AM139" s="17"/>
      <c r="AO139" s="31" t="s">
        <v>60</v>
      </c>
    </row>
    <row r="140" spans="2:41" s="3" customFormat="1" ht="9.9499999999999993" customHeight="1" x14ac:dyDescent="0.2">
      <c r="B140" s="113" t="s">
        <v>97</v>
      </c>
      <c r="D140" s="40"/>
      <c r="E140" s="73" t="s">
        <v>171</v>
      </c>
      <c r="F140" s="73"/>
      <c r="G140" s="30" t="s">
        <v>49</v>
      </c>
      <c r="H140" s="30"/>
      <c r="I140" s="30"/>
      <c r="J140" s="30"/>
      <c r="K140" s="30" t="s">
        <v>126</v>
      </c>
      <c r="L140" s="30"/>
      <c r="M140" s="30"/>
      <c r="N140" s="30"/>
      <c r="P140" s="73" t="s">
        <v>123</v>
      </c>
      <c r="Q140" s="89"/>
      <c r="R140" s="29"/>
      <c r="S140" s="39">
        <f>IF(Suggested="Yes",AA140,AG140)</f>
        <v>18.350000000000001</v>
      </c>
      <c r="T140" s="37" t="s">
        <v>48</v>
      </c>
      <c r="U140" s="5" t="str">
        <f>+Instructions!$B$3</f>
        <v>B</v>
      </c>
      <c r="V140" s="52"/>
      <c r="W140" s="56">
        <f>+Instructions!$C$22</f>
        <v>0</v>
      </c>
      <c r="X140" s="17">
        <f>ROUND($AA140*(1-W140)+0.004999,2)</f>
        <v>18.350000000000001</v>
      </c>
      <c r="Y140" s="52"/>
      <c r="Z140" s="6" t="s">
        <v>222</v>
      </c>
      <c r="AA140" s="39">
        <v>18.350000000000001</v>
      </c>
      <c r="AB140" s="60">
        <f>+W140</f>
        <v>0</v>
      </c>
      <c r="AC140" s="17">
        <f>+X140</f>
        <v>18.350000000000001</v>
      </c>
      <c r="AD140" s="12">
        <f>(AG140-AC140)/AG140</f>
        <v>0</v>
      </c>
      <c r="AE140" s="119"/>
      <c r="AF140" s="129">
        <v>4</v>
      </c>
      <c r="AG140" s="106">
        <f>SUM(AJ140:AL140)+AE140</f>
        <v>18.350000000000001</v>
      </c>
      <c r="AH140" s="52"/>
      <c r="AJ140" s="17">
        <f>ROUND(AC140/(1-VLOOKUP(AF140,Group,2,FALSE)),2)</f>
        <v>18.350000000000001</v>
      </c>
      <c r="AK140" s="17">
        <f>IF(VLOOKUP(AF140,Group,5,FALSE)="YES",VLOOKUP(ROUND(ROUND(AJ140,1)-AJ140,2),Round,2,FALSE)+VLOOKUP(AF140,Group,6,FALSE),0)</f>
        <v>0</v>
      </c>
      <c r="AL140" s="17">
        <f>IF(VLOOKUP(AF140,Group,7,FALSE)="",0,ROUND(AJ140-0.04999,1)-AJ140+AM140)</f>
        <v>0</v>
      </c>
      <c r="AM140" s="17" t="str">
        <f>IF(VLOOKUP(AF140,Group,7,FALSE)="","",VLOOKUP(AF140,Group,7,FALSE))</f>
        <v/>
      </c>
      <c r="AO140" s="96" t="s">
        <v>60</v>
      </c>
    </row>
    <row r="141" spans="2:41" s="3" customFormat="1" ht="2.1" customHeight="1" x14ac:dyDescent="0.2">
      <c r="P141" s="73"/>
      <c r="Q141" s="89"/>
      <c r="R141" s="6"/>
      <c r="S141" s="39"/>
      <c r="T141" s="6"/>
      <c r="U141" s="5"/>
      <c r="V141" s="52"/>
      <c r="W141" s="56"/>
      <c r="X141" s="15"/>
      <c r="Y141" s="52"/>
      <c r="Z141" s="39"/>
      <c r="AA141" s="39"/>
      <c r="AB141" s="55"/>
      <c r="AC141" s="17"/>
      <c r="AD141" s="15"/>
      <c r="AE141" s="65"/>
      <c r="AF141" s="122"/>
      <c r="AG141" s="39"/>
      <c r="AH141" s="52"/>
      <c r="AJ141" s="17"/>
      <c r="AK141" s="17"/>
      <c r="AL141" s="17"/>
      <c r="AM141" s="17"/>
      <c r="AO141" s="31" t="s">
        <v>60</v>
      </c>
    </row>
    <row r="142" spans="2:41" s="3" customFormat="1" ht="9.75" customHeight="1" x14ac:dyDescent="0.2">
      <c r="D142" s="161" t="s">
        <v>138</v>
      </c>
      <c r="E142" s="169" t="s">
        <v>127</v>
      </c>
      <c r="P142" s="73"/>
      <c r="Q142" s="89"/>
      <c r="R142" s="6"/>
      <c r="S142" s="39"/>
      <c r="T142" s="6"/>
      <c r="U142" s="5"/>
      <c r="V142" s="52"/>
      <c r="W142" s="56"/>
      <c r="X142" s="15"/>
      <c r="Y142" s="52"/>
      <c r="Z142" s="39"/>
      <c r="AA142" s="39"/>
      <c r="AB142" s="55"/>
      <c r="AC142" s="17"/>
      <c r="AD142" s="15"/>
      <c r="AE142" s="65"/>
      <c r="AF142" s="122"/>
      <c r="AG142" s="39"/>
      <c r="AH142" s="52"/>
      <c r="AJ142" s="17"/>
      <c r="AK142" s="17"/>
      <c r="AL142" s="17"/>
      <c r="AM142" s="17"/>
      <c r="AO142" s="31" t="s">
        <v>60</v>
      </c>
    </row>
    <row r="143" spans="2:41" s="3" customFormat="1" ht="9.75" customHeight="1" x14ac:dyDescent="0.2">
      <c r="D143" s="161"/>
      <c r="E143" s="169" t="s">
        <v>193</v>
      </c>
      <c r="I143" s="169"/>
      <c r="P143" s="73"/>
      <c r="Q143" s="89"/>
      <c r="R143" s="6"/>
      <c r="S143" s="39"/>
      <c r="T143" s="6"/>
      <c r="U143" s="5"/>
      <c r="V143" s="52"/>
      <c r="W143" s="56"/>
      <c r="X143" s="15"/>
      <c r="Y143" s="52"/>
      <c r="Z143" s="39"/>
      <c r="AA143" s="39"/>
      <c r="AB143" s="55"/>
      <c r="AC143" s="17"/>
      <c r="AD143" s="15"/>
      <c r="AE143" s="65"/>
      <c r="AF143" s="122"/>
      <c r="AG143" s="39"/>
      <c r="AH143" s="52"/>
      <c r="AJ143" s="17"/>
      <c r="AK143" s="17"/>
      <c r="AL143" s="17"/>
      <c r="AM143" s="17"/>
      <c r="AO143" s="31" t="s">
        <v>60</v>
      </c>
    </row>
    <row r="144" spans="2:41" s="3" customFormat="1" ht="3.95" customHeight="1" x14ac:dyDescent="0.2">
      <c r="P144" s="73"/>
      <c r="Q144" s="89"/>
      <c r="R144" s="6"/>
      <c r="S144" s="39"/>
      <c r="T144" s="6"/>
      <c r="U144" s="5"/>
      <c r="V144" s="52"/>
      <c r="W144" s="56"/>
      <c r="X144" s="15"/>
      <c r="Y144" s="52"/>
      <c r="Z144" s="39"/>
      <c r="AA144" s="39"/>
      <c r="AB144" s="55"/>
      <c r="AC144" s="17"/>
      <c r="AD144" s="15"/>
      <c r="AE144" s="65"/>
      <c r="AF144" s="122"/>
      <c r="AG144" s="39"/>
      <c r="AH144" s="52"/>
      <c r="AJ144" s="17"/>
      <c r="AK144" s="17"/>
      <c r="AL144" s="17"/>
      <c r="AM144" s="17"/>
      <c r="AO144" s="31" t="s">
        <v>60</v>
      </c>
    </row>
    <row r="145" spans="2:41" s="3" customFormat="1" ht="9.9499999999999993" customHeight="1" x14ac:dyDescent="0.2">
      <c r="C145" s="148" t="s">
        <v>143</v>
      </c>
      <c r="D145" s="147"/>
      <c r="E145" s="147"/>
      <c r="P145" s="149"/>
      <c r="Q145" s="6"/>
      <c r="R145" s="78" t="s">
        <v>100</v>
      </c>
      <c r="S145" s="190" t="s">
        <v>103</v>
      </c>
      <c r="T145" s="191"/>
      <c r="U145" s="5"/>
      <c r="V145" s="52"/>
      <c r="W145" s="69"/>
      <c r="X145" s="69"/>
      <c r="Y145" s="52"/>
      <c r="Z145" s="39"/>
      <c r="AA145" s="39"/>
      <c r="AB145" s="55"/>
      <c r="AC145" s="17"/>
      <c r="AD145" s="15"/>
      <c r="AE145" s="65"/>
      <c r="AF145" s="122"/>
      <c r="AG145" s="17"/>
      <c r="AH145" s="52"/>
      <c r="AJ145" s="17"/>
      <c r="AK145" s="17"/>
      <c r="AL145" s="17"/>
      <c r="AM145" s="17"/>
      <c r="AO145" s="31" t="s">
        <v>60</v>
      </c>
    </row>
    <row r="146" spans="2:41" s="3" customFormat="1" ht="3" customHeight="1" x14ac:dyDescent="0.2">
      <c r="P146" s="73"/>
      <c r="Q146" s="89"/>
      <c r="R146" s="6"/>
      <c r="S146" s="39"/>
      <c r="T146" s="6"/>
      <c r="U146" s="5"/>
      <c r="V146" s="52"/>
      <c r="W146" s="56"/>
      <c r="X146" s="15"/>
      <c r="Y146" s="52"/>
      <c r="Z146" s="39"/>
      <c r="AA146" s="39"/>
      <c r="AB146" s="55"/>
      <c r="AC146" s="17"/>
      <c r="AD146" s="15"/>
      <c r="AE146" s="65"/>
      <c r="AF146" s="122"/>
      <c r="AG146" s="39"/>
      <c r="AH146" s="52"/>
      <c r="AJ146" s="17"/>
      <c r="AK146" s="17"/>
      <c r="AL146" s="17"/>
      <c r="AM146" s="17"/>
      <c r="AO146" s="31" t="s">
        <v>60</v>
      </c>
    </row>
    <row r="147" spans="2:41" s="3" customFormat="1" ht="9.9499999999999993" customHeight="1" x14ac:dyDescent="0.2">
      <c r="C147" s="196" t="s">
        <v>135</v>
      </c>
      <c r="D147" s="196"/>
      <c r="E147" s="146"/>
      <c r="F147" s="146"/>
      <c r="G147" s="146"/>
      <c r="H147" s="146"/>
      <c r="I147" s="146"/>
      <c r="J147" s="146"/>
      <c r="K147" s="146"/>
      <c r="L147" s="146"/>
      <c r="M147" s="146"/>
      <c r="N147" s="146"/>
      <c r="O147" s="30"/>
      <c r="P147" s="30"/>
      <c r="Q147" s="30"/>
      <c r="R147" s="30"/>
      <c r="S147" s="39"/>
      <c r="T147" s="30"/>
      <c r="U147" s="5"/>
      <c r="V147" s="52"/>
      <c r="W147" s="69"/>
      <c r="X147" s="69"/>
      <c r="Y147" s="52"/>
      <c r="Z147" s="39"/>
      <c r="AA147" s="39"/>
      <c r="AB147" s="55"/>
      <c r="AC147" s="17"/>
      <c r="AD147" s="15"/>
      <c r="AE147" s="65"/>
      <c r="AF147" s="122"/>
      <c r="AG147" s="17"/>
      <c r="AH147" s="52"/>
      <c r="AJ147" s="17"/>
      <c r="AK147" s="17"/>
      <c r="AL147" s="17"/>
      <c r="AM147" s="17"/>
      <c r="AO147" s="31" t="s">
        <v>60</v>
      </c>
    </row>
    <row r="148" spans="2:41" s="3" customFormat="1" ht="3" customHeight="1" x14ac:dyDescent="0.2">
      <c r="P148" s="73"/>
      <c r="Q148" s="89"/>
      <c r="R148" s="6"/>
      <c r="S148" s="39"/>
      <c r="T148" s="6"/>
      <c r="U148" s="5"/>
      <c r="V148" s="52"/>
      <c r="W148" s="56"/>
      <c r="X148" s="15"/>
      <c r="Y148" s="52"/>
      <c r="Z148" s="39"/>
      <c r="AA148" s="39"/>
      <c r="AB148" s="55"/>
      <c r="AC148" s="17"/>
      <c r="AD148" s="15"/>
      <c r="AE148" s="65"/>
      <c r="AF148" s="122"/>
      <c r="AG148" s="39"/>
      <c r="AH148" s="52"/>
      <c r="AJ148" s="17"/>
      <c r="AK148" s="17"/>
      <c r="AL148" s="17"/>
      <c r="AM148" s="17"/>
      <c r="AO148" s="31" t="s">
        <v>60</v>
      </c>
    </row>
    <row r="149" spans="2:41" s="3" customFormat="1" ht="9.9499999999999993" customHeight="1" x14ac:dyDescent="0.2">
      <c r="C149" s="35"/>
      <c r="D149" s="40" t="s">
        <v>10</v>
      </c>
      <c r="E149" s="146" t="s">
        <v>121</v>
      </c>
      <c r="F149" s="146"/>
      <c r="G149" s="146"/>
      <c r="H149" s="146"/>
      <c r="I149" s="146"/>
      <c r="J149" s="146"/>
      <c r="K149" s="146"/>
      <c r="L149" s="146"/>
      <c r="M149" s="146"/>
      <c r="N149" s="146"/>
      <c r="O149" s="30"/>
      <c r="P149" s="30"/>
      <c r="Q149" s="30"/>
      <c r="R149" s="30"/>
      <c r="S149" s="39"/>
      <c r="T149" s="30"/>
      <c r="U149" s="5"/>
      <c r="V149" s="52"/>
      <c r="W149" s="69"/>
      <c r="X149" s="69"/>
      <c r="Y149" s="52"/>
      <c r="Z149" s="39"/>
      <c r="AA149" s="39"/>
      <c r="AB149" s="55"/>
      <c r="AC149" s="17"/>
      <c r="AD149" s="15"/>
      <c r="AE149" s="65"/>
      <c r="AF149" s="122"/>
      <c r="AG149" s="17"/>
      <c r="AH149" s="52"/>
      <c r="AJ149" s="17"/>
      <c r="AK149" s="17"/>
      <c r="AL149" s="17"/>
      <c r="AM149" s="17"/>
      <c r="AO149" s="31" t="s">
        <v>60</v>
      </c>
    </row>
    <row r="150" spans="2:41" s="3" customFormat="1" ht="0.95" customHeight="1" x14ac:dyDescent="0.2">
      <c r="P150" s="73"/>
      <c r="Q150" s="89"/>
      <c r="R150" s="6"/>
      <c r="S150" s="39"/>
      <c r="T150" s="6"/>
      <c r="U150" s="5"/>
      <c r="V150" s="52"/>
      <c r="W150" s="56"/>
      <c r="X150" s="15"/>
      <c r="Y150" s="52"/>
      <c r="Z150" s="39"/>
      <c r="AA150" s="39"/>
      <c r="AB150" s="55"/>
      <c r="AC150" s="17"/>
      <c r="AD150" s="15"/>
      <c r="AE150" s="65"/>
      <c r="AF150" s="122"/>
      <c r="AG150" s="39"/>
      <c r="AH150" s="52"/>
      <c r="AJ150" s="17"/>
      <c r="AK150" s="17"/>
      <c r="AL150" s="17"/>
      <c r="AM150" s="17"/>
      <c r="AO150" s="31" t="s">
        <v>60</v>
      </c>
    </row>
    <row r="151" spans="2:41" s="3" customFormat="1" ht="9.9499999999999993" customHeight="1" x14ac:dyDescent="0.2">
      <c r="B151" s="113" t="s">
        <v>97</v>
      </c>
      <c r="D151" s="40"/>
      <c r="E151" s="73" t="s">
        <v>136</v>
      </c>
      <c r="F151" s="73"/>
      <c r="G151" s="30" t="s">
        <v>49</v>
      </c>
      <c r="H151" s="30"/>
      <c r="I151" s="30"/>
      <c r="J151" s="30"/>
      <c r="K151" s="30" t="s">
        <v>124</v>
      </c>
      <c r="L151" s="30"/>
      <c r="M151" s="30"/>
      <c r="N151" s="30"/>
      <c r="P151" s="73" t="s">
        <v>153</v>
      </c>
      <c r="Q151" s="89"/>
      <c r="R151" s="29"/>
      <c r="S151" s="39">
        <f>IF(Suggested="Yes",AA151,AG151)</f>
        <v>14.5</v>
      </c>
      <c r="T151" s="37" t="s">
        <v>48</v>
      </c>
      <c r="U151" s="5" t="str">
        <f>+Instructions!$B$3</f>
        <v>B</v>
      </c>
      <c r="V151" s="52"/>
      <c r="W151" s="56">
        <f>+Instructions!$C$22</f>
        <v>0</v>
      </c>
      <c r="X151" s="17">
        <f>ROUND($AA151*(1-W151)+0.004999,2)</f>
        <v>14.5</v>
      </c>
      <c r="Y151" s="52"/>
      <c r="Z151" s="6" t="s">
        <v>222</v>
      </c>
      <c r="AA151" s="39">
        <v>14.5</v>
      </c>
      <c r="AB151" s="60">
        <f t="shared" ref="AB151:AC152" si="113">+W151</f>
        <v>0</v>
      </c>
      <c r="AC151" s="17">
        <f t="shared" si="113"/>
        <v>14.5</v>
      </c>
      <c r="AD151" s="12">
        <f>(AG151-AC151)/AG151</f>
        <v>0</v>
      </c>
      <c r="AE151" s="119"/>
      <c r="AF151" s="129">
        <v>4</v>
      </c>
      <c r="AG151" s="106">
        <f>SUM(AJ151:AL151)+AE151</f>
        <v>14.5</v>
      </c>
      <c r="AH151" s="52"/>
      <c r="AJ151" s="17">
        <f>ROUND(AC151/(1-VLOOKUP(AF151,Group,2,FALSE)),2)</f>
        <v>14.5</v>
      </c>
      <c r="AK151" s="17">
        <f>IF(VLOOKUP(AF151,Group,5,FALSE)="YES",VLOOKUP(ROUND(ROUND(AJ151,1)-AJ151,2),Round,2,FALSE)+VLOOKUP(AF151,Group,6,FALSE),0)</f>
        <v>0</v>
      </c>
      <c r="AL151" s="17">
        <f>IF(VLOOKUP(AF151,Group,7,FALSE)="",0,ROUND(AJ151-0.04999,1)-AJ151+AM151)</f>
        <v>0</v>
      </c>
      <c r="AM151" s="17" t="str">
        <f>IF(VLOOKUP(AF151,Group,7,FALSE)="","",VLOOKUP(AF151,Group,7,FALSE))</f>
        <v/>
      </c>
      <c r="AO151" s="96" t="s">
        <v>60</v>
      </c>
    </row>
    <row r="152" spans="2:41" s="3" customFormat="1" ht="9.9499999999999993" customHeight="1" x14ac:dyDescent="0.2">
      <c r="B152" s="113" t="s">
        <v>97</v>
      </c>
      <c r="D152" s="40"/>
      <c r="E152" s="73" t="s">
        <v>137</v>
      </c>
      <c r="F152" s="73"/>
      <c r="G152" s="30" t="s">
        <v>49</v>
      </c>
      <c r="H152" s="30"/>
      <c r="I152" s="30"/>
      <c r="J152" s="30"/>
      <c r="K152" s="30" t="s">
        <v>124</v>
      </c>
      <c r="L152" s="30"/>
      <c r="M152" s="30"/>
      <c r="N152" s="30"/>
      <c r="P152" s="73" t="s">
        <v>204</v>
      </c>
      <c r="Q152" s="89"/>
      <c r="R152" s="29" t="s">
        <v>53</v>
      </c>
      <c r="S152" s="39">
        <f>IF(Suggested="Yes",AA152,AG152)</f>
        <v>18.75</v>
      </c>
      <c r="T152" s="37" t="s">
        <v>48</v>
      </c>
      <c r="U152" s="5" t="str">
        <f>+Instructions!$B$3</f>
        <v>B</v>
      </c>
      <c r="V152" s="52"/>
      <c r="W152" s="56">
        <f>+Instructions!$C$22</f>
        <v>0</v>
      </c>
      <c r="X152" s="17">
        <f>ROUND($AA152*(1-W152)+0.004999,2)</f>
        <v>18.75</v>
      </c>
      <c r="Y152" s="52"/>
      <c r="Z152" s="6" t="s">
        <v>222</v>
      </c>
      <c r="AA152" s="39">
        <v>18.75</v>
      </c>
      <c r="AB152" s="60">
        <f t="shared" si="113"/>
        <v>0</v>
      </c>
      <c r="AC152" s="17">
        <f t="shared" si="113"/>
        <v>18.75</v>
      </c>
      <c r="AD152" s="12">
        <f>(AG152-AC152)/AG152</f>
        <v>0</v>
      </c>
      <c r="AE152" s="119"/>
      <c r="AF152" s="129">
        <v>4</v>
      </c>
      <c r="AG152" s="106">
        <f>SUM(AJ152:AL152)+AE152</f>
        <v>18.75</v>
      </c>
      <c r="AH152" s="52"/>
      <c r="AJ152" s="17">
        <f>ROUND(AC152/(1-VLOOKUP(AF152,Group,2,FALSE)),2)</f>
        <v>18.75</v>
      </c>
      <c r="AK152" s="17">
        <f>IF(VLOOKUP(AF152,Group,5,FALSE)="YES",VLOOKUP(ROUND(ROUND(AJ152,1)-AJ152,2),Round,2,FALSE)+VLOOKUP(AF152,Group,6,FALSE),0)</f>
        <v>0</v>
      </c>
      <c r="AL152" s="17">
        <f>IF(VLOOKUP(AF152,Group,7,FALSE)="",0,ROUND(AJ152-0.04999,1)-AJ152+AM152)</f>
        <v>0</v>
      </c>
      <c r="AM152" s="17" t="str">
        <f>IF(VLOOKUP(AF152,Group,7,FALSE)="","",VLOOKUP(AF152,Group,7,FALSE))</f>
        <v/>
      </c>
      <c r="AO152" s="96" t="s">
        <v>60</v>
      </c>
    </row>
    <row r="153" spans="2:41" s="3" customFormat="1" ht="0.95" customHeight="1" x14ac:dyDescent="0.2">
      <c r="P153" s="73"/>
      <c r="Q153" s="89"/>
      <c r="R153" s="6"/>
      <c r="S153" s="39"/>
      <c r="T153" s="6"/>
      <c r="U153" s="5"/>
      <c r="V153" s="52"/>
      <c r="W153" s="56"/>
      <c r="X153" s="15"/>
      <c r="Y153" s="52"/>
      <c r="Z153" s="39"/>
      <c r="AA153" s="39"/>
      <c r="AB153" s="55"/>
      <c r="AC153" s="17"/>
      <c r="AD153" s="15"/>
      <c r="AE153" s="65"/>
      <c r="AF153" s="122"/>
      <c r="AG153" s="39"/>
      <c r="AH153" s="52"/>
      <c r="AJ153" s="17"/>
      <c r="AK153" s="17"/>
      <c r="AL153" s="17"/>
      <c r="AM153" s="17"/>
      <c r="AO153" s="31" t="s">
        <v>60</v>
      </c>
    </row>
    <row r="154" spans="2:41" s="3" customFormat="1" ht="9.75" customHeight="1" x14ac:dyDescent="0.2">
      <c r="D154" s="161" t="s">
        <v>138</v>
      </c>
      <c r="E154" s="169" t="s">
        <v>127</v>
      </c>
      <c r="P154" s="73"/>
      <c r="Q154" s="89"/>
      <c r="R154" s="6"/>
      <c r="S154" s="39"/>
      <c r="T154" s="6"/>
      <c r="U154" s="5"/>
      <c r="V154" s="52"/>
      <c r="W154" s="56"/>
      <c r="X154" s="15"/>
      <c r="Y154" s="52"/>
      <c r="Z154" s="39"/>
      <c r="AA154" s="39"/>
      <c r="AB154" s="55"/>
      <c r="AC154" s="17"/>
      <c r="AD154" s="15"/>
      <c r="AE154" s="65"/>
      <c r="AF154" s="122"/>
      <c r="AG154" s="39"/>
      <c r="AH154" s="52"/>
      <c r="AJ154" s="17"/>
      <c r="AK154" s="17"/>
      <c r="AL154" s="17"/>
      <c r="AM154" s="17"/>
      <c r="AO154" s="31" t="s">
        <v>60</v>
      </c>
    </row>
    <row r="155" spans="2:41" s="3" customFormat="1" ht="9.75" customHeight="1" x14ac:dyDescent="0.2">
      <c r="D155" s="73"/>
      <c r="E155" s="169" t="s">
        <v>193</v>
      </c>
      <c r="P155" s="73"/>
      <c r="Q155" s="89"/>
      <c r="R155" s="6"/>
      <c r="S155" s="39"/>
      <c r="T155" s="6"/>
      <c r="U155" s="5"/>
      <c r="V155" s="52"/>
      <c r="W155" s="56"/>
      <c r="X155" s="15"/>
      <c r="Y155" s="52"/>
      <c r="Z155" s="39"/>
      <c r="AA155" s="39"/>
      <c r="AB155" s="55"/>
      <c r="AC155" s="17"/>
      <c r="AD155" s="15"/>
      <c r="AE155" s="65"/>
      <c r="AF155" s="122"/>
      <c r="AG155" s="39"/>
      <c r="AH155" s="52"/>
      <c r="AJ155" s="17"/>
      <c r="AK155" s="17"/>
      <c r="AL155" s="17"/>
      <c r="AM155" s="17"/>
      <c r="AO155" s="31" t="s">
        <v>60</v>
      </c>
    </row>
    <row r="156" spans="2:41" s="3" customFormat="1" ht="3" customHeight="1" x14ac:dyDescent="0.2">
      <c r="P156" s="73"/>
      <c r="Q156" s="89"/>
      <c r="R156" s="6"/>
      <c r="S156" s="39"/>
      <c r="T156" s="6"/>
      <c r="U156" s="5"/>
      <c r="V156" s="52"/>
      <c r="W156" s="56"/>
      <c r="X156" s="15"/>
      <c r="Y156" s="52"/>
      <c r="Z156" s="39"/>
      <c r="AA156" s="39"/>
      <c r="AB156" s="55"/>
      <c r="AC156" s="17"/>
      <c r="AD156" s="15"/>
      <c r="AE156" s="65"/>
      <c r="AF156" s="122"/>
      <c r="AG156" s="39"/>
      <c r="AH156" s="52"/>
      <c r="AJ156" s="17"/>
      <c r="AK156" s="17"/>
      <c r="AL156" s="17"/>
      <c r="AM156" s="17"/>
      <c r="AO156" s="31" t="s">
        <v>60</v>
      </c>
    </row>
    <row r="157" spans="2:41" s="3" customFormat="1" ht="9.9499999999999993" customHeight="1" x14ac:dyDescent="0.2">
      <c r="C157" s="196" t="s">
        <v>172</v>
      </c>
      <c r="D157" s="196"/>
      <c r="E157" s="146"/>
      <c r="F157" s="146"/>
      <c r="G157" s="146"/>
      <c r="H157" s="146"/>
      <c r="I157" s="146"/>
      <c r="J157" s="146"/>
      <c r="K157" s="146"/>
      <c r="L157" s="146"/>
      <c r="M157" s="146"/>
      <c r="N157" s="146"/>
      <c r="O157" s="30"/>
      <c r="P157" s="30"/>
      <c r="Q157" s="30"/>
      <c r="R157" s="30"/>
      <c r="S157" s="39"/>
      <c r="T157" s="30"/>
      <c r="U157" s="5"/>
      <c r="V157" s="52"/>
      <c r="W157" s="69"/>
      <c r="X157" s="69"/>
      <c r="Y157" s="52"/>
      <c r="Z157" s="39"/>
      <c r="AA157" s="39"/>
      <c r="AB157" s="55"/>
      <c r="AC157" s="17"/>
      <c r="AD157" s="15"/>
      <c r="AE157" s="65"/>
      <c r="AF157" s="122"/>
      <c r="AG157" s="17"/>
      <c r="AH157" s="52"/>
      <c r="AJ157" s="17"/>
      <c r="AK157" s="17"/>
      <c r="AL157" s="17"/>
      <c r="AM157" s="17"/>
      <c r="AO157" s="31" t="s">
        <v>60</v>
      </c>
    </row>
    <row r="158" spans="2:41" s="3" customFormat="1" ht="3" customHeight="1" x14ac:dyDescent="0.2">
      <c r="P158" s="73"/>
      <c r="Q158" s="89"/>
      <c r="R158" s="6"/>
      <c r="S158" s="39"/>
      <c r="T158" s="6"/>
      <c r="U158" s="5"/>
      <c r="V158" s="52"/>
      <c r="W158" s="56"/>
      <c r="X158" s="15"/>
      <c r="Y158" s="52"/>
      <c r="Z158" s="39"/>
      <c r="AA158" s="39"/>
      <c r="AB158" s="55"/>
      <c r="AC158" s="17"/>
      <c r="AD158" s="15"/>
      <c r="AE158" s="65"/>
      <c r="AF158" s="122"/>
      <c r="AG158" s="39"/>
      <c r="AH158" s="52"/>
      <c r="AJ158" s="17"/>
      <c r="AK158" s="17"/>
      <c r="AL158" s="17"/>
      <c r="AM158" s="17"/>
      <c r="AO158" s="31" t="s">
        <v>60</v>
      </c>
    </row>
    <row r="159" spans="2:41" s="3" customFormat="1" ht="9.9499999999999993" customHeight="1" x14ac:dyDescent="0.2">
      <c r="C159" s="35"/>
      <c r="D159" s="40" t="s">
        <v>10</v>
      </c>
      <c r="E159" s="146" t="s">
        <v>121</v>
      </c>
      <c r="F159" s="146"/>
      <c r="G159" s="146"/>
      <c r="H159" s="146"/>
      <c r="I159" s="146"/>
      <c r="J159" s="146"/>
      <c r="K159" s="146"/>
      <c r="L159" s="146"/>
      <c r="M159" s="146"/>
      <c r="N159" s="146"/>
      <c r="O159" s="30"/>
      <c r="P159" s="30"/>
      <c r="Q159" s="30"/>
      <c r="R159" s="30"/>
      <c r="S159" s="39"/>
      <c r="T159" s="30"/>
      <c r="U159" s="5"/>
      <c r="V159" s="52"/>
      <c r="W159" s="69"/>
      <c r="X159" s="69"/>
      <c r="Y159" s="52"/>
      <c r="Z159" s="39"/>
      <c r="AA159" s="39"/>
      <c r="AB159" s="55"/>
      <c r="AC159" s="17"/>
      <c r="AD159" s="15"/>
      <c r="AE159" s="65"/>
      <c r="AF159" s="122"/>
      <c r="AG159" s="17"/>
      <c r="AH159" s="52"/>
      <c r="AJ159" s="17"/>
      <c r="AK159" s="17"/>
      <c r="AL159" s="17"/>
      <c r="AM159" s="17"/>
      <c r="AO159" s="31" t="s">
        <v>60</v>
      </c>
    </row>
    <row r="160" spans="2:41" s="3" customFormat="1" ht="0.95" customHeight="1" x14ac:dyDescent="0.2">
      <c r="P160" s="73"/>
      <c r="Q160" s="89"/>
      <c r="R160" s="6"/>
      <c r="S160" s="39"/>
      <c r="T160" s="6"/>
      <c r="U160" s="5"/>
      <c r="V160" s="52"/>
      <c r="W160" s="56"/>
      <c r="X160" s="15"/>
      <c r="Y160" s="52"/>
      <c r="Z160" s="39"/>
      <c r="AA160" s="39"/>
      <c r="AB160" s="55"/>
      <c r="AC160" s="17"/>
      <c r="AD160" s="15"/>
      <c r="AE160" s="65"/>
      <c r="AF160" s="122"/>
      <c r="AG160" s="39"/>
      <c r="AH160" s="52"/>
      <c r="AJ160" s="17"/>
      <c r="AK160" s="17"/>
      <c r="AL160" s="17"/>
      <c r="AM160" s="17"/>
      <c r="AO160" s="31" t="s">
        <v>60</v>
      </c>
    </row>
    <row r="161" spans="2:41" s="3" customFormat="1" ht="9.9499999999999993" customHeight="1" x14ac:dyDescent="0.2">
      <c r="B161" s="113" t="s">
        <v>97</v>
      </c>
      <c r="D161" s="40"/>
      <c r="E161" s="73" t="s">
        <v>93</v>
      </c>
      <c r="F161" s="73"/>
      <c r="G161" s="30" t="s">
        <v>49</v>
      </c>
      <c r="H161" s="30"/>
      <c r="I161" s="30"/>
      <c r="J161" s="30"/>
      <c r="K161" s="30" t="s">
        <v>124</v>
      </c>
      <c r="L161" s="30"/>
      <c r="M161" s="30"/>
      <c r="N161" s="30"/>
      <c r="P161" s="73" t="s">
        <v>151</v>
      </c>
      <c r="Q161" s="89"/>
      <c r="R161" s="29"/>
      <c r="S161" s="39">
        <f>IF(Suggested="Yes",AA161,AG161)</f>
        <v>9.75</v>
      </c>
      <c r="T161" s="37" t="s">
        <v>48</v>
      </c>
      <c r="U161" s="5" t="str">
        <f>+Instructions!$B$3</f>
        <v>B</v>
      </c>
      <c r="V161" s="52"/>
      <c r="W161" s="56">
        <f>+Instructions!$C$22</f>
        <v>0</v>
      </c>
      <c r="X161" s="17">
        <f>ROUND($AA161*(1-W161)+0.004999,2)</f>
        <v>9.75</v>
      </c>
      <c r="Y161" s="52"/>
      <c r="Z161" s="6" t="s">
        <v>222</v>
      </c>
      <c r="AA161" s="39">
        <v>9.75</v>
      </c>
      <c r="AB161" s="60">
        <f t="shared" ref="AB161:AC165" si="114">+W161</f>
        <v>0</v>
      </c>
      <c r="AC161" s="17">
        <f t="shared" si="114"/>
        <v>9.75</v>
      </c>
      <c r="AD161" s="12">
        <f>(AG161-AC161)/AG161</f>
        <v>0</v>
      </c>
      <c r="AE161" s="119"/>
      <c r="AF161" s="129">
        <v>4</v>
      </c>
      <c r="AG161" s="106">
        <f>SUM(AJ161:AL161)+AE161</f>
        <v>9.75</v>
      </c>
      <c r="AH161" s="52"/>
      <c r="AJ161" s="17">
        <f>ROUND(AC161/(1-VLOOKUP(AF161,Group,2,FALSE)),2)</f>
        <v>9.75</v>
      </c>
      <c r="AK161" s="17">
        <f>IF(VLOOKUP(AF161,Group,5,FALSE)="YES",VLOOKUP(ROUND(ROUND(AJ161,1)-AJ161,2),Round,2,FALSE)+VLOOKUP(AF161,Group,6,FALSE),0)</f>
        <v>0</v>
      </c>
      <c r="AL161" s="17">
        <f>IF(VLOOKUP(AF161,Group,7,FALSE)="",0,ROUND(AJ161-0.04999,1)-AJ161+AM161)</f>
        <v>0</v>
      </c>
      <c r="AM161" s="17" t="str">
        <f>IF(VLOOKUP(AF161,Group,7,FALSE)="","",VLOOKUP(AF161,Group,7,FALSE))</f>
        <v/>
      </c>
      <c r="AO161" s="96" t="s">
        <v>60</v>
      </c>
    </row>
    <row r="162" spans="2:41" s="3" customFormat="1" ht="9.9499999999999993" customHeight="1" x14ac:dyDescent="0.2">
      <c r="B162" s="113" t="s">
        <v>97</v>
      </c>
      <c r="D162" s="40"/>
      <c r="E162" s="73" t="s">
        <v>104</v>
      </c>
      <c r="F162" s="73"/>
      <c r="G162" s="30" t="s">
        <v>49</v>
      </c>
      <c r="H162" s="30"/>
      <c r="I162" s="30"/>
      <c r="J162" s="30"/>
      <c r="K162" s="30" t="s">
        <v>124</v>
      </c>
      <c r="L162" s="30"/>
      <c r="M162" s="30"/>
      <c r="N162" s="30"/>
      <c r="P162" s="73" t="s">
        <v>151</v>
      </c>
      <c r="Q162" s="89"/>
      <c r="R162" s="29"/>
      <c r="S162" s="39">
        <f>IF(Suggested="Yes",AA162,AG162)</f>
        <v>9.75</v>
      </c>
      <c r="T162" s="37" t="s">
        <v>48</v>
      </c>
      <c r="U162" s="5" t="str">
        <f>+Instructions!$B$3</f>
        <v>B</v>
      </c>
      <c r="V162" s="52"/>
      <c r="W162" s="56">
        <f>+Instructions!$C$22</f>
        <v>0</v>
      </c>
      <c r="X162" s="17">
        <f>ROUND($AA162*(1-W162)+0.004999,2)</f>
        <v>9.75</v>
      </c>
      <c r="Y162" s="52"/>
      <c r="Z162" s="6" t="s">
        <v>222</v>
      </c>
      <c r="AA162" s="39">
        <v>9.75</v>
      </c>
      <c r="AB162" s="60">
        <f t="shared" si="114"/>
        <v>0</v>
      </c>
      <c r="AC162" s="17">
        <f t="shared" si="114"/>
        <v>9.75</v>
      </c>
      <c r="AD162" s="12">
        <f>(AG162-AC162)/AG162</f>
        <v>0</v>
      </c>
      <c r="AE162" s="119"/>
      <c r="AF162" s="129">
        <v>4</v>
      </c>
      <c r="AG162" s="106">
        <f>SUM(AJ162:AL162)+AE162</f>
        <v>9.75</v>
      </c>
      <c r="AH162" s="52"/>
      <c r="AJ162" s="17">
        <f>ROUND(AC162/(1-VLOOKUP(AF162,Group,2,FALSE)),2)</f>
        <v>9.75</v>
      </c>
      <c r="AK162" s="17">
        <f>IF(VLOOKUP(AF162,Group,5,FALSE)="YES",VLOOKUP(ROUND(ROUND(AJ162,1)-AJ162,2),Round,2,FALSE)+VLOOKUP(AF162,Group,6,FALSE),0)</f>
        <v>0</v>
      </c>
      <c r="AL162" s="17">
        <f>IF(VLOOKUP(AF162,Group,7,FALSE)="",0,ROUND(AJ162-0.04999,1)-AJ162+AM162)</f>
        <v>0</v>
      </c>
      <c r="AM162" s="17" t="str">
        <f>IF(VLOOKUP(AF162,Group,7,FALSE)="","",VLOOKUP(AF162,Group,7,FALSE))</f>
        <v/>
      </c>
      <c r="AO162" s="96" t="s">
        <v>60</v>
      </c>
    </row>
    <row r="163" spans="2:41" s="3" customFormat="1" ht="9.9499999999999993" customHeight="1" x14ac:dyDescent="0.2">
      <c r="B163" s="113" t="s">
        <v>97</v>
      </c>
      <c r="D163" s="40"/>
      <c r="E163" s="73" t="s">
        <v>105</v>
      </c>
      <c r="F163" s="73"/>
      <c r="G163" s="30" t="s">
        <v>49</v>
      </c>
      <c r="H163" s="30"/>
      <c r="I163" s="30"/>
      <c r="J163" s="30"/>
      <c r="K163" s="30" t="s">
        <v>124</v>
      </c>
      <c r="L163" s="30"/>
      <c r="M163" s="30"/>
      <c r="N163" s="30"/>
      <c r="P163" s="73" t="s">
        <v>192</v>
      </c>
      <c r="Q163" s="89"/>
      <c r="R163" s="29"/>
      <c r="S163" s="39">
        <f>IF(Suggested="Yes",AA163,AG163)</f>
        <v>10.6</v>
      </c>
      <c r="T163" s="37" t="s">
        <v>48</v>
      </c>
      <c r="U163" s="5" t="str">
        <f>+Instructions!$B$3</f>
        <v>B</v>
      </c>
      <c r="V163" s="52"/>
      <c r="W163" s="56">
        <f>+Instructions!$C$22</f>
        <v>0</v>
      </c>
      <c r="X163" s="17">
        <f>ROUND($AA163*(1-W163)+0.004999,2)</f>
        <v>10.6</v>
      </c>
      <c r="Y163" s="52"/>
      <c r="Z163" s="6" t="s">
        <v>222</v>
      </c>
      <c r="AA163" s="39">
        <v>10.6</v>
      </c>
      <c r="AB163" s="60">
        <f t="shared" si="114"/>
        <v>0</v>
      </c>
      <c r="AC163" s="17">
        <f t="shared" si="114"/>
        <v>10.6</v>
      </c>
      <c r="AD163" s="12">
        <f>(AG163-AC163)/AG163</f>
        <v>0</v>
      </c>
      <c r="AE163" s="119"/>
      <c r="AF163" s="129">
        <v>4</v>
      </c>
      <c r="AG163" s="106">
        <f>SUM(AJ163:AL163)+AE163</f>
        <v>10.6</v>
      </c>
      <c r="AH163" s="52"/>
      <c r="AJ163" s="17">
        <f>ROUND(AC163/(1-VLOOKUP(AF163,Group,2,FALSE)),2)</f>
        <v>10.6</v>
      </c>
      <c r="AK163" s="17">
        <f>IF(VLOOKUP(AF163,Group,5,FALSE)="YES",VLOOKUP(ROUND(ROUND(AJ163,1)-AJ163,2),Round,2,FALSE)+VLOOKUP(AF163,Group,6,FALSE),0)</f>
        <v>0</v>
      </c>
      <c r="AL163" s="17">
        <f>IF(VLOOKUP(AF163,Group,7,FALSE)="",0,ROUND(AJ163-0.04999,1)-AJ163+AM163)</f>
        <v>0</v>
      </c>
      <c r="AM163" s="17" t="str">
        <f>IF(VLOOKUP(AF163,Group,7,FALSE)="","",VLOOKUP(AF163,Group,7,FALSE))</f>
        <v/>
      </c>
      <c r="AO163" s="96" t="s">
        <v>60</v>
      </c>
    </row>
    <row r="164" spans="2:41" s="3" customFormat="1" ht="9.9499999999999993" customHeight="1" x14ac:dyDescent="0.2">
      <c r="B164" s="113" t="s">
        <v>97</v>
      </c>
      <c r="D164" s="40"/>
      <c r="E164" s="73" t="s">
        <v>116</v>
      </c>
      <c r="F164" s="73"/>
      <c r="G164" s="30" t="s">
        <v>49</v>
      </c>
      <c r="H164" s="30"/>
      <c r="I164" s="30"/>
      <c r="J164" s="30"/>
      <c r="K164" s="30" t="s">
        <v>124</v>
      </c>
      <c r="L164" s="30"/>
      <c r="M164" s="30"/>
      <c r="N164" s="30"/>
      <c r="P164" s="73" t="s">
        <v>152</v>
      </c>
      <c r="Q164" s="89"/>
      <c r="R164" s="29"/>
      <c r="S164" s="39">
        <f>IF(Suggested="Yes",AA164,AG164)</f>
        <v>11.75</v>
      </c>
      <c r="T164" s="37" t="s">
        <v>48</v>
      </c>
      <c r="U164" s="5" t="str">
        <f>+Instructions!$B$3</f>
        <v>B</v>
      </c>
      <c r="V164" s="52"/>
      <c r="W164" s="56">
        <f>+Instructions!$C$22</f>
        <v>0</v>
      </c>
      <c r="X164" s="17">
        <f>ROUND($AA164*(1-W164)+0.004999,2)</f>
        <v>11.75</v>
      </c>
      <c r="Y164" s="52"/>
      <c r="Z164" s="6" t="s">
        <v>222</v>
      </c>
      <c r="AA164" s="39">
        <v>11.75</v>
      </c>
      <c r="AB164" s="60">
        <f t="shared" si="114"/>
        <v>0</v>
      </c>
      <c r="AC164" s="17">
        <f t="shared" si="114"/>
        <v>11.75</v>
      </c>
      <c r="AD164" s="12">
        <f>(AG164-AC164)/AG164</f>
        <v>0</v>
      </c>
      <c r="AE164" s="119"/>
      <c r="AF164" s="129">
        <v>4</v>
      </c>
      <c r="AG164" s="106">
        <f>SUM(AJ164:AL164)+AE164</f>
        <v>11.75</v>
      </c>
      <c r="AH164" s="52"/>
      <c r="AJ164" s="17">
        <f>ROUND(AC164/(1-VLOOKUP(AF164,Group,2,FALSE)),2)</f>
        <v>11.75</v>
      </c>
      <c r="AK164" s="17">
        <f>IF(VLOOKUP(AF164,Group,5,FALSE)="YES",VLOOKUP(ROUND(ROUND(AJ164,1)-AJ164,2),Round,2,FALSE)+VLOOKUP(AF164,Group,6,FALSE),0)</f>
        <v>0</v>
      </c>
      <c r="AL164" s="17">
        <f>IF(VLOOKUP(AF164,Group,7,FALSE)="",0,ROUND(AJ164-0.04999,1)-AJ164+AM164)</f>
        <v>0</v>
      </c>
      <c r="AM164" s="17" t="str">
        <f>IF(VLOOKUP(AF164,Group,7,FALSE)="","",VLOOKUP(AF164,Group,7,FALSE))</f>
        <v/>
      </c>
      <c r="AO164" s="96" t="s">
        <v>60</v>
      </c>
    </row>
    <row r="165" spans="2:41" s="3" customFormat="1" ht="9.9499999999999993" customHeight="1" x14ac:dyDescent="0.2">
      <c r="B165" s="113" t="s">
        <v>97</v>
      </c>
      <c r="D165" s="40"/>
      <c r="E165" s="73" t="s">
        <v>96</v>
      </c>
      <c r="F165" s="73"/>
      <c r="G165" s="30" t="s">
        <v>49</v>
      </c>
      <c r="H165" s="30"/>
      <c r="I165" s="30"/>
      <c r="J165" s="30"/>
      <c r="K165" s="30" t="s">
        <v>124</v>
      </c>
      <c r="L165" s="30"/>
      <c r="M165" s="30"/>
      <c r="N165" s="30"/>
      <c r="P165" s="73" t="s">
        <v>151</v>
      </c>
      <c r="Q165" s="89"/>
      <c r="R165" s="29"/>
      <c r="S165" s="39">
        <f>IF(Suggested="Yes",AA165,AG165)</f>
        <v>11.5</v>
      </c>
      <c r="T165" s="37" t="s">
        <v>48</v>
      </c>
      <c r="U165" s="5" t="str">
        <f>+Instructions!$B$3</f>
        <v>B</v>
      </c>
      <c r="V165" s="52"/>
      <c r="W165" s="56">
        <f>+Instructions!$C$22</f>
        <v>0</v>
      </c>
      <c r="X165" s="17">
        <f>ROUND($AA165*(1-W165)+0.004999,2)</f>
        <v>11.5</v>
      </c>
      <c r="Y165" s="52"/>
      <c r="Z165" s="6" t="s">
        <v>222</v>
      </c>
      <c r="AA165" s="39">
        <v>11.5</v>
      </c>
      <c r="AB165" s="60">
        <f t="shared" si="114"/>
        <v>0</v>
      </c>
      <c r="AC165" s="17">
        <f t="shared" si="114"/>
        <v>11.5</v>
      </c>
      <c r="AD165" s="12">
        <f>(AG165-AC165)/AG165</f>
        <v>0</v>
      </c>
      <c r="AE165" s="119"/>
      <c r="AF165" s="129">
        <v>4</v>
      </c>
      <c r="AG165" s="106">
        <f>SUM(AJ165:AL165)+AE165</f>
        <v>11.5</v>
      </c>
      <c r="AH165" s="52"/>
      <c r="AJ165" s="17">
        <f>ROUND(AC165/(1-VLOOKUP(AF165,Group,2,FALSE)),2)</f>
        <v>11.5</v>
      </c>
      <c r="AK165" s="17">
        <f>IF(VLOOKUP(AF165,Group,5,FALSE)="YES",VLOOKUP(ROUND(ROUND(AJ165,1)-AJ165,2),Round,2,FALSE)+VLOOKUP(AF165,Group,6,FALSE),0)</f>
        <v>0</v>
      </c>
      <c r="AL165" s="17">
        <f>IF(VLOOKUP(AF165,Group,7,FALSE)="",0,ROUND(AJ165-0.04999,1)-AJ165+AM165)</f>
        <v>0</v>
      </c>
      <c r="AM165" s="17" t="str">
        <f>IF(VLOOKUP(AF165,Group,7,FALSE)="","",VLOOKUP(AF165,Group,7,FALSE))</f>
        <v/>
      </c>
      <c r="AO165" s="96" t="s">
        <v>60</v>
      </c>
    </row>
    <row r="166" spans="2:41" s="3" customFormat="1" ht="2.1" customHeight="1" x14ac:dyDescent="0.2">
      <c r="P166" s="73"/>
      <c r="Q166" s="89"/>
      <c r="R166" s="6"/>
      <c r="S166" s="39"/>
      <c r="T166" s="6"/>
      <c r="U166" s="5"/>
      <c r="V166" s="52"/>
      <c r="W166" s="56"/>
      <c r="X166" s="15"/>
      <c r="Y166" s="52"/>
      <c r="Z166" s="39"/>
      <c r="AA166" s="39"/>
      <c r="AB166" s="55"/>
      <c r="AC166" s="17"/>
      <c r="AD166" s="15"/>
      <c r="AE166" s="65"/>
      <c r="AF166" s="122"/>
      <c r="AG166" s="39"/>
      <c r="AH166" s="52"/>
      <c r="AJ166" s="17"/>
      <c r="AK166" s="17"/>
      <c r="AL166" s="17"/>
      <c r="AM166" s="17"/>
      <c r="AO166" s="31" t="s">
        <v>60</v>
      </c>
    </row>
    <row r="167" spans="2:41" s="3" customFormat="1" ht="9.9499999999999993" customHeight="1" x14ac:dyDescent="0.2">
      <c r="B167" s="113" t="s">
        <v>97</v>
      </c>
      <c r="D167" s="40"/>
      <c r="E167" s="73" t="s">
        <v>146</v>
      </c>
      <c r="F167" s="73"/>
      <c r="G167" s="30" t="s">
        <v>129</v>
      </c>
      <c r="H167" s="30"/>
      <c r="I167" s="30"/>
      <c r="J167" s="30"/>
      <c r="K167" s="30" t="s">
        <v>124</v>
      </c>
      <c r="L167" s="30"/>
      <c r="M167" s="30"/>
      <c r="N167" s="30"/>
      <c r="P167" s="73" t="s">
        <v>130</v>
      </c>
      <c r="Q167" s="89"/>
      <c r="R167" s="29"/>
      <c r="S167" s="39">
        <f>IF(Suggested="Yes",AA167,AG167)</f>
        <v>16.2</v>
      </c>
      <c r="T167" s="37" t="s">
        <v>48</v>
      </c>
      <c r="U167" s="5" t="str">
        <f>+Instructions!$B$3</f>
        <v>B</v>
      </c>
      <c r="V167" s="52"/>
      <c r="W167" s="56">
        <f>+Instructions!$C$22</f>
        <v>0</v>
      </c>
      <c r="X167" s="17">
        <f>ROUND($AA167*(1-W167)+0.004999,2)</f>
        <v>16.2</v>
      </c>
      <c r="Y167" s="52"/>
      <c r="Z167" s="6" t="s">
        <v>222</v>
      </c>
      <c r="AA167" s="39">
        <v>16.2</v>
      </c>
      <c r="AB167" s="60">
        <f t="shared" ref="AB167:AC171" si="115">+W167</f>
        <v>0</v>
      </c>
      <c r="AC167" s="17">
        <f t="shared" si="115"/>
        <v>16.2</v>
      </c>
      <c r="AD167" s="12">
        <f>(AG167-AC167)/AG167</f>
        <v>0</v>
      </c>
      <c r="AE167" s="119"/>
      <c r="AF167" s="129">
        <v>4</v>
      </c>
      <c r="AG167" s="106">
        <f>SUM(AJ167:AL167)+AE167</f>
        <v>16.2</v>
      </c>
      <c r="AH167" s="52"/>
      <c r="AJ167" s="17">
        <f>ROUND(AC167/(1-VLOOKUP(AF167,Group,2,FALSE)),2)</f>
        <v>16.2</v>
      </c>
      <c r="AK167" s="17">
        <f>IF(VLOOKUP(AF167,Group,5,FALSE)="YES",VLOOKUP(ROUND(ROUND(AJ167,1)-AJ167,2),Round,2,FALSE)+VLOOKUP(AF167,Group,6,FALSE),0)</f>
        <v>0</v>
      </c>
      <c r="AL167" s="17">
        <f>IF(VLOOKUP(AF167,Group,7,FALSE)="",0,ROUND(AJ167-0.04999,1)-AJ167+AM167)</f>
        <v>0</v>
      </c>
      <c r="AM167" s="17" t="str">
        <f>IF(VLOOKUP(AF167,Group,7,FALSE)="","",VLOOKUP(AF167,Group,7,FALSE))</f>
        <v/>
      </c>
      <c r="AO167" s="96" t="s">
        <v>60</v>
      </c>
    </row>
    <row r="168" spans="2:41" s="3" customFormat="1" ht="9.9499999999999993" customHeight="1" x14ac:dyDescent="0.2">
      <c r="B168" s="113" t="s">
        <v>97</v>
      </c>
      <c r="D168" s="40"/>
      <c r="E168" s="73" t="s">
        <v>147</v>
      </c>
      <c r="F168" s="73"/>
      <c r="G168" s="30" t="s">
        <v>128</v>
      </c>
      <c r="H168" s="30"/>
      <c r="I168" s="30"/>
      <c r="J168" s="30"/>
      <c r="K168" s="30" t="s">
        <v>124</v>
      </c>
      <c r="L168" s="30"/>
      <c r="M168" s="30"/>
      <c r="N168" s="30"/>
      <c r="P168" s="73" t="s">
        <v>131</v>
      </c>
      <c r="Q168" s="89"/>
      <c r="R168" s="29"/>
      <c r="S168" s="39">
        <f>IF(Suggested="Yes",AA168,AG168)</f>
        <v>19.8</v>
      </c>
      <c r="T168" s="37" t="s">
        <v>48</v>
      </c>
      <c r="U168" s="5" t="str">
        <f>+Instructions!$B$3</f>
        <v>B</v>
      </c>
      <c r="V168" s="52"/>
      <c r="W168" s="56">
        <f>+Instructions!$C$22</f>
        <v>0</v>
      </c>
      <c r="X168" s="17">
        <f>ROUND($AA168*(1-W168)+0.004999,2)</f>
        <v>19.8</v>
      </c>
      <c r="Y168" s="52"/>
      <c r="Z168" s="6" t="s">
        <v>222</v>
      </c>
      <c r="AA168" s="39">
        <v>19.8</v>
      </c>
      <c r="AB168" s="60">
        <f t="shared" si="115"/>
        <v>0</v>
      </c>
      <c r="AC168" s="17">
        <f t="shared" si="115"/>
        <v>19.8</v>
      </c>
      <c r="AD168" s="12">
        <f>(AG168-AC168)/AG168</f>
        <v>0</v>
      </c>
      <c r="AE168" s="119"/>
      <c r="AF168" s="129">
        <v>4</v>
      </c>
      <c r="AG168" s="106">
        <f>SUM(AJ168:AL168)+AE168</f>
        <v>19.8</v>
      </c>
      <c r="AH168" s="52"/>
      <c r="AJ168" s="17">
        <f>ROUND(AC168/(1-VLOOKUP(AF168,Group,2,FALSE)),2)</f>
        <v>19.8</v>
      </c>
      <c r="AK168" s="17">
        <f>IF(VLOOKUP(AF168,Group,5,FALSE)="YES",VLOOKUP(ROUND(ROUND(AJ168,1)-AJ168,2),Round,2,FALSE)+VLOOKUP(AF168,Group,6,FALSE),0)</f>
        <v>0</v>
      </c>
      <c r="AL168" s="17">
        <f>IF(VLOOKUP(AF168,Group,7,FALSE)="",0,ROUND(AJ168-0.04999,1)-AJ168+AM168)</f>
        <v>0</v>
      </c>
      <c r="AM168" s="17" t="str">
        <f>IF(VLOOKUP(AF168,Group,7,FALSE)="","",VLOOKUP(AF168,Group,7,FALSE))</f>
        <v/>
      </c>
      <c r="AO168" s="96" t="s">
        <v>60</v>
      </c>
    </row>
    <row r="169" spans="2:41" s="3" customFormat="1" ht="9.9499999999999993" customHeight="1" x14ac:dyDescent="0.2">
      <c r="B169" s="113" t="s">
        <v>97</v>
      </c>
      <c r="D169" s="40"/>
      <c r="E169" s="73" t="s">
        <v>147</v>
      </c>
      <c r="F169" s="73"/>
      <c r="G169" s="30" t="s">
        <v>132</v>
      </c>
      <c r="H169" s="30"/>
      <c r="I169" s="30"/>
      <c r="J169" s="30"/>
      <c r="K169" s="30" t="s">
        <v>124</v>
      </c>
      <c r="L169" s="30"/>
      <c r="M169" s="30"/>
      <c r="N169" s="30"/>
      <c r="P169" s="73" t="s">
        <v>131</v>
      </c>
      <c r="Q169" s="89"/>
      <c r="R169" s="29"/>
      <c r="S169" s="39">
        <f>IF(Suggested="Yes",AA169,AG169)</f>
        <v>19.8</v>
      </c>
      <c r="T169" s="37" t="s">
        <v>48</v>
      </c>
      <c r="U169" s="5" t="str">
        <f>+Instructions!$B$3</f>
        <v>B</v>
      </c>
      <c r="V169" s="52"/>
      <c r="W169" s="56">
        <f>+Instructions!$C$22</f>
        <v>0</v>
      </c>
      <c r="X169" s="17">
        <f>ROUND($AA169*(1-W169)+0.004999,2)</f>
        <v>19.8</v>
      </c>
      <c r="Y169" s="52"/>
      <c r="Z169" s="6" t="s">
        <v>222</v>
      </c>
      <c r="AA169" s="39">
        <v>19.8</v>
      </c>
      <c r="AB169" s="60">
        <f t="shared" si="115"/>
        <v>0</v>
      </c>
      <c r="AC169" s="17">
        <f t="shared" si="115"/>
        <v>19.8</v>
      </c>
      <c r="AD169" s="12">
        <f>(AG169-AC169)/AG169</f>
        <v>0</v>
      </c>
      <c r="AE169" s="119"/>
      <c r="AF169" s="129">
        <v>4</v>
      </c>
      <c r="AG169" s="106">
        <f>SUM(AJ169:AL169)+AE169</f>
        <v>19.8</v>
      </c>
      <c r="AH169" s="52"/>
      <c r="AJ169" s="17">
        <f>ROUND(AC169/(1-VLOOKUP(AF169,Group,2,FALSE)),2)</f>
        <v>19.8</v>
      </c>
      <c r="AK169" s="17">
        <f>IF(VLOOKUP(AF169,Group,5,FALSE)="YES",VLOOKUP(ROUND(ROUND(AJ169,1)-AJ169,2),Round,2,FALSE)+VLOOKUP(AF169,Group,6,FALSE),0)</f>
        <v>0</v>
      </c>
      <c r="AL169" s="17">
        <f>IF(VLOOKUP(AF169,Group,7,FALSE)="",0,ROUND(AJ169-0.04999,1)-AJ169+AM169)</f>
        <v>0</v>
      </c>
      <c r="AM169" s="17" t="str">
        <f>IF(VLOOKUP(AF169,Group,7,FALSE)="","",VLOOKUP(AF169,Group,7,FALSE))</f>
        <v/>
      </c>
      <c r="AO169" s="96" t="s">
        <v>60</v>
      </c>
    </row>
    <row r="170" spans="2:41" s="3" customFormat="1" ht="9.9499999999999993" customHeight="1" x14ac:dyDescent="0.2">
      <c r="B170" s="113" t="s">
        <v>97</v>
      </c>
      <c r="D170" s="40"/>
      <c r="E170" s="73" t="s">
        <v>148</v>
      </c>
      <c r="F170" s="73"/>
      <c r="G170" s="30" t="s">
        <v>133</v>
      </c>
      <c r="H170" s="30"/>
      <c r="I170" s="30"/>
      <c r="J170" s="30"/>
      <c r="K170" s="30" t="s">
        <v>124</v>
      </c>
      <c r="L170" s="30"/>
      <c r="M170" s="30"/>
      <c r="N170" s="30"/>
      <c r="P170" s="73" t="s">
        <v>177</v>
      </c>
      <c r="Q170" s="89"/>
      <c r="R170" s="29"/>
      <c r="S170" s="39">
        <f>IF(Suggested="Yes",AA170,AG170)</f>
        <v>24.1</v>
      </c>
      <c r="T170" s="37" t="s">
        <v>48</v>
      </c>
      <c r="U170" s="5" t="str">
        <f>+Instructions!$B$3</f>
        <v>B</v>
      </c>
      <c r="V170" s="52"/>
      <c r="W170" s="56">
        <f>+Instructions!$C$22</f>
        <v>0</v>
      </c>
      <c r="X170" s="17">
        <f>ROUND($AA170*(1-W170)+0.004999,2)</f>
        <v>24.1</v>
      </c>
      <c r="Y170" s="52"/>
      <c r="Z170" s="6" t="s">
        <v>222</v>
      </c>
      <c r="AA170" s="39">
        <v>24.1</v>
      </c>
      <c r="AB170" s="60">
        <f t="shared" si="115"/>
        <v>0</v>
      </c>
      <c r="AC170" s="17">
        <f t="shared" si="115"/>
        <v>24.1</v>
      </c>
      <c r="AD170" s="12">
        <f>(AG170-AC170)/AG170</f>
        <v>0</v>
      </c>
      <c r="AE170" s="119"/>
      <c r="AF170" s="129">
        <v>4</v>
      </c>
      <c r="AG170" s="106">
        <f>SUM(AJ170:AL170)+AE170</f>
        <v>24.1</v>
      </c>
      <c r="AH170" s="52"/>
      <c r="AJ170" s="17">
        <f>ROUND(AC170/(1-VLOOKUP(AF170,Group,2,FALSE)),2)</f>
        <v>24.1</v>
      </c>
      <c r="AK170" s="17">
        <f>IF(VLOOKUP(AF170,Group,5,FALSE)="YES",VLOOKUP(ROUND(ROUND(AJ170,1)-AJ170,2),Round,2,FALSE)+VLOOKUP(AF170,Group,6,FALSE),0)</f>
        <v>0</v>
      </c>
      <c r="AL170" s="17">
        <f>IF(VLOOKUP(AF170,Group,7,FALSE)="",0,ROUND(AJ170-0.04999,1)-AJ170+AM170)</f>
        <v>0</v>
      </c>
      <c r="AM170" s="17" t="str">
        <f>IF(VLOOKUP(AF170,Group,7,FALSE)="","",VLOOKUP(AF170,Group,7,FALSE))</f>
        <v/>
      </c>
      <c r="AO170" s="96" t="s">
        <v>60</v>
      </c>
    </row>
    <row r="171" spans="2:41" s="3" customFormat="1" ht="9.9499999999999993" customHeight="1" x14ac:dyDescent="0.2">
      <c r="B171" s="113" t="s">
        <v>97</v>
      </c>
      <c r="D171" s="40"/>
      <c r="E171" s="73" t="s">
        <v>148</v>
      </c>
      <c r="F171" s="73"/>
      <c r="G171" s="30" t="s">
        <v>134</v>
      </c>
      <c r="H171" s="30"/>
      <c r="I171" s="30"/>
      <c r="J171" s="30"/>
      <c r="K171" s="30" t="s">
        <v>124</v>
      </c>
      <c r="L171" s="30"/>
      <c r="M171" s="30"/>
      <c r="N171" s="30"/>
      <c r="P171" s="73" t="s">
        <v>177</v>
      </c>
      <c r="Q171" s="89"/>
      <c r="R171" s="29"/>
      <c r="S171" s="39">
        <f>IF(Suggested="Yes",AA171,AG171)</f>
        <v>24.1</v>
      </c>
      <c r="T171" s="37" t="s">
        <v>48</v>
      </c>
      <c r="U171" s="5" t="str">
        <f>+Instructions!$B$3</f>
        <v>B</v>
      </c>
      <c r="V171" s="52"/>
      <c r="W171" s="56">
        <f>+Instructions!$C$22</f>
        <v>0</v>
      </c>
      <c r="X171" s="17">
        <f>ROUND($AA171*(1-W171)+0.004999,2)</f>
        <v>24.1</v>
      </c>
      <c r="Y171" s="52"/>
      <c r="Z171" s="6" t="s">
        <v>222</v>
      </c>
      <c r="AA171" s="39">
        <v>24.1</v>
      </c>
      <c r="AB171" s="60">
        <f t="shared" si="115"/>
        <v>0</v>
      </c>
      <c r="AC171" s="17">
        <f t="shared" si="115"/>
        <v>24.1</v>
      </c>
      <c r="AD171" s="12">
        <f>(AG171-AC171)/AG171</f>
        <v>0</v>
      </c>
      <c r="AE171" s="119"/>
      <c r="AF171" s="129">
        <v>4</v>
      </c>
      <c r="AG171" s="106">
        <f>SUM(AJ171:AL171)+AE171</f>
        <v>24.1</v>
      </c>
      <c r="AH171" s="52"/>
      <c r="AJ171" s="17">
        <f>ROUND(AC171/(1-VLOOKUP(AF171,Group,2,FALSE)),2)</f>
        <v>24.1</v>
      </c>
      <c r="AK171" s="17">
        <f>IF(VLOOKUP(AF171,Group,5,FALSE)="YES",VLOOKUP(ROUND(ROUND(AJ171,1)-AJ171,2),Round,2,FALSE)+VLOOKUP(AF171,Group,6,FALSE),0)</f>
        <v>0</v>
      </c>
      <c r="AL171" s="17">
        <f>IF(VLOOKUP(AF171,Group,7,FALSE)="",0,ROUND(AJ171-0.04999,1)-AJ171+AM171)</f>
        <v>0</v>
      </c>
      <c r="AM171" s="17" t="str">
        <f>IF(VLOOKUP(AF171,Group,7,FALSE)="","",VLOOKUP(AF171,Group,7,FALSE))</f>
        <v/>
      </c>
      <c r="AO171" s="96" t="s">
        <v>60</v>
      </c>
    </row>
    <row r="172" spans="2:41" s="3" customFormat="1" ht="2.1" customHeight="1" x14ac:dyDescent="0.2">
      <c r="P172" s="73"/>
      <c r="Q172" s="89"/>
      <c r="R172" s="6"/>
      <c r="S172" s="39"/>
      <c r="T172" s="6"/>
      <c r="U172" s="5"/>
      <c r="V172" s="52"/>
      <c r="W172" s="56"/>
      <c r="X172" s="15"/>
      <c r="Y172" s="52"/>
      <c r="Z172" s="39"/>
      <c r="AA172" s="39"/>
      <c r="AB172" s="55"/>
      <c r="AC172" s="17"/>
      <c r="AD172" s="15"/>
      <c r="AE172" s="65"/>
      <c r="AF172" s="122"/>
      <c r="AG172" s="39"/>
      <c r="AH172" s="52"/>
      <c r="AJ172" s="17"/>
      <c r="AK172" s="17"/>
      <c r="AL172" s="17"/>
      <c r="AM172" s="17"/>
      <c r="AO172" s="31"/>
    </row>
    <row r="173" spans="2:41" s="3" customFormat="1" ht="9.9499999999999993" customHeight="1" x14ac:dyDescent="0.2">
      <c r="B173" s="115" t="s">
        <v>99</v>
      </c>
      <c r="D173" s="40"/>
      <c r="E173" s="73" t="s">
        <v>92</v>
      </c>
      <c r="F173" s="73"/>
      <c r="G173" s="30" t="s">
        <v>91</v>
      </c>
      <c r="H173" s="30"/>
      <c r="I173" s="30"/>
      <c r="J173" s="30"/>
      <c r="K173" s="30" t="s">
        <v>125</v>
      </c>
      <c r="L173" s="30"/>
      <c r="M173" s="169"/>
      <c r="N173" s="199" t="s">
        <v>114</v>
      </c>
      <c r="P173" s="73" t="s">
        <v>122</v>
      </c>
      <c r="Q173" s="89"/>
      <c r="R173" s="29"/>
      <c r="S173" s="39">
        <f>IF(Suggested="Yes",AA173,AG173)</f>
        <v>17.899999999999999</v>
      </c>
      <c r="T173" s="37" t="s">
        <v>48</v>
      </c>
      <c r="U173" s="5" t="str">
        <f>+Instructions!$B$3</f>
        <v>B</v>
      </c>
      <c r="V173" s="52"/>
      <c r="W173" s="56">
        <f>+Instructions!$C$22</f>
        <v>0</v>
      </c>
      <c r="X173" s="17">
        <f>ROUND($AA173*(1-W173)+0.004999,2)</f>
        <v>17.899999999999999</v>
      </c>
      <c r="Y173" s="52"/>
      <c r="Z173" s="6" t="s">
        <v>222</v>
      </c>
      <c r="AA173" s="39">
        <v>17.899999999999999</v>
      </c>
      <c r="AB173" s="60">
        <f t="shared" ref="AB173:AC176" si="116">+W173</f>
        <v>0</v>
      </c>
      <c r="AC173" s="17">
        <f t="shared" si="116"/>
        <v>17.899999999999999</v>
      </c>
      <c r="AD173" s="12">
        <f>(AG173-AC173)/AG173</f>
        <v>0</v>
      </c>
      <c r="AE173" s="119"/>
      <c r="AF173" s="131">
        <v>6</v>
      </c>
      <c r="AG173" s="108">
        <f>SUM(AJ173:AL173)+AE173</f>
        <v>17.899999999999999</v>
      </c>
      <c r="AH173" s="52"/>
      <c r="AJ173" s="17">
        <f>ROUND(AC173/(1-VLOOKUP(AF173,Group,2,FALSE)),2)</f>
        <v>17.899999999999999</v>
      </c>
      <c r="AK173" s="17">
        <f>IF(VLOOKUP(AF173,Group,5,FALSE)="YES",VLOOKUP(ROUND(ROUND(AJ173,1)-AJ173,2),Round,2,FALSE)+VLOOKUP(AF173,Group,6,FALSE),0)</f>
        <v>0</v>
      </c>
      <c r="AL173" s="17">
        <f>IF(VLOOKUP(AF173,Group,7,FALSE)="",0,ROUND(AJ173-0.04999,1)-AJ173+AM173)</f>
        <v>0</v>
      </c>
      <c r="AM173" s="17" t="str">
        <f>IF(VLOOKUP(AF173,Group,7,FALSE)="","",VLOOKUP(AF173,Group,7,FALSE))</f>
        <v/>
      </c>
      <c r="AO173" s="96" t="s">
        <v>60</v>
      </c>
    </row>
    <row r="174" spans="2:41" s="3" customFormat="1" ht="9.9499999999999993" customHeight="1" x14ac:dyDescent="0.2">
      <c r="B174" s="115" t="s">
        <v>99</v>
      </c>
      <c r="D174" s="40"/>
      <c r="E174" s="73" t="s">
        <v>93</v>
      </c>
      <c r="F174" s="73"/>
      <c r="G174" s="30" t="s">
        <v>118</v>
      </c>
      <c r="H174" s="30"/>
      <c r="I174" s="30"/>
      <c r="J174" s="30"/>
      <c r="K174" s="30" t="s">
        <v>125</v>
      </c>
      <c r="L174" s="30"/>
      <c r="M174" s="169"/>
      <c r="N174" s="199" t="s">
        <v>114</v>
      </c>
      <c r="P174" s="73" t="s">
        <v>123</v>
      </c>
      <c r="Q174" s="89"/>
      <c r="R174" s="29"/>
      <c r="S174" s="39">
        <f>IF(Suggested="Yes",AA174,AG174)</f>
        <v>19</v>
      </c>
      <c r="T174" s="37" t="s">
        <v>48</v>
      </c>
      <c r="U174" s="5" t="str">
        <f>+Instructions!$B$3</f>
        <v>B</v>
      </c>
      <c r="V174" s="52"/>
      <c r="W174" s="56">
        <f>+Instructions!$C$22</f>
        <v>0</v>
      </c>
      <c r="X174" s="17">
        <f>ROUND($AA174*(1-W174)+0.004999,2)</f>
        <v>19</v>
      </c>
      <c r="Y174" s="52"/>
      <c r="Z174" s="6" t="s">
        <v>222</v>
      </c>
      <c r="AA174" s="39">
        <v>19</v>
      </c>
      <c r="AB174" s="60">
        <f t="shared" si="116"/>
        <v>0</v>
      </c>
      <c r="AC174" s="17">
        <f t="shared" si="116"/>
        <v>19</v>
      </c>
      <c r="AD174" s="12">
        <f>(AG174-AC174)/AG174</f>
        <v>0</v>
      </c>
      <c r="AE174" s="119"/>
      <c r="AF174" s="131">
        <v>6</v>
      </c>
      <c r="AG174" s="108">
        <f>SUM(AJ174:AL174)+AE174</f>
        <v>19</v>
      </c>
      <c r="AH174" s="52"/>
      <c r="AJ174" s="17">
        <f>ROUND(AC174/(1-VLOOKUP(AF174,Group,2,FALSE)),2)</f>
        <v>19</v>
      </c>
      <c r="AK174" s="17">
        <f>IF(VLOOKUP(AF174,Group,5,FALSE)="YES",VLOOKUP(ROUND(ROUND(AJ174,1)-AJ174,2),Round,2,FALSE)+VLOOKUP(AF174,Group,6,FALSE),0)</f>
        <v>0</v>
      </c>
      <c r="AL174" s="17">
        <f>IF(VLOOKUP(AF174,Group,7,FALSE)="",0,ROUND(AJ174-0.04999,1)-AJ174+AM174)</f>
        <v>0</v>
      </c>
      <c r="AM174" s="17" t="str">
        <f>IF(VLOOKUP(AF174,Group,7,FALSE)="","",VLOOKUP(AF174,Group,7,FALSE))</f>
        <v/>
      </c>
      <c r="AO174" s="96" t="s">
        <v>60</v>
      </c>
    </row>
    <row r="175" spans="2:41" s="3" customFormat="1" ht="9.9499999999999993" customHeight="1" x14ac:dyDescent="0.2">
      <c r="B175" s="115" t="s">
        <v>99</v>
      </c>
      <c r="D175" s="40"/>
      <c r="E175" s="73" t="s">
        <v>93</v>
      </c>
      <c r="F175" s="73"/>
      <c r="G175" s="30" t="s">
        <v>119</v>
      </c>
      <c r="H175" s="30"/>
      <c r="I175" s="30"/>
      <c r="J175" s="30"/>
      <c r="K175" s="30" t="s">
        <v>125</v>
      </c>
      <c r="L175" s="30"/>
      <c r="M175" s="169"/>
      <c r="N175" s="199" t="s">
        <v>114</v>
      </c>
      <c r="P175" s="73" t="s">
        <v>123</v>
      </c>
      <c r="Q175" s="89"/>
      <c r="R175" s="29"/>
      <c r="S175" s="39">
        <f>IF(Suggested="Yes",AA175,AG175)</f>
        <v>20.350000000000001</v>
      </c>
      <c r="T175" s="37" t="s">
        <v>48</v>
      </c>
      <c r="U175" s="5" t="str">
        <f>+Instructions!$B$3</f>
        <v>B</v>
      </c>
      <c r="V175" s="52"/>
      <c r="W175" s="56">
        <f>+Instructions!$C$22</f>
        <v>0</v>
      </c>
      <c r="X175" s="17">
        <f>ROUND($AA175*(1-W175)+0.004999,2)</f>
        <v>20.350000000000001</v>
      </c>
      <c r="Y175" s="52"/>
      <c r="Z175" s="6" t="s">
        <v>222</v>
      </c>
      <c r="AA175" s="39">
        <v>20.350000000000001</v>
      </c>
      <c r="AB175" s="60">
        <f t="shared" si="116"/>
        <v>0</v>
      </c>
      <c r="AC175" s="17">
        <f t="shared" si="116"/>
        <v>20.350000000000001</v>
      </c>
      <c r="AD175" s="12">
        <f>(AG175-AC175)/AG175</f>
        <v>0</v>
      </c>
      <c r="AE175" s="119"/>
      <c r="AF175" s="131">
        <v>6</v>
      </c>
      <c r="AG175" s="108">
        <f>SUM(AJ175:AL175)+AE175</f>
        <v>20.350000000000001</v>
      </c>
      <c r="AH175" s="52"/>
      <c r="AJ175" s="17">
        <f>ROUND(AC175/(1-VLOOKUP(AF175,Group,2,FALSE)),2)</f>
        <v>20.350000000000001</v>
      </c>
      <c r="AK175" s="17">
        <f>IF(VLOOKUP(AF175,Group,5,FALSE)="YES",VLOOKUP(ROUND(ROUND(AJ175,1)-AJ175,2),Round,2,FALSE)+VLOOKUP(AF175,Group,6,FALSE),0)</f>
        <v>0</v>
      </c>
      <c r="AL175" s="17">
        <f>IF(VLOOKUP(AF175,Group,7,FALSE)="",0,ROUND(AJ175-0.04999,1)-AJ175+AM175)</f>
        <v>0</v>
      </c>
      <c r="AM175" s="17" t="str">
        <f>IF(VLOOKUP(AF175,Group,7,FALSE)="","",VLOOKUP(AF175,Group,7,FALSE))</f>
        <v/>
      </c>
      <c r="AO175" s="96" t="s">
        <v>60</v>
      </c>
    </row>
    <row r="176" spans="2:41" s="3" customFormat="1" ht="9.9499999999999993" customHeight="1" x14ac:dyDescent="0.2">
      <c r="B176" s="115" t="s">
        <v>99</v>
      </c>
      <c r="D176" s="40"/>
      <c r="E176" s="73" t="s">
        <v>205</v>
      </c>
      <c r="F176" s="73"/>
      <c r="G176" s="30" t="s">
        <v>120</v>
      </c>
      <c r="H176" s="30"/>
      <c r="I176" s="30"/>
      <c r="J176" s="30"/>
      <c r="K176" s="30" t="s">
        <v>125</v>
      </c>
      <c r="L176" s="30"/>
      <c r="M176" s="169"/>
      <c r="N176" s="199" t="s">
        <v>114</v>
      </c>
      <c r="P176" s="73" t="s">
        <v>149</v>
      </c>
      <c r="Q176" s="89"/>
      <c r="R176" s="29"/>
      <c r="S176" s="39">
        <f>IF(Suggested="Yes",AA176,AG176)</f>
        <v>44.25</v>
      </c>
      <c r="T176" s="37" t="s">
        <v>48</v>
      </c>
      <c r="U176" s="5" t="str">
        <f>+Instructions!$B$3</f>
        <v>B</v>
      </c>
      <c r="V176" s="52"/>
      <c r="W176" s="56">
        <f>+Instructions!$C$22</f>
        <v>0</v>
      </c>
      <c r="X176" s="17">
        <f>ROUND($AA176*(1-W176)+0.004999,2)</f>
        <v>44.25</v>
      </c>
      <c r="Y176" s="52"/>
      <c r="Z176" s="6" t="s">
        <v>222</v>
      </c>
      <c r="AA176" s="39">
        <v>44.25</v>
      </c>
      <c r="AB176" s="60">
        <f t="shared" si="116"/>
        <v>0</v>
      </c>
      <c r="AC176" s="17">
        <f t="shared" si="116"/>
        <v>44.25</v>
      </c>
      <c r="AD176" s="12">
        <f>(AG176-AC176)/AG176</f>
        <v>0</v>
      </c>
      <c r="AE176" s="119"/>
      <c r="AF176" s="131">
        <v>6</v>
      </c>
      <c r="AG176" s="108">
        <f>SUM(AJ176:AL176)+AE176</f>
        <v>44.25</v>
      </c>
      <c r="AH176" s="52"/>
      <c r="AJ176" s="17">
        <f>ROUND(AC176/(1-VLOOKUP(AF176,Group,2,FALSE)),2)</f>
        <v>44.25</v>
      </c>
      <c r="AK176" s="17">
        <f>IF(VLOOKUP(AF176,Group,5,FALSE)="YES",VLOOKUP(ROUND(ROUND(AJ176,1)-AJ176,2),Round,2,FALSE)+VLOOKUP(AF176,Group,6,FALSE),0)</f>
        <v>0</v>
      </c>
      <c r="AL176" s="17">
        <f>IF(VLOOKUP(AF176,Group,7,FALSE)="",0,ROUND(AJ176-0.04999,1)-AJ176+AM176)</f>
        <v>0</v>
      </c>
      <c r="AM176" s="17" t="str">
        <f>IF(VLOOKUP(AF176,Group,7,FALSE)="","",VLOOKUP(AF176,Group,7,FALSE))</f>
        <v/>
      </c>
      <c r="AO176" s="96" t="s">
        <v>60</v>
      </c>
    </row>
    <row r="177" spans="2:41" s="3" customFormat="1" ht="2.1" customHeight="1" x14ac:dyDescent="0.2">
      <c r="P177" s="73"/>
      <c r="Q177" s="89"/>
      <c r="R177" s="6"/>
      <c r="S177" s="39"/>
      <c r="T177" s="6"/>
      <c r="U177" s="5"/>
      <c r="V177" s="52"/>
      <c r="W177" s="56"/>
      <c r="X177" s="15"/>
      <c r="Y177" s="52"/>
      <c r="Z177" s="39"/>
      <c r="AA177" s="39"/>
      <c r="AB177" s="55"/>
      <c r="AC177" s="17"/>
      <c r="AD177" s="15"/>
      <c r="AE177" s="65"/>
      <c r="AF177" s="122"/>
      <c r="AG177" s="39"/>
      <c r="AH177" s="52"/>
      <c r="AJ177" s="17"/>
      <c r="AK177" s="17"/>
      <c r="AL177" s="17"/>
      <c r="AM177" s="17"/>
      <c r="AO177" s="31"/>
    </row>
    <row r="178" spans="2:41" s="3" customFormat="1" ht="9.9499999999999993" customHeight="1" x14ac:dyDescent="0.2">
      <c r="B178" s="114" t="s">
        <v>98</v>
      </c>
      <c r="D178" s="40"/>
      <c r="E178" s="73" t="s">
        <v>112</v>
      </c>
      <c r="F178" s="73"/>
      <c r="G178" s="30" t="s">
        <v>90</v>
      </c>
      <c r="H178" s="30"/>
      <c r="I178" s="30"/>
      <c r="J178" s="30"/>
      <c r="K178" s="30" t="s">
        <v>125</v>
      </c>
      <c r="L178" s="30"/>
      <c r="M178" s="30"/>
      <c r="N178" s="30"/>
      <c r="P178" s="73" t="s">
        <v>113</v>
      </c>
      <c r="Q178" s="89"/>
      <c r="R178" s="29"/>
      <c r="S178" s="39">
        <f>IF(Suggested="Yes",AA178,AG178)</f>
        <v>19.25</v>
      </c>
      <c r="T178" s="37" t="s">
        <v>47</v>
      </c>
      <c r="U178" s="5" t="str">
        <f>+Instructions!$B$3</f>
        <v>B</v>
      </c>
      <c r="V178" s="52"/>
      <c r="W178" s="56">
        <f>+Instructions!$C$22</f>
        <v>0</v>
      </c>
      <c r="X178" s="17">
        <f>ROUND($AA178*(1-W178)+0.004999,2)</f>
        <v>19.25</v>
      </c>
      <c r="Y178" s="52"/>
      <c r="Z178" s="6" t="s">
        <v>222</v>
      </c>
      <c r="AA178" s="39">
        <v>19.25</v>
      </c>
      <c r="AB178" s="60">
        <f>+W178</f>
        <v>0</v>
      </c>
      <c r="AC178" s="17">
        <f>+X178</f>
        <v>19.25</v>
      </c>
      <c r="AD178" s="12">
        <f>(AG178-AC178)/AG178</f>
        <v>0</v>
      </c>
      <c r="AE178" s="119"/>
      <c r="AF178" s="130">
        <v>5</v>
      </c>
      <c r="AG178" s="107">
        <f>SUM(AJ178:AL178)+AE178</f>
        <v>19.25</v>
      </c>
      <c r="AH178" s="52"/>
      <c r="AJ178" s="17">
        <f>ROUND(AC178/(1-VLOOKUP(AF178,Group,2,FALSE)),2)</f>
        <v>19.25</v>
      </c>
      <c r="AK178" s="17">
        <f>IF(VLOOKUP(AF178,Group,5,FALSE)="YES",VLOOKUP(ROUND(ROUND(AJ178,1)-AJ178,2),Round,2,FALSE)+VLOOKUP(AF178,Group,6,FALSE),0)</f>
        <v>0</v>
      </c>
      <c r="AL178" s="17">
        <f>IF(VLOOKUP(AF178,Group,7,FALSE)="",0,ROUND(AJ178-0.04999,1)-AJ178+AM178)</f>
        <v>0</v>
      </c>
      <c r="AM178" s="17" t="str">
        <f>IF(VLOOKUP(AF178,Group,7,FALSE)="","",VLOOKUP(AF178,Group,7,FALSE))</f>
        <v/>
      </c>
      <c r="AO178" s="96" t="s">
        <v>60</v>
      </c>
    </row>
    <row r="179" spans="2:41" s="3" customFormat="1" ht="3" customHeight="1" x14ac:dyDescent="0.2">
      <c r="P179" s="73"/>
      <c r="Q179" s="89"/>
      <c r="R179" s="6"/>
      <c r="S179" s="39"/>
      <c r="T179" s="6"/>
      <c r="U179" s="5"/>
      <c r="V179" s="52"/>
      <c r="W179" s="56"/>
      <c r="X179" s="15"/>
      <c r="Y179" s="52"/>
      <c r="Z179" s="39"/>
      <c r="AA179" s="39"/>
      <c r="AB179" s="55"/>
      <c r="AC179" s="17"/>
      <c r="AD179" s="15"/>
      <c r="AE179" s="65"/>
      <c r="AF179" s="122"/>
      <c r="AG179" s="39"/>
      <c r="AH179" s="52"/>
      <c r="AJ179" s="17"/>
      <c r="AK179" s="17"/>
      <c r="AL179" s="17"/>
      <c r="AM179" s="17"/>
      <c r="AO179" s="31" t="s">
        <v>60</v>
      </c>
    </row>
    <row r="180" spans="2:41" s="3" customFormat="1" ht="9.9499999999999993" customHeight="1" x14ac:dyDescent="0.2">
      <c r="B180" s="113" t="s">
        <v>97</v>
      </c>
      <c r="D180" s="40"/>
      <c r="E180" s="73" t="s">
        <v>104</v>
      </c>
      <c r="F180" s="73"/>
      <c r="G180" s="30" t="s">
        <v>49</v>
      </c>
      <c r="H180" s="30"/>
      <c r="I180" s="30"/>
      <c r="J180" s="30"/>
      <c r="K180" s="30" t="s">
        <v>115</v>
      </c>
      <c r="L180" s="30"/>
      <c r="M180" s="30"/>
      <c r="N180" s="30"/>
      <c r="P180" s="73" t="s">
        <v>151</v>
      </c>
      <c r="Q180" s="89"/>
      <c r="R180" s="29"/>
      <c r="S180" s="39">
        <f>IF(Suggested="Yes",AA180,AG180)</f>
        <v>10.45</v>
      </c>
      <c r="T180" s="37" t="s">
        <v>48</v>
      </c>
      <c r="U180" s="5" t="str">
        <f>+Instructions!$B$3</f>
        <v>B</v>
      </c>
      <c r="V180" s="52"/>
      <c r="W180" s="56">
        <f>+Instructions!$C$22</f>
        <v>0</v>
      </c>
      <c r="X180" s="17">
        <f>ROUND($AA180*(1-W180)+0.004999,2)</f>
        <v>10.45</v>
      </c>
      <c r="Y180" s="52"/>
      <c r="Z180" s="6" t="s">
        <v>222</v>
      </c>
      <c r="AA180" s="39">
        <v>10.45</v>
      </c>
      <c r="AB180" s="60">
        <f t="shared" ref="AB180:AC182" si="117">+W180</f>
        <v>0</v>
      </c>
      <c r="AC180" s="17">
        <f t="shared" si="117"/>
        <v>10.45</v>
      </c>
      <c r="AD180" s="12">
        <f>(AG180-AC180)/AG180</f>
        <v>0</v>
      </c>
      <c r="AE180" s="119"/>
      <c r="AF180" s="129">
        <v>4</v>
      </c>
      <c r="AG180" s="106">
        <f>SUM(AJ180:AL180)+AE180</f>
        <v>10.45</v>
      </c>
      <c r="AH180" s="52"/>
      <c r="AJ180" s="17">
        <f>ROUND(AC180/(1-VLOOKUP(AF180,Group,2,FALSE)),2)</f>
        <v>10.45</v>
      </c>
      <c r="AK180" s="17">
        <f>IF(VLOOKUP(AF180,Group,5,FALSE)="YES",VLOOKUP(ROUND(ROUND(AJ180,1)-AJ180,2),Round,2,FALSE)+VLOOKUP(AF180,Group,6,FALSE),0)</f>
        <v>0</v>
      </c>
      <c r="AL180" s="17">
        <f>IF(VLOOKUP(AF180,Group,7,FALSE)="",0,ROUND(AJ180-0.04999,1)-AJ180+AM180)</f>
        <v>0</v>
      </c>
      <c r="AM180" s="17" t="str">
        <f>IF(VLOOKUP(AF180,Group,7,FALSE)="","",VLOOKUP(AF180,Group,7,FALSE))</f>
        <v/>
      </c>
      <c r="AO180" s="96" t="s">
        <v>60</v>
      </c>
    </row>
    <row r="181" spans="2:41" s="3" customFormat="1" ht="9.9499999999999993" customHeight="1" x14ac:dyDescent="0.2">
      <c r="B181" s="113" t="s">
        <v>97</v>
      </c>
      <c r="D181" s="40"/>
      <c r="E181" s="73" t="s">
        <v>116</v>
      </c>
      <c r="F181" s="73"/>
      <c r="G181" s="30" t="s">
        <v>49</v>
      </c>
      <c r="H181" s="30"/>
      <c r="I181" s="30"/>
      <c r="J181" s="30"/>
      <c r="K181" s="30" t="s">
        <v>115</v>
      </c>
      <c r="L181" s="30"/>
      <c r="M181" s="30"/>
      <c r="N181" s="30"/>
      <c r="P181" s="73" t="s">
        <v>152</v>
      </c>
      <c r="Q181" s="89"/>
      <c r="R181" s="29"/>
      <c r="S181" s="39">
        <f>IF(Suggested="Yes",AA181,AG181)</f>
        <v>12.75</v>
      </c>
      <c r="T181" s="37" t="s">
        <v>48</v>
      </c>
      <c r="U181" s="5" t="str">
        <f>+Instructions!$B$3</f>
        <v>B</v>
      </c>
      <c r="V181" s="52"/>
      <c r="W181" s="56">
        <f>+Instructions!$C$22</f>
        <v>0</v>
      </c>
      <c r="X181" s="17">
        <f>ROUND($AA181*(1-W181)+0.004999,2)</f>
        <v>12.75</v>
      </c>
      <c r="Y181" s="52"/>
      <c r="Z181" s="6" t="s">
        <v>222</v>
      </c>
      <c r="AA181" s="39">
        <v>12.75</v>
      </c>
      <c r="AB181" s="60">
        <f>+W181</f>
        <v>0</v>
      </c>
      <c r="AC181" s="17">
        <f>+X181</f>
        <v>12.75</v>
      </c>
      <c r="AD181" s="12">
        <f>(AG181-AC181)/AG181</f>
        <v>0</v>
      </c>
      <c r="AE181" s="119"/>
      <c r="AF181" s="129">
        <v>4</v>
      </c>
      <c r="AG181" s="106">
        <f>SUM(AJ181:AL181)+AE181</f>
        <v>12.75</v>
      </c>
      <c r="AH181" s="52"/>
      <c r="AJ181" s="17">
        <f>ROUND(AC181/(1-VLOOKUP(AF181,Group,2,FALSE)),2)</f>
        <v>12.75</v>
      </c>
      <c r="AK181" s="17">
        <f>IF(VLOOKUP(AF181,Group,5,FALSE)="YES",VLOOKUP(ROUND(ROUND(AJ181,1)-AJ181,2),Round,2,FALSE)+VLOOKUP(AF181,Group,6,FALSE),0)</f>
        <v>0</v>
      </c>
      <c r="AL181" s="17">
        <f>IF(VLOOKUP(AF181,Group,7,FALSE)="",0,ROUND(AJ181-0.04999,1)-AJ181+AM181)</f>
        <v>0</v>
      </c>
      <c r="AM181" s="17" t="str">
        <f>IF(VLOOKUP(AF181,Group,7,FALSE)="","",VLOOKUP(AF181,Group,7,FALSE))</f>
        <v/>
      </c>
      <c r="AO181" s="96" t="s">
        <v>60</v>
      </c>
    </row>
    <row r="182" spans="2:41" s="3" customFormat="1" ht="9.9499999999999993" customHeight="1" x14ac:dyDescent="0.2">
      <c r="B182" s="113" t="s">
        <v>97</v>
      </c>
      <c r="D182" s="40"/>
      <c r="E182" s="73" t="s">
        <v>96</v>
      </c>
      <c r="F182" s="73"/>
      <c r="G182" s="30" t="s">
        <v>49</v>
      </c>
      <c r="H182" s="30"/>
      <c r="I182" s="30"/>
      <c r="J182" s="30"/>
      <c r="K182" s="30" t="s">
        <v>115</v>
      </c>
      <c r="L182" s="30"/>
      <c r="M182" s="30"/>
      <c r="N182" s="30"/>
      <c r="P182" s="73" t="s">
        <v>151</v>
      </c>
      <c r="Q182" s="89"/>
      <c r="R182" s="29"/>
      <c r="S182" s="39">
        <f>IF(Suggested="Yes",AA182,AG182)</f>
        <v>12.5</v>
      </c>
      <c r="T182" s="37" t="s">
        <v>48</v>
      </c>
      <c r="U182" s="5" t="str">
        <f>+Instructions!$B$3</f>
        <v>B</v>
      </c>
      <c r="V182" s="52"/>
      <c r="W182" s="56">
        <f>+Instructions!$C$22</f>
        <v>0</v>
      </c>
      <c r="X182" s="17">
        <f>ROUND($AA182*(1-W182)+0.004999,2)</f>
        <v>12.5</v>
      </c>
      <c r="Y182" s="52"/>
      <c r="Z182" s="6" t="s">
        <v>222</v>
      </c>
      <c r="AA182" s="39">
        <v>12.5</v>
      </c>
      <c r="AB182" s="60">
        <f t="shared" si="117"/>
        <v>0</v>
      </c>
      <c r="AC182" s="17">
        <f t="shared" si="117"/>
        <v>12.5</v>
      </c>
      <c r="AD182" s="12">
        <f>(AG182-AC182)/AG182</f>
        <v>0</v>
      </c>
      <c r="AE182" s="119"/>
      <c r="AF182" s="129">
        <v>4</v>
      </c>
      <c r="AG182" s="106">
        <f>SUM(AJ182:AL182)+AE182</f>
        <v>12.5</v>
      </c>
      <c r="AH182" s="52"/>
      <c r="AJ182" s="17">
        <f>ROUND(AC182/(1-VLOOKUP(AF182,Group,2,FALSE)),2)</f>
        <v>12.5</v>
      </c>
      <c r="AK182" s="17">
        <f>IF(VLOOKUP(AF182,Group,5,FALSE)="YES",VLOOKUP(ROUND(ROUND(AJ182,1)-AJ182,2),Round,2,FALSE)+VLOOKUP(AF182,Group,6,FALSE),0)</f>
        <v>0</v>
      </c>
      <c r="AL182" s="17">
        <f>IF(VLOOKUP(AF182,Group,7,FALSE)="",0,ROUND(AJ182-0.04999,1)-AJ182+AM182)</f>
        <v>0</v>
      </c>
      <c r="AM182" s="17" t="str">
        <f>IF(VLOOKUP(AF182,Group,7,FALSE)="","",VLOOKUP(AF182,Group,7,FALSE))</f>
        <v/>
      </c>
      <c r="AO182" s="96" t="s">
        <v>60</v>
      </c>
    </row>
    <row r="183" spans="2:41" s="3" customFormat="1" ht="2.1" customHeight="1" x14ac:dyDescent="0.2">
      <c r="P183" s="73"/>
      <c r="Q183" s="89"/>
      <c r="R183" s="6"/>
      <c r="S183" s="39"/>
      <c r="T183" s="6"/>
      <c r="U183" s="5"/>
      <c r="V183" s="52"/>
      <c r="W183" s="56"/>
      <c r="X183" s="15"/>
      <c r="Y183" s="52"/>
      <c r="Z183" s="39"/>
      <c r="AA183" s="39"/>
      <c r="AB183" s="55"/>
      <c r="AC183" s="17"/>
      <c r="AD183" s="15"/>
      <c r="AE183" s="65"/>
      <c r="AF183" s="122"/>
      <c r="AG183" s="39"/>
      <c r="AH183" s="52"/>
      <c r="AJ183" s="17"/>
      <c r="AK183" s="17"/>
      <c r="AL183" s="17"/>
      <c r="AM183" s="17"/>
      <c r="AO183" s="31"/>
    </row>
    <row r="184" spans="2:41" s="3" customFormat="1" ht="9.9499999999999993" customHeight="1" x14ac:dyDescent="0.2">
      <c r="B184" s="115" t="s">
        <v>99</v>
      </c>
      <c r="D184" s="40"/>
      <c r="E184" s="73" t="s">
        <v>92</v>
      </c>
      <c r="F184" s="73"/>
      <c r="G184" s="30" t="s">
        <v>91</v>
      </c>
      <c r="H184" s="30"/>
      <c r="I184" s="30"/>
      <c r="J184" s="30"/>
      <c r="K184" s="30" t="s">
        <v>117</v>
      </c>
      <c r="L184" s="30"/>
      <c r="M184" s="169"/>
      <c r="N184" s="199" t="s">
        <v>114</v>
      </c>
      <c r="P184" s="73" t="s">
        <v>122</v>
      </c>
      <c r="Q184" s="89"/>
      <c r="R184" s="29"/>
      <c r="S184" s="39">
        <f>IF(Suggested="Yes",AA184,AG184)</f>
        <v>18.899999999999999</v>
      </c>
      <c r="T184" s="37" t="s">
        <v>48</v>
      </c>
      <c r="U184" s="5" t="str">
        <f>+Instructions!$B$3</f>
        <v>B</v>
      </c>
      <c r="V184" s="52"/>
      <c r="W184" s="56">
        <f>+Instructions!$C$22</f>
        <v>0</v>
      </c>
      <c r="X184" s="17">
        <f>ROUND($AA184*(1-W184)+0.004999,2)</f>
        <v>18.899999999999999</v>
      </c>
      <c r="Y184" s="52"/>
      <c r="Z184" s="6" t="s">
        <v>222</v>
      </c>
      <c r="AA184" s="39">
        <v>18.899999999999999</v>
      </c>
      <c r="AB184" s="60">
        <f t="shared" ref="AB184:AC187" si="118">+W184</f>
        <v>0</v>
      </c>
      <c r="AC184" s="17">
        <f t="shared" si="118"/>
        <v>18.899999999999999</v>
      </c>
      <c r="AD184" s="12">
        <f>(AG184-AC184)/AG184</f>
        <v>0</v>
      </c>
      <c r="AE184" s="119"/>
      <c r="AF184" s="131">
        <v>6</v>
      </c>
      <c r="AG184" s="108">
        <f>SUM(AJ184:AL184)+AE184</f>
        <v>18.899999999999999</v>
      </c>
      <c r="AH184" s="52"/>
      <c r="AJ184" s="17">
        <f>ROUND(AC184/(1-VLOOKUP(AF184,Group,2,FALSE)),2)</f>
        <v>18.899999999999999</v>
      </c>
      <c r="AK184" s="17">
        <f>IF(VLOOKUP(AF184,Group,5,FALSE)="YES",VLOOKUP(ROUND(ROUND(AJ184,1)-AJ184,2),Round,2,FALSE)+VLOOKUP(AF184,Group,6,FALSE),0)</f>
        <v>0</v>
      </c>
      <c r="AL184" s="17">
        <f>IF(VLOOKUP(AF184,Group,7,FALSE)="",0,ROUND(AJ184-0.04999,1)-AJ184+AM184)</f>
        <v>0</v>
      </c>
      <c r="AM184" s="17" t="str">
        <f>IF(VLOOKUP(AF184,Group,7,FALSE)="","",VLOOKUP(AF184,Group,7,FALSE))</f>
        <v/>
      </c>
      <c r="AO184" s="96" t="s">
        <v>60</v>
      </c>
    </row>
    <row r="185" spans="2:41" s="3" customFormat="1" ht="9.9499999999999993" customHeight="1" x14ac:dyDescent="0.2">
      <c r="B185" s="115" t="s">
        <v>99</v>
      </c>
      <c r="D185" s="40"/>
      <c r="E185" s="73" t="s">
        <v>93</v>
      </c>
      <c r="F185" s="73"/>
      <c r="G185" s="30" t="s">
        <v>118</v>
      </c>
      <c r="H185" s="30"/>
      <c r="I185" s="30"/>
      <c r="J185" s="30"/>
      <c r="K185" s="30" t="s">
        <v>117</v>
      </c>
      <c r="L185" s="30"/>
      <c r="M185" s="169"/>
      <c r="N185" s="199" t="s">
        <v>114</v>
      </c>
      <c r="P185" s="73" t="s">
        <v>123</v>
      </c>
      <c r="Q185" s="89"/>
      <c r="R185" s="29"/>
      <c r="S185" s="39">
        <f>IF(Suggested="Yes",AA185,AG185)</f>
        <v>19.8</v>
      </c>
      <c r="T185" s="37" t="s">
        <v>48</v>
      </c>
      <c r="U185" s="5" t="str">
        <f>+Instructions!$B$3</f>
        <v>B</v>
      </c>
      <c r="V185" s="52"/>
      <c r="W185" s="56">
        <f>+Instructions!$C$22</f>
        <v>0</v>
      </c>
      <c r="X185" s="17">
        <f>ROUND($AA185*(1-W185)+0.004999,2)</f>
        <v>19.8</v>
      </c>
      <c r="Y185" s="52"/>
      <c r="Z185" s="6" t="s">
        <v>222</v>
      </c>
      <c r="AA185" s="39">
        <v>19.8</v>
      </c>
      <c r="AB185" s="60">
        <f t="shared" si="118"/>
        <v>0</v>
      </c>
      <c r="AC185" s="17">
        <f t="shared" si="118"/>
        <v>19.8</v>
      </c>
      <c r="AD185" s="12">
        <f>(AG185-AC185)/AG185</f>
        <v>0</v>
      </c>
      <c r="AE185" s="119"/>
      <c r="AF185" s="131">
        <v>6</v>
      </c>
      <c r="AG185" s="108">
        <f>SUM(AJ185:AL185)+AE185</f>
        <v>19.8</v>
      </c>
      <c r="AH185" s="52"/>
      <c r="AJ185" s="17">
        <f>ROUND(AC185/(1-VLOOKUP(AF185,Group,2,FALSE)),2)</f>
        <v>19.8</v>
      </c>
      <c r="AK185" s="17">
        <f>IF(VLOOKUP(AF185,Group,5,FALSE)="YES",VLOOKUP(ROUND(ROUND(AJ185,1)-AJ185,2),Round,2,FALSE)+VLOOKUP(AF185,Group,6,FALSE),0)</f>
        <v>0</v>
      </c>
      <c r="AL185" s="17">
        <f>IF(VLOOKUP(AF185,Group,7,FALSE)="",0,ROUND(AJ185-0.04999,1)-AJ185+AM185)</f>
        <v>0</v>
      </c>
      <c r="AM185" s="17" t="str">
        <f>IF(VLOOKUP(AF185,Group,7,FALSE)="","",VLOOKUP(AF185,Group,7,FALSE))</f>
        <v/>
      </c>
      <c r="AO185" s="96" t="s">
        <v>60</v>
      </c>
    </row>
    <row r="186" spans="2:41" s="3" customFormat="1" ht="9.9499999999999993" customHeight="1" x14ac:dyDescent="0.2">
      <c r="B186" s="115" t="s">
        <v>99</v>
      </c>
      <c r="D186" s="40"/>
      <c r="E186" s="73" t="s">
        <v>93</v>
      </c>
      <c r="F186" s="73"/>
      <c r="G186" s="30" t="s">
        <v>119</v>
      </c>
      <c r="H186" s="30"/>
      <c r="I186" s="30"/>
      <c r="J186" s="30"/>
      <c r="K186" s="30" t="s">
        <v>117</v>
      </c>
      <c r="L186" s="30"/>
      <c r="M186" s="169"/>
      <c r="N186" s="199" t="s">
        <v>114</v>
      </c>
      <c r="P186" s="73" t="s">
        <v>123</v>
      </c>
      <c r="Q186" s="89"/>
      <c r="R186" s="29"/>
      <c r="S186" s="39">
        <f>IF(Suggested="Yes",AA186,AG186)</f>
        <v>20.7</v>
      </c>
      <c r="T186" s="37" t="s">
        <v>48</v>
      </c>
      <c r="U186" s="5" t="str">
        <f>+Instructions!$B$3</f>
        <v>B</v>
      </c>
      <c r="V186" s="52"/>
      <c r="W186" s="56">
        <f>+Instructions!$C$22</f>
        <v>0</v>
      </c>
      <c r="X186" s="17">
        <f>ROUND($AA186*(1-W186)+0.004999,2)</f>
        <v>20.7</v>
      </c>
      <c r="Y186" s="52"/>
      <c r="Z186" s="6" t="s">
        <v>222</v>
      </c>
      <c r="AA186" s="39">
        <v>20.7</v>
      </c>
      <c r="AB186" s="60">
        <f t="shared" si="118"/>
        <v>0</v>
      </c>
      <c r="AC186" s="17">
        <f t="shared" si="118"/>
        <v>20.7</v>
      </c>
      <c r="AD186" s="12">
        <f>(AG186-AC186)/AG186</f>
        <v>0</v>
      </c>
      <c r="AE186" s="119"/>
      <c r="AF186" s="131">
        <v>6</v>
      </c>
      <c r="AG186" s="108">
        <f>SUM(AJ186:AL186)+AE186</f>
        <v>20.7</v>
      </c>
      <c r="AH186" s="52"/>
      <c r="AJ186" s="17">
        <f>ROUND(AC186/(1-VLOOKUP(AF186,Group,2,FALSE)),2)</f>
        <v>20.7</v>
      </c>
      <c r="AK186" s="17">
        <f>IF(VLOOKUP(AF186,Group,5,FALSE)="YES",VLOOKUP(ROUND(ROUND(AJ186,1)-AJ186,2),Round,2,FALSE)+VLOOKUP(AF186,Group,6,FALSE),0)</f>
        <v>0</v>
      </c>
      <c r="AL186" s="17">
        <f>IF(VLOOKUP(AF186,Group,7,FALSE)="",0,ROUND(AJ186-0.04999,1)-AJ186+AM186)</f>
        <v>0</v>
      </c>
      <c r="AM186" s="17" t="str">
        <f>IF(VLOOKUP(AF186,Group,7,FALSE)="","",VLOOKUP(AF186,Group,7,FALSE))</f>
        <v/>
      </c>
      <c r="AO186" s="96" t="s">
        <v>60</v>
      </c>
    </row>
    <row r="187" spans="2:41" s="3" customFormat="1" ht="9.9499999999999993" customHeight="1" x14ac:dyDescent="0.2">
      <c r="B187" s="115" t="s">
        <v>99</v>
      </c>
      <c r="D187" s="40"/>
      <c r="E187" s="73" t="s">
        <v>205</v>
      </c>
      <c r="F187" s="73"/>
      <c r="G187" s="30" t="s">
        <v>120</v>
      </c>
      <c r="H187" s="30"/>
      <c r="I187" s="30"/>
      <c r="J187" s="30"/>
      <c r="K187" s="30" t="s">
        <v>117</v>
      </c>
      <c r="L187" s="30"/>
      <c r="M187" s="169"/>
      <c r="N187" s="199" t="s">
        <v>114</v>
      </c>
      <c r="P187" s="73" t="s">
        <v>149</v>
      </c>
      <c r="Q187" s="89"/>
      <c r="R187" s="29"/>
      <c r="S187" s="39">
        <f>IF(Suggested="Yes",AA187,AG187)</f>
        <v>45.4</v>
      </c>
      <c r="T187" s="37" t="s">
        <v>48</v>
      </c>
      <c r="U187" s="5" t="str">
        <f>+Instructions!$B$3</f>
        <v>B</v>
      </c>
      <c r="V187" s="52"/>
      <c r="W187" s="56">
        <f>+Instructions!$C$22</f>
        <v>0</v>
      </c>
      <c r="X187" s="17">
        <f>ROUND($AA187*(1-W187)+0.004999,2)</f>
        <v>45.4</v>
      </c>
      <c r="Y187" s="52"/>
      <c r="Z187" s="6" t="s">
        <v>222</v>
      </c>
      <c r="AA187" s="39">
        <v>45.4</v>
      </c>
      <c r="AB187" s="60">
        <f t="shared" si="118"/>
        <v>0</v>
      </c>
      <c r="AC187" s="17">
        <f t="shared" si="118"/>
        <v>45.4</v>
      </c>
      <c r="AD187" s="12">
        <f>(AG187-AC187)/AG187</f>
        <v>0</v>
      </c>
      <c r="AE187" s="119"/>
      <c r="AF187" s="131">
        <v>6</v>
      </c>
      <c r="AG187" s="108">
        <f>SUM(AJ187:AL187)+AE187</f>
        <v>45.4</v>
      </c>
      <c r="AH187" s="52"/>
      <c r="AJ187" s="17">
        <f>ROUND(AC187/(1-VLOOKUP(AF187,Group,2,FALSE)),2)</f>
        <v>45.4</v>
      </c>
      <c r="AK187" s="17">
        <f>IF(VLOOKUP(AF187,Group,5,FALSE)="YES",VLOOKUP(ROUND(ROUND(AJ187,1)-AJ187,2),Round,2,FALSE)+VLOOKUP(AF187,Group,6,FALSE),0)</f>
        <v>0</v>
      </c>
      <c r="AL187" s="17">
        <f>IF(VLOOKUP(AF187,Group,7,FALSE)="",0,ROUND(AJ187-0.04999,1)-AJ187+AM187)</f>
        <v>0</v>
      </c>
      <c r="AM187" s="17" t="str">
        <f>IF(VLOOKUP(AF187,Group,7,FALSE)="","",VLOOKUP(AF187,Group,7,FALSE))</f>
        <v/>
      </c>
      <c r="AO187" s="96" t="s">
        <v>60</v>
      </c>
    </row>
    <row r="188" spans="2:41" s="3" customFormat="1" ht="2.1" customHeight="1" x14ac:dyDescent="0.2">
      <c r="P188" s="73"/>
      <c r="Q188" s="89"/>
      <c r="R188" s="6"/>
      <c r="S188" s="39"/>
      <c r="T188" s="6"/>
      <c r="U188" s="5"/>
      <c r="V188" s="52"/>
      <c r="W188" s="56"/>
      <c r="X188" s="15"/>
      <c r="Y188" s="52"/>
      <c r="Z188" s="39"/>
      <c r="AA188" s="39"/>
      <c r="AB188" s="55"/>
      <c r="AC188" s="17"/>
      <c r="AD188" s="15"/>
      <c r="AE188" s="65"/>
      <c r="AF188" s="122"/>
      <c r="AG188" s="39"/>
      <c r="AH188" s="52"/>
      <c r="AJ188" s="17"/>
      <c r="AK188" s="17"/>
      <c r="AL188" s="17"/>
      <c r="AM188" s="17"/>
      <c r="AO188" s="31"/>
    </row>
    <row r="189" spans="2:41" s="3" customFormat="1" ht="9.9499999999999993" customHeight="1" x14ac:dyDescent="0.2">
      <c r="B189" s="114" t="s">
        <v>98</v>
      </c>
      <c r="D189" s="40"/>
      <c r="E189" s="73" t="s">
        <v>112</v>
      </c>
      <c r="F189" s="73"/>
      <c r="G189" s="30" t="s">
        <v>90</v>
      </c>
      <c r="H189" s="30"/>
      <c r="I189" s="30"/>
      <c r="J189" s="30"/>
      <c r="K189" s="30" t="s">
        <v>117</v>
      </c>
      <c r="L189" s="30"/>
      <c r="M189" s="30"/>
      <c r="N189" s="30"/>
      <c r="P189" s="73" t="s">
        <v>113</v>
      </c>
      <c r="Q189" s="89"/>
      <c r="R189" s="29"/>
      <c r="S189" s="39">
        <f>IF(Suggested="Yes",AA189,AG189)</f>
        <v>20.9</v>
      </c>
      <c r="T189" s="37" t="s">
        <v>47</v>
      </c>
      <c r="U189" s="5" t="str">
        <f>+Instructions!$B$3</f>
        <v>B</v>
      </c>
      <c r="V189" s="52"/>
      <c r="W189" s="56">
        <f>+Instructions!$C$22</f>
        <v>0</v>
      </c>
      <c r="X189" s="17">
        <f>ROUND($AA189*(1-W189)+0.004999,2)</f>
        <v>20.9</v>
      </c>
      <c r="Y189" s="52"/>
      <c r="Z189" s="6" t="s">
        <v>222</v>
      </c>
      <c r="AA189" s="39">
        <v>20.9</v>
      </c>
      <c r="AB189" s="60">
        <f>+W189</f>
        <v>0</v>
      </c>
      <c r="AC189" s="17">
        <f>+X189</f>
        <v>20.9</v>
      </c>
      <c r="AD189" s="12">
        <f>(AG189-AC189)/AG189</f>
        <v>0</v>
      </c>
      <c r="AE189" s="119"/>
      <c r="AF189" s="130">
        <v>5</v>
      </c>
      <c r="AG189" s="107">
        <f>SUM(AJ189:AL189)+AE189</f>
        <v>20.9</v>
      </c>
      <c r="AH189" s="52"/>
      <c r="AJ189" s="17">
        <f>ROUND(AC189/(1-VLOOKUP(AF189,Group,2,FALSE)),2)</f>
        <v>20.9</v>
      </c>
      <c r="AK189" s="17">
        <f>IF(VLOOKUP(AF189,Group,5,FALSE)="YES",VLOOKUP(ROUND(ROUND(AJ189,1)-AJ189,2),Round,2,FALSE)+VLOOKUP(AF189,Group,6,FALSE),0)</f>
        <v>0</v>
      </c>
      <c r="AL189" s="17">
        <f>IF(VLOOKUP(AF189,Group,7,FALSE)="",0,ROUND(AJ189-0.04999,1)-AJ189+AM189)</f>
        <v>0</v>
      </c>
      <c r="AM189" s="17" t="str">
        <f>IF(VLOOKUP(AF189,Group,7,FALSE)="","",VLOOKUP(AF189,Group,7,FALSE))</f>
        <v/>
      </c>
      <c r="AO189" s="96" t="s">
        <v>60</v>
      </c>
    </row>
    <row r="190" spans="2:41" s="3" customFormat="1" ht="3" customHeight="1" x14ac:dyDescent="0.2">
      <c r="P190" s="73"/>
      <c r="Q190" s="89"/>
      <c r="R190" s="6"/>
      <c r="S190" s="39"/>
      <c r="T190" s="6"/>
      <c r="U190" s="5"/>
      <c r="V190" s="52"/>
      <c r="W190" s="56"/>
      <c r="X190" s="15"/>
      <c r="Y190" s="52"/>
      <c r="Z190" s="39"/>
      <c r="AA190" s="39"/>
      <c r="AB190" s="55"/>
      <c r="AC190" s="17"/>
      <c r="AD190" s="15"/>
      <c r="AE190" s="65"/>
      <c r="AF190" s="122"/>
      <c r="AG190" s="39"/>
      <c r="AH190" s="52"/>
      <c r="AJ190" s="17"/>
      <c r="AK190" s="17"/>
      <c r="AL190" s="17"/>
      <c r="AM190" s="17"/>
      <c r="AO190" s="31" t="s">
        <v>60</v>
      </c>
    </row>
    <row r="191" spans="2:41" s="3" customFormat="1" ht="9.9499999999999993" customHeight="1" x14ac:dyDescent="0.2">
      <c r="B191" s="113" t="s">
        <v>97</v>
      </c>
      <c r="D191" s="40"/>
      <c r="E191" s="73" t="s">
        <v>104</v>
      </c>
      <c r="F191" s="73"/>
      <c r="G191" s="30" t="s">
        <v>49</v>
      </c>
      <c r="H191" s="30"/>
      <c r="I191" s="30"/>
      <c r="J191" s="30"/>
      <c r="K191" s="30" t="s">
        <v>126</v>
      </c>
      <c r="L191" s="30"/>
      <c r="M191" s="30"/>
      <c r="N191" s="30"/>
      <c r="P191" s="73" t="s">
        <v>151</v>
      </c>
      <c r="Q191" s="89"/>
      <c r="R191" s="29"/>
      <c r="S191" s="39">
        <f>IF(Suggested="Yes",AA191,AG191)</f>
        <v>9.8000000000000007</v>
      </c>
      <c r="T191" s="37" t="s">
        <v>48</v>
      </c>
      <c r="U191" s="5" t="str">
        <f>+Instructions!$B$3</f>
        <v>B</v>
      </c>
      <c r="V191" s="52"/>
      <c r="W191" s="56">
        <f>+Instructions!$C$22</f>
        <v>0</v>
      </c>
      <c r="X191" s="17">
        <f>ROUND($AA191*(1-W191)+0.004999,2)</f>
        <v>9.8000000000000007</v>
      </c>
      <c r="Y191" s="52"/>
      <c r="Z191" s="6" t="s">
        <v>223</v>
      </c>
      <c r="AA191" s="39">
        <v>9.8000000000000007</v>
      </c>
      <c r="AB191" s="60">
        <f>+W191</f>
        <v>0</v>
      </c>
      <c r="AC191" s="17">
        <f>+X191</f>
        <v>9.8000000000000007</v>
      </c>
      <c r="AD191" s="12">
        <f>(AG191-AC191)/AG191</f>
        <v>0</v>
      </c>
      <c r="AE191" s="119"/>
      <c r="AF191" s="129">
        <v>4</v>
      </c>
      <c r="AG191" s="106">
        <f>SUM(AJ191:AL191)+AE191</f>
        <v>9.8000000000000007</v>
      </c>
      <c r="AH191" s="52"/>
      <c r="AJ191" s="17">
        <f>ROUND(AC191/(1-VLOOKUP(AF191,Group,2,FALSE)),2)</f>
        <v>9.8000000000000007</v>
      </c>
      <c r="AK191" s="17">
        <f>IF(VLOOKUP(AF191,Group,5,FALSE)="YES",VLOOKUP(ROUND(ROUND(AJ191,1)-AJ191,2),Round,2,FALSE)+VLOOKUP(AF191,Group,6,FALSE),0)</f>
        <v>0</v>
      </c>
      <c r="AL191" s="17">
        <f>IF(VLOOKUP(AF191,Group,7,FALSE)="",0,ROUND(AJ191-0.04999,1)-AJ191+AM191)</f>
        <v>0</v>
      </c>
      <c r="AM191" s="17" t="str">
        <f>IF(VLOOKUP(AF191,Group,7,FALSE)="","",VLOOKUP(AF191,Group,7,FALSE))</f>
        <v/>
      </c>
      <c r="AO191" s="96" t="s">
        <v>60</v>
      </c>
    </row>
    <row r="192" spans="2:41" s="3" customFormat="1" ht="2.1" customHeight="1" x14ac:dyDescent="0.2">
      <c r="P192" s="73"/>
      <c r="Q192" s="89"/>
      <c r="R192" s="6"/>
      <c r="S192" s="39"/>
      <c r="T192" s="6"/>
      <c r="U192" s="5"/>
      <c r="V192" s="52"/>
      <c r="W192" s="56"/>
      <c r="X192" s="15"/>
      <c r="Y192" s="52"/>
      <c r="Z192" s="39"/>
      <c r="AA192" s="39"/>
      <c r="AB192" s="55"/>
      <c r="AC192" s="17"/>
      <c r="AD192" s="15"/>
      <c r="AE192" s="65"/>
      <c r="AF192" s="122"/>
      <c r="AG192" s="39"/>
      <c r="AH192" s="52"/>
      <c r="AJ192" s="17"/>
      <c r="AK192" s="17"/>
      <c r="AL192" s="17"/>
      <c r="AM192" s="17"/>
      <c r="AO192" s="31" t="s">
        <v>60</v>
      </c>
    </row>
    <row r="193" spans="1:42" s="3" customFormat="1" ht="9.75" customHeight="1" x14ac:dyDescent="0.2">
      <c r="D193" s="161" t="s">
        <v>144</v>
      </c>
      <c r="E193" s="169" t="s">
        <v>127</v>
      </c>
      <c r="P193" s="73"/>
      <c r="Q193" s="89"/>
      <c r="R193" s="6"/>
      <c r="S193" s="39"/>
      <c r="T193" s="6"/>
      <c r="U193" s="5"/>
      <c r="V193" s="52"/>
      <c r="W193" s="56"/>
      <c r="X193" s="15"/>
      <c r="Y193" s="52"/>
      <c r="Z193" s="39"/>
      <c r="AA193" s="39"/>
      <c r="AB193" s="55"/>
      <c r="AC193" s="17"/>
      <c r="AD193" s="15"/>
      <c r="AE193" s="65"/>
      <c r="AF193" s="122"/>
      <c r="AG193" s="39"/>
      <c r="AH193" s="52"/>
      <c r="AJ193" s="17"/>
      <c r="AK193" s="17"/>
      <c r="AL193" s="17"/>
      <c r="AM193" s="17"/>
      <c r="AO193" s="31" t="s">
        <v>60</v>
      </c>
    </row>
    <row r="194" spans="1:42" s="3" customFormat="1" ht="3" customHeight="1" x14ac:dyDescent="0.2">
      <c r="P194" s="73"/>
      <c r="Q194" s="89"/>
      <c r="R194" s="6"/>
      <c r="S194" s="39"/>
      <c r="T194" s="6"/>
      <c r="U194" s="5"/>
      <c r="V194" s="52"/>
      <c r="W194" s="56"/>
      <c r="X194" s="15"/>
      <c r="Y194" s="52"/>
      <c r="Z194" s="39"/>
      <c r="AA194" s="39"/>
      <c r="AB194" s="55"/>
      <c r="AC194" s="17"/>
      <c r="AD194" s="15"/>
      <c r="AE194" s="65"/>
      <c r="AF194" s="122"/>
      <c r="AG194" s="39"/>
      <c r="AH194" s="52"/>
      <c r="AJ194" s="17"/>
      <c r="AK194" s="17"/>
      <c r="AL194" s="17"/>
      <c r="AM194" s="17"/>
      <c r="AO194" s="31" t="s">
        <v>60</v>
      </c>
    </row>
    <row r="195" spans="1:42" s="3" customFormat="1" ht="9.9499999999999993" customHeight="1" x14ac:dyDescent="0.2">
      <c r="C195" s="196" t="s">
        <v>139</v>
      </c>
      <c r="D195" s="196"/>
      <c r="E195" s="146"/>
      <c r="F195" s="146"/>
      <c r="G195" s="146"/>
      <c r="H195" s="146"/>
      <c r="I195" s="146"/>
      <c r="J195" s="146"/>
      <c r="K195" s="146"/>
      <c r="L195" s="146"/>
      <c r="M195" s="146"/>
      <c r="N195" s="146"/>
      <c r="O195" s="30"/>
      <c r="P195" s="30"/>
      <c r="Q195" s="30"/>
      <c r="R195" s="30"/>
      <c r="S195" s="39"/>
      <c r="T195" s="30"/>
      <c r="U195" s="5"/>
      <c r="V195" s="52"/>
      <c r="W195" s="69"/>
      <c r="X195" s="69"/>
      <c r="Y195" s="52"/>
      <c r="Z195" s="39"/>
      <c r="AA195" s="39"/>
      <c r="AB195" s="55"/>
      <c r="AC195" s="17"/>
      <c r="AD195" s="15"/>
      <c r="AE195" s="65"/>
      <c r="AF195" s="122"/>
      <c r="AG195" s="17"/>
      <c r="AH195" s="52"/>
      <c r="AJ195" s="17"/>
      <c r="AK195" s="17"/>
      <c r="AL195" s="17"/>
      <c r="AM195" s="17"/>
      <c r="AO195" s="31" t="s">
        <v>60</v>
      </c>
    </row>
    <row r="196" spans="1:42" s="3" customFormat="1" ht="3" customHeight="1" x14ac:dyDescent="0.2">
      <c r="P196" s="73"/>
      <c r="Q196" s="89"/>
      <c r="R196" s="6"/>
      <c r="S196" s="39"/>
      <c r="T196" s="6"/>
      <c r="U196" s="5"/>
      <c r="V196" s="52"/>
      <c r="W196" s="56"/>
      <c r="X196" s="15"/>
      <c r="Y196" s="52"/>
      <c r="Z196" s="39"/>
      <c r="AA196" s="39"/>
      <c r="AB196" s="55"/>
      <c r="AC196" s="17"/>
      <c r="AD196" s="15"/>
      <c r="AE196" s="65"/>
      <c r="AF196" s="122"/>
      <c r="AG196" s="39"/>
      <c r="AH196" s="52"/>
      <c r="AJ196" s="17"/>
      <c r="AK196" s="17"/>
      <c r="AL196" s="17"/>
      <c r="AM196" s="17"/>
      <c r="AO196" s="31" t="s">
        <v>60</v>
      </c>
    </row>
    <row r="197" spans="1:42" s="3" customFormat="1" ht="9.9499999999999993" customHeight="1" x14ac:dyDescent="0.2">
      <c r="C197" s="35"/>
      <c r="D197" s="40" t="s">
        <v>10</v>
      </c>
      <c r="E197" s="146" t="s">
        <v>121</v>
      </c>
      <c r="F197" s="146"/>
      <c r="G197" s="146"/>
      <c r="H197" s="146"/>
      <c r="I197" s="146"/>
      <c r="J197" s="146"/>
      <c r="K197" s="146"/>
      <c r="L197" s="146"/>
      <c r="M197" s="146"/>
      <c r="N197" s="146"/>
      <c r="O197" s="30"/>
      <c r="P197" s="30"/>
      <c r="Q197" s="30"/>
      <c r="R197" s="30"/>
      <c r="S197" s="39"/>
      <c r="T197" s="30"/>
      <c r="U197" s="5"/>
      <c r="V197" s="52"/>
      <c r="W197" s="69"/>
      <c r="X197" s="69"/>
      <c r="Y197" s="52"/>
      <c r="Z197" s="39"/>
      <c r="AA197" s="39"/>
      <c r="AB197" s="55"/>
      <c r="AC197" s="17"/>
      <c r="AD197" s="15"/>
      <c r="AE197" s="65"/>
      <c r="AF197" s="122"/>
      <c r="AG197" s="17"/>
      <c r="AH197" s="52"/>
      <c r="AJ197" s="17"/>
      <c r="AK197" s="17"/>
      <c r="AL197" s="17"/>
      <c r="AM197" s="17"/>
      <c r="AO197" s="31" t="s">
        <v>60</v>
      </c>
    </row>
    <row r="198" spans="1:42" s="3" customFormat="1" ht="2.1" customHeight="1" x14ac:dyDescent="0.2">
      <c r="P198" s="73"/>
      <c r="Q198" s="89"/>
      <c r="R198" s="6"/>
      <c r="S198" s="39"/>
      <c r="T198" s="6"/>
      <c r="U198" s="5"/>
      <c r="V198" s="52"/>
      <c r="W198" s="56"/>
      <c r="X198" s="15"/>
      <c r="Y198" s="52"/>
      <c r="Z198" s="39"/>
      <c r="AA198" s="39"/>
      <c r="AB198" s="55"/>
      <c r="AC198" s="17"/>
      <c r="AD198" s="15"/>
      <c r="AE198" s="65"/>
      <c r="AF198" s="122"/>
      <c r="AG198" s="39"/>
      <c r="AH198" s="52"/>
      <c r="AJ198" s="17"/>
      <c r="AK198" s="17"/>
      <c r="AL198" s="17"/>
      <c r="AM198" s="17"/>
      <c r="AO198" s="31" t="s">
        <v>60</v>
      </c>
    </row>
    <row r="199" spans="1:42" s="3" customFormat="1" ht="9.9499999999999993" customHeight="1" x14ac:dyDescent="0.2">
      <c r="B199" s="113" t="s">
        <v>97</v>
      </c>
      <c r="D199" s="40"/>
      <c r="E199" s="73" t="s">
        <v>140</v>
      </c>
      <c r="F199" s="73"/>
      <c r="G199" s="30" t="s">
        <v>49</v>
      </c>
      <c r="H199" s="30"/>
      <c r="I199" s="30"/>
      <c r="J199" s="30"/>
      <c r="K199" s="30" t="s">
        <v>126</v>
      </c>
      <c r="L199" s="30"/>
      <c r="M199" s="30"/>
      <c r="N199" s="30"/>
      <c r="P199" s="73" t="s">
        <v>123</v>
      </c>
      <c r="Q199" s="89"/>
      <c r="R199" s="29"/>
      <c r="S199" s="39">
        <f>IF(Suggested="Yes",AA199,AG199)</f>
        <v>15.65</v>
      </c>
      <c r="T199" s="37" t="s">
        <v>48</v>
      </c>
      <c r="U199" s="5" t="str">
        <f>+Instructions!$B$3</f>
        <v>B</v>
      </c>
      <c r="V199" s="52"/>
      <c r="W199" s="56">
        <f>+Instructions!$C$22</f>
        <v>0</v>
      </c>
      <c r="X199" s="17">
        <f>ROUND($AA199*(1-W199)+0.004999,2)</f>
        <v>15.65</v>
      </c>
      <c r="Y199" s="52"/>
      <c r="Z199" s="6" t="s">
        <v>222</v>
      </c>
      <c r="AA199" s="39">
        <v>15.65</v>
      </c>
      <c r="AB199" s="60">
        <f t="shared" ref="AB199:AC201" si="119">+W199</f>
        <v>0</v>
      </c>
      <c r="AC199" s="17">
        <f t="shared" si="119"/>
        <v>15.65</v>
      </c>
      <c r="AD199" s="12">
        <f>(AG199-AC199)/AG199</f>
        <v>0</v>
      </c>
      <c r="AE199" s="119"/>
      <c r="AF199" s="129">
        <v>4</v>
      </c>
      <c r="AG199" s="106">
        <f>SUM(AJ199:AL199)+AE199</f>
        <v>15.65</v>
      </c>
      <c r="AH199" s="52"/>
      <c r="AJ199" s="17">
        <f>ROUND(AC199/(1-VLOOKUP(AF199,Group,2,FALSE)),2)</f>
        <v>15.65</v>
      </c>
      <c r="AK199" s="17">
        <f>IF(VLOOKUP(AF199,Group,5,FALSE)="YES",VLOOKUP(ROUND(ROUND(AJ199,1)-AJ199,2),Round,2,FALSE)+VLOOKUP(AF199,Group,6,FALSE),0)</f>
        <v>0</v>
      </c>
      <c r="AL199" s="17">
        <f>IF(VLOOKUP(AF199,Group,7,FALSE)="",0,ROUND(AJ199-0.04999,1)-AJ199+AM199)</f>
        <v>0</v>
      </c>
      <c r="AM199" s="17" t="str">
        <f>IF(VLOOKUP(AF199,Group,7,FALSE)="","",VLOOKUP(AF199,Group,7,FALSE))</f>
        <v/>
      </c>
      <c r="AO199" s="96" t="s">
        <v>60</v>
      </c>
    </row>
    <row r="200" spans="1:42" s="3" customFormat="1" ht="9.9499999999999993" customHeight="1" x14ac:dyDescent="0.2">
      <c r="B200" s="113" t="s">
        <v>97</v>
      </c>
      <c r="D200" s="40"/>
      <c r="E200" s="73" t="s">
        <v>141</v>
      </c>
      <c r="F200" s="73"/>
      <c r="G200" s="30" t="s">
        <v>49</v>
      </c>
      <c r="H200" s="30"/>
      <c r="I200" s="30"/>
      <c r="J200" s="30"/>
      <c r="K200" s="30" t="s">
        <v>126</v>
      </c>
      <c r="L200" s="30"/>
      <c r="M200" s="30"/>
      <c r="N200" s="30"/>
      <c r="P200" s="73" t="s">
        <v>142</v>
      </c>
      <c r="Q200" s="89"/>
      <c r="R200" s="29"/>
      <c r="S200" s="39">
        <f>IF(Suggested="Yes",AA200,AG200)</f>
        <v>16.05</v>
      </c>
      <c r="T200" s="37" t="s">
        <v>48</v>
      </c>
      <c r="U200" s="5" t="str">
        <f>+Instructions!$B$3</f>
        <v>B</v>
      </c>
      <c r="V200" s="52"/>
      <c r="W200" s="56">
        <f>+Instructions!$C$22</f>
        <v>0</v>
      </c>
      <c r="X200" s="17">
        <f>ROUND($AA200*(1-W200)+0.004999,2)</f>
        <v>16.05</v>
      </c>
      <c r="Y200" s="52"/>
      <c r="Z200" s="6" t="s">
        <v>222</v>
      </c>
      <c r="AA200" s="39">
        <v>16.05</v>
      </c>
      <c r="AB200" s="60">
        <f t="shared" si="119"/>
        <v>0</v>
      </c>
      <c r="AC200" s="17">
        <f t="shared" si="119"/>
        <v>16.05</v>
      </c>
      <c r="AD200" s="12">
        <f>(AG200-AC200)/AG200</f>
        <v>0</v>
      </c>
      <c r="AE200" s="119"/>
      <c r="AF200" s="129">
        <v>4</v>
      </c>
      <c r="AG200" s="106">
        <f>SUM(AJ200:AL200)+AE200</f>
        <v>16.05</v>
      </c>
      <c r="AH200" s="52"/>
      <c r="AJ200" s="17">
        <f>ROUND(AC200/(1-VLOOKUP(AF200,Group,2,FALSE)),2)</f>
        <v>16.05</v>
      </c>
      <c r="AK200" s="17">
        <f>IF(VLOOKUP(AF200,Group,5,FALSE)="YES",VLOOKUP(ROUND(ROUND(AJ200,1)-AJ200,2),Round,2,FALSE)+VLOOKUP(AF200,Group,6,FALSE),0)</f>
        <v>0</v>
      </c>
      <c r="AL200" s="17">
        <f>IF(VLOOKUP(AF200,Group,7,FALSE)="",0,ROUND(AJ200-0.04999,1)-AJ200+AM200)</f>
        <v>0</v>
      </c>
      <c r="AM200" s="17" t="str">
        <f>IF(VLOOKUP(AF200,Group,7,FALSE)="","",VLOOKUP(AF200,Group,7,FALSE))</f>
        <v/>
      </c>
      <c r="AO200" s="96" t="s">
        <v>60</v>
      </c>
    </row>
    <row r="201" spans="1:42" s="3" customFormat="1" ht="9.9499999999999993" customHeight="1" x14ac:dyDescent="0.2">
      <c r="B201" s="113" t="s">
        <v>97</v>
      </c>
      <c r="D201" s="198"/>
      <c r="E201" s="73" t="s">
        <v>150</v>
      </c>
      <c r="F201" s="73"/>
      <c r="G201" s="30" t="s">
        <v>49</v>
      </c>
      <c r="H201" s="30"/>
      <c r="I201" s="30"/>
      <c r="J201" s="30"/>
      <c r="K201" s="30" t="s">
        <v>126</v>
      </c>
      <c r="L201" s="30"/>
      <c r="M201" s="30"/>
      <c r="N201" s="30"/>
      <c r="P201" s="73" t="s">
        <v>142</v>
      </c>
      <c r="Q201" s="89"/>
      <c r="R201" s="29"/>
      <c r="S201" s="39">
        <f>IF(Suggested="Yes",AA201,AG201)</f>
        <v>17.5</v>
      </c>
      <c r="T201" s="37" t="s">
        <v>48</v>
      </c>
      <c r="U201" s="5" t="str">
        <f>+Instructions!$B$3</f>
        <v>B</v>
      </c>
      <c r="V201" s="52"/>
      <c r="W201" s="56">
        <f>+Instructions!$C$22</f>
        <v>0</v>
      </c>
      <c r="X201" s="17">
        <f>ROUND($AA201*(1-W201)+0.004999,2)</f>
        <v>17.5</v>
      </c>
      <c r="Y201" s="52"/>
      <c r="Z201" s="6" t="s">
        <v>222</v>
      </c>
      <c r="AA201" s="39">
        <v>17.5</v>
      </c>
      <c r="AB201" s="60">
        <f t="shared" si="119"/>
        <v>0</v>
      </c>
      <c r="AC201" s="17">
        <f t="shared" si="119"/>
        <v>17.5</v>
      </c>
      <c r="AD201" s="12">
        <f>(AG201-AC201)/AG201</f>
        <v>0</v>
      </c>
      <c r="AE201" s="119"/>
      <c r="AF201" s="129">
        <v>4</v>
      </c>
      <c r="AG201" s="106">
        <f>SUM(AJ201:AL201)+AE201</f>
        <v>17.5</v>
      </c>
      <c r="AH201" s="52"/>
      <c r="AJ201" s="17">
        <f>ROUND(AC201/(1-VLOOKUP(AF201,Group,2,FALSE)),2)</f>
        <v>17.5</v>
      </c>
      <c r="AK201" s="17">
        <f>IF(VLOOKUP(AF201,Group,5,FALSE)="YES",VLOOKUP(ROUND(ROUND(AJ201,1)-AJ201,2),Round,2,FALSE)+VLOOKUP(AF201,Group,6,FALSE),0)</f>
        <v>0</v>
      </c>
      <c r="AL201" s="17">
        <f>IF(VLOOKUP(AF201,Group,7,FALSE)="",0,ROUND(AJ201-0.04999,1)-AJ201+AM201)</f>
        <v>0</v>
      </c>
      <c r="AM201" s="17" t="str">
        <f>IF(VLOOKUP(AF201,Group,7,FALSE)="","",VLOOKUP(AF201,Group,7,FALSE))</f>
        <v/>
      </c>
      <c r="AO201" s="96" t="s">
        <v>60</v>
      </c>
    </row>
    <row r="202" spans="1:42" s="3" customFormat="1" ht="3.95" customHeight="1" x14ac:dyDescent="0.2">
      <c r="P202" s="73"/>
      <c r="Q202" s="89"/>
      <c r="R202" s="6"/>
      <c r="S202" s="39"/>
      <c r="T202" s="6"/>
      <c r="U202" s="5"/>
      <c r="V202" s="52"/>
      <c r="W202" s="56"/>
      <c r="X202" s="15"/>
      <c r="Y202" s="52"/>
      <c r="Z202" s="39"/>
      <c r="AA202" s="39"/>
      <c r="AB202" s="55"/>
      <c r="AC202" s="17"/>
      <c r="AD202" s="15"/>
      <c r="AE202" s="65"/>
      <c r="AF202" s="122"/>
      <c r="AG202" s="39"/>
      <c r="AH202" s="52"/>
      <c r="AJ202" s="17"/>
      <c r="AK202" s="17"/>
      <c r="AL202" s="17"/>
      <c r="AM202" s="17"/>
      <c r="AO202" s="31"/>
    </row>
    <row r="203" spans="1:42" s="3" customFormat="1" ht="9.9499999999999993" customHeight="1" x14ac:dyDescent="0.2">
      <c r="P203" s="4"/>
      <c r="Q203" s="6"/>
      <c r="S203" s="21"/>
      <c r="U203" s="5"/>
      <c r="V203" s="52"/>
      <c r="W203" s="56"/>
      <c r="X203" s="15"/>
      <c r="Y203" s="52"/>
      <c r="Z203" s="39"/>
      <c r="AA203" s="39"/>
      <c r="AB203" s="55"/>
      <c r="AC203" s="17"/>
      <c r="AD203" s="15"/>
      <c r="AE203" s="65"/>
      <c r="AF203" s="65"/>
      <c r="AG203" s="17"/>
      <c r="AH203" s="52"/>
      <c r="AI203" s="122"/>
      <c r="AJ203" s="17"/>
      <c r="AK203" s="17"/>
      <c r="AL203" s="17"/>
      <c r="AM203" s="17"/>
      <c r="AO203" s="31" t="s">
        <v>60</v>
      </c>
    </row>
    <row r="204" spans="1:42" s="3" customFormat="1" ht="9.9499999999999993" customHeight="1" x14ac:dyDescent="0.2">
      <c r="P204" s="4"/>
      <c r="Q204" s="6"/>
      <c r="S204" s="21"/>
      <c r="U204" s="5"/>
      <c r="V204" s="52"/>
      <c r="W204" s="56"/>
      <c r="X204" s="15"/>
      <c r="Y204" s="52"/>
      <c r="Z204" s="39"/>
      <c r="AA204" s="39"/>
      <c r="AB204" s="55"/>
      <c r="AC204" s="17"/>
      <c r="AD204" s="15"/>
      <c r="AE204" s="65"/>
      <c r="AF204" s="65"/>
      <c r="AG204" s="17"/>
      <c r="AH204" s="52"/>
      <c r="AI204" s="122"/>
      <c r="AJ204" s="17"/>
      <c r="AK204" s="17"/>
      <c r="AL204" s="17"/>
      <c r="AM204" s="17"/>
      <c r="AO204" s="31" t="s">
        <v>60</v>
      </c>
    </row>
    <row r="205" spans="1:42" s="139" customFormat="1" ht="9.9499999999999993" customHeight="1" x14ac:dyDescent="0.2">
      <c r="C205" s="213" t="s">
        <v>178</v>
      </c>
      <c r="D205" s="213"/>
      <c r="E205" s="213"/>
      <c r="F205" s="213"/>
      <c r="G205" s="213"/>
      <c r="H205" s="213"/>
      <c r="I205" s="213"/>
      <c r="J205" s="213"/>
      <c r="K205" s="213"/>
      <c r="L205" s="213"/>
      <c r="M205" s="213"/>
      <c r="N205" s="213"/>
      <c r="O205" s="213"/>
      <c r="P205" s="213"/>
      <c r="Q205" s="213"/>
      <c r="R205" s="213"/>
      <c r="S205" s="213"/>
      <c r="T205" s="213"/>
      <c r="U205" s="140"/>
      <c r="V205" s="52"/>
      <c r="W205" s="143"/>
      <c r="X205" s="141"/>
      <c r="Y205" s="52"/>
      <c r="Z205" s="141"/>
      <c r="AA205" s="141"/>
      <c r="AB205" s="142"/>
      <c r="AC205" s="141"/>
      <c r="AD205" s="142"/>
      <c r="AE205" s="144"/>
      <c r="AF205" s="144"/>
      <c r="AG205" s="141"/>
      <c r="AH205" s="52"/>
      <c r="AI205" s="141"/>
      <c r="AJ205" s="141"/>
      <c r="AK205" s="141"/>
      <c r="AL205" s="141"/>
      <c r="AM205" s="141"/>
      <c r="AO205" s="31" t="s">
        <v>60</v>
      </c>
    </row>
    <row r="206" spans="1:42" s="3" customFormat="1" ht="3.95" customHeight="1" x14ac:dyDescent="0.2">
      <c r="D206" s="3" t="s">
        <v>94</v>
      </c>
      <c r="P206" s="4"/>
      <c r="Q206" s="6"/>
      <c r="S206" s="21"/>
      <c r="U206" s="5"/>
      <c r="V206" s="52"/>
      <c r="W206" s="56"/>
      <c r="X206" s="15"/>
      <c r="Y206" s="52"/>
      <c r="Z206" s="39"/>
      <c r="AA206" s="39"/>
      <c r="AB206" s="55"/>
      <c r="AC206" s="17"/>
      <c r="AD206" s="15"/>
      <c r="AE206" s="65"/>
      <c r="AF206" s="65"/>
      <c r="AG206" s="17"/>
      <c r="AH206" s="52"/>
      <c r="AI206" s="122"/>
      <c r="AJ206" s="17"/>
      <c r="AK206" s="17"/>
      <c r="AL206" s="17"/>
      <c r="AM206" s="17"/>
      <c r="AO206" s="31" t="s">
        <v>60</v>
      </c>
    </row>
    <row r="207" spans="1:42" s="3" customFormat="1" ht="36.75" customHeight="1" x14ac:dyDescent="0.2">
      <c r="C207" s="227" t="s">
        <v>29</v>
      </c>
      <c r="D207" s="228"/>
      <c r="E207" s="228"/>
      <c r="F207" s="228"/>
      <c r="G207" s="228"/>
      <c r="H207" s="228"/>
      <c r="I207" s="228"/>
      <c r="J207" s="228"/>
      <c r="K207" s="228"/>
      <c r="L207" s="228"/>
      <c r="M207" s="228"/>
      <c r="N207" s="228"/>
      <c r="O207" s="228"/>
      <c r="P207" s="228"/>
      <c r="Q207" s="228"/>
      <c r="R207" s="228"/>
      <c r="S207" s="228"/>
      <c r="T207" s="229"/>
      <c r="U207" s="5"/>
      <c r="V207" s="52"/>
      <c r="W207" s="56"/>
      <c r="X207" s="15"/>
      <c r="Y207" s="52"/>
      <c r="Z207" s="39"/>
      <c r="AA207" s="39"/>
      <c r="AB207" s="55"/>
      <c r="AC207" s="17"/>
      <c r="AD207" s="15"/>
      <c r="AE207" s="65"/>
      <c r="AF207" s="65"/>
      <c r="AG207" s="17"/>
      <c r="AH207" s="52"/>
      <c r="AI207" s="122"/>
      <c r="AJ207" s="17"/>
      <c r="AK207" s="17"/>
      <c r="AL207" s="17"/>
      <c r="AM207" s="17"/>
      <c r="AO207" s="31" t="s">
        <v>60</v>
      </c>
    </row>
    <row r="208" spans="1:42" x14ac:dyDescent="0.2">
      <c r="A208" s="96" t="s">
        <v>60</v>
      </c>
      <c r="B208" s="96" t="s">
        <v>60</v>
      </c>
      <c r="C208" s="96" t="s">
        <v>60</v>
      </c>
      <c r="D208" s="96" t="s">
        <v>60</v>
      </c>
      <c r="E208" s="96" t="s">
        <v>60</v>
      </c>
      <c r="F208" s="96" t="s">
        <v>60</v>
      </c>
      <c r="G208" s="96" t="s">
        <v>60</v>
      </c>
      <c r="H208" s="96" t="s">
        <v>60</v>
      </c>
      <c r="I208" s="96" t="s">
        <v>60</v>
      </c>
      <c r="J208" s="96" t="s">
        <v>60</v>
      </c>
      <c r="K208" s="96" t="s">
        <v>60</v>
      </c>
      <c r="L208" s="96" t="s">
        <v>60</v>
      </c>
      <c r="M208" s="96" t="s">
        <v>60</v>
      </c>
      <c r="N208" s="96" t="s">
        <v>60</v>
      </c>
      <c r="O208" s="96" t="s">
        <v>60</v>
      </c>
      <c r="P208" s="96" t="s">
        <v>60</v>
      </c>
      <c r="Q208" s="96" t="s">
        <v>60</v>
      </c>
      <c r="R208" s="96" t="s">
        <v>60</v>
      </c>
      <c r="S208" s="96" t="s">
        <v>60</v>
      </c>
      <c r="T208" s="96" t="s">
        <v>60</v>
      </c>
      <c r="U208" s="96" t="s">
        <v>60</v>
      </c>
      <c r="V208" s="96" t="s">
        <v>60</v>
      </c>
      <c r="W208" s="96" t="s">
        <v>60</v>
      </c>
      <c r="X208" s="96" t="s">
        <v>60</v>
      </c>
      <c r="Y208" s="96" t="s">
        <v>60</v>
      </c>
      <c r="Z208" s="96" t="s">
        <v>60</v>
      </c>
      <c r="AA208" s="96" t="s">
        <v>60</v>
      </c>
      <c r="AB208" s="96" t="s">
        <v>60</v>
      </c>
      <c r="AC208" s="96" t="s">
        <v>60</v>
      </c>
      <c r="AD208" s="96" t="s">
        <v>60</v>
      </c>
      <c r="AE208" s="96" t="s">
        <v>60</v>
      </c>
      <c r="AF208" s="96" t="s">
        <v>60</v>
      </c>
      <c r="AG208" s="96" t="s">
        <v>60</v>
      </c>
      <c r="AH208" s="96" t="s">
        <v>60</v>
      </c>
      <c r="AI208" s="96" t="s">
        <v>60</v>
      </c>
      <c r="AJ208" s="96" t="s">
        <v>60</v>
      </c>
      <c r="AK208" s="96" t="s">
        <v>60</v>
      </c>
      <c r="AL208" s="96" t="s">
        <v>60</v>
      </c>
      <c r="AM208" s="96" t="s">
        <v>60</v>
      </c>
      <c r="AN208" s="96" t="s">
        <v>60</v>
      </c>
      <c r="AO208" s="96" t="s">
        <v>60</v>
      </c>
      <c r="AP208" s="3"/>
    </row>
    <row r="209" spans="4:42" x14ac:dyDescent="0.2">
      <c r="AP209" s="3"/>
    </row>
    <row r="210" spans="4:42" x14ac:dyDescent="0.2">
      <c r="D210" s="224" t="s">
        <v>61</v>
      </c>
      <c r="E210" s="225"/>
      <c r="AP210" s="3"/>
    </row>
    <row r="211" spans="4:42" x14ac:dyDescent="0.2">
      <c r="D211" s="118">
        <v>-0.04</v>
      </c>
      <c r="E211" s="118">
        <v>0.01</v>
      </c>
      <c r="K211" s="2" t="s">
        <v>94</v>
      </c>
      <c r="AP211" s="3"/>
    </row>
    <row r="212" spans="4:42" x14ac:dyDescent="0.2">
      <c r="D212" s="118">
        <v>-0.03</v>
      </c>
      <c r="E212" s="118">
        <v>0.02</v>
      </c>
      <c r="AP212" s="3"/>
    </row>
    <row r="213" spans="4:42" x14ac:dyDescent="0.2">
      <c r="D213" s="118">
        <v>-0.02</v>
      </c>
      <c r="E213" s="118">
        <v>0.03</v>
      </c>
      <c r="AP213" s="3"/>
    </row>
    <row r="214" spans="4:42" x14ac:dyDescent="0.2">
      <c r="D214" s="118">
        <v>-0.01</v>
      </c>
      <c r="E214" s="118">
        <v>-0.01</v>
      </c>
      <c r="AP214" s="3"/>
    </row>
    <row r="215" spans="4:42" x14ac:dyDescent="0.2">
      <c r="D215" s="118">
        <v>0</v>
      </c>
      <c r="E215" s="118">
        <v>0</v>
      </c>
      <c r="AP215" s="3"/>
    </row>
    <row r="216" spans="4:42" x14ac:dyDescent="0.2">
      <c r="D216" s="118">
        <v>0.01</v>
      </c>
      <c r="E216" s="118">
        <v>1.0000000000005116E-2</v>
      </c>
      <c r="AP216" s="3"/>
    </row>
    <row r="217" spans="4:42" x14ac:dyDescent="0.2">
      <c r="D217" s="118">
        <v>0.02</v>
      </c>
      <c r="E217" s="118">
        <v>2.0000000000003126E-2</v>
      </c>
      <c r="AP217" s="3"/>
    </row>
    <row r="218" spans="4:42" x14ac:dyDescent="0.2">
      <c r="D218" s="118">
        <v>0.03</v>
      </c>
      <c r="E218" s="118">
        <v>3.0000000000001137E-2</v>
      </c>
      <c r="AP218" s="3"/>
    </row>
    <row r="219" spans="4:42" x14ac:dyDescent="0.2">
      <c r="D219" s="118">
        <v>0.04</v>
      </c>
      <c r="E219" s="118">
        <v>-0.01</v>
      </c>
      <c r="AP219" s="3"/>
    </row>
    <row r="220" spans="4:42" x14ac:dyDescent="0.2">
      <c r="D220" s="118">
        <v>0.05</v>
      </c>
      <c r="E220" s="118">
        <v>0</v>
      </c>
      <c r="AP220" s="3"/>
    </row>
    <row r="221" spans="4:42" x14ac:dyDescent="0.2">
      <c r="AP221" s="3"/>
    </row>
    <row r="222" spans="4:42" x14ac:dyDescent="0.2">
      <c r="AP222" s="3"/>
    </row>
    <row r="223" spans="4:42" x14ac:dyDescent="0.2">
      <c r="AP223" s="3"/>
    </row>
    <row r="224" spans="4:42" x14ac:dyDescent="0.2">
      <c r="AP224" s="3"/>
    </row>
    <row r="225" spans="42:42" x14ac:dyDescent="0.2">
      <c r="AP225" s="3"/>
    </row>
    <row r="226" spans="42:42" x14ac:dyDescent="0.2">
      <c r="AP226" s="3"/>
    </row>
    <row r="227" spans="42:42" x14ac:dyDescent="0.2">
      <c r="AP227" s="3"/>
    </row>
    <row r="228" spans="42:42" x14ac:dyDescent="0.2">
      <c r="AP228" s="3"/>
    </row>
    <row r="229" spans="42:42" x14ac:dyDescent="0.2">
      <c r="AP229" s="3"/>
    </row>
    <row r="230" spans="42:42" x14ac:dyDescent="0.2">
      <c r="AP230" s="3"/>
    </row>
    <row r="231" spans="42:42" x14ac:dyDescent="0.2">
      <c r="AP231" s="3"/>
    </row>
  </sheetData>
  <sortState xmlns:xlrd2="http://schemas.microsoft.com/office/spreadsheetml/2017/richdata2" ref="A143:AP143">
    <sortCondition ref="D143"/>
  </sortState>
  <mergeCells count="13">
    <mergeCell ref="D210:E210"/>
    <mergeCell ref="C21:T21"/>
    <mergeCell ref="O20:P20"/>
    <mergeCell ref="C207:T207"/>
    <mergeCell ref="Z12:AG12"/>
    <mergeCell ref="C205:T205"/>
    <mergeCell ref="O15:T15"/>
    <mergeCell ref="N17:T18"/>
    <mergeCell ref="AE16:AG16"/>
    <mergeCell ref="W15:X15"/>
    <mergeCell ref="O13:P13"/>
    <mergeCell ref="O12:T12"/>
    <mergeCell ref="W12:X12"/>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2" manualBreakCount="2">
    <brk id="14" max="16383" man="1"/>
    <brk id="120" max="16383" man="1"/>
  </rowBreaks>
  <ignoredErrors>
    <ignoredError sqref="S7 S8:S9"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7"/>
  <sheetViews>
    <sheetView workbookViewId="0">
      <selection activeCell="B1" sqref="B1"/>
    </sheetView>
  </sheetViews>
  <sheetFormatPr defaultRowHeight="12.75" x14ac:dyDescent="0.2"/>
  <cols>
    <col min="1" max="1" width="26.5703125" customWidth="1"/>
    <col min="2" max="2" width="50.5703125" customWidth="1"/>
  </cols>
  <sheetData>
    <row r="1" spans="1:2" x14ac:dyDescent="0.2">
      <c r="A1" t="s">
        <v>81</v>
      </c>
    </row>
    <row r="3" spans="1:2" x14ac:dyDescent="0.2">
      <c r="A3" s="134" t="s">
        <v>82</v>
      </c>
      <c r="B3" s="135" t="s">
        <v>83</v>
      </c>
    </row>
    <row r="5" spans="1:2" x14ac:dyDescent="0.2">
      <c r="A5" s="136" t="s">
        <v>84</v>
      </c>
      <c r="B5" s="135" t="s">
        <v>106</v>
      </c>
    </row>
    <row r="8" spans="1:2" x14ac:dyDescent="0.2">
      <c r="A8" s="137" t="s">
        <v>35</v>
      </c>
      <c r="B8" s="137" t="s">
        <v>85</v>
      </c>
    </row>
    <row r="9" spans="1:2" x14ac:dyDescent="0.2">
      <c r="A9" s="164" t="s">
        <v>154</v>
      </c>
      <c r="B9" s="135" t="s">
        <v>159</v>
      </c>
    </row>
    <row r="10" spans="1:2" x14ac:dyDescent="0.2">
      <c r="A10" s="164" t="s">
        <v>155</v>
      </c>
      <c r="B10" s="135" t="s">
        <v>156</v>
      </c>
    </row>
    <row r="11" spans="1:2" x14ac:dyDescent="0.2">
      <c r="A11" s="203" t="s">
        <v>197</v>
      </c>
      <c r="B11" s="135" t="s">
        <v>202</v>
      </c>
    </row>
    <row r="12" spans="1:2" x14ac:dyDescent="0.2">
      <c r="A12" s="138" t="s">
        <v>107</v>
      </c>
      <c r="B12" s="135" t="s">
        <v>157</v>
      </c>
    </row>
    <row r="13" spans="1:2" x14ac:dyDescent="0.2">
      <c r="A13" s="164" t="s">
        <v>109</v>
      </c>
      <c r="B13" s="135" t="s">
        <v>158</v>
      </c>
    </row>
    <row r="14" spans="1:2" x14ac:dyDescent="0.2">
      <c r="A14" s="138"/>
      <c r="B14" s="135"/>
    </row>
    <row r="15" spans="1:2" x14ac:dyDescent="0.2">
      <c r="A15" s="164"/>
      <c r="B15" s="135"/>
    </row>
    <row r="16" spans="1:2" x14ac:dyDescent="0.2">
      <c r="A16" s="164"/>
      <c r="B16" s="135"/>
    </row>
    <row r="17" spans="1:2" x14ac:dyDescent="0.2">
      <c r="A17" s="138"/>
      <c r="B17" s="135"/>
    </row>
    <row r="18" spans="1:2" x14ac:dyDescent="0.2">
      <c r="A18" s="138"/>
      <c r="B18" s="135"/>
    </row>
    <row r="19" spans="1:2" x14ac:dyDescent="0.2">
      <c r="A19" s="138"/>
      <c r="B19" s="135"/>
    </row>
    <row r="20" spans="1:2" x14ac:dyDescent="0.2">
      <c r="A20" s="138"/>
      <c r="B20" s="135"/>
    </row>
    <row r="21" spans="1:2" x14ac:dyDescent="0.2">
      <c r="A21" s="164"/>
      <c r="B21" s="135"/>
    </row>
    <row r="22" spans="1:2" x14ac:dyDescent="0.2">
      <c r="A22" s="138"/>
      <c r="B22" s="173"/>
    </row>
    <row r="23" spans="1:2" x14ac:dyDescent="0.2">
      <c r="A23" s="138"/>
      <c r="B23" s="135"/>
    </row>
    <row r="24" spans="1:2" x14ac:dyDescent="0.2">
      <c r="A24" s="138"/>
      <c r="B24" s="135"/>
    </row>
    <row r="25" spans="1:2" x14ac:dyDescent="0.2">
      <c r="A25" s="138"/>
      <c r="B25" s="135"/>
    </row>
    <row r="26" spans="1:2" x14ac:dyDescent="0.2">
      <c r="A26" s="164"/>
      <c r="B26" s="135"/>
    </row>
    <row r="27" spans="1:2" x14ac:dyDescent="0.2">
      <c r="A27" s="138"/>
      <c r="B27" s="135"/>
    </row>
    <row r="28" spans="1:2" x14ac:dyDescent="0.2">
      <c r="A28" s="164"/>
      <c r="B28" s="135"/>
    </row>
    <row r="29" spans="1:2" x14ac:dyDescent="0.2">
      <c r="A29" s="138"/>
      <c r="B29" s="138"/>
    </row>
    <row r="30" spans="1:2" x14ac:dyDescent="0.2">
      <c r="A30" s="138"/>
      <c r="B30" s="138"/>
    </row>
    <row r="31" spans="1:2" x14ac:dyDescent="0.2">
      <c r="A31" s="138"/>
      <c r="B31" s="138"/>
    </row>
    <row r="32" spans="1:2" x14ac:dyDescent="0.2">
      <c r="A32" s="138"/>
      <c r="B32" s="138"/>
    </row>
    <row r="33" spans="1:2" x14ac:dyDescent="0.2">
      <c r="A33" s="138"/>
      <c r="B33" s="138"/>
    </row>
    <row r="34" spans="1:2" x14ac:dyDescent="0.2">
      <c r="A34" s="138"/>
      <c r="B34" s="138"/>
    </row>
    <row r="35" spans="1:2" x14ac:dyDescent="0.2">
      <c r="A35" s="138"/>
      <c r="B35" s="138"/>
    </row>
    <row r="36" spans="1:2" x14ac:dyDescent="0.2">
      <c r="A36" s="138"/>
      <c r="B36" s="138"/>
    </row>
    <row r="37" spans="1:2" x14ac:dyDescent="0.2">
      <c r="A37" s="138"/>
      <c r="B37" s="138"/>
    </row>
    <row r="38" spans="1:2" x14ac:dyDescent="0.2">
      <c r="A38" s="138"/>
      <c r="B38" s="138"/>
    </row>
    <row r="39" spans="1:2" x14ac:dyDescent="0.2">
      <c r="A39" s="138"/>
      <c r="B39" s="138"/>
    </row>
    <row r="40" spans="1:2" x14ac:dyDescent="0.2">
      <c r="A40" s="138"/>
      <c r="B40" s="138"/>
    </row>
    <row r="41" spans="1:2" x14ac:dyDescent="0.2">
      <c r="A41" s="138"/>
      <c r="B41" s="138"/>
    </row>
    <row r="42" spans="1:2" x14ac:dyDescent="0.2">
      <c r="A42" s="138"/>
      <c r="B42" s="138"/>
    </row>
    <row r="43" spans="1:2" x14ac:dyDescent="0.2">
      <c r="A43" s="138"/>
      <c r="B43" s="138"/>
    </row>
    <row r="44" spans="1:2" x14ac:dyDescent="0.2">
      <c r="A44" s="138"/>
      <c r="B44" s="138"/>
    </row>
    <row r="45" spans="1:2" x14ac:dyDescent="0.2">
      <c r="A45" s="138"/>
      <c r="B45" s="138"/>
    </row>
    <row r="46" spans="1:2" x14ac:dyDescent="0.2">
      <c r="A46" s="138"/>
      <c r="B46" s="138"/>
    </row>
    <row r="47" spans="1:2" x14ac:dyDescent="0.2">
      <c r="A47" s="138"/>
      <c r="B47" s="138"/>
    </row>
    <row r="48" spans="1:2" x14ac:dyDescent="0.2">
      <c r="A48" s="138"/>
      <c r="B48" s="138"/>
    </row>
    <row r="49" spans="1:2" x14ac:dyDescent="0.2">
      <c r="A49" s="138"/>
      <c r="B49" s="138"/>
    </row>
    <row r="50" spans="1:2" x14ac:dyDescent="0.2">
      <c r="A50" s="138"/>
      <c r="B50" s="138"/>
    </row>
    <row r="51" spans="1:2" x14ac:dyDescent="0.2">
      <c r="A51" s="138"/>
      <c r="B51" s="138"/>
    </row>
    <row r="52" spans="1:2" x14ac:dyDescent="0.2">
      <c r="A52" s="138"/>
      <c r="B52" s="138"/>
    </row>
    <row r="53" spans="1:2" x14ac:dyDescent="0.2">
      <c r="A53" s="138"/>
      <c r="B53" s="138"/>
    </row>
    <row r="54" spans="1:2" x14ac:dyDescent="0.2">
      <c r="A54" s="138"/>
      <c r="B54" s="138"/>
    </row>
    <row r="55" spans="1:2" x14ac:dyDescent="0.2">
      <c r="A55" s="138"/>
      <c r="B55" s="138"/>
    </row>
    <row r="56" spans="1:2" x14ac:dyDescent="0.2">
      <c r="A56" s="138"/>
      <c r="B56" s="138"/>
    </row>
    <row r="57" spans="1:2" x14ac:dyDescent="0.2">
      <c r="A57" s="138"/>
      <c r="B57" s="138"/>
    </row>
    <row r="58" spans="1:2" x14ac:dyDescent="0.2">
      <c r="A58" s="138"/>
      <c r="B58" s="138"/>
    </row>
    <row r="59" spans="1:2" x14ac:dyDescent="0.2">
      <c r="A59" s="138"/>
      <c r="B59" s="138"/>
    </row>
    <row r="60" spans="1:2" x14ac:dyDescent="0.2">
      <c r="A60" s="138"/>
      <c r="B60" s="138"/>
    </row>
    <row r="61" spans="1:2" x14ac:dyDescent="0.2">
      <c r="A61" s="138"/>
      <c r="B61" s="138"/>
    </row>
    <row r="62" spans="1:2" x14ac:dyDescent="0.2">
      <c r="A62" s="138"/>
      <c r="B62" s="138"/>
    </row>
    <row r="63" spans="1:2" x14ac:dyDescent="0.2">
      <c r="A63" s="138"/>
      <c r="B63" s="138"/>
    </row>
    <row r="64" spans="1:2" x14ac:dyDescent="0.2">
      <c r="A64" s="138"/>
      <c r="B64" s="138"/>
    </row>
    <row r="65" spans="1:2" x14ac:dyDescent="0.2">
      <c r="A65" s="138"/>
      <c r="B65" s="138"/>
    </row>
    <row r="66" spans="1:2" x14ac:dyDescent="0.2">
      <c r="A66" s="138"/>
      <c r="B66" s="138"/>
    </row>
    <row r="67" spans="1:2" x14ac:dyDescent="0.2">
      <c r="A67" s="138"/>
      <c r="B67" s="138"/>
    </row>
    <row r="68" spans="1:2" x14ac:dyDescent="0.2">
      <c r="A68" s="138"/>
      <c r="B68" s="138"/>
    </row>
    <row r="69" spans="1:2" x14ac:dyDescent="0.2">
      <c r="A69" s="138"/>
      <c r="B69" s="138"/>
    </row>
    <row r="70" spans="1:2" x14ac:dyDescent="0.2">
      <c r="A70" s="138"/>
      <c r="B70" s="138"/>
    </row>
    <row r="71" spans="1:2" x14ac:dyDescent="0.2">
      <c r="A71" s="138"/>
      <c r="B71" s="138"/>
    </row>
    <row r="72" spans="1:2" x14ac:dyDescent="0.2">
      <c r="A72" s="138"/>
      <c r="B72" s="138"/>
    </row>
    <row r="73" spans="1:2" x14ac:dyDescent="0.2">
      <c r="A73" s="138"/>
      <c r="B73" s="138"/>
    </row>
    <row r="74" spans="1:2" x14ac:dyDescent="0.2">
      <c r="A74" s="138"/>
      <c r="B74" s="138"/>
    </row>
    <row r="75" spans="1:2" x14ac:dyDescent="0.2">
      <c r="A75" s="138"/>
      <c r="B75" s="138"/>
    </row>
    <row r="76" spans="1:2" x14ac:dyDescent="0.2">
      <c r="A76" s="138"/>
      <c r="B76" s="138"/>
    </row>
    <row r="77" spans="1:2" x14ac:dyDescent="0.2">
      <c r="A77" s="138"/>
      <c r="B77" s="138"/>
    </row>
  </sheetData>
  <phoneticPr fontId="0" type="noConversion"/>
  <hyperlinks>
    <hyperlink ref="B3" r:id="rId1" xr:uid="{00000000-0004-0000-0300-000000000000}"/>
    <hyperlink ref="B5" r:id="rId2" xr:uid="{00000000-0004-0000-0300-000001000000}"/>
    <hyperlink ref="B10" r:id="rId3" xr:uid="{00000000-0004-0000-0300-000002000000}"/>
    <hyperlink ref="B9" r:id="rId4" xr:uid="{00000000-0004-0000-0300-000006000000}"/>
    <hyperlink ref="B12" r:id="rId5" xr:uid="{E0C4B24C-C17F-4173-AEB2-F59524520621}"/>
    <hyperlink ref="B13" r:id="rId6" display="https://www.leaceramiche.com/collection/anthology" xr:uid="{5577B42C-74CB-405F-BA48-45AD982539A3}"/>
    <hyperlink ref="B11" r:id="rId7" xr:uid="{C4E07CE6-BB2D-48C7-BFF8-495E92DC499A}"/>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K31"/>
  <sheetViews>
    <sheetView zoomScaleNormal="100" workbookViewId="0">
      <selection activeCell="E24" sqref="E24:K26"/>
    </sheetView>
  </sheetViews>
  <sheetFormatPr defaultRowHeight="12.75" x14ac:dyDescent="0.2"/>
  <cols>
    <col min="1" max="1" width="21.5703125" style="183" bestFit="1" customWidth="1"/>
    <col min="2" max="2" width="22" style="150" customWidth="1"/>
    <col min="3" max="3" width="57.28515625" style="150" customWidth="1"/>
    <col min="4" max="16384" width="9.140625" style="150"/>
  </cols>
  <sheetData>
    <row r="1" spans="1:3" s="167" customFormat="1" x14ac:dyDescent="0.2">
      <c r="A1" s="176" t="s">
        <v>0</v>
      </c>
      <c r="B1" s="165"/>
      <c r="C1" s="165"/>
    </row>
    <row r="2" spans="1:3" s="167" customFormat="1" x14ac:dyDescent="0.2">
      <c r="A2" s="177" t="s">
        <v>1</v>
      </c>
      <c r="B2" s="166" t="s">
        <v>50</v>
      </c>
      <c r="C2" s="166" t="s">
        <v>27</v>
      </c>
    </row>
    <row r="3" spans="1:3" s="167" customFormat="1" x14ac:dyDescent="0.2">
      <c r="A3" s="178"/>
    </row>
    <row r="4" spans="1:3" s="167" customFormat="1" x14ac:dyDescent="0.2">
      <c r="A4" s="192" t="s">
        <v>2</v>
      </c>
    </row>
    <row r="5" spans="1:3" s="202" customFormat="1" x14ac:dyDescent="0.2">
      <c r="A5" s="201">
        <v>43070</v>
      </c>
      <c r="B5" s="202" t="s">
        <v>107</v>
      </c>
      <c r="C5" s="202" t="s">
        <v>110</v>
      </c>
    </row>
    <row r="6" spans="1:3" s="202" customFormat="1" x14ac:dyDescent="0.2">
      <c r="A6" s="201">
        <v>43070</v>
      </c>
      <c r="B6" s="202" t="s">
        <v>108</v>
      </c>
      <c r="C6" s="202" t="s">
        <v>110</v>
      </c>
    </row>
    <row r="7" spans="1:3" s="202" customFormat="1" x14ac:dyDescent="0.2">
      <c r="A7" s="201">
        <v>43070</v>
      </c>
      <c r="B7" s="202" t="s">
        <v>109</v>
      </c>
      <c r="C7" s="202" t="s">
        <v>110</v>
      </c>
    </row>
    <row r="8" spans="1:3" s="167" customFormat="1" x14ac:dyDescent="0.2">
      <c r="A8" s="178">
        <v>44687</v>
      </c>
      <c r="B8" s="35" t="s">
        <v>154</v>
      </c>
      <c r="C8" s="35" t="s">
        <v>110</v>
      </c>
    </row>
    <row r="9" spans="1:3" s="167" customFormat="1" x14ac:dyDescent="0.2">
      <c r="A9" s="178">
        <v>44687</v>
      </c>
      <c r="B9" s="35" t="s">
        <v>155</v>
      </c>
      <c r="C9" s="35" t="s">
        <v>110</v>
      </c>
    </row>
    <row r="10" spans="1:3" s="202" customFormat="1" x14ac:dyDescent="0.2">
      <c r="A10" s="201">
        <v>45566</v>
      </c>
      <c r="B10" s="202" t="s">
        <v>197</v>
      </c>
      <c r="C10" s="202" t="s">
        <v>201</v>
      </c>
    </row>
    <row r="11" spans="1:3" s="211" customFormat="1" ht="25.5" x14ac:dyDescent="0.2">
      <c r="A11" s="208">
        <v>46143</v>
      </c>
      <c r="B11" s="209" t="s">
        <v>154</v>
      </c>
      <c r="C11" s="210" t="s">
        <v>211</v>
      </c>
    </row>
    <row r="12" spans="1:3" s="167" customFormat="1" x14ac:dyDescent="0.2">
      <c r="A12" s="178"/>
      <c r="B12" s="35"/>
      <c r="C12" s="35"/>
    </row>
    <row r="13" spans="1:3" s="167" customFormat="1" x14ac:dyDescent="0.2">
      <c r="A13" s="178"/>
      <c r="B13" s="35"/>
      <c r="C13" s="35"/>
    </row>
    <row r="14" spans="1:3" s="167" customFormat="1" x14ac:dyDescent="0.2">
      <c r="A14" s="178"/>
      <c r="B14" s="35"/>
      <c r="C14" s="35"/>
    </row>
    <row r="15" spans="1:3" s="167" customFormat="1" x14ac:dyDescent="0.2">
      <c r="A15" s="192" t="s">
        <v>3</v>
      </c>
    </row>
    <row r="16" spans="1:3" s="167" customFormat="1" x14ac:dyDescent="0.2">
      <c r="A16" s="201">
        <v>44467</v>
      </c>
      <c r="B16" s="202" t="s">
        <v>107</v>
      </c>
      <c r="C16" s="202" t="s">
        <v>145</v>
      </c>
    </row>
    <row r="17" spans="1:11" s="167" customFormat="1" x14ac:dyDescent="0.2">
      <c r="A17" s="201">
        <v>44467</v>
      </c>
      <c r="B17" s="202" t="s">
        <v>108</v>
      </c>
      <c r="C17" s="202" t="s">
        <v>145</v>
      </c>
    </row>
    <row r="18" spans="1:11" s="167" customFormat="1" x14ac:dyDescent="0.2">
      <c r="A18" s="178">
        <v>44795</v>
      </c>
      <c r="B18" s="35" t="s">
        <v>108</v>
      </c>
      <c r="C18" s="35" t="s">
        <v>200</v>
      </c>
    </row>
    <row r="19" spans="1:11" s="167" customFormat="1" ht="25.5" x14ac:dyDescent="0.2">
      <c r="A19" s="206">
        <v>45960</v>
      </c>
      <c r="B19" s="207" t="s">
        <v>197</v>
      </c>
      <c r="C19" s="205" t="s">
        <v>210</v>
      </c>
    </row>
    <row r="20" spans="1:11" s="211" customFormat="1" ht="25.5" x14ac:dyDescent="0.2">
      <c r="A20" s="208">
        <v>46143</v>
      </c>
      <c r="B20" s="209" t="s">
        <v>154</v>
      </c>
      <c r="C20" s="210" t="s">
        <v>212</v>
      </c>
    </row>
    <row r="21" spans="1:11" s="211" customFormat="1" ht="63.75" x14ac:dyDescent="0.2">
      <c r="A21" s="208">
        <v>46143</v>
      </c>
      <c r="B21" s="209" t="s">
        <v>155</v>
      </c>
      <c r="C21" s="210" t="s">
        <v>213</v>
      </c>
    </row>
    <row r="22" spans="1:11" s="211" customFormat="1" ht="51" x14ac:dyDescent="0.2">
      <c r="A22" s="208">
        <v>46143</v>
      </c>
      <c r="B22" s="209" t="s">
        <v>109</v>
      </c>
      <c r="C22" s="210" t="s">
        <v>218</v>
      </c>
    </row>
    <row r="23" spans="1:11" s="167" customFormat="1" x14ac:dyDescent="0.2">
      <c r="A23" s="181"/>
    </row>
    <row r="24" spans="1:11" s="167" customFormat="1" x14ac:dyDescent="0.2">
      <c r="A24" s="180"/>
      <c r="B24" s="35"/>
      <c r="C24" s="35"/>
      <c r="E24" s="73"/>
      <c r="F24" s="73"/>
      <c r="G24" s="30"/>
      <c r="H24" s="30"/>
      <c r="I24" s="30"/>
      <c r="J24" s="30"/>
      <c r="K24" s="30"/>
    </row>
    <row r="25" spans="1:11" s="167" customFormat="1" x14ac:dyDescent="0.2">
      <c r="A25" s="181"/>
      <c r="E25" s="73"/>
      <c r="F25" s="73"/>
      <c r="G25" s="30"/>
      <c r="H25" s="30"/>
      <c r="I25" s="30"/>
      <c r="J25" s="30"/>
      <c r="K25" s="30"/>
    </row>
    <row r="26" spans="1:11" s="167" customFormat="1" x14ac:dyDescent="0.2">
      <c r="A26" s="178"/>
      <c r="B26" s="35"/>
      <c r="C26" s="35"/>
      <c r="E26" s="73"/>
      <c r="F26" s="73"/>
      <c r="G26" s="30"/>
      <c r="H26" s="30"/>
      <c r="I26" s="30"/>
      <c r="J26" s="30"/>
      <c r="K26" s="30"/>
    </row>
    <row r="27" spans="1:11" s="167" customFormat="1" x14ac:dyDescent="0.2">
      <c r="A27" s="178"/>
      <c r="B27" s="35"/>
      <c r="C27" s="35"/>
    </row>
    <row r="28" spans="1:11" s="167" customFormat="1" x14ac:dyDescent="0.2">
      <c r="A28" s="193" t="s">
        <v>95</v>
      </c>
    </row>
    <row r="29" spans="1:11" s="167" customFormat="1" x14ac:dyDescent="0.2">
      <c r="A29" s="182"/>
      <c r="B29" s="170"/>
      <c r="C29" s="168"/>
    </row>
    <row r="30" spans="1:11" s="167" customFormat="1" x14ac:dyDescent="0.2">
      <c r="A30" s="179"/>
      <c r="B30" s="171"/>
      <c r="C30" s="172"/>
    </row>
    <row r="31" spans="1:11" s="167" customFormat="1" x14ac:dyDescent="0.2">
      <c r="A31" s="181"/>
    </row>
  </sheetData>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2026-05-11T12:23:10Z</cp:lastPrinted>
  <dcterms:created xsi:type="dcterms:W3CDTF">1998-06-02T12:05:01Z</dcterms:created>
  <dcterms:modified xsi:type="dcterms:W3CDTF">2026-05-11T12:23:29Z</dcterms:modified>
</cp:coreProperties>
</file>