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embeddings/oleObject1.bin" ContentType="application/vnd.openxmlformats-officedocument.oleObject"/>
  <Override PartName="/xl/drawings/drawing3.xml" ContentType="application/vnd.openxmlformats-officedocument.drawing+xml"/>
  <Override PartName="/xl/embeddings/oleObject2.bin" ContentType="application/vnd.openxmlformats-officedocument.oleObject"/>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6\May\Pricelists\Excel\"/>
    </mc:Choice>
  </mc:AlternateContent>
  <xr:revisionPtr revIDLastSave="0" documentId="8_{C492343D-0246-4EA7-A5A8-40EADB368AA7}"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List'!$W$13:$X$256</definedName>
    <definedName name="Customer_Cost">'Price List'!$Z$13:$AG$256</definedName>
    <definedName name="Customer_List">'Price List'!$C$13:$T$256</definedName>
    <definedName name="Group">Instructions!$B$38:$H$44</definedName>
    <definedName name="Header">'Price List'!$13:$20</definedName>
    <definedName name="Index">Index!$A$1:$K$49</definedName>
    <definedName name="Price_Calculation">'Price List'!#REF!</definedName>
    <definedName name="Price_Change">'Price List'!#REF!</definedName>
    <definedName name="Price_List">'Price List'!$C$13:$T$256</definedName>
    <definedName name="_xlnm.Print_Area" localSheetId="4">Changes!$A$1:$C$47</definedName>
    <definedName name="_xlnm.Print_Area" localSheetId="1">Index!$A$1:$K$49</definedName>
    <definedName name="_xlnm.Print_Area" localSheetId="2">'Price List'!$C$13:$T$256</definedName>
    <definedName name="_xlnm.Print_Titles" localSheetId="4">Changes!#REF!</definedName>
    <definedName name="_xlnm.Print_Titles" localSheetId="2">'Price List'!$C:$N,'Price List'!$13:$20</definedName>
    <definedName name="Purchasing_Cost">'Price List'!#REF!</definedName>
    <definedName name="Round">'Price List'!$D$260:$E$269</definedName>
    <definedName name="Suggested">Instructions!$H$55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M82" i="1" l="1"/>
  <c r="AL82" i="1"/>
  <c r="AK82" i="1"/>
  <c r="W82" i="1"/>
  <c r="AB82" i="1" s="1"/>
  <c r="U82" i="1"/>
  <c r="AM204" i="1"/>
  <c r="AL204" i="1"/>
  <c r="AK204" i="1"/>
  <c r="W204" i="1"/>
  <c r="AB204" i="1" s="1"/>
  <c r="U204" i="1"/>
  <c r="AM66" i="1"/>
  <c r="AL66" i="1"/>
  <c r="AK66" i="1"/>
  <c r="W66" i="1"/>
  <c r="AB66" i="1" s="1"/>
  <c r="U66"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U25" i="1"/>
  <c r="W25" i="1"/>
  <c r="AB25" i="1" s="1"/>
  <c r="AK25" i="1"/>
  <c r="AL25" i="1"/>
  <c r="AM25" i="1"/>
  <c r="U31" i="1"/>
  <c r="W31" i="1"/>
  <c r="AB31" i="1" s="1"/>
  <c r="AK31" i="1"/>
  <c r="AL31" i="1"/>
  <c r="AM31" i="1"/>
  <c r="U39" i="1"/>
  <c r="W39" i="1"/>
  <c r="AB39" i="1" s="1"/>
  <c r="AK39" i="1"/>
  <c r="AL39" i="1"/>
  <c r="AM39" i="1"/>
  <c r="U40" i="1"/>
  <c r="W40" i="1"/>
  <c r="AB40" i="1" s="1"/>
  <c r="AK40" i="1"/>
  <c r="AL40" i="1"/>
  <c r="AM40" i="1"/>
  <c r="U47" i="1"/>
  <c r="W47" i="1"/>
  <c r="AB47" i="1" s="1"/>
  <c r="AK47" i="1"/>
  <c r="AL47" i="1"/>
  <c r="AM47" i="1"/>
  <c r="U48" i="1"/>
  <c r="W48" i="1"/>
  <c r="AB48" i="1" s="1"/>
  <c r="AK48" i="1"/>
  <c r="AL48" i="1"/>
  <c r="AM48" i="1"/>
  <c r="U97" i="1"/>
  <c r="W97" i="1"/>
  <c r="AB97" i="1" s="1"/>
  <c r="AK97" i="1"/>
  <c r="AL97" i="1"/>
  <c r="AM97" i="1"/>
  <c r="U107" i="1"/>
  <c r="W107" i="1"/>
  <c r="AB107" i="1" s="1"/>
  <c r="AK107" i="1"/>
  <c r="AL107" i="1"/>
  <c r="AM107" i="1"/>
  <c r="U115" i="1"/>
  <c r="W115" i="1"/>
  <c r="AB115" i="1" s="1"/>
  <c r="AK115" i="1"/>
  <c r="AL115" i="1"/>
  <c r="AM115" i="1"/>
  <c r="U116" i="1"/>
  <c r="W116" i="1"/>
  <c r="AB116" i="1" s="1"/>
  <c r="AK116" i="1"/>
  <c r="AL116" i="1"/>
  <c r="AM116" i="1"/>
  <c r="U123" i="1"/>
  <c r="W123" i="1"/>
  <c r="AB123" i="1" s="1"/>
  <c r="AK123" i="1"/>
  <c r="AL123" i="1"/>
  <c r="AM123" i="1"/>
  <c r="U124" i="1"/>
  <c r="W124" i="1"/>
  <c r="AB124" i="1" s="1"/>
  <c r="AK124" i="1"/>
  <c r="AL124" i="1"/>
  <c r="AM124" i="1"/>
  <c r="U125" i="1"/>
  <c r="W125" i="1"/>
  <c r="AB125" i="1" s="1"/>
  <c r="AK125" i="1"/>
  <c r="AL125" i="1"/>
  <c r="AM125" i="1"/>
  <c r="U126" i="1"/>
  <c r="W126" i="1"/>
  <c r="AB126" i="1" s="1"/>
  <c r="AK126" i="1"/>
  <c r="AL126" i="1"/>
  <c r="AM126" i="1"/>
  <c r="U133" i="1"/>
  <c r="W133" i="1"/>
  <c r="AB133" i="1" s="1"/>
  <c r="AK133" i="1"/>
  <c r="AL133" i="1"/>
  <c r="AM133" i="1"/>
  <c r="U134" i="1"/>
  <c r="W134" i="1"/>
  <c r="AB134" i="1" s="1"/>
  <c r="AK134" i="1"/>
  <c r="AL134" i="1"/>
  <c r="AM134" i="1"/>
  <c r="U141" i="1"/>
  <c r="W141" i="1"/>
  <c r="AB141" i="1" s="1"/>
  <c r="AK141" i="1"/>
  <c r="AL141" i="1"/>
  <c r="AM141" i="1"/>
  <c r="U151" i="1"/>
  <c r="W151" i="1"/>
  <c r="AB151" i="1" s="1"/>
  <c r="AK151" i="1"/>
  <c r="AL151" i="1"/>
  <c r="AM151" i="1"/>
  <c r="U152" i="1"/>
  <c r="W152" i="1"/>
  <c r="AB152" i="1" s="1"/>
  <c r="AK152" i="1"/>
  <c r="AL152" i="1"/>
  <c r="AM152" i="1"/>
  <c r="U159" i="1"/>
  <c r="W159" i="1"/>
  <c r="AB159" i="1" s="1"/>
  <c r="AK159" i="1"/>
  <c r="AL159" i="1"/>
  <c r="AM159" i="1"/>
  <c r="U166" i="1"/>
  <c r="W166" i="1"/>
  <c r="AB166" i="1" s="1"/>
  <c r="AK166" i="1"/>
  <c r="AL166" i="1"/>
  <c r="AM166" i="1"/>
  <c r="U167" i="1"/>
  <c r="W167" i="1"/>
  <c r="AB167" i="1" s="1"/>
  <c r="AK167" i="1"/>
  <c r="AL167" i="1"/>
  <c r="AM167" i="1"/>
  <c r="U174" i="1"/>
  <c r="W174" i="1"/>
  <c r="AB174" i="1" s="1"/>
  <c r="AK174" i="1"/>
  <c r="AL174" i="1"/>
  <c r="AM174" i="1"/>
  <c r="U184" i="1"/>
  <c r="W184" i="1"/>
  <c r="AB184" i="1" s="1"/>
  <c r="AK184" i="1"/>
  <c r="AL184" i="1"/>
  <c r="AM184" i="1"/>
  <c r="U185" i="1"/>
  <c r="W185" i="1"/>
  <c r="AB185" i="1" s="1"/>
  <c r="AK185" i="1"/>
  <c r="AL185" i="1"/>
  <c r="AM185" i="1"/>
  <c r="U193" i="1"/>
  <c r="W193" i="1"/>
  <c r="AB193" i="1" s="1"/>
  <c r="AK193" i="1"/>
  <c r="AL193" i="1"/>
  <c r="AM193" i="1"/>
  <c r="U194" i="1"/>
  <c r="W194" i="1"/>
  <c r="AB194" i="1" s="1"/>
  <c r="AK194" i="1"/>
  <c r="AL194" i="1"/>
  <c r="AM194" i="1"/>
  <c r="U211" i="1"/>
  <c r="W211" i="1"/>
  <c r="AB211" i="1" s="1"/>
  <c r="AK211" i="1"/>
  <c r="AL211" i="1"/>
  <c r="AM211" i="1"/>
  <c r="U218" i="1"/>
  <c r="W218" i="1"/>
  <c r="AB218" i="1" s="1"/>
  <c r="AK218" i="1"/>
  <c r="AL218" i="1"/>
  <c r="AM218" i="1"/>
  <c r="U226" i="1"/>
  <c r="W226" i="1"/>
  <c r="AB226" i="1" s="1"/>
  <c r="AK226" i="1"/>
  <c r="AL226" i="1"/>
  <c r="AM226" i="1"/>
  <c r="U227" i="1"/>
  <c r="W227" i="1"/>
  <c r="AB227" i="1" s="1"/>
  <c r="AK227" i="1"/>
  <c r="AL227" i="1"/>
  <c r="AM227" i="1"/>
  <c r="U234" i="1"/>
  <c r="W234" i="1"/>
  <c r="AB234" i="1" s="1"/>
  <c r="AK234" i="1"/>
  <c r="AL234" i="1"/>
  <c r="AM234" i="1"/>
  <c r="U241" i="1"/>
  <c r="W241" i="1"/>
  <c r="AB241" i="1" s="1"/>
  <c r="AK241" i="1"/>
  <c r="AL241" i="1"/>
  <c r="AM241" i="1"/>
  <c r="U242" i="1"/>
  <c r="W242" i="1"/>
  <c r="AB242" i="1" s="1"/>
  <c r="AK242" i="1"/>
  <c r="AL242" i="1"/>
  <c r="AM242" i="1"/>
  <c r="U251" i="1"/>
  <c r="W251" i="1"/>
  <c r="AB251" i="1" s="1"/>
  <c r="AK251" i="1"/>
  <c r="AL251" i="1"/>
  <c r="AM251" i="1"/>
  <c r="U252" i="1"/>
  <c r="W252" i="1"/>
  <c r="AB252" i="1" s="1"/>
  <c r="AK252" i="1"/>
  <c r="AL252" i="1"/>
  <c r="AM252" i="1"/>
  <c r="X31" i="1" l="1"/>
  <c r="AC31" i="1" s="1"/>
  <c r="AJ31" i="1" s="1"/>
  <c r="AG31" i="1" s="1"/>
  <c r="AD31" i="1" s="1"/>
  <c r="X82" i="1"/>
  <c r="AC82" i="1" s="1"/>
  <c r="AJ82" i="1" s="1"/>
  <c r="AG82" i="1" s="1"/>
  <c r="AD82" i="1" s="1"/>
  <c r="X1" i="1"/>
  <c r="AC1" i="1" s="1"/>
  <c r="AJ1" i="1" s="1"/>
  <c r="AG1" i="1" s="1"/>
  <c r="AD1" i="1" s="1"/>
  <c r="X97" i="1"/>
  <c r="AC97" i="1" s="1"/>
  <c r="AJ97" i="1" s="1"/>
  <c r="AG97" i="1" s="1"/>
  <c r="AD97" i="1" s="1"/>
  <c r="X5" i="1"/>
  <c r="AC5" i="1" s="1"/>
  <c r="AJ5" i="1" s="1"/>
  <c r="AG5" i="1" s="1"/>
  <c r="AD5" i="1" s="1"/>
  <c r="S185" i="1"/>
  <c r="S31" i="1"/>
  <c r="X6" i="1"/>
  <c r="AC6" i="1" s="1"/>
  <c r="AJ6" i="1" s="1"/>
  <c r="AG6" i="1" s="1"/>
  <c r="AD6" i="1" s="1"/>
  <c r="X48" i="1"/>
  <c r="AC48" i="1" s="1"/>
  <c r="AJ48" i="1" s="1"/>
  <c r="AG48" i="1" s="1"/>
  <c r="AD48" i="1" s="1"/>
  <c r="X227" i="1"/>
  <c r="AC227" i="1" s="1"/>
  <c r="AJ227" i="1" s="1"/>
  <c r="AG227" i="1" s="1"/>
  <c r="AD227" i="1" s="1"/>
  <c r="X4" i="1"/>
  <c r="AC4" i="1" s="1"/>
  <c r="AJ4" i="1" s="1"/>
  <c r="AG4" i="1" s="1"/>
  <c r="AD4" i="1" s="1"/>
  <c r="S66" i="1"/>
  <c r="S133" i="1"/>
  <c r="X133" i="1"/>
  <c r="AC133" i="1" s="1"/>
  <c r="AJ133" i="1" s="1"/>
  <c r="AG133" i="1" s="1"/>
  <c r="AD133" i="1" s="1"/>
  <c r="S123" i="1"/>
  <c r="X123" i="1"/>
  <c r="AC123" i="1" s="1"/>
  <c r="AJ123" i="1" s="1"/>
  <c r="AG123" i="1" s="1"/>
  <c r="AD123" i="1" s="1"/>
  <c r="S7" i="1"/>
  <c r="X7" i="1"/>
  <c r="AC7" i="1" s="1"/>
  <c r="AJ7" i="1" s="1"/>
  <c r="AG7" i="1" s="1"/>
  <c r="AD7" i="1" s="1"/>
  <c r="S174" i="1"/>
  <c r="X174" i="1"/>
  <c r="AC174" i="1" s="1"/>
  <c r="AJ174" i="1" s="1"/>
  <c r="AG174" i="1" s="1"/>
  <c r="AD174" i="1" s="1"/>
  <c r="S40" i="1"/>
  <c r="X40" i="1"/>
  <c r="AC40" i="1" s="1"/>
  <c r="AJ40" i="1" s="1"/>
  <c r="AG40" i="1" s="1"/>
  <c r="AD40" i="1" s="1"/>
  <c r="S151" i="1"/>
  <c r="X151" i="1"/>
  <c r="AC151" i="1" s="1"/>
  <c r="AJ151" i="1" s="1"/>
  <c r="AG151" i="1" s="1"/>
  <c r="AD151" i="1" s="1"/>
  <c r="S252" i="1"/>
  <c r="X252" i="1"/>
  <c r="AC252" i="1" s="1"/>
  <c r="AJ252" i="1" s="1"/>
  <c r="AG252" i="1" s="1"/>
  <c r="AD252" i="1" s="1"/>
  <c r="S193" i="1"/>
  <c r="X193" i="1"/>
  <c r="AC193" i="1" s="1"/>
  <c r="AJ193" i="1" s="1"/>
  <c r="AG193" i="1" s="1"/>
  <c r="AD193" i="1" s="1"/>
  <c r="S116" i="1"/>
  <c r="X116" i="1"/>
  <c r="AC116" i="1" s="1"/>
  <c r="AJ116" i="1" s="1"/>
  <c r="AG116" i="1" s="1"/>
  <c r="AD116" i="1" s="1"/>
  <c r="X167" i="1"/>
  <c r="AC167" i="1" s="1"/>
  <c r="AJ167" i="1" s="1"/>
  <c r="AG167" i="1" s="1"/>
  <c r="AD167" i="1" s="1"/>
  <c r="S167" i="1"/>
  <c r="S184" i="1"/>
  <c r="X184" i="1"/>
  <c r="AC184" i="1" s="1"/>
  <c r="AJ184" i="1" s="1"/>
  <c r="AG184" i="1" s="1"/>
  <c r="AD184" i="1" s="1"/>
  <c r="X2" i="1"/>
  <c r="AC2" i="1" s="1"/>
  <c r="AJ2" i="1" s="1"/>
  <c r="AG2" i="1" s="1"/>
  <c r="AD2" i="1" s="1"/>
  <c r="S2" i="1"/>
  <c r="S82" i="1" l="1"/>
  <c r="S5" i="1"/>
  <c r="S1" i="1"/>
  <c r="X47" i="1"/>
  <c r="AC47" i="1" s="1"/>
  <c r="AJ47" i="1" s="1"/>
  <c r="AG47" i="1" s="1"/>
  <c r="AD47" i="1" s="1"/>
  <c r="S97" i="1"/>
  <c r="S48" i="1"/>
  <c r="X39" i="1"/>
  <c r="AC39" i="1" s="1"/>
  <c r="AJ39" i="1" s="1"/>
  <c r="AG39" i="1" s="1"/>
  <c r="AD39" i="1" s="1"/>
  <c r="S6" i="1"/>
  <c r="S227" i="1"/>
  <c r="S4" i="1"/>
  <c r="X66" i="1"/>
  <c r="AC66" i="1" s="1"/>
  <c r="AJ66" i="1" s="1"/>
  <c r="AG66" i="1" s="1"/>
  <c r="AD66" i="1" s="1"/>
  <c r="X185" i="1"/>
  <c r="AC185" i="1" s="1"/>
  <c r="AJ185" i="1" s="1"/>
  <c r="AG185" i="1" s="1"/>
  <c r="AD185" i="1" s="1"/>
  <c r="X204" i="1"/>
  <c r="AC204" i="1" s="1"/>
  <c r="AJ204" i="1" s="1"/>
  <c r="AG204" i="1" s="1"/>
  <c r="AD204" i="1" s="1"/>
  <c r="S204" i="1"/>
  <c r="S251" i="1"/>
  <c r="X251" i="1"/>
  <c r="AC251" i="1" s="1"/>
  <c r="AJ251" i="1" s="1"/>
  <c r="AG251" i="1" s="1"/>
  <c r="AD251" i="1" s="1"/>
  <c r="X159" i="1"/>
  <c r="AC159" i="1" s="1"/>
  <c r="AJ159" i="1" s="1"/>
  <c r="AG159" i="1" s="1"/>
  <c r="AD159" i="1" s="1"/>
  <c r="S159" i="1"/>
  <c r="X25" i="1"/>
  <c r="AC25" i="1" s="1"/>
  <c r="AJ25" i="1" s="1"/>
  <c r="AG25" i="1" s="1"/>
  <c r="AD25" i="1" s="1"/>
  <c r="S25" i="1"/>
  <c r="S124" i="1"/>
  <c r="X124" i="1"/>
  <c r="AC124" i="1" s="1"/>
  <c r="AJ124" i="1" s="1"/>
  <c r="AG124" i="1" s="1"/>
  <c r="AD124" i="1" s="1"/>
  <c r="X226" i="1"/>
  <c r="AC226" i="1" s="1"/>
  <c r="AJ226" i="1" s="1"/>
  <c r="AG226" i="1" s="1"/>
  <c r="AD226" i="1" s="1"/>
  <c r="S226" i="1"/>
  <c r="S194" i="1"/>
  <c r="X194" i="1"/>
  <c r="AC194" i="1" s="1"/>
  <c r="AJ194" i="1" s="1"/>
  <c r="AG194" i="1" s="1"/>
  <c r="AD194" i="1" s="1"/>
  <c r="X218" i="1"/>
  <c r="AC218" i="1" s="1"/>
  <c r="AJ218" i="1" s="1"/>
  <c r="AG218" i="1" s="1"/>
  <c r="AD218" i="1" s="1"/>
  <c r="S218" i="1"/>
  <c r="S242" i="1"/>
  <c r="X242" i="1"/>
  <c r="AC242" i="1" s="1"/>
  <c r="AJ242" i="1" s="1"/>
  <c r="AG242" i="1" s="1"/>
  <c r="AD242" i="1" s="1"/>
  <c r="X115" i="1"/>
  <c r="AC115" i="1" s="1"/>
  <c r="AJ115" i="1" s="1"/>
  <c r="AG115" i="1" s="1"/>
  <c r="AD115" i="1" s="1"/>
  <c r="S115" i="1"/>
  <c r="S166" i="1"/>
  <c r="X166" i="1"/>
  <c r="AC166" i="1" s="1"/>
  <c r="AJ166" i="1" s="1"/>
  <c r="AG166" i="1" s="1"/>
  <c r="AD166" i="1" s="1"/>
  <c r="S234" i="1"/>
  <c r="X234" i="1"/>
  <c r="AC234" i="1" s="1"/>
  <c r="AJ234" i="1" s="1"/>
  <c r="AG234" i="1" s="1"/>
  <c r="AD234" i="1" s="1"/>
  <c r="X211" i="1"/>
  <c r="AC211" i="1" s="1"/>
  <c r="AJ211" i="1" s="1"/>
  <c r="AG211" i="1" s="1"/>
  <c r="AD211" i="1" s="1"/>
  <c r="S211" i="1"/>
  <c r="X241" i="1"/>
  <c r="AC241" i="1" s="1"/>
  <c r="AJ241" i="1" s="1"/>
  <c r="AG241" i="1" s="1"/>
  <c r="AD241" i="1" s="1"/>
  <c r="S241" i="1"/>
  <c r="S125" i="1"/>
  <c r="X125" i="1"/>
  <c r="AC125" i="1" s="1"/>
  <c r="AJ125" i="1" s="1"/>
  <c r="AG125" i="1" s="1"/>
  <c r="AD125" i="1" s="1"/>
  <c r="X126" i="1"/>
  <c r="AC126" i="1" s="1"/>
  <c r="AJ126" i="1" s="1"/>
  <c r="AG126" i="1" s="1"/>
  <c r="AD126" i="1" s="1"/>
  <c r="S126" i="1"/>
  <c r="X134" i="1"/>
  <c r="AC134" i="1" s="1"/>
  <c r="AJ134" i="1" s="1"/>
  <c r="AG134" i="1" s="1"/>
  <c r="AD134" i="1" s="1"/>
  <c r="S134" i="1"/>
  <c r="X152" i="1"/>
  <c r="AC152" i="1" s="1"/>
  <c r="AJ152" i="1" s="1"/>
  <c r="AG152" i="1" s="1"/>
  <c r="AD152" i="1" s="1"/>
  <c r="S152" i="1"/>
  <c r="S141" i="1"/>
  <c r="X141" i="1"/>
  <c r="AC141" i="1" s="1"/>
  <c r="AJ141" i="1" s="1"/>
  <c r="AG141" i="1" s="1"/>
  <c r="AD141" i="1" s="1"/>
  <c r="X3" i="1"/>
  <c r="AC3" i="1" s="1"/>
  <c r="AJ3" i="1" s="1"/>
  <c r="AG3" i="1" s="1"/>
  <c r="AD3" i="1" s="1"/>
  <c r="S3" i="1"/>
  <c r="S107" i="1"/>
  <c r="X107" i="1"/>
  <c r="AC107" i="1" s="1"/>
  <c r="AJ107" i="1" s="1"/>
  <c r="AG107" i="1" s="1"/>
  <c r="AD107" i="1" s="1"/>
  <c r="S47" i="1" l="1"/>
  <c r="S39" i="1"/>
</calcChain>
</file>

<file path=xl/sharedStrings.xml><?xml version="1.0" encoding="utf-8"?>
<sst xmlns="http://schemas.openxmlformats.org/spreadsheetml/2006/main" count="961" uniqueCount="308">
  <si>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</si>
  <si>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</si>
  <si>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</si>
  <si>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</si>
  <si>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</si>
  <si>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</si>
  <si>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</si>
  <si>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</si>
  <si>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</si>
  <si>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</si>
  <si>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</si>
  <si>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</si>
  <si>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</si>
  <si>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</si>
  <si>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</si>
  <si>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</si>
  <si>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</si>
  <si>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</si>
  <si>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</si>
  <si>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</si>
  <si>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</si>
  <si>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</si>
  <si>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</si>
  <si>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</si>
  <si>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</si>
  <si>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</si>
  <si>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</si>
  <si>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</si>
  <si>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</si>
  <si>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</si>
  <si>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</si>
  <si>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</si>
  <si>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</si>
  <si>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</si>
  <si>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</si>
  <si>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</si>
  <si>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</si>
  <si>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</si>
  <si>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</si>
  <si>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</si>
  <si>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</si>
  <si>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</si>
  <si>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</si>
  <si>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</si>
  <si>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</si>
  <si>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</si>
  <si>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EA</t>
  </si>
  <si>
    <t>SF</t>
  </si>
  <si>
    <t>Field</t>
  </si>
  <si>
    <t>Series</t>
  </si>
  <si>
    <t>Product Type</t>
  </si>
  <si>
    <t>Full Carton</t>
  </si>
  <si>
    <t>a</t>
  </si>
  <si>
    <t>Notes:</t>
  </si>
  <si>
    <t>Group</t>
  </si>
  <si>
    <t>GP Margin % for</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</si>
  <si>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</si>
  <si>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</si>
  <si>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</si>
  <si>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</si>
  <si>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</si>
  <si>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</si>
  <si>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</si>
  <si>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</si>
  <si>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</si>
  <si>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</si>
  <si>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</si>
  <si>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</si>
  <si>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</si>
  <si>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</si>
  <si>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</si>
  <si>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</si>
  <si>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</si>
  <si>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</si>
  <si>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</si>
  <si>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</si>
  <si>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</si>
  <si>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</si>
  <si>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</si>
  <si>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</si>
  <si>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</si>
  <si>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</si>
  <si>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</si>
  <si>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</si>
  <si>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</si>
  <si>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</si>
  <si>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Yes</t>
  </si>
  <si>
    <t xml:space="preserve"> </t>
  </si>
  <si>
    <t>You can enter a value in the column labeled "Adj." to change your price manually.</t>
  </si>
  <si>
    <t>Summitville</t>
  </si>
  <si>
    <t>S</t>
  </si>
  <si>
    <t>Floor Brick</t>
  </si>
  <si>
    <t>Trim QT/TB/Lab</t>
  </si>
  <si>
    <t>FB Trim</t>
  </si>
  <si>
    <t>1 Gallon</t>
  </si>
  <si>
    <t>5 Gallon</t>
  </si>
  <si>
    <t>FLOOR PREPARATION</t>
  </si>
  <si>
    <t>50 Lb</t>
  </si>
  <si>
    <t>S-780 Mortar Bed Mix</t>
  </si>
  <si>
    <t>A Portland Cement base mortar for thick setting beds under ceramic or Quarry Tiles over concrete.</t>
  </si>
  <si>
    <t xml:space="preserve">A selected cement blend, aggregate and other materials that when mixed with water becomes a liquid material </t>
  </si>
  <si>
    <t xml:space="preserve">which will seek its own level and produces a smooth flat surface.  May be used over concrete &amp; exterior grade </t>
  </si>
  <si>
    <t>plywood.  Surfaces must be primed with SP-888 Primer before application.</t>
  </si>
  <si>
    <t>S-2500 Quick Patch</t>
  </si>
  <si>
    <t>25 Lb</t>
  </si>
  <si>
    <t xml:space="preserve">Designed for patching rough, fully cured concrete or exterior grade plywood Group 1 CC or similar as an </t>
  </si>
  <si>
    <t>approved underlayment surface before floor covering installation.  For interior applications only.</t>
  </si>
  <si>
    <t>Field QT/TB</t>
  </si>
  <si>
    <t>SP-888 Underlayment Primer (For S-2200)</t>
  </si>
  <si>
    <t>S-2200 Self-Leveling Underlayment (Use with SP-888 Primer)</t>
  </si>
  <si>
    <t>910 White</t>
  </si>
  <si>
    <t xml:space="preserve">Recommended for use with S-2200 to seal substrate and improve bond strength of S-2200 self-leveling under- </t>
  </si>
  <si>
    <t xml:space="preserve">layment to various substrates, concrete, brick pavers, ceramic tile and exterior grade plywood.  SP-888 is </t>
  </si>
  <si>
    <t>plywood must be interior non wet areas only.</t>
  </si>
  <si>
    <t>supplied at a high solids ratio and is diluted 1:1 (by volume) with clean water at the job site.  If used with</t>
  </si>
  <si>
    <t>GROUT</t>
  </si>
  <si>
    <t>511 Arctic White</t>
  </si>
  <si>
    <t>515 Almond</t>
  </si>
  <si>
    <t>519 Castle</t>
  </si>
  <si>
    <t>535 Mexican Sand</t>
  </si>
  <si>
    <t>541 Seashore</t>
  </si>
  <si>
    <t>S-700 Summitchromes Sanded Grout</t>
  </si>
  <si>
    <t>540 Chocolate Chip</t>
  </si>
  <si>
    <t>524 Buckeye</t>
  </si>
  <si>
    <t>526 Taupe</t>
  </si>
  <si>
    <t>544 Driftwood</t>
  </si>
  <si>
    <t>549 Deerskin</t>
  </si>
  <si>
    <t>S-750 Thin Brick Pointing Mortar</t>
  </si>
  <si>
    <t>960 Gray</t>
  </si>
  <si>
    <t>Designed specifically for grouting thin veneer brick units such as Summitville Thin Brick.</t>
  </si>
  <si>
    <t>INSTALLATION</t>
  </si>
  <si>
    <t xml:space="preserve">Interior or exterior floor or wall thin set mortar.  Use for setting all types of tile including Thin Brick.  Can be </t>
  </si>
  <si>
    <t>mixed with S-820 latex in proper dilution ratio.</t>
  </si>
  <si>
    <t xml:space="preserve">  </t>
  </si>
  <si>
    <t>S-1200 MP (Multi-Purpose) Medium Bed Polymer Modified Mortar</t>
  </si>
  <si>
    <t xml:space="preserve">S-1200 MP is designed for installation of large ceramic tiles, marbles and granite over floors or walls.  Can be </t>
  </si>
  <si>
    <t xml:space="preserve">for interior or exterior wall or floor applications.  May be used over exterior grade plywood (interior only). </t>
  </si>
  <si>
    <t xml:space="preserve">used in both interior and exterior applications.  May be used over exterior grade plywood (interior only). </t>
  </si>
  <si>
    <t xml:space="preserve">for interior or exterior wall or floor applications.  May be used over exterior grade plywood (interior only).  </t>
  </si>
  <si>
    <t xml:space="preserve">Premium multi-purpose thin set mortar designed for setting all types of tile, marbles, slate and granite.  Can be   </t>
  </si>
  <si>
    <t>Fast setting thin set latex mortar for setting all types of tile where minimum amount of installation time is required.</t>
  </si>
  <si>
    <t xml:space="preserve">For interior or exterior wall or floor applications.  May be used over exterior grade plywood (interior only). </t>
  </si>
  <si>
    <t>35 Lb</t>
  </si>
  <si>
    <t xml:space="preserve">Recommended for setting all types of ceramic tile, marbles, slate and granite.  S-1300 MP2 is recommended </t>
  </si>
  <si>
    <t xml:space="preserve">Recommended for setting all types of ceramic tile, marbles, slate and granite.  S-1000 MP is recommended </t>
  </si>
  <si>
    <t xml:space="preserve">Recommended for setting all types of ceramic tile, marbles, slate and granite and a 1/8" horizontal crack isolating </t>
  </si>
  <si>
    <t xml:space="preserve">membrane in a single application.  For interior and exterior floor applications. May be used over exterior grade </t>
  </si>
  <si>
    <t xml:space="preserve">plywood (interior only).  S-3000 is not for use with moisture sensitive products.  </t>
  </si>
  <si>
    <t>LATEX ADDITIVES</t>
  </si>
  <si>
    <t>Specially formulated and balanced acrylic latex additive for use with Summitville S-777 and thin set mortars.</t>
  </si>
  <si>
    <t>S-800 mortars are sag resistant and have superior bond strength, increased flexural strength, excellent freeze-</t>
  </si>
  <si>
    <t>thaw resistance and improved workability.</t>
  </si>
  <si>
    <t>2 Gallon</t>
  </si>
  <si>
    <t>S-810 Premium Flexible Acrylic Latex Mortar Additive</t>
  </si>
  <si>
    <t>S-800 Flexible Acrylic Latex Mortar Additive</t>
  </si>
  <si>
    <t xml:space="preserve">S-810 is a copolymer latex.  When mixed with S-777 thin set mortar it is a flexible polymer mortar system for </t>
  </si>
  <si>
    <t xml:space="preserve">setting all types of ceramic tile, marbles, granite and slate over various substrates.  The S-810 system is used </t>
  </si>
  <si>
    <t>for floors, walks and ceilings in interior and exterior installations.</t>
  </si>
  <si>
    <t>TILE CARE PRODUCTS</t>
  </si>
  <si>
    <t>Kraft Paper (3' x 720' Roll)</t>
  </si>
  <si>
    <t>1 Quart</t>
  </si>
  <si>
    <t>SL-37 Neutral pH Tile Cleaner</t>
  </si>
  <si>
    <t xml:space="preserve">A general purpose, neutral pH cleaner made for all types of ceramic tile, marble and other natural stone.  </t>
  </si>
  <si>
    <t xml:space="preserve">SL-80 Acrylic Floor Sealer </t>
  </si>
  <si>
    <t xml:space="preserve">"wet look".  No buffing necessary.  Not affected by hot cooking oils.  Not for use in areas subject to frequent or </t>
  </si>
  <si>
    <t xml:space="preserve">A heavy duty, long wearing acrylic surface sealer for unglazed tile or stone.  Designed to give the surface the </t>
  </si>
  <si>
    <t>SL-86 Floor Stripper</t>
  </si>
  <si>
    <t xml:space="preserve">A heavy-duty stripper that removes acrylic and wax floor finishes.  Safely removes SL-80 sealer.  A very </t>
  </si>
  <si>
    <t>SL-86G Gelled Stripper for Floors &amp; Vertical Surfaces</t>
  </si>
  <si>
    <t>S-710 Polychromes Polymer Modified Sanded Grout</t>
  </si>
  <si>
    <t>Gelled version of SL-86 made to cling to vertical surfaces for efficient removal of materials from walls &amp; ceilings.</t>
  </si>
  <si>
    <t>SL-90 SummitShield Grout Release</t>
  </si>
  <si>
    <t>SL-99 SummitSeal II</t>
  </si>
  <si>
    <t xml:space="preserve">Extremely effective water-repellent and oil-repellent penetrating sealant for all types of unglazed ceramic tile, </t>
  </si>
  <si>
    <t xml:space="preserve">natural stone and cementitious grouts.  It is water based and contains no organic solvent.  It leaves little or no </t>
  </si>
  <si>
    <t>film residue and therefore leaves the stone, clay or masonry surface very natural in appearance.</t>
  </si>
  <si>
    <t>SL-100 Grout &amp; Tile Cleaner</t>
  </si>
  <si>
    <t xml:space="preserve">A uniquely formulated tile and grout cleaner and epoxy film remover.  Contains a powerful natural citrus solvent </t>
  </si>
  <si>
    <t xml:space="preserve">and other special ingredients that will remove built up dirt and grime from tile and grout joints.  It contains no acid.  </t>
  </si>
  <si>
    <t>Coverage 200 to 350 SF per gallon.</t>
  </si>
  <si>
    <t>Safely removes dirt and grime from all hard surfaces.  Coverage 200 to 300 SF of surface per gallon.</t>
  </si>
  <si>
    <t>prolonged water exposure.  Can be removed using SL-86.  Coverage 200 to 350 SF per gallon.</t>
  </si>
  <si>
    <t>efficient degreaser and latex grout haze remover also.  Coverage 400 to 800 SF per gallon.</t>
  </si>
  <si>
    <t>Coverage 300 to 600 SF per gallon.</t>
  </si>
  <si>
    <t>S-2200 Self-Leveling Underlayment</t>
  </si>
  <si>
    <t>SP-888 Underlayment Primer</t>
  </si>
  <si>
    <t>S-777 Dual Purpose Dry Set Mortar</t>
  </si>
  <si>
    <t>S-1000 MP Polymer Modified Thin Set Mortar</t>
  </si>
  <si>
    <t>SL-80 Acrylic Floor Sealer</t>
  </si>
  <si>
    <t>SL-86G Gelled Stripper</t>
  </si>
  <si>
    <t>In-House Distribution Only</t>
  </si>
  <si>
    <t>D</t>
  </si>
  <si>
    <t>http://www.summitville.com/</t>
  </si>
  <si>
    <t>S-1150 MP (Multi-Purpose) Polymer Modified Anti Sag Mortar</t>
  </si>
  <si>
    <t>Premium quality multi-purpose mortar formulated to provide excellent anti-saging properties for setting all over-</t>
  </si>
  <si>
    <t xml:space="preserve">sized non moisture sensitive ceramic body tile including all porcelain and veneer stone in a vertical application.  </t>
  </si>
  <si>
    <t xml:space="preserve">Formulated with a specifically engineered powdered latex system designed to provide superior bond and shear </t>
  </si>
  <si>
    <t xml:space="preserve">strength, freeze-thaw resistance, and a post cure reduction in water absorption. S-1150 can be used in both </t>
  </si>
  <si>
    <t>interior and exterior applications.  May be used over exterior grade plywood (interior only).</t>
  </si>
  <si>
    <t xml:space="preserve">S-2500 Quickpatch </t>
  </si>
  <si>
    <t>9 Lb size only discontinued.</t>
  </si>
  <si>
    <t>Entire line.</t>
  </si>
  <si>
    <t>S-720 Precision Color Chrome Sanded Grout</t>
  </si>
  <si>
    <t xml:space="preserve">S-720 is a specially formulated sanded grout. Its unique design incorporates hydraulic cement technology with </t>
  </si>
  <si>
    <t xml:space="preserve">the addition of specialty polymer modifiers that eliminates effloresce and color inconsistency. S-720 is equipped </t>
  </si>
  <si>
    <t xml:space="preserve">with grout shielding technology to reduce water, dirt and filth from adhering to the surface of the joint. Its smooth </t>
  </si>
  <si>
    <t xml:space="preserve">texture and ease of handling allow S-720 to be grouted with minimal effort. Use S-720 for both floor and/or wall </t>
  </si>
  <si>
    <t xml:space="preserve">installations. This formulation will produce a dense serviceable joint with superior bond strength. S-720 is </t>
  </si>
  <si>
    <t>recommended for 1/8" through 1/2" joint widths.</t>
  </si>
  <si>
    <t>510 Frost White</t>
  </si>
  <si>
    <t>525 Buckskin</t>
  </si>
  <si>
    <t xml:space="preserve">      564 Mushroom</t>
  </si>
  <si>
    <t xml:space="preserve">      552 Fudge</t>
  </si>
  <si>
    <t xml:space="preserve">      562 Natural</t>
  </si>
  <si>
    <t xml:space="preserve">      566 Gunpowder</t>
  </si>
  <si>
    <t xml:space="preserve">      567 Burlap</t>
  </si>
  <si>
    <t xml:space="preserve">      568 Silhouette</t>
  </si>
  <si>
    <t xml:space="preserve">      571 Smoke</t>
  </si>
  <si>
    <t xml:space="preserve">      569 Iron Grey</t>
  </si>
  <si>
    <t xml:space="preserve">      570 Silver Gray</t>
  </si>
  <si>
    <t xml:space="preserve"> 966 Gunpowder</t>
  </si>
  <si>
    <t xml:space="preserve">  998 Red</t>
  </si>
  <si>
    <t xml:space="preserve">S-750 PM Thin Brick Pointing Mortar, Polymer Modified </t>
  </si>
  <si>
    <t>Item # Lookup:</t>
  </si>
  <si>
    <t>SUS780</t>
  </si>
  <si>
    <t>SUS2200</t>
  </si>
  <si>
    <t>SUS2500</t>
  </si>
  <si>
    <t>SUSP888</t>
  </si>
  <si>
    <t>SUS720</t>
  </si>
  <si>
    <t>SUS750</t>
  </si>
  <si>
    <t>SUS750P</t>
  </si>
  <si>
    <t>SUS777</t>
  </si>
  <si>
    <t>SUS1000</t>
  </si>
  <si>
    <t>SUS1100</t>
  </si>
  <si>
    <t>SUS1150</t>
  </si>
  <si>
    <t>SUS1200</t>
  </si>
  <si>
    <t>SUS1300</t>
  </si>
  <si>
    <t>SUS2000</t>
  </si>
  <si>
    <t>SUS3000</t>
  </si>
  <si>
    <t>SUS800</t>
  </si>
  <si>
    <t>SUS810</t>
  </si>
  <si>
    <t>SUSL37</t>
  </si>
  <si>
    <t>SUSL80</t>
  </si>
  <si>
    <t>SUSL86</t>
  </si>
  <si>
    <t>SUSL86G</t>
  </si>
  <si>
    <t>SUSL99</t>
  </si>
  <si>
    <t>SUSL100</t>
  </si>
  <si>
    <t>SL-35 Mild Balanced Surface Cleaner</t>
  </si>
  <si>
    <t>SUSL35</t>
  </si>
  <si>
    <t>SL-35 is a mild Ph balanced surface cleaner that can be used in a wide variety of applications.</t>
  </si>
  <si>
    <t>SL-35 makes initial clean up of epoxy grouts much easier.  Coverage 30 to 50 SF of surface per quart.</t>
  </si>
  <si>
    <t>16 Oz Aerosol size only.</t>
  </si>
  <si>
    <t>This price list is available electronically on an Excel spreadsheet at www.conestogatile.com/pricelists.</t>
  </si>
  <si>
    <t>SUS730</t>
  </si>
  <si>
    <t>530 Silver</t>
  </si>
  <si>
    <t xml:space="preserve">         541 Seashore</t>
  </si>
  <si>
    <t xml:space="preserve">         538 Gray</t>
  </si>
  <si>
    <t xml:space="preserve">         544 Driftwood</t>
  </si>
  <si>
    <t xml:space="preserve">         552 Fudge</t>
  </si>
  <si>
    <t xml:space="preserve">          567 Burlap</t>
  </si>
  <si>
    <t xml:space="preserve">          570 Silver Gray</t>
  </si>
  <si>
    <t xml:space="preserve">          564 Mushroom</t>
  </si>
  <si>
    <t xml:space="preserve">          566 Gunpowder</t>
  </si>
  <si>
    <t>All sizes.</t>
  </si>
  <si>
    <t>S-730 SummitProMax is a specially formulated grouting material.  Its unique design incorporates revolutionary hydraulic</t>
  </si>
  <si>
    <t>hydrate cement technology with the addition of various specialty performance additives for a superior grout.  S-730 can be</t>
  </si>
  <si>
    <t>used in both narrow and wide applications (recommended for 1/10" (Typical glass tile mosaic widths) through 1/2" joint</t>
  </si>
  <si>
    <t>widths).  Accompanied with modifiers that reduce efflorescence and increase color consistency, S-730 is also equipped</t>
  </si>
  <si>
    <t>with grout shielding technology to reduce water and unwanted dirt from adhering to the surface of the joint.  Its smooth</t>
  </si>
  <si>
    <t>texture and ease of handling allow S-730 to be grouted with minimal effort.</t>
  </si>
  <si>
    <t>SL-33 Tile Floor Cleaner.</t>
  </si>
  <si>
    <t>Grout</t>
  </si>
  <si>
    <t>S-667 Unsanded Grout in all sizes and colors.</t>
  </si>
  <si>
    <t>S-687 Unsanded Fungus/Mildew Resistant Grout in all sizes and colors.</t>
  </si>
  <si>
    <t>1 Gallon and 5 Gallon sizes.</t>
  </si>
  <si>
    <t>S-730 Summit ProMax Ultra-Performance Grout</t>
  </si>
  <si>
    <t>S-2000 MP (Multi-Purpose) Quick Setting Polymer Modified Mortar</t>
  </si>
  <si>
    <t>S-1300 MP2 (Multi-Purpose) Polymer Modified Mortar</t>
  </si>
  <si>
    <t>S-1000 MP (Multi-Purpose) Polymer Modified Mortar</t>
  </si>
  <si>
    <t>S-777 Dual Purpose Dry Set Mortar (For floors &amp; walls)</t>
  </si>
  <si>
    <t>S-720 Precision Color Chrome Sanded Grout, Polymer Modified</t>
  </si>
  <si>
    <t>S-3000 Flexible Crack Isolation Polymer Modified Mortar</t>
  </si>
  <si>
    <t>S-1100 MP (Multi-Purpose) Polymer Modified Mortar</t>
  </si>
  <si>
    <t>S-750 PM Thin Brick Pointing Mortar, Polymer Modified</t>
  </si>
  <si>
    <t>S-1300 MP2 Polymer Modified Mortar</t>
  </si>
  <si>
    <t>S-2000 MP Quick Setting Polymer Modified Mortar</t>
  </si>
  <si>
    <t>5/1/26</t>
  </si>
  <si>
    <t xml:space="preserve">  993 Wild Rose</t>
  </si>
  <si>
    <t xml:space="preserve">   929 Morel </t>
  </si>
  <si>
    <t xml:space="preserve">   939 Mauve</t>
  </si>
  <si>
    <t xml:space="preserve">   960 Gray</t>
  </si>
  <si>
    <t xml:space="preserve"> 987 Clay Red</t>
  </si>
  <si>
    <t xml:space="preserve"> 991 Black</t>
  </si>
  <si>
    <t>15 Lb</t>
  </si>
  <si>
    <t>Latex Additives</t>
  </si>
  <si>
    <t>S-820 Latex Concentrate in all sizes.</t>
  </si>
  <si>
    <t>Tile Care Products</t>
  </si>
  <si>
    <t>SL-7 Mild Acid Grout &amp; Tile Cleaner in all sizes.</t>
  </si>
  <si>
    <t>SL-15 Invisible Seal in all sizes.</t>
  </si>
  <si>
    <t>SL-55 Grout, Tile &amp; Stone Color Enhancer in all sizes.</t>
  </si>
  <si>
    <t>SL-70 SummitCrystals, Sulfamic Acid Crystals in all sizes.</t>
  </si>
  <si>
    <t>SL-86 Floor Stripper in the Quart size only.</t>
  </si>
  <si>
    <t>SL-37 Neutral pH Tile Cleaner in the Quart and 5 Gallon sizes only.</t>
  </si>
  <si>
    <t>SL-80 Acrylic Floor Sealer in the Quart and 5 Gallon sizes only.</t>
  </si>
  <si>
    <t>SL-99 SummitSeal II in the Quart size only.</t>
  </si>
  <si>
    <t>SL-100 Grout &amp; Tile Cleaner in the Quart size only.</t>
  </si>
  <si>
    <t>new</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</si>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</sst>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5" formatCode="0.0%"/>
  </numFmts>
  <fonts count="33"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u/>
      <sz val="8"/>
      <name val="Arial"/>
      <family val="2"/>
    </font>
    <font>
      <b/>
      <sz val="11"/>
      <name val="Arial"/>
      <family val="2"/>
    </font>
    <font>
      <b/>
      <i/>
      <sz val="10"/>
      <name val="Arial"/>
      <family val="2"/>
    </font>
    <font>
      <sz val="7"/>
      <name val="Arial Narrow"/>
      <family val="2"/>
    </font>
    <font>
      <b/>
      <u/>
      <sz val="8"/>
      <color theme="1"/>
      <name val="Arial"/>
      <family val="2"/>
    </font>
    <font>
      <b/>
      <sz val="8"/>
      <color theme="1"/>
      <name val="Arial"/>
      <family val="2"/>
    </font>
    <font>
      <sz val="8"/>
      <color theme="1"/>
      <name val="Arial"/>
      <family val="2"/>
    </font>
    <font>
      <b/>
      <sz val="10"/>
      <color theme="1"/>
      <name val="Arial"/>
      <family val="2"/>
    </font>
    <font>
      <i/>
      <sz val="8"/>
      <color theme="1"/>
      <name val="Arial"/>
      <family val="2"/>
    </font>
    <font>
      <i/>
      <sz val="8"/>
      <color theme="1"/>
      <name val="Arial Narrow"/>
      <family val="2"/>
    </font>
    <font>
      <sz val="8"/>
      <color theme="1"/>
      <name val="Arial Narrow"/>
      <family val="2"/>
    </font>
    <font>
      <b/>
      <sz val="8"/>
      <color theme="1"/>
      <name val="Arial Narrow"/>
      <family val="2"/>
    </font>
    <font>
      <sz val="7"/>
      <color theme="1"/>
      <name val="Arial Narrow"/>
      <family val="2"/>
    </font>
    <font>
      <sz val="10"/>
      <color rgb="FF000000"/>
      <name val="Arial"/>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4">
    <xf numFmtId="0" fontId="0" fillId="0" borderId="0"/>
    <xf numFmtId="43" fontId="1" fillId="0" borderId="0" applyFont="0" applyFill="0" applyBorder="0" applyAlignment="0" applyProtection="0"/>
    <xf numFmtId="0" fontId="11" fillId="0" borderId="0" applyNumberFormat="0" applyFill="0" applyBorder="0" applyAlignment="0" applyProtection="0">
      <alignment vertical="top"/>
      <protection locked="0"/>
    </xf>
    <xf numFmtId="9" fontId="1" fillId="0" borderId="0" applyFont="0" applyFill="0" applyBorder="0" applyAlignment="0" applyProtection="0"/>
  </cellStyleXfs>
  <cellXfs count="219">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3"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3"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3"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3" applyFont="1" applyFill="1" applyBorder="1" applyAlignment="1">
      <alignment horizontal="center" vertical="center"/>
    </xf>
    <xf numFmtId="9" fontId="4" fillId="0" borderId="0" xfId="3" applyFont="1" applyFill="1" applyAlignment="1">
      <alignment vertical="center"/>
    </xf>
    <xf numFmtId="9" fontId="4" fillId="0" borderId="0" xfId="3" applyFont="1" applyFill="1" applyAlignment="1">
      <alignment horizontal="center" vertical="center"/>
    </xf>
    <xf numFmtId="9" fontId="4" fillId="0" borderId="0" xfId="3" applyFont="1" applyFill="1" applyAlignment="1">
      <alignment horizontal="center"/>
    </xf>
    <xf numFmtId="4" fontId="6" fillId="0" borderId="0" xfId="1" applyNumberFormat="1" applyFont="1" applyFill="1" applyAlignment="1">
      <alignment vertical="center"/>
    </xf>
    <xf numFmtId="9" fontId="6" fillId="0" borderId="0" xfId="3" applyFont="1" applyFill="1" applyAlignment="1">
      <alignment vertical="center"/>
    </xf>
    <xf numFmtId="165" fontId="4" fillId="0" borderId="0" xfId="3" applyNumberFormat="1" applyFont="1" applyFill="1" applyAlignment="1">
      <alignment vertical="center"/>
    </xf>
    <xf numFmtId="9" fontId="4" fillId="0" borderId="0" xfId="3" applyFont="1" applyFill="1"/>
    <xf numFmtId="4" fontId="4" fillId="2" borderId="0" xfId="1" applyNumberFormat="1" applyFont="1" applyFill="1" applyAlignment="1" applyProtection="1">
      <alignment vertical="center"/>
      <protection locked="0"/>
    </xf>
    <xf numFmtId="9" fontId="4" fillId="0" borderId="1" xfId="3"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3"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3"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4" fillId="0" borderId="0" xfId="0" quotePrefix="1" applyFont="1" applyAlignment="1">
      <alignment horizontal="righ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3"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0" fontId="4" fillId="3" borderId="0" xfId="0" applyFont="1" applyFill="1"/>
    <xf numFmtId="0" fontId="16" fillId="0" borderId="0" xfId="0" applyFont="1" applyAlignment="1">
      <alignment horizontal="right" vertical="center"/>
    </xf>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3"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3"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2" applyBorder="1" applyAlignment="1" applyProtection="1"/>
    <xf numFmtId="0" fontId="0" fillId="13" borderId="2" xfId="0" applyFill="1" applyBorder="1"/>
    <xf numFmtId="0" fontId="0" fillId="13" borderId="1" xfId="0" applyFill="1" applyBorder="1"/>
    <xf numFmtId="0" fontId="0" fillId="0" borderId="1" xfId="0" applyBorder="1"/>
    <xf numFmtId="0" fontId="16" fillId="0" borderId="0" xfId="0" applyFont="1" applyAlignment="1">
      <alignment vertical="center"/>
    </xf>
    <xf numFmtId="0" fontId="7" fillId="0" borderId="0" xfId="0" applyFont="1" applyAlignment="1">
      <alignment horizontal="left" vertical="center"/>
    </xf>
    <xf numFmtId="0" fontId="4" fillId="0" borderId="0" xfId="0" applyFont="1" applyAlignment="1">
      <alignment horizontal="left" vertical="center"/>
    </xf>
    <xf numFmtId="0" fontId="9" fillId="0" borderId="0" xfId="0" applyFont="1" applyAlignment="1">
      <alignment horizontal="left" vertical="center"/>
    </xf>
    <xf numFmtId="0" fontId="19" fillId="0" borderId="0" xfId="0" applyFont="1" applyAlignment="1">
      <alignment vertical="center"/>
    </xf>
    <xf numFmtId="0" fontId="20" fillId="0" borderId="0" xfId="0" applyFont="1"/>
    <xf numFmtId="49" fontId="4" fillId="0" borderId="0" xfId="0" applyNumberFormat="1" applyFont="1" applyAlignment="1">
      <alignment horizontal="center" vertical="center"/>
    </xf>
    <xf numFmtId="0" fontId="2" fillId="0" borderId="0" xfId="0" applyFont="1"/>
    <xf numFmtId="0" fontId="21" fillId="0" borderId="0" xfId="0" applyFont="1" applyAlignment="1">
      <alignment horizontal="right" vertical="center"/>
    </xf>
    <xf numFmtId="0" fontId="23" fillId="0" borderId="0" xfId="0" applyFont="1" applyAlignment="1">
      <alignment vertical="center"/>
    </xf>
    <xf numFmtId="0" fontId="24" fillId="0" borderId="0" xfId="0" applyFont="1" applyAlignment="1">
      <alignment vertical="center"/>
    </xf>
    <xf numFmtId="0" fontId="25" fillId="0" borderId="0" xfId="0" applyFont="1" applyAlignment="1">
      <alignment vertical="center"/>
    </xf>
    <xf numFmtId="43" fontId="25" fillId="0" borderId="0" xfId="1" applyFont="1" applyAlignment="1">
      <alignment vertical="center"/>
    </xf>
    <xf numFmtId="0" fontId="25" fillId="0" borderId="0" xfId="0" applyFont="1" applyAlignment="1">
      <alignment horizontal="center" vertical="center"/>
    </xf>
    <xf numFmtId="0" fontId="26" fillId="0" borderId="0" xfId="0" applyFont="1" applyAlignment="1">
      <alignment vertical="center"/>
    </xf>
    <xf numFmtId="0" fontId="27" fillId="0" borderId="0" xfId="0" applyFont="1" applyAlignment="1">
      <alignment horizontal="right" vertical="center"/>
    </xf>
    <xf numFmtId="0" fontId="28" fillId="0" borderId="0" xfId="0" applyFont="1" applyAlignment="1">
      <alignment vertical="center"/>
    </xf>
    <xf numFmtId="0" fontId="29" fillId="0" borderId="0" xfId="0" applyFont="1" applyAlignment="1">
      <alignment vertical="center"/>
    </xf>
    <xf numFmtId="0" fontId="29" fillId="0" borderId="0" xfId="0" applyFont="1" applyAlignment="1">
      <alignment horizontal="right" vertical="center"/>
    </xf>
    <xf numFmtId="0" fontId="30" fillId="0" borderId="0" xfId="0" applyFont="1" applyAlignment="1">
      <alignment horizontal="center" vertical="center"/>
    </xf>
    <xf numFmtId="4" fontId="25" fillId="0" borderId="0" xfId="1" applyNumberFormat="1" applyFont="1" applyFill="1" applyAlignment="1">
      <alignment vertical="center"/>
    </xf>
    <xf numFmtId="0" fontId="29" fillId="0" borderId="0" xfId="0" applyFont="1" applyAlignment="1">
      <alignment horizontal="center" vertical="center"/>
    </xf>
    <xf numFmtId="43" fontId="25" fillId="0" borderId="0" xfId="1" applyFont="1" applyFill="1" applyAlignment="1">
      <alignment horizontal="center" vertical="center"/>
    </xf>
    <xf numFmtId="0" fontId="28" fillId="0" borderId="0" xfId="0" applyFont="1" applyAlignment="1">
      <alignment horizontal="right" vertical="center"/>
    </xf>
    <xf numFmtId="0" fontId="29" fillId="0" borderId="0" xfId="0" applyFont="1" applyAlignment="1">
      <alignment horizontal="left" vertical="center"/>
    </xf>
    <xf numFmtId="0" fontId="25" fillId="0" borderId="0" xfId="0" applyFont="1" applyAlignment="1">
      <alignment horizontal="left" vertical="center"/>
    </xf>
    <xf numFmtId="0" fontId="30" fillId="0" borderId="0" xfId="0" applyFont="1" applyAlignment="1">
      <alignment horizontal="left" vertical="center"/>
    </xf>
    <xf numFmtId="14" fontId="3" fillId="0" borderId="0" xfId="0" quotePrefix="1" applyNumberFormat="1" applyFont="1" applyAlignment="1">
      <alignment horizontal="right"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3"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4" fontId="6" fillId="0" borderId="2" xfId="1" applyNumberFormat="1" applyFont="1" applyFill="1" applyBorder="1" applyAlignment="1">
      <alignment vertical="center"/>
    </xf>
    <xf numFmtId="0" fontId="6" fillId="0" borderId="6" xfId="0" applyFont="1" applyBorder="1" applyAlignment="1">
      <alignment vertical="center"/>
    </xf>
    <xf numFmtId="0" fontId="22" fillId="0" borderId="0" xfId="0" applyFont="1" applyAlignment="1">
      <alignment horizontal="left" vertical="center"/>
    </xf>
    <xf numFmtId="0" fontId="31" fillId="0" borderId="0" xfId="0" applyFont="1" applyAlignment="1">
      <alignment horizontal="left" vertical="center"/>
    </xf>
    <xf numFmtId="0" fontId="3" fillId="0" borderId="0" xfId="0" applyFont="1"/>
    <xf numFmtId="0" fontId="3" fillId="0" borderId="0" xfId="0" applyFont="1" applyAlignment="1">
      <alignment vertical="top" wrapText="1"/>
    </xf>
    <xf numFmtId="0" fontId="3" fillId="0" borderId="0" xfId="0" applyFont="1" applyAlignment="1">
      <alignment vertical="top"/>
    </xf>
    <xf numFmtId="0" fontId="0" fillId="0" borderId="0" xfId="0" applyAlignment="1">
      <alignment horizontal="center" vertical="center"/>
    </xf>
    <xf numFmtId="14" fontId="3" fillId="0" borderId="0" xfId="0" applyNumberFormat="1" applyFont="1" applyAlignment="1">
      <alignment horizontal="left" vertical="top" wrapText="1"/>
    </xf>
    <xf numFmtId="14" fontId="3" fillId="10" borderId="4" xfId="0" applyNumberFormat="1" applyFont="1" applyFill="1" applyBorder="1" applyAlignment="1">
      <alignment horizontal="center" vertical="top" wrapText="1"/>
    </xf>
    <xf numFmtId="14" fontId="3" fillId="10" borderId="5" xfId="0" applyNumberFormat="1" applyFont="1" applyFill="1" applyBorder="1" applyAlignment="1">
      <alignment horizontal="center" vertical="top" wrapText="1"/>
    </xf>
    <xf numFmtId="0" fontId="0" fillId="0" borderId="0" xfId="0" applyAlignment="1">
      <alignment vertical="top" wrapText="1"/>
    </xf>
    <xf numFmtId="0" fontId="6" fillId="0" borderId="0" xfId="0" applyFont="1" applyAlignment="1">
      <alignment vertical="top" wrapText="1"/>
    </xf>
    <xf numFmtId="14" fontId="2" fillId="0" borderId="0" xfId="0" applyNumberFormat="1" applyFont="1" applyAlignment="1">
      <alignment horizontal="left" vertical="top" wrapText="1"/>
    </xf>
    <xf numFmtId="0" fontId="2" fillId="0" borderId="0" xfId="0" applyFont="1" applyAlignment="1">
      <alignment vertical="top" wrapText="1"/>
    </xf>
    <xf numFmtId="17" fontId="2" fillId="0" borderId="0" xfId="0" applyNumberFormat="1" applyFont="1" applyAlignment="1">
      <alignment horizontal="left" vertical="top" wrapText="1"/>
    </xf>
    <xf numFmtId="14" fontId="0" fillId="0" borderId="0" xfId="0" quotePrefix="1" applyNumberFormat="1" applyAlignment="1">
      <alignment horizontal="left" vertical="top" wrapText="1"/>
    </xf>
    <xf numFmtId="0" fontId="0" fillId="0" borderId="0" xfId="0" quotePrefix="1" applyAlignment="1">
      <alignment vertical="top" wrapText="1"/>
    </xf>
    <xf numFmtId="14" fontId="1" fillId="0" borderId="0" xfId="0" quotePrefix="1" applyNumberFormat="1" applyFont="1" applyAlignment="1">
      <alignment horizontal="left" vertical="top" wrapText="1"/>
    </xf>
    <xf numFmtId="0" fontId="1" fillId="0" borderId="0" xfId="0" applyFont="1" applyAlignment="1">
      <alignment vertical="top" wrapText="1"/>
    </xf>
    <xf numFmtId="0" fontId="1" fillId="0" borderId="0" xfId="0" applyFont="1"/>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8" fillId="0" borderId="0" xfId="0" applyFont="1" applyAlignment="1">
      <alignment horizontal="right" vertical="center"/>
    </xf>
    <xf numFmtId="0" fontId="21" fillId="0" borderId="0" xfId="0" applyFont="1" applyAlignment="1">
      <alignment horizontal="right"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14" fontId="6" fillId="0" borderId="0" xfId="0" applyNumberFormat="1" applyFont="1" applyAlignment="1">
      <alignment horizontal="right" vertical="center"/>
    </xf>
    <xf numFmtId="0" fontId="13" fillId="0" borderId="0" xfId="0" applyFont="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9" fontId="6" fillId="0" borderId="8" xfId="3" applyFont="1" applyFill="1" applyBorder="1" applyAlignment="1">
      <alignment horizontal="center" vertical="center"/>
    </xf>
    <xf numFmtId="4" fontId="6" fillId="0" borderId="1" xfId="1" applyNumberFormat="1" applyFont="1" applyFill="1" applyBorder="1" applyAlignment="1">
      <alignment horizontal="center" vertical="center"/>
    </xf>
    <xf numFmtId="0" fontId="8" fillId="0" borderId="0" xfId="3" applyNumberFormat="1" applyFont="1" applyAlignment="1">
      <alignment horizontal="right" vertical="center"/>
    </xf>
  </cellXfs>
  <cellStyles count="4">
    <cellStyle name="Comma" xfId="1" builtinId="3"/>
    <cellStyle name="Hyperlink" xfId="2" builtinId="8"/>
    <cellStyle name="Normal" xfId="0" builtinId="0"/>
    <cellStyle name="Percent" xfId="3" builtinId="5"/>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0</xdr:rowOff>
    </xdr:from>
    <xdr:to>
      <xdr:col>2</xdr:col>
      <xdr:colOff>1171575</xdr:colOff>
      <xdr:row>3</xdr:row>
      <xdr:rowOff>0</xdr:rowOff>
    </xdr:to>
    <xdr:pic>
      <xdr:nvPicPr>
        <xdr:cNvPr id="3254" name="Picture 335">
          <a:extLst>
            <a:ext uri="{FF2B5EF4-FFF2-40B4-BE49-F238E27FC236}">
              <a16:creationId xmlns:a16="http://schemas.microsoft.com/office/drawing/2014/main" id="{00000000-0008-0000-0100-0000B60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2385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4</xdr:col>
          <xdr:colOff>142875</xdr:colOff>
          <xdr:row>1</xdr:row>
          <xdr:rowOff>0</xdr:rowOff>
        </xdr:from>
        <xdr:to>
          <xdr:col>8</xdr:col>
          <xdr:colOff>619125</xdr:colOff>
          <xdr:row>4</xdr:row>
          <xdr:rowOff>28575</xdr:rowOff>
        </xdr:to>
        <xdr:sp macro="" textlink="">
          <xdr:nvSpPr>
            <xdr:cNvPr id="3092" name="Object 20" hidden="1">
              <a:extLst>
                <a:ext uri="{63B3BB69-23CF-44E3-9099-C40C66FF867C}">
                  <a14:compatExt spid="_x0000_s3092"/>
                </a:ext>
                <a:ext uri="{FF2B5EF4-FFF2-40B4-BE49-F238E27FC236}">
                  <a16:creationId xmlns:a16="http://schemas.microsoft.com/office/drawing/2014/main" id="{00000000-0008-0000-0100-0000140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1747" name="Line 118">
          <a:extLst>
            <a:ext uri="{FF2B5EF4-FFF2-40B4-BE49-F238E27FC236}">
              <a16:creationId xmlns:a16="http://schemas.microsoft.com/office/drawing/2014/main" id="{00000000-0008-0000-0200-0000D3060000}"/>
            </a:ext>
          </a:extLst>
        </xdr:cNvPr>
        <xdr:cNvSpPr>
          <a:spLocks noChangeShapeType="1"/>
        </xdr:cNvSpPr>
      </xdr:nvSpPr>
      <xdr:spPr bwMode="auto">
        <a:xfrm>
          <a:off x="4248150"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1748" name="Line 192">
          <a:extLst>
            <a:ext uri="{FF2B5EF4-FFF2-40B4-BE49-F238E27FC236}">
              <a16:creationId xmlns:a16="http://schemas.microsoft.com/office/drawing/2014/main" id="{00000000-0008-0000-0200-0000D4060000}"/>
            </a:ext>
          </a:extLst>
        </xdr:cNvPr>
        <xdr:cNvSpPr>
          <a:spLocks noChangeShapeType="1"/>
        </xdr:cNvSpPr>
      </xdr:nvSpPr>
      <xdr:spPr bwMode="auto">
        <a:xfrm>
          <a:off x="4248150"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8</xdr:col>
          <xdr:colOff>190500</xdr:colOff>
          <xdr:row>12</xdr:row>
          <xdr:rowOff>9525</xdr:rowOff>
        </xdr:from>
        <xdr:to>
          <xdr:col>14</xdr:col>
          <xdr:colOff>200025</xdr:colOff>
          <xdr:row>15</xdr:row>
          <xdr:rowOff>76201</xdr:rowOff>
        </xdr:to>
        <xdr:sp macro="" textlink="">
          <xdr:nvSpPr>
            <xdr:cNvPr id="1356" name="Object 332" hidden="1">
              <a:extLst>
                <a:ext uri="{63B3BB69-23CF-44E3-9099-C40C66FF867C}">
                  <a14:compatExt spid="_x0000_s1356"/>
                </a:ext>
                <a:ext uri="{FF2B5EF4-FFF2-40B4-BE49-F238E27FC236}">
                  <a16:creationId xmlns:a16="http://schemas.microsoft.com/office/drawing/2014/main" id="{00000000-0008-0000-0200-00004C05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0</xdr:colOff>
      <xdr:row>12</xdr:row>
      <xdr:rowOff>0</xdr:rowOff>
    </xdr:from>
    <xdr:to>
      <xdr:col>7</xdr:col>
      <xdr:colOff>9525</xdr:colOff>
      <xdr:row>13</xdr:row>
      <xdr:rowOff>0</xdr:rowOff>
    </xdr:to>
    <xdr:pic>
      <xdr:nvPicPr>
        <xdr:cNvPr id="1749" name="Picture 335">
          <a:extLst>
            <a:ext uri="{FF2B5EF4-FFF2-40B4-BE49-F238E27FC236}">
              <a16:creationId xmlns:a16="http://schemas.microsoft.com/office/drawing/2014/main" id="{00000000-0008-0000-0200-0000D506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0" y="152400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4.xml.rels><?xml version="1.0" encoding="UTF-8" standalone="yes"?>
<Relationships xmlns="http://schemas.openxmlformats.org/package/2006/relationships"><Relationship Id="rId2" Type="http://schemas.openxmlformats.org/officeDocument/2006/relationships/hyperlink" Target="http://www.summitville.com/" TargetMode="External"/><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14"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56</v>
      </c>
      <c r="B1" s="106" t="s">
        <v>89</v>
      </c>
    </row>
    <row r="2" spans="1:13" x14ac:dyDescent="0.2">
      <c r="A2" s="7" t="s">
        <v>85</v>
      </c>
      <c r="B2" s="104" t="s">
        <v>90</v>
      </c>
    </row>
    <row r="3" spans="1:13" x14ac:dyDescent="0.2">
      <c r="A3" s="7" t="s">
        <v>73</v>
      </c>
      <c r="B3" s="104" t="s">
        <v>191</v>
      </c>
      <c r="C3" s="148"/>
      <c r="D3" s="148"/>
      <c r="E3" s="148"/>
      <c r="F3" s="148"/>
      <c r="G3" s="148"/>
      <c r="H3" s="148"/>
      <c r="I3" s="148"/>
    </row>
    <row r="4" spans="1:13" x14ac:dyDescent="0.2">
      <c r="A4" s="7" t="s">
        <v>28</v>
      </c>
      <c r="B4" s="105" t="s">
        <v>286</v>
      </c>
      <c r="C4" s="105"/>
      <c r="D4" s="105"/>
    </row>
    <row r="6" spans="1:13" x14ac:dyDescent="0.2">
      <c r="A6" s="90"/>
      <c r="B6" s="90"/>
      <c r="C6" s="90"/>
      <c r="D6" s="90"/>
      <c r="E6" s="90"/>
      <c r="F6" s="90"/>
      <c r="G6" s="90"/>
      <c r="H6" s="90"/>
    </row>
    <row r="8" spans="1:13" x14ac:dyDescent="0.2">
      <c r="A8" s="50" t="s">
        <v>42</v>
      </c>
      <c r="B8" s="51"/>
      <c r="C8" s="199" t="s">
        <v>190</v>
      </c>
      <c r="D8" s="199"/>
      <c r="E8" s="199"/>
      <c r="F8" s="199"/>
      <c r="G8" s="199"/>
      <c r="H8" s="200"/>
    </row>
    <row r="9" spans="1:13" x14ac:dyDescent="0.2">
      <c r="A9" s="3"/>
      <c r="B9" s="3"/>
      <c r="C9" s="3"/>
      <c r="D9" s="3"/>
      <c r="E9" s="3"/>
      <c r="F9" s="3"/>
      <c r="G9" s="3"/>
      <c r="H9" s="3"/>
      <c r="I9" s="3"/>
      <c r="J9" s="3"/>
      <c r="K9" s="3"/>
      <c r="L9" s="3"/>
      <c r="M9" s="3"/>
    </row>
    <row r="10" spans="1:13" x14ac:dyDescent="0.2">
      <c r="A10" s="3"/>
      <c r="B10" s="3" t="s">
        <v>31</v>
      </c>
      <c r="C10" s="3"/>
      <c r="D10" s="3"/>
      <c r="F10" s="3"/>
      <c r="G10" s="3"/>
      <c r="H10" s="3"/>
      <c r="I10" s="3"/>
      <c r="J10" s="3"/>
      <c r="K10" s="3"/>
      <c r="L10" s="3"/>
      <c r="M10" s="3"/>
    </row>
    <row r="11" spans="1:13" x14ac:dyDescent="0.2">
      <c r="A11" s="3"/>
      <c r="B11" s="3" t="s">
        <v>32</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33</v>
      </c>
      <c r="C14" s="3"/>
      <c r="D14" s="3"/>
      <c r="F14" s="3"/>
      <c r="G14" s="3"/>
      <c r="H14" s="3"/>
      <c r="I14" s="3"/>
      <c r="J14" s="3"/>
      <c r="K14" s="3"/>
      <c r="L14" s="3"/>
      <c r="M14" s="3"/>
    </row>
    <row r="15" spans="1:13" x14ac:dyDescent="0.2">
      <c r="A15" s="3"/>
      <c r="B15" s="3" t="s">
        <v>32</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34</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35</v>
      </c>
      <c r="C20" s="48"/>
      <c r="D20" s="3"/>
      <c r="E20" s="3"/>
      <c r="F20" s="3"/>
      <c r="G20" s="3"/>
      <c r="H20" s="3"/>
      <c r="I20" s="3"/>
      <c r="J20" s="3"/>
      <c r="K20" s="3"/>
      <c r="L20" s="3"/>
      <c r="M20" s="3"/>
    </row>
    <row r="21" spans="1:13" x14ac:dyDescent="0.2">
      <c r="B21" s="49" t="s">
        <v>16</v>
      </c>
      <c r="C21" s="49" t="s">
        <v>36</v>
      </c>
      <c r="D21" s="3"/>
      <c r="E21" s="3"/>
      <c r="F21" s="3"/>
      <c r="G21" s="3"/>
      <c r="H21" s="3"/>
      <c r="I21" s="3"/>
      <c r="J21" s="3"/>
      <c r="K21" s="3"/>
      <c r="L21" s="3"/>
      <c r="M21" s="3"/>
    </row>
    <row r="22" spans="1:13" x14ac:dyDescent="0.2">
      <c r="B22" s="47" t="str">
        <f>+B3</f>
        <v>D</v>
      </c>
      <c r="C22" s="63"/>
      <c r="D22" s="3"/>
      <c r="E22" s="3"/>
      <c r="F22" s="3"/>
      <c r="G22" s="3"/>
      <c r="H22" s="3"/>
      <c r="I22" s="3"/>
      <c r="J22" s="3"/>
      <c r="K22" s="3"/>
      <c r="L22" s="3"/>
      <c r="M22" s="3"/>
    </row>
    <row r="23" spans="1:13" x14ac:dyDescent="0.2">
      <c r="B23" s="6"/>
      <c r="C23" s="107"/>
      <c r="D23" s="3"/>
      <c r="E23" s="3"/>
      <c r="F23" s="3"/>
      <c r="G23" s="3"/>
      <c r="H23" s="3"/>
      <c r="I23" s="3"/>
      <c r="J23" s="3"/>
      <c r="K23" s="3"/>
      <c r="L23" s="3"/>
      <c r="M23" s="3"/>
    </row>
    <row r="24" spans="1:13" x14ac:dyDescent="0.2">
      <c r="A24" s="3"/>
      <c r="B24" s="3" t="s">
        <v>37</v>
      </c>
      <c r="C24" s="3"/>
      <c r="D24" s="3"/>
      <c r="F24" s="3"/>
      <c r="G24" s="3"/>
      <c r="H24" s="3"/>
      <c r="I24" s="3"/>
      <c r="J24" s="3"/>
      <c r="K24" s="3"/>
      <c r="L24" s="3"/>
      <c r="M24" s="3"/>
    </row>
    <row r="25" spans="1:13" x14ac:dyDescent="0.2">
      <c r="A25" s="3"/>
      <c r="B25" s="3" t="s">
        <v>32</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80" t="s">
        <v>64</v>
      </c>
      <c r="B28" s="3" t="s">
        <v>38</v>
      </c>
      <c r="C28" s="3"/>
      <c r="D28" s="3"/>
      <c r="E28" s="3"/>
      <c r="F28" s="3"/>
      <c r="G28" s="3"/>
      <c r="H28" s="3"/>
      <c r="I28" s="3"/>
      <c r="J28" s="3"/>
      <c r="K28" s="3"/>
      <c r="L28" s="3"/>
      <c r="M28" s="3"/>
    </row>
    <row r="29" spans="1:13" x14ac:dyDescent="0.2">
      <c r="A29" s="80"/>
      <c r="B29" s="3" t="s">
        <v>7</v>
      </c>
      <c r="C29" s="3"/>
      <c r="D29" s="3"/>
      <c r="E29" s="3"/>
      <c r="F29" s="3"/>
      <c r="G29" s="3"/>
      <c r="H29" s="3"/>
      <c r="I29" s="3"/>
      <c r="J29" s="3"/>
      <c r="K29" s="3"/>
      <c r="L29" s="3"/>
      <c r="M29" s="3"/>
    </row>
    <row r="30" spans="1:13" x14ac:dyDescent="0.2">
      <c r="A30" s="80"/>
      <c r="B30" s="3"/>
      <c r="C30" s="3"/>
      <c r="D30" s="3"/>
      <c r="E30" s="3"/>
      <c r="F30" s="3"/>
      <c r="G30" s="3"/>
      <c r="H30" s="3"/>
      <c r="I30" s="3"/>
      <c r="J30" s="3"/>
      <c r="K30" s="3"/>
      <c r="L30" s="3"/>
      <c r="M30" s="3"/>
    </row>
    <row r="31" spans="1:13" x14ac:dyDescent="0.2">
      <c r="A31" s="80" t="s">
        <v>65</v>
      </c>
      <c r="B31" s="3" t="s">
        <v>66</v>
      </c>
      <c r="C31" s="3"/>
      <c r="D31" s="3"/>
      <c r="E31" s="3"/>
      <c r="F31" s="3"/>
      <c r="G31" s="3"/>
      <c r="H31" s="3"/>
      <c r="I31" s="3"/>
      <c r="J31" s="3"/>
      <c r="K31" s="3"/>
      <c r="L31" s="3"/>
      <c r="M31" s="3"/>
    </row>
    <row r="32" spans="1:13" x14ac:dyDescent="0.2">
      <c r="A32" s="80"/>
      <c r="B32" s="3" t="s">
        <v>78</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80" t="s">
        <v>67</v>
      </c>
      <c r="B34" s="3" t="s">
        <v>43</v>
      </c>
      <c r="C34" s="3"/>
      <c r="D34" s="3"/>
      <c r="E34" s="3"/>
      <c r="F34" s="3"/>
      <c r="G34" s="3"/>
      <c r="H34" s="3"/>
      <c r="I34" s="3"/>
      <c r="J34" s="3"/>
      <c r="K34" s="3"/>
      <c r="L34" s="3"/>
      <c r="M34" s="3"/>
    </row>
    <row r="35" spans="1:13" x14ac:dyDescent="0.2">
      <c r="A35" s="80"/>
      <c r="B35" s="3" t="s">
        <v>79</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1" t="s">
        <v>54</v>
      </c>
      <c r="C37" s="101" t="s">
        <v>68</v>
      </c>
      <c r="D37" s="201" t="s">
        <v>55</v>
      </c>
      <c r="E37" s="202"/>
      <c r="F37" s="101" t="s">
        <v>69</v>
      </c>
      <c r="G37" s="101" t="s">
        <v>70</v>
      </c>
      <c r="H37" s="101" t="s">
        <v>71</v>
      </c>
      <c r="I37" s="3"/>
      <c r="J37" s="3"/>
      <c r="K37" s="3"/>
      <c r="L37" s="3"/>
      <c r="M37" s="3"/>
    </row>
    <row r="38" spans="1:13" x14ac:dyDescent="0.2">
      <c r="B38" s="102">
        <v>1</v>
      </c>
      <c r="C38" s="122"/>
      <c r="D38" s="103" t="s">
        <v>91</v>
      </c>
      <c r="E38" s="100"/>
      <c r="F38" s="123" t="s">
        <v>72</v>
      </c>
      <c r="G38" s="123">
        <v>0</v>
      </c>
      <c r="H38" s="123"/>
      <c r="I38" s="3"/>
      <c r="J38" s="3"/>
      <c r="K38" s="3"/>
      <c r="L38" s="3"/>
      <c r="M38" s="3"/>
    </row>
    <row r="39" spans="1:13" x14ac:dyDescent="0.2">
      <c r="B39" s="102">
        <v>2</v>
      </c>
      <c r="C39" s="122"/>
      <c r="D39" s="103" t="s">
        <v>93</v>
      </c>
      <c r="E39" s="100"/>
      <c r="F39" s="123" t="s">
        <v>72</v>
      </c>
      <c r="G39" s="123">
        <v>0</v>
      </c>
      <c r="H39" s="123"/>
      <c r="I39" s="3"/>
      <c r="J39" s="3"/>
      <c r="K39" s="3"/>
      <c r="L39" s="3"/>
      <c r="M39" s="3"/>
    </row>
    <row r="40" spans="1:13" x14ac:dyDescent="0.2">
      <c r="B40" s="102">
        <v>3</v>
      </c>
      <c r="C40" s="122"/>
      <c r="D40" s="103" t="s">
        <v>8</v>
      </c>
      <c r="E40" s="100"/>
      <c r="F40" s="123" t="s">
        <v>72</v>
      </c>
      <c r="G40" s="123">
        <v>0</v>
      </c>
      <c r="H40" s="123"/>
      <c r="I40" s="3"/>
      <c r="J40" s="3"/>
      <c r="K40" s="3"/>
      <c r="L40" s="3"/>
      <c r="M40" s="3"/>
    </row>
    <row r="41" spans="1:13" x14ac:dyDescent="0.2">
      <c r="B41" s="102">
        <v>4</v>
      </c>
      <c r="C41" s="122"/>
      <c r="D41" s="103" t="s">
        <v>107</v>
      </c>
      <c r="E41" s="100"/>
      <c r="F41" s="123" t="s">
        <v>72</v>
      </c>
      <c r="G41" s="123">
        <v>0</v>
      </c>
      <c r="H41" s="123"/>
      <c r="I41" s="3"/>
      <c r="J41" s="3"/>
      <c r="K41" s="3"/>
      <c r="L41" s="3"/>
      <c r="M41" s="3"/>
    </row>
    <row r="42" spans="1:13" x14ac:dyDescent="0.2">
      <c r="B42" s="102">
        <v>5</v>
      </c>
      <c r="C42" s="122"/>
      <c r="D42" s="103" t="s">
        <v>92</v>
      </c>
      <c r="E42" s="100"/>
      <c r="F42" s="123" t="s">
        <v>72</v>
      </c>
      <c r="G42" s="123">
        <v>0</v>
      </c>
      <c r="H42" s="123"/>
      <c r="I42" s="3"/>
      <c r="J42" s="3"/>
      <c r="K42" s="3"/>
      <c r="L42" s="3"/>
      <c r="M42" s="3"/>
    </row>
    <row r="43" spans="1:13" x14ac:dyDescent="0.2">
      <c r="B43" s="102">
        <v>6</v>
      </c>
      <c r="C43" s="122"/>
      <c r="D43" s="103">
        <v>0</v>
      </c>
      <c r="E43" s="100"/>
      <c r="F43" s="123" t="s">
        <v>72</v>
      </c>
      <c r="G43" s="123">
        <v>0</v>
      </c>
      <c r="H43" s="123"/>
      <c r="I43" s="3"/>
      <c r="J43" s="3"/>
      <c r="K43" s="3"/>
      <c r="L43" s="3"/>
      <c r="M43" s="3"/>
    </row>
    <row r="44" spans="1:13" x14ac:dyDescent="0.2">
      <c r="B44" s="102">
        <v>7</v>
      </c>
      <c r="C44" s="122"/>
      <c r="D44" s="103">
        <v>0</v>
      </c>
      <c r="E44" s="100"/>
      <c r="F44" s="123" t="s">
        <v>72</v>
      </c>
      <c r="G44" s="123">
        <v>0</v>
      </c>
      <c r="H44" s="123"/>
      <c r="I44" s="3"/>
      <c r="J44" s="3"/>
      <c r="K44" s="3"/>
      <c r="L44" s="3"/>
      <c r="M44" s="3"/>
    </row>
    <row r="45" spans="1:13" x14ac:dyDescent="0.2">
      <c r="A45" s="3"/>
      <c r="B45" s="3"/>
      <c r="C45" s="3"/>
      <c r="D45" s="3"/>
      <c r="E45" s="3"/>
      <c r="F45" s="3"/>
      <c r="G45" s="3"/>
      <c r="H45" s="3"/>
      <c r="I45" s="3"/>
      <c r="J45" s="3"/>
      <c r="K45" s="3"/>
      <c r="L45" s="3"/>
      <c r="M45" s="3"/>
    </row>
    <row r="46" spans="1:13" x14ac:dyDescent="0.2">
      <c r="A46" s="3" t="s">
        <v>39</v>
      </c>
      <c r="B46" s="3"/>
      <c r="C46" s="3"/>
      <c r="D46" s="3"/>
      <c r="E46" s="3"/>
      <c r="F46" s="3"/>
      <c r="G46" s="3"/>
      <c r="H46" s="3"/>
      <c r="I46" s="3"/>
      <c r="J46" s="3"/>
      <c r="K46" s="3"/>
      <c r="L46" s="3"/>
      <c r="M46" s="3"/>
    </row>
    <row r="47" spans="1:13" x14ac:dyDescent="0.2">
      <c r="A47" s="3" t="s">
        <v>88</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40</v>
      </c>
      <c r="C49" s="3"/>
      <c r="D49" s="3"/>
      <c r="F49" s="3"/>
      <c r="G49" s="3"/>
      <c r="H49" s="3"/>
      <c r="I49" s="3"/>
      <c r="J49" s="3"/>
      <c r="K49" s="3"/>
      <c r="L49" s="3"/>
      <c r="M49" s="3"/>
    </row>
    <row r="50" spans="1:13" x14ac:dyDescent="0.2">
      <c r="A50" s="3"/>
      <c r="B50" s="3" t="s">
        <v>32</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41</v>
      </c>
      <c r="C53" s="3"/>
      <c r="D53" s="3"/>
      <c r="F53" s="3"/>
      <c r="G53" s="3"/>
      <c r="H53" s="3"/>
      <c r="I53" s="3"/>
      <c r="J53" s="3"/>
      <c r="K53" s="3"/>
      <c r="L53" s="3"/>
      <c r="M53" s="3"/>
    </row>
    <row r="54" spans="1:13" x14ac:dyDescent="0.2">
      <c r="A54" s="3"/>
      <c r="B54" s="3" t="s">
        <v>32</v>
      </c>
      <c r="C54" s="3"/>
      <c r="D54" s="3"/>
      <c r="F54" s="3"/>
      <c r="G54" s="3"/>
      <c r="H54" s="3"/>
      <c r="I54" s="3"/>
      <c r="J54" s="3"/>
      <c r="K54" s="3"/>
      <c r="L54" s="3"/>
      <c r="M54" s="3"/>
    </row>
    <row r="55" spans="1:13" x14ac:dyDescent="0.2">
      <c r="A55" s="3"/>
      <c r="B55" s="3"/>
      <c r="C55" s="3"/>
      <c r="D55" s="3"/>
      <c r="E55" s="3"/>
      <c r="F55" s="3"/>
      <c r="G55" s="3"/>
      <c r="H55" s="88" t="s">
        <v>86</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90"/>
      <c r="B60" s="90"/>
      <c r="C60" s="90"/>
      <c r="D60" s="90"/>
      <c r="E60" s="90"/>
      <c r="F60" s="90"/>
      <c r="G60" s="90"/>
      <c r="H60" s="90"/>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0"/>
  <sheetViews>
    <sheetView workbookViewId="0">
      <selection sqref="A1:K49"/>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3" spans="1:19" ht="15.75" x14ac:dyDescent="0.2">
      <c r="A3" s="85"/>
      <c r="B3" s="85"/>
      <c r="C3" s="85"/>
      <c r="D3" s="85"/>
      <c r="E3" s="85"/>
      <c r="F3" s="205" t="str">
        <f>"File '"&amp;Instructions!B2&amp;"' - "&amp;Instructions!B1</f>
        <v>File 'S' - Summitville</v>
      </c>
      <c r="G3" s="205"/>
      <c r="H3" s="205"/>
      <c r="I3" s="205"/>
      <c r="J3" s="205"/>
      <c r="K3" s="205"/>
      <c r="Q3" s="11"/>
      <c r="R3" s="6"/>
      <c r="S3" s="36"/>
    </row>
    <row r="4" spans="1:19" ht="15.75" x14ac:dyDescent="0.25">
      <c r="A4" s="85"/>
      <c r="B4" s="85"/>
      <c r="C4" s="85"/>
      <c r="D4" s="85"/>
      <c r="E4" s="146"/>
      <c r="Q4" s="11"/>
      <c r="R4" s="6"/>
      <c r="S4" s="36"/>
    </row>
    <row r="5" spans="1:19" ht="15.75" x14ac:dyDescent="0.2">
      <c r="A5" s="85"/>
      <c r="B5" s="85"/>
      <c r="C5" s="85"/>
      <c r="D5" s="85"/>
      <c r="E5" s="85"/>
      <c r="F5" s="85"/>
      <c r="G5" s="85"/>
      <c r="H5" s="85"/>
      <c r="I5" s="85"/>
      <c r="J5" s="85"/>
      <c r="K5" s="149" t="s">
        <v>190</v>
      </c>
      <c r="L5" s="3"/>
      <c r="M5" s="3"/>
      <c r="N5" s="3"/>
      <c r="O5" s="3"/>
      <c r="P5" s="4"/>
      <c r="Q5" s="11"/>
      <c r="R5" s="6"/>
      <c r="S5" s="36"/>
    </row>
    <row r="6" spans="1:19" ht="15.75" x14ac:dyDescent="0.2">
      <c r="A6" s="203" t="str">
        <f>"Price List Index - "&amp;Instructions!B4</f>
        <v>Price List Index - 5/1/26</v>
      </c>
      <c r="B6" s="203"/>
      <c r="C6" s="203"/>
      <c r="D6" s="203"/>
      <c r="E6" s="203"/>
      <c r="F6" s="203"/>
      <c r="G6" s="203"/>
      <c r="H6" s="203"/>
      <c r="I6" s="203"/>
      <c r="J6" s="203"/>
      <c r="K6" s="203"/>
      <c r="L6" s="3"/>
      <c r="M6" s="3"/>
      <c r="N6" s="3"/>
      <c r="O6" s="3"/>
      <c r="P6" s="4"/>
      <c r="Q6" s="11"/>
      <c r="R6" s="6"/>
      <c r="S6" s="36"/>
    </row>
    <row r="7" spans="1:19" ht="6" customHeight="1" x14ac:dyDescent="0.2">
      <c r="A7" s="85"/>
      <c r="B7" s="85"/>
      <c r="C7" s="85"/>
      <c r="D7" s="85"/>
      <c r="E7" s="85"/>
      <c r="F7" s="85"/>
      <c r="G7" s="85"/>
      <c r="H7" s="85"/>
      <c r="I7" s="85"/>
      <c r="J7" s="85"/>
      <c r="K7" s="85"/>
      <c r="L7" s="3"/>
      <c r="M7" s="3"/>
      <c r="N7" s="3"/>
      <c r="O7" s="3"/>
      <c r="P7" s="4"/>
      <c r="Q7" s="11"/>
      <c r="R7" s="6"/>
      <c r="S7" s="36"/>
    </row>
    <row r="8" spans="1:19" ht="3" customHeight="1" x14ac:dyDescent="0.2">
      <c r="A8" s="86"/>
      <c r="B8" s="86"/>
      <c r="C8" s="86"/>
      <c r="D8" s="86"/>
      <c r="E8" s="86"/>
      <c r="F8" s="86"/>
      <c r="G8" s="86"/>
      <c r="H8" s="86"/>
      <c r="I8" s="86"/>
      <c r="J8" s="86"/>
      <c r="K8" s="86"/>
    </row>
    <row r="9" spans="1:19" ht="3" customHeight="1" x14ac:dyDescent="0.2">
      <c r="A9" s="87"/>
      <c r="B9" s="87"/>
      <c r="C9" s="87"/>
      <c r="D9" s="87"/>
      <c r="E9" s="87"/>
      <c r="F9" s="87"/>
      <c r="G9" s="87"/>
      <c r="H9" s="87"/>
      <c r="I9" s="87"/>
      <c r="J9" s="87"/>
      <c r="K9" s="87"/>
    </row>
    <row r="11" spans="1:19" x14ac:dyDescent="0.2">
      <c r="A11" s="82" t="s">
        <v>9</v>
      </c>
      <c r="B11" s="81"/>
      <c r="C11" s="82" t="s">
        <v>49</v>
      </c>
      <c r="D11" s="81"/>
      <c r="E11" s="82" t="s">
        <v>50</v>
      </c>
      <c r="G11" s="82" t="s">
        <v>9</v>
      </c>
      <c r="H11" s="81"/>
      <c r="I11" s="82" t="s">
        <v>49</v>
      </c>
      <c r="J11" s="81"/>
      <c r="K11" s="82" t="s">
        <v>50</v>
      </c>
      <c r="L11" s="81" t="s">
        <v>133</v>
      </c>
    </row>
    <row r="12" spans="1:19" s="83" customFormat="1" ht="15" customHeight="1" x14ac:dyDescent="0.2">
      <c r="A12" s="147"/>
      <c r="B12" s="80"/>
      <c r="C12" s="74" t="s">
        <v>96</v>
      </c>
      <c r="D12" s="3"/>
      <c r="E12" s="3"/>
      <c r="G12" s="147"/>
      <c r="H12" s="80"/>
      <c r="I12" s="74"/>
      <c r="J12" s="3"/>
      <c r="K12" s="3"/>
    </row>
    <row r="13" spans="1:19" s="83" customFormat="1" ht="15" customHeight="1" x14ac:dyDescent="0.2">
      <c r="A13" s="6">
        <v>1</v>
      </c>
      <c r="B13" s="80"/>
      <c r="C13" s="3" t="s">
        <v>98</v>
      </c>
      <c r="D13" s="3"/>
      <c r="E13" s="3"/>
      <c r="G13" s="147"/>
      <c r="H13" s="80"/>
      <c r="I13" s="3"/>
      <c r="J13" s="3"/>
      <c r="K13" s="3"/>
    </row>
    <row r="14" spans="1:19" s="83" customFormat="1" ht="15" customHeight="1" x14ac:dyDescent="0.2">
      <c r="A14" s="6">
        <v>1</v>
      </c>
      <c r="B14" s="80"/>
      <c r="C14" s="3" t="s">
        <v>184</v>
      </c>
      <c r="D14" s="3"/>
      <c r="E14" s="3"/>
      <c r="G14" s="147"/>
      <c r="H14" s="80"/>
      <c r="I14" s="3"/>
      <c r="J14" s="3"/>
      <c r="K14" s="3"/>
    </row>
    <row r="15" spans="1:19" s="83" customFormat="1" ht="15" customHeight="1" x14ac:dyDescent="0.2">
      <c r="A15" s="6">
        <v>1</v>
      </c>
      <c r="B15" s="80"/>
      <c r="C15" s="3" t="s">
        <v>103</v>
      </c>
      <c r="D15" s="3"/>
      <c r="E15" s="3"/>
      <c r="G15" s="147"/>
      <c r="H15" s="84"/>
      <c r="I15" s="3"/>
      <c r="J15" s="3"/>
      <c r="K15" s="3"/>
    </row>
    <row r="16" spans="1:19" s="83" customFormat="1" ht="15" customHeight="1" x14ac:dyDescent="0.2">
      <c r="A16" s="6">
        <v>1</v>
      </c>
      <c r="B16" s="80"/>
      <c r="C16" s="3" t="s">
        <v>185</v>
      </c>
      <c r="D16" s="3"/>
      <c r="E16" s="3"/>
      <c r="G16" s="147"/>
      <c r="H16" s="80"/>
      <c r="I16" s="3"/>
      <c r="J16" s="3"/>
      <c r="K16" s="3"/>
    </row>
    <row r="17" spans="1:11" s="83" customFormat="1" ht="15" customHeight="1" x14ac:dyDescent="0.2">
      <c r="A17" s="147"/>
      <c r="B17" s="80"/>
      <c r="C17" s="74" t="s">
        <v>115</v>
      </c>
      <c r="D17" s="3"/>
      <c r="E17" s="3"/>
      <c r="G17" s="147"/>
      <c r="H17" s="80"/>
      <c r="I17" s="3"/>
      <c r="J17" s="3"/>
      <c r="K17" s="3"/>
    </row>
    <row r="18" spans="1:11" s="83" customFormat="1" ht="15" customHeight="1" x14ac:dyDescent="0.2">
      <c r="A18" s="6">
        <v>1</v>
      </c>
      <c r="B18" s="80"/>
      <c r="C18" s="3" t="s">
        <v>202</v>
      </c>
      <c r="D18" s="3"/>
      <c r="E18" s="3"/>
      <c r="G18" s="147"/>
      <c r="H18" s="80"/>
      <c r="I18" s="3"/>
      <c r="J18" s="3"/>
      <c r="K18" s="3"/>
    </row>
    <row r="19" spans="1:11" s="83" customFormat="1" ht="15" customHeight="1" x14ac:dyDescent="0.2">
      <c r="A19" s="6">
        <v>1</v>
      </c>
      <c r="B19" s="80"/>
      <c r="C19" s="3" t="s">
        <v>275</v>
      </c>
      <c r="D19" s="3"/>
      <c r="E19" s="3"/>
      <c r="G19" s="147"/>
      <c r="H19" s="80"/>
      <c r="I19" s="74"/>
      <c r="J19" s="3"/>
      <c r="K19" s="3"/>
    </row>
    <row r="20" spans="1:11" s="83" customFormat="1" ht="15" customHeight="1" x14ac:dyDescent="0.2">
      <c r="A20" s="6">
        <v>1</v>
      </c>
      <c r="B20" s="80"/>
      <c r="C20" s="3" t="s">
        <v>127</v>
      </c>
      <c r="D20" s="3"/>
      <c r="E20" s="3"/>
      <c r="G20" s="147"/>
      <c r="H20" s="80"/>
      <c r="I20" s="3"/>
      <c r="J20" s="3"/>
      <c r="K20" s="3"/>
    </row>
    <row r="21" spans="1:11" s="83" customFormat="1" ht="15" customHeight="1" x14ac:dyDescent="0.2">
      <c r="A21" s="6">
        <v>1</v>
      </c>
      <c r="B21" s="80"/>
      <c r="C21" s="3" t="s">
        <v>283</v>
      </c>
      <c r="D21" s="3"/>
      <c r="E21" s="3"/>
      <c r="G21" s="147"/>
      <c r="H21" s="80"/>
      <c r="I21" s="3"/>
      <c r="J21" s="3"/>
      <c r="K21" s="3"/>
    </row>
    <row r="22" spans="1:11" s="83" customFormat="1" ht="15" customHeight="1" x14ac:dyDescent="0.2">
      <c r="A22" s="147"/>
      <c r="B22" s="80"/>
      <c r="C22" s="74" t="s">
        <v>130</v>
      </c>
      <c r="D22" s="3"/>
      <c r="E22" s="3"/>
      <c r="G22" s="147"/>
      <c r="H22" s="80"/>
      <c r="I22" s="3"/>
      <c r="J22" s="3"/>
      <c r="K22" s="3"/>
    </row>
    <row r="23" spans="1:11" s="83" customFormat="1" ht="15" customHeight="1" x14ac:dyDescent="0.2">
      <c r="A23" s="6">
        <v>2</v>
      </c>
      <c r="B23" s="80"/>
      <c r="C23" s="3" t="s">
        <v>186</v>
      </c>
      <c r="D23" s="3"/>
      <c r="E23" s="3"/>
      <c r="G23" s="147"/>
      <c r="H23" s="80"/>
      <c r="I23" s="3"/>
      <c r="J23" s="3"/>
      <c r="K23" s="3"/>
    </row>
    <row r="24" spans="1:11" s="83" customFormat="1" ht="15" customHeight="1" x14ac:dyDescent="0.2">
      <c r="A24" s="6">
        <v>2</v>
      </c>
      <c r="B24" s="80"/>
      <c r="C24" s="3" t="s">
        <v>187</v>
      </c>
      <c r="D24" s="3"/>
      <c r="E24" s="3"/>
      <c r="G24" s="147"/>
      <c r="H24" s="80"/>
      <c r="I24" s="3"/>
      <c r="J24" s="3"/>
      <c r="K24" s="3"/>
    </row>
    <row r="25" spans="1:11" s="83" customFormat="1" ht="15" customHeight="1" x14ac:dyDescent="0.2">
      <c r="A25" s="6">
        <v>2</v>
      </c>
      <c r="B25" s="80"/>
      <c r="C25" s="3" t="s">
        <v>282</v>
      </c>
      <c r="D25" s="3"/>
      <c r="E25" s="3"/>
      <c r="G25" s="147"/>
      <c r="H25" s="80"/>
      <c r="I25" s="3"/>
      <c r="J25" s="3"/>
      <c r="K25" s="3"/>
    </row>
    <row r="26" spans="1:11" s="83" customFormat="1" ht="15" customHeight="1" x14ac:dyDescent="0.2">
      <c r="A26" s="6">
        <v>2</v>
      </c>
      <c r="B26" s="80"/>
      <c r="C26" s="3" t="s">
        <v>193</v>
      </c>
      <c r="D26" s="3"/>
      <c r="E26" s="3"/>
      <c r="G26" s="147"/>
      <c r="H26" s="80"/>
      <c r="I26" s="3"/>
      <c r="J26" s="3"/>
      <c r="K26" s="3"/>
    </row>
    <row r="27" spans="1:11" s="83" customFormat="1" ht="15" customHeight="1" x14ac:dyDescent="0.2">
      <c r="A27" s="6">
        <v>2</v>
      </c>
      <c r="B27" s="80"/>
      <c r="C27" s="3" t="s">
        <v>134</v>
      </c>
      <c r="D27" s="3"/>
      <c r="E27" s="3"/>
      <c r="G27" s="147"/>
      <c r="H27" s="80"/>
      <c r="I27" s="3"/>
      <c r="J27" s="3"/>
      <c r="K27" s="3"/>
    </row>
    <row r="28" spans="1:11" s="83" customFormat="1" ht="15" customHeight="1" x14ac:dyDescent="0.2">
      <c r="A28" s="6">
        <v>2</v>
      </c>
      <c r="B28" s="80"/>
      <c r="C28" s="3" t="s">
        <v>284</v>
      </c>
      <c r="D28" s="3"/>
      <c r="E28" s="3"/>
      <c r="G28" s="147"/>
      <c r="H28" s="80"/>
      <c r="I28" s="74"/>
      <c r="J28" s="3"/>
      <c r="K28" s="3"/>
    </row>
    <row r="29" spans="1:11" s="83" customFormat="1" ht="15" customHeight="1" x14ac:dyDescent="0.2">
      <c r="A29" s="6">
        <v>2</v>
      </c>
      <c r="B29" s="80"/>
      <c r="C29" s="3" t="s">
        <v>285</v>
      </c>
      <c r="D29" s="3"/>
      <c r="E29" s="3"/>
      <c r="G29" s="147"/>
      <c r="H29" s="80"/>
      <c r="I29" s="3"/>
      <c r="J29" s="3"/>
      <c r="K29" s="3"/>
    </row>
    <row r="30" spans="1:11" s="83" customFormat="1" ht="15" customHeight="1" x14ac:dyDescent="0.2">
      <c r="A30" s="6">
        <v>2</v>
      </c>
      <c r="B30" s="80"/>
      <c r="C30" s="3" t="s">
        <v>281</v>
      </c>
      <c r="D30" s="3"/>
      <c r="E30" s="3"/>
      <c r="G30" s="147"/>
      <c r="H30" s="80"/>
      <c r="I30" s="3"/>
      <c r="J30" s="3"/>
      <c r="K30" s="3"/>
    </row>
    <row r="31" spans="1:11" s="83" customFormat="1" ht="15" customHeight="1" x14ac:dyDescent="0.2">
      <c r="A31" s="147"/>
      <c r="B31" s="80"/>
      <c r="C31" s="74" t="s">
        <v>148</v>
      </c>
      <c r="D31" s="3"/>
      <c r="E31" s="3"/>
      <c r="G31" s="147"/>
      <c r="H31" s="80"/>
      <c r="I31" s="3"/>
      <c r="J31" s="3"/>
      <c r="K31" s="3"/>
    </row>
    <row r="32" spans="1:11" s="83" customFormat="1" ht="15" customHeight="1" x14ac:dyDescent="0.2">
      <c r="A32" s="6">
        <v>2</v>
      </c>
      <c r="B32" s="80"/>
      <c r="C32" s="3" t="s">
        <v>154</v>
      </c>
      <c r="D32" s="3"/>
      <c r="E32" s="3"/>
      <c r="G32" s="147"/>
      <c r="H32" s="80"/>
      <c r="I32" s="74"/>
      <c r="J32" s="3"/>
      <c r="K32" s="3"/>
    </row>
    <row r="33" spans="1:11" s="83" customFormat="1" ht="15" customHeight="1" x14ac:dyDescent="0.2">
      <c r="A33" s="6">
        <v>2</v>
      </c>
      <c r="B33" s="80"/>
      <c r="C33" s="3" t="s">
        <v>153</v>
      </c>
      <c r="D33" s="3"/>
      <c r="E33" s="3"/>
      <c r="G33" s="147"/>
      <c r="H33" s="80"/>
      <c r="I33" s="3"/>
      <c r="J33" s="3"/>
      <c r="K33" s="3"/>
    </row>
    <row r="34" spans="1:11" s="83" customFormat="1" ht="15" customHeight="1" x14ac:dyDescent="0.2">
      <c r="A34" s="147"/>
      <c r="B34" s="80"/>
      <c r="C34" s="74" t="s">
        <v>158</v>
      </c>
      <c r="D34" s="3"/>
      <c r="E34" s="3"/>
      <c r="G34" s="147"/>
      <c r="H34" s="80"/>
      <c r="I34" s="3"/>
      <c r="J34" s="3"/>
      <c r="K34" s="3"/>
    </row>
    <row r="35" spans="1:11" s="83" customFormat="1" ht="15" customHeight="1" x14ac:dyDescent="0.2">
      <c r="A35" s="6">
        <v>3</v>
      </c>
      <c r="B35" s="84"/>
      <c r="C35" s="3" t="s">
        <v>247</v>
      </c>
      <c r="D35" s="3"/>
      <c r="E35" s="3"/>
      <c r="G35" s="147"/>
      <c r="H35" s="84"/>
      <c r="I35" s="3"/>
      <c r="J35" s="3"/>
      <c r="K35" s="3"/>
    </row>
    <row r="36" spans="1:11" s="83" customFormat="1" ht="15" customHeight="1" x14ac:dyDescent="0.2">
      <c r="A36" s="6">
        <v>3</v>
      </c>
      <c r="B36" s="84"/>
      <c r="C36" s="3" t="s">
        <v>161</v>
      </c>
      <c r="D36" s="3"/>
      <c r="E36" s="3"/>
      <c r="G36" s="147"/>
      <c r="H36" s="80"/>
      <c r="I36" s="3"/>
      <c r="J36" s="3"/>
      <c r="K36" s="3"/>
    </row>
    <row r="37" spans="1:11" s="83" customFormat="1" ht="15" customHeight="1" x14ac:dyDescent="0.2">
      <c r="A37" s="6">
        <v>3</v>
      </c>
      <c r="B37" s="80"/>
      <c r="C37" s="3" t="s">
        <v>188</v>
      </c>
      <c r="D37" s="3"/>
      <c r="E37" s="3"/>
      <c r="G37" s="147"/>
      <c r="H37" s="84"/>
      <c r="I37" s="3"/>
      <c r="J37" s="3"/>
      <c r="K37" s="3"/>
    </row>
    <row r="38" spans="1:11" s="83" customFormat="1" ht="15" customHeight="1" x14ac:dyDescent="0.2">
      <c r="A38" s="6">
        <v>3</v>
      </c>
      <c r="B38" s="80"/>
      <c r="C38" s="3" t="s">
        <v>166</v>
      </c>
      <c r="D38" s="3"/>
      <c r="E38" s="3"/>
      <c r="G38" s="147"/>
      <c r="H38" s="80"/>
      <c r="I38" s="3"/>
      <c r="J38" s="3"/>
      <c r="K38" s="3"/>
    </row>
    <row r="39" spans="1:11" s="83" customFormat="1" ht="15" customHeight="1" x14ac:dyDescent="0.2">
      <c r="A39" s="6">
        <v>3</v>
      </c>
      <c r="B39" s="80"/>
      <c r="C39" s="3" t="s">
        <v>189</v>
      </c>
      <c r="D39" s="3"/>
      <c r="E39" s="3"/>
      <c r="G39" s="147"/>
      <c r="H39" s="80"/>
      <c r="I39" s="3"/>
      <c r="J39" s="3"/>
      <c r="K39" s="3"/>
    </row>
    <row r="40" spans="1:11" s="83" customFormat="1" ht="15" customHeight="1" x14ac:dyDescent="0.2">
      <c r="A40" s="6">
        <v>3</v>
      </c>
      <c r="B40" s="80"/>
      <c r="C40" s="3" t="s">
        <v>172</v>
      </c>
      <c r="D40" s="3"/>
      <c r="E40" s="3"/>
      <c r="G40" s="147"/>
      <c r="H40" s="80"/>
      <c r="I40" s="3"/>
      <c r="J40" s="3"/>
      <c r="K40" s="3"/>
    </row>
    <row r="41" spans="1:11" s="83" customFormat="1" ht="15" customHeight="1" x14ac:dyDescent="0.2">
      <c r="A41" s="6">
        <v>3</v>
      </c>
      <c r="B41" s="80"/>
      <c r="C41" s="3" t="s">
        <v>176</v>
      </c>
      <c r="D41" s="3"/>
      <c r="E41" s="3"/>
      <c r="G41" s="147"/>
      <c r="H41" s="80"/>
      <c r="I41" s="3"/>
      <c r="J41" s="3"/>
      <c r="K41" s="3"/>
    </row>
    <row r="42" spans="1:11" s="83" customFormat="1" ht="15" customHeight="1" x14ac:dyDescent="0.2">
      <c r="A42" s="6"/>
      <c r="B42" s="80"/>
      <c r="C42" s="3"/>
      <c r="D42" s="3"/>
      <c r="E42" s="3"/>
      <c r="G42" s="147"/>
      <c r="H42" s="80"/>
      <c r="I42" s="3"/>
      <c r="J42" s="3"/>
      <c r="K42" s="3"/>
    </row>
    <row r="43" spans="1:11" s="83" customFormat="1" ht="15" customHeight="1" x14ac:dyDescent="0.2">
      <c r="A43" s="6"/>
      <c r="B43" s="80"/>
      <c r="C43" s="3"/>
      <c r="D43" s="3"/>
      <c r="E43" s="3"/>
      <c r="G43" s="147"/>
      <c r="H43" s="84"/>
      <c r="I43" s="3"/>
      <c r="J43" s="3"/>
      <c r="K43" s="3"/>
    </row>
    <row r="44" spans="1:11" s="83" customFormat="1" ht="15" customHeight="1" x14ac:dyDescent="0.2">
      <c r="A44" s="6"/>
      <c r="B44" s="80"/>
      <c r="C44" s="3"/>
      <c r="D44" s="3"/>
      <c r="E44" s="3"/>
      <c r="G44" s="147"/>
      <c r="H44" s="80"/>
      <c r="I44" s="3"/>
      <c r="J44" s="3"/>
      <c r="K44" s="3"/>
    </row>
    <row r="45" spans="1:11" s="83" customFormat="1" ht="15" customHeight="1" x14ac:dyDescent="0.2">
      <c r="A45" s="6"/>
      <c r="B45" s="80"/>
      <c r="C45" s="3"/>
      <c r="D45" s="3"/>
      <c r="E45" s="3"/>
      <c r="G45" s="147"/>
      <c r="H45" s="80"/>
      <c r="I45" s="3"/>
      <c r="J45" s="3"/>
      <c r="K45" s="3"/>
    </row>
    <row r="46" spans="1:11" s="83" customFormat="1" ht="15" customHeight="1" x14ac:dyDescent="0.2">
      <c r="A46" s="6"/>
      <c r="B46" s="80"/>
      <c r="C46" s="3"/>
      <c r="G46" s="94"/>
      <c r="H46" s="80"/>
      <c r="I46" s="3"/>
      <c r="J46" s="3"/>
      <c r="K46" s="3"/>
    </row>
    <row r="47" spans="1:11" s="83" customFormat="1" ht="24.75" hidden="1" customHeight="1" x14ac:dyDescent="0.2">
      <c r="A47" s="204" t="s">
        <v>252</v>
      </c>
      <c r="B47" s="204"/>
      <c r="C47" s="204"/>
      <c r="D47" s="204"/>
      <c r="E47" s="204"/>
      <c r="F47" s="204"/>
      <c r="G47" s="204"/>
      <c r="H47" s="204"/>
      <c r="I47" s="204"/>
      <c r="J47" s="204"/>
      <c r="K47" s="204"/>
    </row>
    <row r="48" spans="1:11" s="83" customFormat="1" ht="3.95" hidden="1" customHeight="1" x14ac:dyDescent="0.2">
      <c r="A48" s="6"/>
      <c r="B48" s="6"/>
      <c r="C48" s="6"/>
      <c r="D48" s="6"/>
      <c r="E48" s="6"/>
      <c r="F48" s="185"/>
      <c r="G48" s="185"/>
      <c r="H48" s="185"/>
      <c r="I48" s="185"/>
      <c r="J48" s="185"/>
      <c r="K48" s="185"/>
    </row>
    <row r="49" spans="1:11" s="83" customFormat="1" ht="36.75" hidden="1" customHeight="1" x14ac:dyDescent="0.2">
      <c r="A49" s="204" t="s">
        <v>29</v>
      </c>
      <c r="B49" s="204"/>
      <c r="C49" s="204"/>
      <c r="D49" s="204"/>
      <c r="E49" s="204"/>
      <c r="F49" s="204"/>
      <c r="G49" s="204"/>
      <c r="H49" s="204"/>
      <c r="I49" s="204"/>
      <c r="J49" s="204"/>
      <c r="K49" s="204"/>
    </row>
    <row r="50" spans="1:11" x14ac:dyDescent="0.2">
      <c r="A50" s="31"/>
      <c r="B50" s="31"/>
      <c r="C50" s="31"/>
      <c r="D50" s="31"/>
      <c r="E50" s="31"/>
      <c r="F50" s="31"/>
      <c r="G50" s="31"/>
      <c r="H50" s="31"/>
      <c r="I50" s="31"/>
      <c r="J50" s="31"/>
      <c r="K50" s="31"/>
    </row>
  </sheetData>
  <mergeCells count="4">
    <mergeCell ref="A6:K6"/>
    <mergeCell ref="A47:K47"/>
    <mergeCell ref="A49:K49"/>
    <mergeCell ref="F3:K3"/>
  </mergeCells>
  <phoneticPr fontId="0" type="noConversion"/>
  <printOptions horizontalCentered="1"/>
  <pageMargins left="0.35" right="0.35" top="0.35" bottom="0.35" header="0.5" footer="0.5"/>
  <pageSetup orientation="portrait" r:id="rId1"/>
  <headerFooter alignWithMargins="0"/>
  <drawing r:id="rId2"/>
  <legacyDrawing r:id="rId3"/>
  <oleObjects>
    <mc:AlternateContent xmlns:mc="http://schemas.openxmlformats.org/markup-compatibility/2006">
      <mc:Choice Requires="x14">
        <oleObject progId="MSPhotoEd.3" shapeId="3092" r:id="rId4">
          <objectPr defaultSize="0" autoPict="0" r:id="rId5">
            <anchor moveWithCells="1">
              <from>
                <xdr:col>4</xdr:col>
                <xdr:colOff>142875</xdr:colOff>
                <xdr:row>1</xdr:row>
                <xdr:rowOff>0</xdr:rowOff>
              </from>
              <to>
                <xdr:col>8</xdr:col>
                <xdr:colOff>619125</xdr:colOff>
                <xdr:row>4</xdr:row>
                <xdr:rowOff>28575</xdr:rowOff>
              </to>
            </anchor>
          </objectPr>
        </oleObject>
      </mc:Choice>
      <mc:Fallback>
        <oleObject progId="MSPhotoEd.3" shapeId="3092"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301"/>
  <sheetViews>
    <sheetView tabSelected="1" zoomScale="131" zoomScaleNormal="131" workbookViewId="0">
      <pane xSplit="14" ySplit="19" topLeftCell="O20" activePane="bottomRight" state="frozen"/>
      <selection pane="topRight" activeCell="O1" sqref="O1"/>
      <selection pane="bottomLeft" activeCell="A20" sqref="A20"/>
      <selection pane="bottomRight" activeCell="O20" sqref="O20"/>
    </sheetView>
  </sheetViews>
  <sheetFormatPr defaultRowHeight="11.25" x14ac:dyDescent="0.2"/>
  <cols>
    <col min="1" max="1" width="1.28515625" style="2" customWidth="1"/>
    <col min="2" max="2" width="11.570312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9" width="4.85546875" style="2" customWidth="1"/>
    <col min="10" max="10" width="8.42578125" style="2" customWidth="1"/>
    <col min="11" max="15" width="4.85546875" style="2" customWidth="1"/>
    <col min="16" max="16" width="4.85546875" style="8" customWidth="1"/>
    <col min="17" max="17" width="4.5703125" style="1" customWidth="1"/>
    <col min="18" max="18" width="3" style="2" customWidth="1"/>
    <col min="19" max="19" width="7.85546875" style="22" customWidth="1"/>
    <col min="20" max="20" width="3.7109375" style="2" customWidth="1"/>
    <col min="21" max="21" width="4" style="9" customWidth="1"/>
    <col min="22" max="22" width="3.28515625" style="92" customWidth="1"/>
    <col min="23" max="23" width="3.85546875" style="57" customWidth="1"/>
    <col min="24" max="24" width="6.7109375" style="16" customWidth="1"/>
    <col min="25" max="25" width="1" style="92"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2" customWidth="1"/>
    <col min="35" max="35" width="4.28515625" style="127"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3" t="s">
        <v>91</v>
      </c>
      <c r="D1" s="40"/>
      <c r="E1" s="75" t="s">
        <v>24</v>
      </c>
      <c r="F1" s="75"/>
      <c r="G1" s="30" t="s">
        <v>48</v>
      </c>
      <c r="H1" s="30"/>
      <c r="I1" s="30"/>
      <c r="J1" s="30"/>
      <c r="K1" s="30"/>
      <c r="L1" s="30"/>
      <c r="M1" s="30"/>
      <c r="N1" s="30"/>
      <c r="P1" s="75" t="s">
        <v>25</v>
      </c>
      <c r="Q1" s="91"/>
      <c r="R1" s="29"/>
      <c r="S1" s="39">
        <f>IF(Suggested="Yes",AA1,AG1)</f>
        <v>0.05</v>
      </c>
      <c r="T1" s="37" t="s">
        <v>47</v>
      </c>
      <c r="U1" s="5" t="str">
        <f>+Instructions!$B$3</f>
        <v>D</v>
      </c>
      <c r="V1" s="52"/>
      <c r="W1" s="56">
        <f>+Instructions!$C$22</f>
        <v>0</v>
      </c>
      <c r="X1" s="17">
        <f t="shared" ref="X1:X7" si="0">ROUND($AA1*(1-W1)+0.004999,2)</f>
        <v>0.05</v>
      </c>
      <c r="Y1" s="52"/>
      <c r="Z1" s="6" t="s">
        <v>306</v>
      </c>
      <c r="AA1" s="39">
        <v>0.05</v>
      </c>
      <c r="AB1" s="60">
        <f t="shared" ref="AB1:AC7" si="1">+W1</f>
        <v>0</v>
      </c>
      <c r="AC1" s="17">
        <f t="shared" si="1"/>
        <v>0.05</v>
      </c>
      <c r="AD1" s="12">
        <f t="shared" ref="AD1:AD7" si="2">(AG1-AC1)/AG1</f>
        <v>0</v>
      </c>
      <c r="AE1" s="121"/>
      <c r="AF1" s="128">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98" t="s">
        <v>59</v>
      </c>
    </row>
    <row r="2" spans="2:41" s="3" customFormat="1" ht="9.9499999999999993" hidden="1" customHeight="1" x14ac:dyDescent="0.2">
      <c r="B2" s="114" t="s">
        <v>93</v>
      </c>
      <c r="D2" s="40"/>
      <c r="E2" s="75" t="s">
        <v>24</v>
      </c>
      <c r="F2" s="75"/>
      <c r="G2" s="30" t="s">
        <v>26</v>
      </c>
      <c r="H2" s="30"/>
      <c r="I2" s="30" t="s">
        <v>27</v>
      </c>
      <c r="J2" s="30"/>
      <c r="K2" s="30"/>
      <c r="L2" s="30"/>
      <c r="M2" s="30"/>
      <c r="N2" s="30"/>
      <c r="P2" s="75"/>
      <c r="Q2" s="91"/>
      <c r="R2" s="29"/>
      <c r="S2" s="39">
        <f t="shared" ref="S2:S7" si="8">IF(Suggested="Yes",AA2,AG2)</f>
        <v>0.05</v>
      </c>
      <c r="T2" s="37" t="s">
        <v>46</v>
      </c>
      <c r="U2" s="5" t="str">
        <f>+Instructions!$B$3</f>
        <v>D</v>
      </c>
      <c r="V2" s="52"/>
      <c r="W2" s="56">
        <f>+Instructions!$C$22</f>
        <v>0</v>
      </c>
      <c r="X2" s="39">
        <f t="shared" si="0"/>
        <v>0.05</v>
      </c>
      <c r="Y2" s="52"/>
      <c r="Z2" s="6" t="s">
        <v>306</v>
      </c>
      <c r="AA2" s="39">
        <v>0.05</v>
      </c>
      <c r="AB2" s="60">
        <f t="shared" si="1"/>
        <v>0</v>
      </c>
      <c r="AC2" s="39">
        <f t="shared" si="1"/>
        <v>0.05</v>
      </c>
      <c r="AD2" s="60">
        <f t="shared" si="2"/>
        <v>0</v>
      </c>
      <c r="AE2" s="121"/>
      <c r="AF2" s="130">
        <v>2</v>
      </c>
      <c r="AG2" s="44">
        <f t="shared" si="3"/>
        <v>0.05</v>
      </c>
      <c r="AH2" s="52"/>
      <c r="AJ2" s="17">
        <f t="shared" si="4"/>
        <v>0.05</v>
      </c>
      <c r="AK2" s="17">
        <f t="shared" si="5"/>
        <v>0</v>
      </c>
      <c r="AL2" s="17">
        <f t="shared" si="6"/>
        <v>0</v>
      </c>
      <c r="AM2" s="17" t="str">
        <f t="shared" si="7"/>
        <v/>
      </c>
      <c r="AO2" s="98" t="s">
        <v>59</v>
      </c>
    </row>
    <row r="3" spans="2:41" s="3" customFormat="1" ht="9.9499999999999993" hidden="1" customHeight="1" x14ac:dyDescent="0.2">
      <c r="B3" s="112" t="s">
        <v>8</v>
      </c>
      <c r="D3" s="40"/>
      <c r="E3" s="75" t="s">
        <v>24</v>
      </c>
      <c r="F3" s="75"/>
      <c r="G3" s="30" t="s">
        <v>26</v>
      </c>
      <c r="H3" s="30"/>
      <c r="I3" s="30" t="s">
        <v>27</v>
      </c>
      <c r="J3" s="30"/>
      <c r="K3" s="30"/>
      <c r="L3" s="30"/>
      <c r="M3" s="30"/>
      <c r="N3" s="30"/>
      <c r="P3" s="75"/>
      <c r="Q3" s="91"/>
      <c r="R3" s="29"/>
      <c r="S3" s="39">
        <f t="shared" si="8"/>
        <v>0.05</v>
      </c>
      <c r="T3" s="37" t="s">
        <v>46</v>
      </c>
      <c r="U3" s="5" t="str">
        <f>+Instructions!$B$3</f>
        <v>D</v>
      </c>
      <c r="V3" s="52"/>
      <c r="W3" s="56">
        <f>+Instructions!$C$22</f>
        <v>0</v>
      </c>
      <c r="X3" s="17">
        <f t="shared" si="0"/>
        <v>0.05</v>
      </c>
      <c r="Y3" s="52"/>
      <c r="Z3" s="6" t="s">
        <v>306</v>
      </c>
      <c r="AA3" s="39">
        <v>0.05</v>
      </c>
      <c r="AB3" s="60">
        <f t="shared" si="1"/>
        <v>0</v>
      </c>
      <c r="AC3" s="17">
        <f t="shared" si="1"/>
        <v>0.05</v>
      </c>
      <c r="AD3" s="12">
        <f t="shared" si="2"/>
        <v>0</v>
      </c>
      <c r="AE3" s="121"/>
      <c r="AF3" s="129">
        <v>3</v>
      </c>
      <c r="AG3" s="53">
        <f t="shared" si="3"/>
        <v>0.05</v>
      </c>
      <c r="AH3" s="52"/>
      <c r="AJ3" s="17">
        <f t="shared" si="4"/>
        <v>0.05</v>
      </c>
      <c r="AK3" s="17">
        <f t="shared" si="5"/>
        <v>0</v>
      </c>
      <c r="AL3" s="17">
        <f t="shared" si="6"/>
        <v>0</v>
      </c>
      <c r="AM3" s="17" t="str">
        <f t="shared" si="7"/>
        <v/>
      </c>
      <c r="AO3" s="98" t="s">
        <v>59</v>
      </c>
    </row>
    <row r="4" spans="2:41" s="3" customFormat="1" ht="9.9499999999999993" hidden="1" customHeight="1" x14ac:dyDescent="0.2">
      <c r="B4" s="115" t="s">
        <v>107</v>
      </c>
      <c r="D4" s="40"/>
      <c r="E4" s="75" t="s">
        <v>24</v>
      </c>
      <c r="F4" s="75"/>
      <c r="G4" s="30" t="s">
        <v>26</v>
      </c>
      <c r="H4" s="30"/>
      <c r="I4" s="30" t="s">
        <v>27</v>
      </c>
      <c r="J4" s="30"/>
      <c r="K4" s="30"/>
      <c r="L4" s="30"/>
      <c r="M4" s="30"/>
      <c r="N4" s="30"/>
      <c r="P4" s="75" t="s">
        <v>25</v>
      </c>
      <c r="Q4" s="91"/>
      <c r="R4" s="29"/>
      <c r="S4" s="39">
        <f t="shared" si="8"/>
        <v>0.05</v>
      </c>
      <c r="T4" s="37" t="s">
        <v>47</v>
      </c>
      <c r="U4" s="5" t="str">
        <f>+Instructions!$B$3</f>
        <v>D</v>
      </c>
      <c r="V4" s="52"/>
      <c r="W4" s="56">
        <f>+Instructions!$C$22</f>
        <v>0</v>
      </c>
      <c r="X4" s="17">
        <f t="shared" si="0"/>
        <v>0.05</v>
      </c>
      <c r="Y4" s="52"/>
      <c r="Z4" s="6" t="s">
        <v>306</v>
      </c>
      <c r="AA4" s="39">
        <v>0.05</v>
      </c>
      <c r="AB4" s="60">
        <f t="shared" si="1"/>
        <v>0</v>
      </c>
      <c r="AC4" s="17">
        <f t="shared" si="1"/>
        <v>0.05</v>
      </c>
      <c r="AD4" s="12">
        <f t="shared" si="2"/>
        <v>0</v>
      </c>
      <c r="AE4" s="121"/>
      <c r="AF4" s="131">
        <v>4</v>
      </c>
      <c r="AG4" s="108">
        <f t="shared" si="3"/>
        <v>0.05</v>
      </c>
      <c r="AH4" s="52"/>
      <c r="AJ4" s="17">
        <f t="shared" si="4"/>
        <v>0.05</v>
      </c>
      <c r="AK4" s="17">
        <f t="shared" si="5"/>
        <v>0</v>
      </c>
      <c r="AL4" s="17">
        <f t="shared" si="6"/>
        <v>0</v>
      </c>
      <c r="AM4" s="17" t="str">
        <f t="shared" si="7"/>
        <v/>
      </c>
      <c r="AO4" s="98" t="s">
        <v>59</v>
      </c>
    </row>
    <row r="5" spans="2:41" s="3" customFormat="1" ht="9.9499999999999993" hidden="1" customHeight="1" x14ac:dyDescent="0.2">
      <c r="B5" s="116" t="s">
        <v>92</v>
      </c>
      <c r="D5" s="40"/>
      <c r="E5" s="75" t="s">
        <v>24</v>
      </c>
      <c r="F5" s="75"/>
      <c r="G5" s="30" t="s">
        <v>26</v>
      </c>
      <c r="H5" s="30"/>
      <c r="I5" s="30" t="s">
        <v>27</v>
      </c>
      <c r="J5" s="30"/>
      <c r="K5" s="30"/>
      <c r="L5" s="30"/>
      <c r="M5" s="30"/>
      <c r="N5" s="30"/>
      <c r="P5" s="75"/>
      <c r="Q5" s="91"/>
      <c r="R5" s="29"/>
      <c r="S5" s="39">
        <f t="shared" si="8"/>
        <v>0.05</v>
      </c>
      <c r="T5" s="37" t="s">
        <v>46</v>
      </c>
      <c r="U5" s="5" t="str">
        <f>+Instructions!$B$3</f>
        <v>D</v>
      </c>
      <c r="V5" s="52"/>
      <c r="W5" s="56">
        <f>+Instructions!$C$22</f>
        <v>0</v>
      </c>
      <c r="X5" s="17">
        <f t="shared" si="0"/>
        <v>0.05</v>
      </c>
      <c r="Y5" s="52"/>
      <c r="Z5" s="6" t="s">
        <v>306</v>
      </c>
      <c r="AA5" s="39">
        <v>0.05</v>
      </c>
      <c r="AB5" s="60">
        <f t="shared" si="1"/>
        <v>0</v>
      </c>
      <c r="AC5" s="17">
        <f t="shared" si="1"/>
        <v>0.05</v>
      </c>
      <c r="AD5" s="12">
        <f t="shared" si="2"/>
        <v>0</v>
      </c>
      <c r="AE5" s="121"/>
      <c r="AF5" s="132">
        <v>5</v>
      </c>
      <c r="AG5" s="109">
        <f t="shared" si="3"/>
        <v>0.05</v>
      </c>
      <c r="AH5" s="52"/>
      <c r="AJ5" s="17">
        <f t="shared" si="4"/>
        <v>0.05</v>
      </c>
      <c r="AK5" s="17">
        <f t="shared" si="5"/>
        <v>0</v>
      </c>
      <c r="AL5" s="17">
        <f t="shared" si="6"/>
        <v>0</v>
      </c>
      <c r="AM5" s="17" t="str">
        <f t="shared" si="7"/>
        <v/>
      </c>
      <c r="AO5" s="98" t="s">
        <v>59</v>
      </c>
    </row>
    <row r="6" spans="2:41" s="3" customFormat="1" ht="9.9499999999999993" hidden="1" customHeight="1" x14ac:dyDescent="0.2">
      <c r="B6" s="117">
        <v>0</v>
      </c>
      <c r="D6" s="40"/>
      <c r="E6" s="75" t="s">
        <v>24</v>
      </c>
      <c r="F6" s="75"/>
      <c r="G6" s="30" t="s">
        <v>26</v>
      </c>
      <c r="H6" s="30"/>
      <c r="I6" s="30" t="s">
        <v>27</v>
      </c>
      <c r="J6" s="30"/>
      <c r="K6" s="30"/>
      <c r="L6" s="30"/>
      <c r="M6" s="30"/>
      <c r="N6" s="30"/>
      <c r="P6" s="75"/>
      <c r="Q6" s="91"/>
      <c r="R6" s="29"/>
      <c r="S6" s="39">
        <f t="shared" si="8"/>
        <v>0</v>
      </c>
      <c r="T6" s="37" t="s">
        <v>46</v>
      </c>
      <c r="U6" s="5" t="str">
        <f>+Instructions!$B$3</f>
        <v>D</v>
      </c>
      <c r="V6" s="52"/>
      <c r="W6" s="56">
        <f>+Instructions!$C$22</f>
        <v>0</v>
      </c>
      <c r="X6" s="17">
        <f t="shared" si="0"/>
        <v>0</v>
      </c>
      <c r="Y6" s="52"/>
      <c r="Z6" s="6" t="s">
        <v>306</v>
      </c>
      <c r="AA6" s="39">
        <v>0</v>
      </c>
      <c r="AB6" s="60">
        <f t="shared" si="1"/>
        <v>0</v>
      </c>
      <c r="AC6" s="17">
        <f t="shared" si="1"/>
        <v>0</v>
      </c>
      <c r="AD6" s="12" t="e">
        <f t="shared" si="2"/>
        <v>#DIV/0!</v>
      </c>
      <c r="AE6" s="121"/>
      <c r="AF6" s="133">
        <v>6</v>
      </c>
      <c r="AG6" s="110">
        <f t="shared" si="3"/>
        <v>0</v>
      </c>
      <c r="AH6" s="52"/>
      <c r="AJ6" s="17">
        <f t="shared" si="4"/>
        <v>0</v>
      </c>
      <c r="AK6" s="17">
        <f t="shared" si="5"/>
        <v>0</v>
      </c>
      <c r="AL6" s="17">
        <f t="shared" si="6"/>
        <v>0</v>
      </c>
      <c r="AM6" s="17" t="str">
        <f t="shared" si="7"/>
        <v/>
      </c>
      <c r="AO6" s="98" t="s">
        <v>59</v>
      </c>
    </row>
    <row r="7" spans="2:41" s="3" customFormat="1" ht="9.9499999999999993" hidden="1" customHeight="1" x14ac:dyDescent="0.2">
      <c r="B7" s="118">
        <v>0</v>
      </c>
      <c r="D7" s="40"/>
      <c r="E7" s="75" t="s">
        <v>24</v>
      </c>
      <c r="F7" s="75"/>
      <c r="G7" s="30" t="s">
        <v>26</v>
      </c>
      <c r="H7" s="30"/>
      <c r="I7" s="30" t="s">
        <v>27</v>
      </c>
      <c r="J7" s="30"/>
      <c r="K7" s="30"/>
      <c r="L7" s="30"/>
      <c r="M7" s="30"/>
      <c r="N7" s="30"/>
      <c r="P7" s="75"/>
      <c r="Q7" s="91"/>
      <c r="R7" s="29"/>
      <c r="S7" s="39">
        <f t="shared" si="8"/>
        <v>0</v>
      </c>
      <c r="T7" s="37" t="s">
        <v>46</v>
      </c>
      <c r="U7" s="5" t="str">
        <f>+Instructions!$B$3</f>
        <v>D</v>
      </c>
      <c r="V7" s="52"/>
      <c r="W7" s="56">
        <f>+Instructions!$C$22</f>
        <v>0</v>
      </c>
      <c r="X7" s="17">
        <f t="shared" si="0"/>
        <v>0</v>
      </c>
      <c r="Y7" s="52"/>
      <c r="Z7" s="6" t="s">
        <v>306</v>
      </c>
      <c r="AA7" s="39">
        <v>0</v>
      </c>
      <c r="AB7" s="60">
        <f t="shared" si="1"/>
        <v>0</v>
      </c>
      <c r="AC7" s="17">
        <f t="shared" si="1"/>
        <v>0</v>
      </c>
      <c r="AD7" s="12" t="e">
        <f t="shared" si="2"/>
        <v>#DIV/0!</v>
      </c>
      <c r="AE7" s="121"/>
      <c r="AF7" s="134">
        <v>7</v>
      </c>
      <c r="AG7" s="111">
        <f t="shared" si="3"/>
        <v>0</v>
      </c>
      <c r="AH7" s="52"/>
      <c r="AJ7" s="17">
        <f t="shared" si="4"/>
        <v>0</v>
      </c>
      <c r="AK7" s="17">
        <f t="shared" si="5"/>
        <v>0</v>
      </c>
      <c r="AL7" s="17">
        <f t="shared" si="6"/>
        <v>0</v>
      </c>
      <c r="AM7" s="17" t="str">
        <f t="shared" si="7"/>
        <v/>
      </c>
      <c r="AO7" s="98" t="s">
        <v>59</v>
      </c>
    </row>
    <row r="8" spans="2:41" s="3" customFormat="1" ht="9.9499999999999993" hidden="1" customHeight="1" x14ac:dyDescent="0.2">
      <c r="B8" s="119" t="s">
        <v>57</v>
      </c>
      <c r="D8" s="40"/>
      <c r="E8" s="75"/>
      <c r="F8" s="75"/>
      <c r="G8" s="30"/>
      <c r="H8" s="30"/>
      <c r="I8" s="30"/>
      <c r="J8" s="30"/>
      <c r="K8" s="30"/>
      <c r="L8" s="30"/>
      <c r="M8" s="30"/>
      <c r="N8" s="30"/>
      <c r="P8" s="75"/>
      <c r="Q8" s="91" t="s">
        <v>14</v>
      </c>
      <c r="R8" s="29" t="s">
        <v>52</v>
      </c>
      <c r="S8" s="39">
        <v>1000</v>
      </c>
      <c r="T8" s="37" t="s">
        <v>58</v>
      </c>
      <c r="U8" s="37"/>
      <c r="V8" s="52"/>
      <c r="W8" s="56">
        <v>0.1</v>
      </c>
      <c r="X8" s="39">
        <v>1000</v>
      </c>
      <c r="Y8" s="52"/>
      <c r="Z8" s="39" t="s">
        <v>58</v>
      </c>
      <c r="AA8" s="39">
        <v>1000</v>
      </c>
      <c r="AB8" s="60">
        <v>0.1</v>
      </c>
      <c r="AC8" s="39">
        <v>1000</v>
      </c>
      <c r="AD8" s="60">
        <v>0.1</v>
      </c>
      <c r="AE8" s="76">
        <v>10</v>
      </c>
      <c r="AF8" s="76"/>
      <c r="AG8" s="39">
        <v>1000</v>
      </c>
      <c r="AH8" s="52"/>
      <c r="AI8" s="125"/>
      <c r="AJ8" s="39"/>
      <c r="AK8" s="39"/>
      <c r="AL8" s="39"/>
      <c r="AM8" s="39"/>
      <c r="AO8" s="98" t="s">
        <v>59</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3"/>
      <c r="X9" s="46"/>
      <c r="Y9" s="52"/>
      <c r="Z9" s="44"/>
      <c r="AA9" s="44"/>
      <c r="AB9" s="45"/>
      <c r="AC9" s="44"/>
      <c r="AD9" s="46"/>
      <c r="AE9" s="62"/>
      <c r="AF9" s="62"/>
      <c r="AG9" s="44"/>
      <c r="AH9" s="52"/>
      <c r="AI9" s="126"/>
      <c r="AJ9" s="44"/>
      <c r="AK9" s="44"/>
      <c r="AL9" s="44"/>
      <c r="AM9" s="44"/>
      <c r="AN9" s="32"/>
      <c r="AO9" s="98" t="s">
        <v>59</v>
      </c>
    </row>
    <row r="10" spans="2:41" s="3" customFormat="1" ht="9.9499999999999993" hidden="1" customHeight="1" x14ac:dyDescent="0.2">
      <c r="I10" s="6"/>
      <c r="J10" s="6"/>
      <c r="K10" s="6"/>
      <c r="L10" s="6"/>
      <c r="M10" s="6"/>
      <c r="N10" s="6"/>
      <c r="O10" s="213" t="s">
        <v>23</v>
      </c>
      <c r="P10" s="214"/>
      <c r="Q10" s="214"/>
      <c r="R10" s="214"/>
      <c r="S10" s="214"/>
      <c r="T10" s="215"/>
      <c r="U10" s="19"/>
      <c r="V10" s="52"/>
      <c r="W10" s="216" t="s">
        <v>44</v>
      </c>
      <c r="X10" s="216"/>
      <c r="Y10" s="52"/>
      <c r="Z10" s="217" t="s">
        <v>45</v>
      </c>
      <c r="AA10" s="217"/>
      <c r="AB10" s="217"/>
      <c r="AC10" s="217"/>
      <c r="AD10" s="217"/>
      <c r="AE10" s="217"/>
      <c r="AF10" s="217"/>
      <c r="AG10" s="217"/>
      <c r="AH10" s="52"/>
      <c r="AI10" s="95"/>
      <c r="AO10" s="98" t="s">
        <v>59</v>
      </c>
    </row>
    <row r="11" spans="2:41" s="30" customFormat="1" ht="9.9499999999999993" hidden="1" customHeight="1" x14ac:dyDescent="0.2">
      <c r="D11" s="23" t="s">
        <v>11</v>
      </c>
      <c r="E11" s="24"/>
      <c r="F11" s="24"/>
      <c r="G11" s="24"/>
      <c r="H11" s="24"/>
      <c r="I11" s="25"/>
      <c r="J11" s="25"/>
      <c r="K11" s="25"/>
      <c r="L11" s="25"/>
      <c r="M11" s="25"/>
      <c r="N11" s="25"/>
      <c r="O11" s="211" t="s">
        <v>51</v>
      </c>
      <c r="P11" s="212"/>
      <c r="Q11" s="26" t="s">
        <v>14</v>
      </c>
      <c r="R11" s="26" t="s">
        <v>18</v>
      </c>
      <c r="S11" s="27" t="str">
        <f>IF(Suggested="Yes",AA11,AG11)</f>
        <v>List Price</v>
      </c>
      <c r="T11" s="26" t="s">
        <v>17</v>
      </c>
      <c r="U11" s="28" t="s">
        <v>16</v>
      </c>
      <c r="V11" s="52"/>
      <c r="W11" s="54" t="s">
        <v>19</v>
      </c>
      <c r="X11" s="14" t="s">
        <v>15</v>
      </c>
      <c r="Y11" s="52"/>
      <c r="Z11" s="69" t="s">
        <v>61</v>
      </c>
      <c r="AA11" s="69" t="s">
        <v>13</v>
      </c>
      <c r="AB11" s="41" t="s">
        <v>20</v>
      </c>
      <c r="AC11" s="28" t="s">
        <v>21</v>
      </c>
      <c r="AD11" s="28" t="s">
        <v>30</v>
      </c>
      <c r="AE11" s="64" t="s">
        <v>62</v>
      </c>
      <c r="AF11" s="96" t="s">
        <v>54</v>
      </c>
      <c r="AG11" s="64" t="s">
        <v>4</v>
      </c>
      <c r="AH11" s="52"/>
      <c r="AJ11" s="28" t="s">
        <v>74</v>
      </c>
      <c r="AK11" s="135" t="s">
        <v>75</v>
      </c>
      <c r="AL11" s="28" t="s">
        <v>76</v>
      </c>
      <c r="AM11" s="28" t="s">
        <v>77</v>
      </c>
      <c r="AN11" s="3"/>
      <c r="AO11" s="98" t="s">
        <v>59</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3"/>
      <c r="X12" s="46"/>
      <c r="Y12" s="52"/>
      <c r="Z12" s="44"/>
      <c r="AA12" s="44"/>
      <c r="AB12" s="45"/>
      <c r="AC12" s="44"/>
      <c r="AD12" s="46"/>
      <c r="AE12" s="62"/>
      <c r="AF12" s="62"/>
      <c r="AG12" s="44"/>
      <c r="AH12" s="52"/>
      <c r="AI12" s="126"/>
      <c r="AJ12" s="44"/>
      <c r="AK12" s="44"/>
      <c r="AL12" s="44"/>
      <c r="AM12" s="44"/>
      <c r="AN12" s="32"/>
      <c r="AO12" s="98" t="s">
        <v>59</v>
      </c>
    </row>
    <row r="13" spans="2:41" s="11" customFormat="1" ht="15.95" customHeight="1" x14ac:dyDescent="0.2">
      <c r="I13" s="35"/>
      <c r="O13" s="205" t="str">
        <f>"File '"&amp;Instructions!B2&amp;"' - "&amp;Instructions!B1</f>
        <v>File 'S' - Summitville</v>
      </c>
      <c r="P13" s="205"/>
      <c r="Q13" s="205"/>
      <c r="R13" s="205"/>
      <c r="S13" s="205"/>
      <c r="T13" s="205"/>
      <c r="U13" s="72"/>
      <c r="V13" s="52"/>
      <c r="W13" s="218" t="s">
        <v>12</v>
      </c>
      <c r="X13" s="218"/>
      <c r="Y13" s="52"/>
      <c r="Z13" s="20"/>
      <c r="AA13" s="20"/>
      <c r="AB13" s="59"/>
      <c r="AD13" s="20"/>
      <c r="AE13" s="66"/>
      <c r="AF13" s="66"/>
      <c r="AG13" s="20" t="s">
        <v>22</v>
      </c>
      <c r="AH13" s="52"/>
      <c r="AI13" s="97"/>
      <c r="AN13" s="3"/>
      <c r="AO13" s="31" t="s">
        <v>59</v>
      </c>
    </row>
    <row r="14" spans="2:41" s="11" customFormat="1" ht="15.95" customHeight="1" x14ac:dyDescent="0.2">
      <c r="G14" s="35"/>
      <c r="O14" s="73"/>
      <c r="P14" s="73"/>
      <c r="Q14" s="73"/>
      <c r="R14" s="73"/>
      <c r="S14" s="21"/>
      <c r="T14" s="168" t="str">
        <f>+Instructions!B4</f>
        <v>5/1/26</v>
      </c>
      <c r="U14" s="72"/>
      <c r="V14" s="52"/>
      <c r="W14" s="71"/>
      <c r="X14" s="71"/>
      <c r="Y14" s="52"/>
      <c r="Z14" s="58"/>
      <c r="AA14" s="58"/>
      <c r="AB14" s="59"/>
      <c r="AD14" s="20"/>
      <c r="AE14" s="209">
        <f ca="1">TODAY()</f>
        <v>46118</v>
      </c>
      <c r="AF14" s="209"/>
      <c r="AG14" s="209"/>
      <c r="AH14" s="52"/>
      <c r="AI14" s="97"/>
      <c r="AN14" s="3"/>
      <c r="AO14" s="31" t="s">
        <v>59</v>
      </c>
    </row>
    <row r="15" spans="2:41" s="11" customFormat="1" ht="9.9499999999999993" customHeight="1" x14ac:dyDescent="0.2">
      <c r="N15" s="206" t="str">
        <f>IF(Instructions!C8="","",+Instructions!C8)</f>
        <v>In-House Distribution Only</v>
      </c>
      <c r="O15" s="206"/>
      <c r="P15" s="206"/>
      <c r="Q15" s="206"/>
      <c r="R15" s="206"/>
      <c r="S15" s="206"/>
      <c r="T15" s="206"/>
      <c r="U15" s="72"/>
      <c r="V15" s="52"/>
      <c r="W15" s="71"/>
      <c r="X15" s="71"/>
      <c r="Y15" s="52"/>
      <c r="Z15" s="58"/>
      <c r="AA15" s="58"/>
      <c r="AB15" s="59"/>
      <c r="AD15" s="20"/>
      <c r="AE15" s="66"/>
      <c r="AF15" s="66"/>
      <c r="AH15" s="52"/>
      <c r="AI15" s="97"/>
      <c r="AN15" s="3"/>
      <c r="AO15" s="31" t="s">
        <v>59</v>
      </c>
    </row>
    <row r="16" spans="2:41" s="3" customFormat="1" ht="12" customHeight="1" x14ac:dyDescent="0.2">
      <c r="C16" s="35" t="str">
        <f>"Product Code '"&amp;Instructions!B3&amp;"'"</f>
        <v>Product Code 'D'</v>
      </c>
      <c r="N16" s="206"/>
      <c r="O16" s="206"/>
      <c r="P16" s="206"/>
      <c r="Q16" s="206"/>
      <c r="R16" s="206"/>
      <c r="S16" s="206"/>
      <c r="T16" s="206"/>
      <c r="U16" s="5"/>
      <c r="V16" s="52"/>
      <c r="W16" s="70"/>
      <c r="X16" s="70"/>
      <c r="Y16" s="52"/>
      <c r="Z16" s="39"/>
      <c r="AA16" s="39"/>
      <c r="AB16" s="55"/>
      <c r="AC16" s="17"/>
      <c r="AD16" s="15"/>
      <c r="AE16" s="65"/>
      <c r="AF16" s="65"/>
      <c r="AG16" s="89" t="str">
        <f>IF(Instructions!$C$8="","",Instructions!$C$8)</f>
        <v>In-House Distribution Only</v>
      </c>
      <c r="AH16" s="52"/>
      <c r="AI16" s="124"/>
      <c r="AJ16" s="17"/>
      <c r="AK16" s="17"/>
      <c r="AL16" s="17"/>
      <c r="AM16" s="17"/>
      <c r="AO16" s="31" t="s">
        <v>59</v>
      </c>
    </row>
    <row r="17" spans="2:41" s="3" customFormat="1" ht="3.95" customHeight="1" x14ac:dyDescent="0.2">
      <c r="C17" s="35"/>
      <c r="P17" s="4"/>
      <c r="Q17" s="6"/>
      <c r="S17" s="21"/>
      <c r="T17" s="68"/>
      <c r="U17" s="5"/>
      <c r="V17" s="52"/>
      <c r="W17" s="70"/>
      <c r="X17" s="70"/>
      <c r="Y17" s="52"/>
      <c r="Z17" s="39"/>
      <c r="AA17" s="39"/>
      <c r="AB17" s="55"/>
      <c r="AC17" s="17"/>
      <c r="AD17" s="15"/>
      <c r="AE17" s="65"/>
      <c r="AF17" s="65"/>
      <c r="AG17" s="17"/>
      <c r="AH17" s="52"/>
      <c r="AI17" s="124"/>
      <c r="AJ17" s="17"/>
      <c r="AK17" s="17"/>
      <c r="AL17" s="17"/>
      <c r="AM17" s="17"/>
      <c r="AO17" s="31" t="s">
        <v>59</v>
      </c>
    </row>
    <row r="18" spans="2:41" s="30" customFormat="1" ht="9.9499999999999993" customHeight="1" x14ac:dyDescent="0.2">
      <c r="C18" s="78" t="s">
        <v>11</v>
      </c>
      <c r="D18" s="79"/>
      <c r="E18" s="79"/>
      <c r="F18" s="79"/>
      <c r="G18" s="25"/>
      <c r="H18" s="25"/>
      <c r="I18" s="25"/>
      <c r="J18" s="25"/>
      <c r="K18" s="25"/>
      <c r="L18" s="25"/>
      <c r="M18" s="25"/>
      <c r="N18" s="25"/>
      <c r="O18" s="211" t="s">
        <v>51</v>
      </c>
      <c r="P18" s="212"/>
      <c r="Q18" s="26" t="s">
        <v>14</v>
      </c>
      <c r="R18" s="26" t="s">
        <v>18</v>
      </c>
      <c r="S18" s="27" t="str">
        <f>+S$11</f>
        <v>List Price</v>
      </c>
      <c r="T18" s="26" t="s">
        <v>17</v>
      </c>
      <c r="U18" s="26" t="str">
        <f>+U$11</f>
        <v>Code</v>
      </c>
      <c r="V18" s="52"/>
      <c r="W18" s="77" t="s">
        <v>19</v>
      </c>
      <c r="X18" s="27" t="s">
        <v>15</v>
      </c>
      <c r="Y18" s="52"/>
      <c r="Z18" s="41" t="s">
        <v>61</v>
      </c>
      <c r="AA18" s="41" t="s">
        <v>13</v>
      </c>
      <c r="AB18" s="41" t="str">
        <f t="shared" ref="AB18:AM18" si="9">+AB$11</f>
        <v>Disc</v>
      </c>
      <c r="AC18" s="28" t="str">
        <f t="shared" si="9"/>
        <v>Act. Cost</v>
      </c>
      <c r="AD18" s="28" t="str">
        <f t="shared" si="9"/>
        <v>GP%</v>
      </c>
      <c r="AE18" s="64" t="str">
        <f t="shared" si="9"/>
        <v>Adj.</v>
      </c>
      <c r="AF18" s="96" t="str">
        <f>+AF$11</f>
        <v>Group</v>
      </c>
      <c r="AG18" s="28" t="str">
        <f t="shared" si="9"/>
        <v>Price</v>
      </c>
      <c r="AH18" s="52"/>
      <c r="AJ18" s="28" t="str">
        <f t="shared" si="9"/>
        <v>Calc Price</v>
      </c>
      <c r="AK18" s="28" t="str">
        <f t="shared" si="9"/>
        <v>.05 Round</v>
      </c>
      <c r="AL18" s="28" t="str">
        <f t="shared" si="9"/>
        <v>Cents</v>
      </c>
      <c r="AM18" s="28" t="str">
        <f t="shared" si="9"/>
        <v>Round to</v>
      </c>
      <c r="AN18" s="3"/>
      <c r="AO18" s="31" t="s">
        <v>59</v>
      </c>
    </row>
    <row r="19" spans="2:41" s="169" customFormat="1" ht="9.9499999999999993" customHeight="1" x14ac:dyDescent="0.2">
      <c r="C19" s="210" t="s">
        <v>63</v>
      </c>
      <c r="D19" s="210"/>
      <c r="E19" s="210"/>
      <c r="F19" s="210"/>
      <c r="G19" s="210"/>
      <c r="H19" s="210"/>
      <c r="I19" s="210"/>
      <c r="J19" s="210"/>
      <c r="K19" s="210"/>
      <c r="L19" s="210"/>
      <c r="M19" s="210"/>
      <c r="N19" s="210"/>
      <c r="O19" s="210"/>
      <c r="P19" s="210"/>
      <c r="Q19" s="210"/>
      <c r="R19" s="210"/>
      <c r="S19" s="210"/>
      <c r="T19" s="210"/>
      <c r="U19" s="170"/>
      <c r="V19" s="52"/>
      <c r="W19" s="173"/>
      <c r="X19" s="173"/>
      <c r="Y19" s="52"/>
      <c r="Z19" s="174"/>
      <c r="AA19" s="174"/>
      <c r="AB19" s="175"/>
      <c r="AC19" s="171"/>
      <c r="AD19" s="172"/>
      <c r="AE19" s="176"/>
      <c r="AF19" s="177"/>
      <c r="AG19" s="171"/>
      <c r="AH19" s="52"/>
      <c r="AJ19" s="171"/>
      <c r="AK19" s="171"/>
      <c r="AL19" s="171"/>
      <c r="AM19" s="171"/>
      <c r="AN19" s="3"/>
      <c r="AO19" s="31" t="s">
        <v>59</v>
      </c>
    </row>
    <row r="20" spans="2:41" s="3" customFormat="1" ht="3.95" customHeight="1" x14ac:dyDescent="0.2">
      <c r="P20" s="75"/>
      <c r="Q20" s="91"/>
      <c r="R20" s="6"/>
      <c r="S20" s="39"/>
      <c r="T20" s="6"/>
      <c r="U20" s="5"/>
      <c r="V20" s="52"/>
      <c r="W20" s="56"/>
      <c r="X20" s="15"/>
      <c r="Y20" s="52"/>
      <c r="Z20" s="39"/>
      <c r="AA20" s="39"/>
      <c r="AB20" s="55"/>
      <c r="AC20" s="17"/>
      <c r="AD20" s="15"/>
      <c r="AE20" s="65"/>
      <c r="AF20" s="124"/>
      <c r="AG20" s="39"/>
      <c r="AH20" s="52"/>
      <c r="AJ20" s="17"/>
      <c r="AK20" s="17"/>
      <c r="AL20" s="17"/>
      <c r="AM20" s="17"/>
      <c r="AO20" s="31" t="s">
        <v>59</v>
      </c>
    </row>
    <row r="21" spans="2:41" s="3" customFormat="1" ht="9.9499999999999993" customHeight="1" x14ac:dyDescent="0.2">
      <c r="C21" s="74" t="s">
        <v>96</v>
      </c>
      <c r="E21" s="145"/>
      <c r="J21" s="3" t="s">
        <v>87</v>
      </c>
      <c r="K21" s="3" t="s">
        <v>87</v>
      </c>
      <c r="L21" s="3" t="s">
        <v>87</v>
      </c>
      <c r="M21" s="3" t="s">
        <v>87</v>
      </c>
      <c r="N21" s="3" t="s">
        <v>87</v>
      </c>
      <c r="P21" s="4"/>
      <c r="Q21" s="6"/>
      <c r="S21" s="39"/>
      <c r="T21" s="68"/>
      <c r="U21" s="5"/>
      <c r="V21" s="52"/>
      <c r="W21" s="70"/>
      <c r="X21" s="70"/>
      <c r="Y21" s="52"/>
      <c r="Z21" s="39"/>
      <c r="AA21" s="39"/>
      <c r="AB21" s="55"/>
      <c r="AC21" s="17"/>
      <c r="AD21" s="15"/>
      <c r="AE21" s="65"/>
      <c r="AF21" s="124"/>
      <c r="AG21" s="17"/>
      <c r="AH21" s="52"/>
      <c r="AJ21" s="17"/>
      <c r="AK21" s="17"/>
      <c r="AL21" s="17"/>
      <c r="AM21" s="17"/>
      <c r="AO21" s="31"/>
    </row>
    <row r="22" spans="2:41" s="3" customFormat="1" ht="2.1" customHeight="1" x14ac:dyDescent="0.2">
      <c r="P22" s="75"/>
      <c r="Q22" s="91"/>
      <c r="R22" s="6"/>
      <c r="S22" s="39"/>
      <c r="T22" s="6"/>
      <c r="U22" s="5"/>
      <c r="V22" s="52"/>
      <c r="W22" s="56"/>
      <c r="X22" s="15"/>
      <c r="Y22" s="52"/>
      <c r="Z22" s="39"/>
      <c r="AA22" s="39"/>
      <c r="AB22" s="55"/>
      <c r="AC22" s="17"/>
      <c r="AD22" s="15"/>
      <c r="AE22" s="65"/>
      <c r="AF22" s="124"/>
      <c r="AG22" s="39"/>
      <c r="AH22" s="52"/>
      <c r="AJ22" s="17"/>
      <c r="AK22" s="17"/>
      <c r="AL22" s="17"/>
      <c r="AM22" s="17"/>
      <c r="AO22" s="31" t="s">
        <v>59</v>
      </c>
    </row>
    <row r="23" spans="2:41" s="3" customFormat="1" ht="9.9499999999999993" customHeight="1" x14ac:dyDescent="0.2">
      <c r="C23" s="74"/>
      <c r="D23" s="11" t="s">
        <v>98</v>
      </c>
      <c r="P23" s="4"/>
      <c r="Q23" s="6"/>
      <c r="R23" s="94" t="s">
        <v>223</v>
      </c>
      <c r="S23" s="178" t="s">
        <v>224</v>
      </c>
      <c r="T23" s="179"/>
      <c r="U23" s="5"/>
      <c r="V23" s="52"/>
      <c r="W23" s="70"/>
      <c r="X23" s="70"/>
      <c r="Y23" s="52"/>
      <c r="Z23" s="39"/>
      <c r="AA23" s="39"/>
      <c r="AB23" s="55"/>
      <c r="AC23" s="17"/>
      <c r="AD23" s="15"/>
      <c r="AE23" s="65"/>
      <c r="AF23" s="124"/>
      <c r="AG23" s="17"/>
      <c r="AH23" s="52"/>
      <c r="AJ23" s="17"/>
      <c r="AK23" s="17"/>
      <c r="AL23" s="17"/>
      <c r="AM23" s="17"/>
      <c r="AO23" s="31"/>
    </row>
    <row r="24" spans="2:41" s="3" customFormat="1" ht="2.1" customHeight="1" x14ac:dyDescent="0.2">
      <c r="P24" s="75"/>
      <c r="Q24" s="91"/>
      <c r="R24" s="6"/>
      <c r="S24" s="39"/>
      <c r="T24" s="6"/>
      <c r="U24" s="5"/>
      <c r="V24" s="52"/>
      <c r="W24" s="56"/>
      <c r="X24" s="15"/>
      <c r="Y24" s="52"/>
      <c r="Z24" s="39"/>
      <c r="AA24" s="39"/>
      <c r="AB24" s="55"/>
      <c r="AC24" s="17"/>
      <c r="AD24" s="15"/>
      <c r="AE24" s="65"/>
      <c r="AF24" s="124"/>
      <c r="AG24" s="39"/>
      <c r="AH24" s="52"/>
      <c r="AJ24" s="17"/>
      <c r="AK24" s="17"/>
      <c r="AL24" s="17"/>
      <c r="AM24" s="17"/>
      <c r="AO24" s="31" t="s">
        <v>59</v>
      </c>
    </row>
    <row r="25" spans="2:41" s="3" customFormat="1" ht="9.9499999999999993" customHeight="1" x14ac:dyDescent="0.2">
      <c r="B25" s="116" t="s">
        <v>92</v>
      </c>
      <c r="D25" s="40"/>
      <c r="E25" s="75" t="s">
        <v>97</v>
      </c>
      <c r="F25" s="75"/>
      <c r="G25" s="30"/>
      <c r="H25" s="30"/>
      <c r="I25" s="30"/>
      <c r="J25" s="30"/>
      <c r="K25" s="30"/>
      <c r="L25" s="30"/>
      <c r="M25" s="30"/>
      <c r="N25" s="30"/>
      <c r="P25" s="75"/>
      <c r="Q25" s="91"/>
      <c r="R25" s="29"/>
      <c r="S25" s="39">
        <f>IF(Suggested="Yes",AA25,AG25)</f>
        <v>47.95</v>
      </c>
      <c r="T25" s="37" t="s">
        <v>46</v>
      </c>
      <c r="U25" s="5" t="str">
        <f>+Instructions!$B$3</f>
        <v>D</v>
      </c>
      <c r="V25" s="52"/>
      <c r="W25" s="56">
        <f>+Instructions!$C$22</f>
        <v>0</v>
      </c>
      <c r="X25" s="17">
        <f>ROUND($AA25*(1-W25)+0.004999,2)</f>
        <v>47.95</v>
      </c>
      <c r="Y25" s="52"/>
      <c r="Z25" s="6" t="s">
        <v>307</v>
      </c>
      <c r="AA25" s="39">
        <v>47.95</v>
      </c>
      <c r="AB25" s="60">
        <f>+W25</f>
        <v>0</v>
      </c>
      <c r="AC25" s="17">
        <f>+X25</f>
        <v>47.95</v>
      </c>
      <c r="AD25" s="12">
        <f>(AG25-AC25)/AG25</f>
        <v>0</v>
      </c>
      <c r="AE25" s="121"/>
      <c r="AF25" s="132">
        <v>5</v>
      </c>
      <c r="AG25" s="109">
        <f>SUM(AJ25:AL25)+AE25</f>
        <v>47.95</v>
      </c>
      <c r="AH25" s="52"/>
      <c r="AJ25" s="17">
        <f>ROUND(AC25/(1-VLOOKUP(AF25,Group,2,FALSE)),2)</f>
        <v>47.95</v>
      </c>
      <c r="AK25" s="17">
        <f>IF(VLOOKUP(AF25,Group,5,FALSE)="YES",VLOOKUP(ROUND(ROUND(AJ25,1)-AJ25,2),Round,2,FALSE)+VLOOKUP(AF25,Group,6,FALSE),0)</f>
        <v>0</v>
      </c>
      <c r="AL25" s="17">
        <f>IF(VLOOKUP(AF25,Group,7,FALSE)="",0,ROUND(AJ25-0.04999,1)-AJ25+AM25)</f>
        <v>0</v>
      </c>
      <c r="AM25" s="17" t="str">
        <f>IF(VLOOKUP(AF25,Group,7,FALSE)="","",VLOOKUP(AF25,Group,7,FALSE))</f>
        <v/>
      </c>
      <c r="AO25" s="31" t="s">
        <v>59</v>
      </c>
    </row>
    <row r="26" spans="2:41" s="3" customFormat="1" ht="0.95" customHeight="1" x14ac:dyDescent="0.2">
      <c r="C26" s="35"/>
      <c r="D26" s="40" t="s">
        <v>87</v>
      </c>
      <c r="E26" s="141"/>
      <c r="F26" s="141"/>
      <c r="H26" s="141"/>
      <c r="I26" s="141"/>
      <c r="J26" s="141"/>
      <c r="K26" s="141"/>
      <c r="L26" s="141"/>
      <c r="M26" s="141"/>
      <c r="N26" s="141"/>
      <c r="O26" s="141"/>
      <c r="P26" s="30"/>
      <c r="Q26" s="30"/>
      <c r="R26" s="30"/>
      <c r="S26" s="30"/>
      <c r="T26" s="30"/>
      <c r="U26" s="5"/>
      <c r="V26" s="52"/>
      <c r="W26" s="70"/>
      <c r="X26" s="70"/>
      <c r="Y26" s="52"/>
      <c r="Z26" s="39"/>
      <c r="AA26" s="39"/>
      <c r="AB26" s="55"/>
      <c r="AC26" s="17"/>
      <c r="AD26" s="15"/>
      <c r="AE26" s="65"/>
      <c r="AF26" s="124"/>
      <c r="AG26" s="17"/>
      <c r="AH26" s="52"/>
      <c r="AJ26" s="17"/>
      <c r="AK26" s="17"/>
      <c r="AL26" s="17"/>
      <c r="AM26" s="17"/>
      <c r="AO26" s="31" t="s">
        <v>59</v>
      </c>
    </row>
    <row r="27" spans="2:41" s="3" customFormat="1" ht="9.75" customHeight="1" x14ac:dyDescent="0.2">
      <c r="D27" s="99" t="s">
        <v>53</v>
      </c>
      <c r="E27" s="180" t="s">
        <v>99</v>
      </c>
      <c r="F27" s="142"/>
      <c r="G27" s="142"/>
      <c r="H27" s="142"/>
      <c r="I27" s="142"/>
      <c r="J27" s="142"/>
      <c r="K27" s="142"/>
      <c r="L27" s="142"/>
      <c r="M27" s="142"/>
      <c r="N27" s="142"/>
      <c r="O27" s="143"/>
      <c r="P27" s="142"/>
      <c r="Q27" s="144"/>
      <c r="R27" s="29"/>
      <c r="S27" s="39"/>
      <c r="T27" s="37"/>
      <c r="U27" s="37"/>
      <c r="V27" s="52"/>
      <c r="W27" s="56"/>
      <c r="X27" s="39"/>
      <c r="Y27" s="52"/>
      <c r="Z27" s="39"/>
      <c r="AA27" s="39"/>
      <c r="AB27" s="60"/>
      <c r="AC27" s="39"/>
      <c r="AD27" s="60"/>
      <c r="AE27" s="76"/>
      <c r="AF27" s="125"/>
      <c r="AG27" s="39"/>
      <c r="AH27" s="52"/>
      <c r="AJ27" s="39"/>
      <c r="AK27" s="39"/>
      <c r="AL27" s="39"/>
      <c r="AM27" s="39"/>
      <c r="AO27" s="31" t="s">
        <v>59</v>
      </c>
    </row>
    <row r="28" spans="2:41" s="3" customFormat="1" ht="3.95" customHeight="1" x14ac:dyDescent="0.2">
      <c r="P28" s="75"/>
      <c r="Q28" s="91"/>
      <c r="R28" s="6"/>
      <c r="S28" s="39"/>
      <c r="T28" s="6"/>
      <c r="U28" s="5"/>
      <c r="V28" s="52"/>
      <c r="W28" s="56"/>
      <c r="X28" s="15"/>
      <c r="Y28" s="52"/>
      <c r="Z28" s="39"/>
      <c r="AA28" s="39"/>
      <c r="AB28" s="55"/>
      <c r="AC28" s="17"/>
      <c r="AD28" s="15"/>
      <c r="AE28" s="65"/>
      <c r="AF28" s="124"/>
      <c r="AG28" s="39"/>
      <c r="AH28" s="52"/>
      <c r="AJ28" s="17"/>
      <c r="AK28" s="17"/>
      <c r="AL28" s="17"/>
      <c r="AM28" s="17"/>
      <c r="AO28" s="31" t="s">
        <v>59</v>
      </c>
    </row>
    <row r="29" spans="2:41" s="3" customFormat="1" ht="9.9499999999999993" customHeight="1" x14ac:dyDescent="0.2">
      <c r="C29" s="74"/>
      <c r="D29" s="11" t="s">
        <v>109</v>
      </c>
      <c r="P29" s="4"/>
      <c r="Q29" s="6"/>
      <c r="R29" s="94" t="s">
        <v>223</v>
      </c>
      <c r="S29" s="178" t="s">
        <v>225</v>
      </c>
      <c r="T29" s="179"/>
      <c r="U29" s="5"/>
      <c r="V29" s="52"/>
      <c r="W29" s="70"/>
      <c r="X29" s="70"/>
      <c r="Y29" s="52"/>
      <c r="Z29" s="39"/>
      <c r="AA29" s="39"/>
      <c r="AB29" s="55"/>
      <c r="AC29" s="17"/>
      <c r="AD29" s="15"/>
      <c r="AE29" s="65"/>
      <c r="AF29" s="124"/>
      <c r="AG29" s="17"/>
      <c r="AH29" s="52"/>
      <c r="AJ29" s="17"/>
      <c r="AK29" s="17"/>
      <c r="AL29" s="17"/>
      <c r="AM29" s="17"/>
      <c r="AO29" s="31"/>
    </row>
    <row r="30" spans="2:41" s="3" customFormat="1" ht="2.1" customHeight="1" x14ac:dyDescent="0.2">
      <c r="P30" s="75"/>
      <c r="Q30" s="91"/>
      <c r="R30" s="6"/>
      <c r="S30" s="39"/>
      <c r="T30" s="6"/>
      <c r="U30" s="5"/>
      <c r="V30" s="52"/>
      <c r="W30" s="56"/>
      <c r="X30" s="15"/>
      <c r="Y30" s="52"/>
      <c r="Z30" s="39"/>
      <c r="AA30" s="39"/>
      <c r="AB30" s="55"/>
      <c r="AC30" s="17"/>
      <c r="AD30" s="15"/>
      <c r="AE30" s="65"/>
      <c r="AF30" s="124"/>
      <c r="AG30" s="39"/>
      <c r="AH30" s="52"/>
      <c r="AJ30" s="17"/>
      <c r="AK30" s="17"/>
      <c r="AL30" s="17"/>
      <c r="AM30" s="17"/>
      <c r="AO30" s="31" t="s">
        <v>59</v>
      </c>
    </row>
    <row r="31" spans="2:41" s="3" customFormat="1" ht="9.9499999999999993" customHeight="1" x14ac:dyDescent="0.2">
      <c r="B31" s="116" t="s">
        <v>92</v>
      </c>
      <c r="D31" s="40"/>
      <c r="E31" s="75" t="s">
        <v>97</v>
      </c>
      <c r="F31" s="75"/>
      <c r="G31" s="30" t="s">
        <v>128</v>
      </c>
      <c r="H31" s="30"/>
      <c r="I31" s="30"/>
      <c r="J31" s="30"/>
      <c r="K31" s="30"/>
      <c r="L31" s="30"/>
      <c r="M31" s="30"/>
      <c r="N31" s="30"/>
      <c r="P31" s="75"/>
      <c r="Q31" s="91"/>
      <c r="R31" s="29"/>
      <c r="S31" s="39">
        <f>IF(Suggested="Yes",AA31,AG31)</f>
        <v>112.7</v>
      </c>
      <c r="T31" s="37" t="s">
        <v>46</v>
      </c>
      <c r="U31" s="5" t="str">
        <f>+Instructions!$B$3</f>
        <v>D</v>
      </c>
      <c r="V31" s="52"/>
      <c r="W31" s="56">
        <f>+Instructions!$C$22</f>
        <v>0</v>
      </c>
      <c r="X31" s="17">
        <f>ROUND($AA31*(1-W31)+0.004999,2)</f>
        <v>112.7</v>
      </c>
      <c r="Y31" s="52"/>
      <c r="Z31" s="6" t="s">
        <v>307</v>
      </c>
      <c r="AA31" s="39">
        <v>112.7</v>
      </c>
      <c r="AB31" s="60">
        <f>+W31</f>
        <v>0</v>
      </c>
      <c r="AC31" s="17">
        <f>+X31</f>
        <v>112.7</v>
      </c>
      <c r="AD31" s="12">
        <f>(AG31-AC31)/AG31</f>
        <v>0</v>
      </c>
      <c r="AE31" s="121"/>
      <c r="AF31" s="132">
        <v>5</v>
      </c>
      <c r="AG31" s="109">
        <f>SUM(AJ31:AL31)+AE31</f>
        <v>112.7</v>
      </c>
      <c r="AH31" s="52"/>
      <c r="AJ31" s="17">
        <f>ROUND(AC31/(1-VLOOKUP(AF31,Group,2,FALSE)),2)</f>
        <v>112.7</v>
      </c>
      <c r="AK31" s="17">
        <f>IF(VLOOKUP(AF31,Group,5,FALSE)="YES",VLOOKUP(ROUND(ROUND(AJ31,1)-AJ31,2),Round,2,FALSE)+VLOOKUP(AF31,Group,6,FALSE),0)</f>
        <v>0</v>
      </c>
      <c r="AL31" s="17">
        <f>IF(VLOOKUP(AF31,Group,7,FALSE)="",0,ROUND(AJ31-0.04999,1)-AJ31+AM31)</f>
        <v>0</v>
      </c>
      <c r="AM31" s="17" t="str">
        <f>IF(VLOOKUP(AF31,Group,7,FALSE)="","",VLOOKUP(AF31,Group,7,FALSE))</f>
        <v/>
      </c>
      <c r="AO31" s="31" t="s">
        <v>59</v>
      </c>
    </row>
    <row r="32" spans="2:41" s="3" customFormat="1" ht="0.95" customHeight="1" x14ac:dyDescent="0.2">
      <c r="C32" s="35"/>
      <c r="D32" s="40" t="s">
        <v>87</v>
      </c>
      <c r="E32" s="141"/>
      <c r="F32" s="141"/>
      <c r="H32" s="141"/>
      <c r="I32" s="141"/>
      <c r="J32" s="141"/>
      <c r="K32" s="141"/>
      <c r="L32" s="141"/>
      <c r="M32" s="141"/>
      <c r="N32" s="141"/>
      <c r="O32" s="141"/>
      <c r="P32" s="30"/>
      <c r="Q32" s="30"/>
      <c r="R32" s="30"/>
      <c r="S32" s="30"/>
      <c r="T32" s="30"/>
      <c r="U32" s="5"/>
      <c r="V32" s="52"/>
      <c r="W32" s="70"/>
      <c r="X32" s="70"/>
      <c r="Y32" s="52"/>
      <c r="Z32" s="39"/>
      <c r="AA32" s="39"/>
      <c r="AB32" s="55"/>
      <c r="AC32" s="17"/>
      <c r="AD32" s="15"/>
      <c r="AE32" s="65"/>
      <c r="AF32" s="124"/>
      <c r="AG32" s="17"/>
      <c r="AH32" s="52"/>
      <c r="AJ32" s="17"/>
      <c r="AK32" s="17"/>
      <c r="AL32" s="17"/>
      <c r="AM32" s="17"/>
      <c r="AO32" s="31" t="s">
        <v>59</v>
      </c>
    </row>
    <row r="33" spans="2:41" s="3" customFormat="1" ht="9.75" customHeight="1" x14ac:dyDescent="0.2">
      <c r="D33" s="99" t="s">
        <v>53</v>
      </c>
      <c r="E33" s="180" t="s">
        <v>100</v>
      </c>
      <c r="F33" s="142"/>
      <c r="G33" s="142"/>
      <c r="H33" s="142"/>
      <c r="I33" s="142"/>
      <c r="J33" s="142"/>
      <c r="K33" s="142"/>
      <c r="L33" s="142"/>
      <c r="M33" s="142"/>
      <c r="N33" s="142"/>
      <c r="O33" s="143"/>
      <c r="P33" s="142"/>
      <c r="Q33" s="144"/>
      <c r="R33" s="29"/>
      <c r="S33" s="39"/>
      <c r="T33" s="37"/>
      <c r="U33" s="37"/>
      <c r="V33" s="52"/>
      <c r="W33" s="56"/>
      <c r="X33" s="39"/>
      <c r="Y33" s="52"/>
      <c r="Z33" s="39"/>
      <c r="AA33" s="39"/>
      <c r="AB33" s="60"/>
      <c r="AC33" s="39"/>
      <c r="AD33" s="60"/>
      <c r="AE33" s="76"/>
      <c r="AF33" s="125"/>
      <c r="AG33" s="39"/>
      <c r="AH33" s="52"/>
      <c r="AJ33" s="39"/>
      <c r="AK33" s="39"/>
      <c r="AL33" s="39"/>
      <c r="AM33" s="39"/>
      <c r="AO33" s="31" t="s">
        <v>59</v>
      </c>
    </row>
    <row r="34" spans="2:41" s="3" customFormat="1" ht="9.75" customHeight="1" x14ac:dyDescent="0.2">
      <c r="D34" s="99"/>
      <c r="E34" s="180" t="s">
        <v>101</v>
      </c>
      <c r="F34" s="142"/>
      <c r="G34" s="142"/>
      <c r="H34" s="142"/>
      <c r="I34" s="142"/>
      <c r="J34" s="142"/>
      <c r="K34" s="142"/>
      <c r="L34" s="142"/>
      <c r="M34" s="142"/>
      <c r="N34" s="142"/>
      <c r="O34" s="143"/>
      <c r="P34" s="142"/>
      <c r="Q34" s="144"/>
      <c r="R34" s="29"/>
      <c r="S34" s="39"/>
      <c r="T34" s="37"/>
      <c r="U34" s="37"/>
      <c r="V34" s="52"/>
      <c r="W34" s="56"/>
      <c r="X34" s="39"/>
      <c r="Y34" s="52"/>
      <c r="Z34" s="39"/>
      <c r="AA34" s="39"/>
      <c r="AB34" s="60"/>
      <c r="AC34" s="39"/>
      <c r="AD34" s="60"/>
      <c r="AE34" s="76"/>
      <c r="AF34" s="125"/>
      <c r="AG34" s="39"/>
      <c r="AH34" s="52"/>
      <c r="AJ34" s="39"/>
      <c r="AK34" s="39"/>
      <c r="AL34" s="39"/>
      <c r="AM34" s="39"/>
      <c r="AO34" s="31" t="s">
        <v>59</v>
      </c>
    </row>
    <row r="35" spans="2:41" s="3" customFormat="1" ht="9.75" customHeight="1" x14ac:dyDescent="0.2">
      <c r="D35" s="99"/>
      <c r="E35" s="180" t="s">
        <v>102</v>
      </c>
      <c r="F35" s="142"/>
      <c r="G35" s="142"/>
      <c r="H35" s="142"/>
      <c r="I35" s="142"/>
      <c r="J35" s="142"/>
      <c r="K35" s="142"/>
      <c r="L35" s="142"/>
      <c r="M35" s="142"/>
      <c r="N35" s="142"/>
      <c r="O35" s="143"/>
      <c r="P35" s="142"/>
      <c r="Q35" s="144"/>
      <c r="R35" s="29"/>
      <c r="S35" s="39"/>
      <c r="T35" s="37"/>
      <c r="U35" s="37"/>
      <c r="V35" s="52"/>
      <c r="W35" s="56"/>
      <c r="X35" s="39"/>
      <c r="Y35" s="52"/>
      <c r="Z35" s="39"/>
      <c r="AA35" s="39"/>
      <c r="AB35" s="60"/>
      <c r="AC35" s="39"/>
      <c r="AD35" s="60"/>
      <c r="AE35" s="76"/>
      <c r="AF35" s="125"/>
      <c r="AG35" s="39"/>
      <c r="AH35" s="52"/>
      <c r="AJ35" s="39"/>
      <c r="AK35" s="39"/>
      <c r="AL35" s="39"/>
      <c r="AM35" s="39"/>
      <c r="AO35" s="31" t="s">
        <v>59</v>
      </c>
    </row>
    <row r="36" spans="2:41" s="3" customFormat="1" ht="3.95" customHeight="1" x14ac:dyDescent="0.2">
      <c r="P36" s="75"/>
      <c r="Q36" s="91"/>
      <c r="R36" s="6"/>
      <c r="S36" s="39"/>
      <c r="T36" s="6"/>
      <c r="U36" s="5"/>
      <c r="V36" s="52"/>
      <c r="W36" s="56"/>
      <c r="X36" s="15"/>
      <c r="Y36" s="52"/>
      <c r="Z36" s="39"/>
      <c r="AA36" s="39"/>
      <c r="AB36" s="55"/>
      <c r="AC36" s="17"/>
      <c r="AD36" s="15"/>
      <c r="AE36" s="65"/>
      <c r="AF36" s="124"/>
      <c r="AG36" s="39"/>
      <c r="AH36" s="52"/>
      <c r="AJ36" s="17"/>
      <c r="AK36" s="17"/>
      <c r="AL36" s="17"/>
      <c r="AM36" s="17"/>
      <c r="AO36" s="31" t="s">
        <v>59</v>
      </c>
    </row>
    <row r="37" spans="2:41" s="3" customFormat="1" ht="9.9499999999999993" customHeight="1" x14ac:dyDescent="0.2">
      <c r="C37" s="74"/>
      <c r="D37" s="11" t="s">
        <v>103</v>
      </c>
      <c r="P37" s="4"/>
      <c r="Q37" s="6"/>
      <c r="R37" s="94" t="s">
        <v>223</v>
      </c>
      <c r="S37" s="178" t="s">
        <v>226</v>
      </c>
      <c r="T37" s="179"/>
      <c r="U37" s="5"/>
      <c r="V37" s="52"/>
      <c r="W37" s="70"/>
      <c r="X37" s="70"/>
      <c r="Y37" s="52"/>
      <c r="Z37" s="39"/>
      <c r="AA37" s="39"/>
      <c r="AB37" s="55"/>
      <c r="AC37" s="17"/>
      <c r="AD37" s="15"/>
      <c r="AE37" s="65"/>
      <c r="AF37" s="124"/>
      <c r="AG37" s="17"/>
      <c r="AH37" s="52"/>
      <c r="AJ37" s="17"/>
      <c r="AK37" s="17"/>
      <c r="AL37" s="17"/>
      <c r="AM37" s="17"/>
      <c r="AO37" s="31"/>
    </row>
    <row r="38" spans="2:41" s="3" customFormat="1" ht="2.1" customHeight="1" x14ac:dyDescent="0.2">
      <c r="P38" s="75"/>
      <c r="Q38" s="91"/>
      <c r="R38" s="6"/>
      <c r="S38" s="39"/>
      <c r="T38" s="6"/>
      <c r="U38" s="5"/>
      <c r="V38" s="52"/>
      <c r="W38" s="56"/>
      <c r="X38" s="15"/>
      <c r="Y38" s="52"/>
      <c r="Z38" s="39"/>
      <c r="AA38" s="39"/>
      <c r="AB38" s="55"/>
      <c r="AC38" s="17"/>
      <c r="AD38" s="15"/>
      <c r="AE38" s="65"/>
      <c r="AF38" s="124"/>
      <c r="AG38" s="39"/>
      <c r="AH38" s="52"/>
      <c r="AJ38" s="17"/>
      <c r="AK38" s="17"/>
      <c r="AL38" s="17"/>
      <c r="AM38" s="17"/>
      <c r="AO38" s="31" t="s">
        <v>59</v>
      </c>
    </row>
    <row r="39" spans="2:41" s="3" customFormat="1" ht="9.9499999999999993" customHeight="1" x14ac:dyDescent="0.2">
      <c r="B39" s="116" t="s">
        <v>92</v>
      </c>
      <c r="D39" s="40"/>
      <c r="E39" s="75" t="s">
        <v>104</v>
      </c>
      <c r="F39" s="75"/>
      <c r="G39" s="30"/>
      <c r="H39" s="30"/>
      <c r="I39" s="30"/>
      <c r="J39" s="30"/>
      <c r="K39" s="30"/>
      <c r="L39" s="30"/>
      <c r="M39" s="30"/>
      <c r="N39" s="30"/>
      <c r="P39" s="75"/>
      <c r="Q39" s="91"/>
      <c r="R39" s="29"/>
      <c r="S39" s="39">
        <f>IF(Suggested="Yes",AA39,AG39)</f>
        <v>67.849999999999994</v>
      </c>
      <c r="T39" s="37" t="s">
        <v>46</v>
      </c>
      <c r="U39" s="5" t="str">
        <f>+Instructions!$B$3</f>
        <v>D</v>
      </c>
      <c r="V39" s="52"/>
      <c r="W39" s="56">
        <f>+Instructions!$C$22</f>
        <v>0</v>
      </c>
      <c r="X39" s="17">
        <f>ROUND($AA39*(1-W39)+0.004999,2)</f>
        <v>67.849999999999994</v>
      </c>
      <c r="Y39" s="52"/>
      <c r="Z39" s="6" t="s">
        <v>307</v>
      </c>
      <c r="AA39" s="39">
        <v>67.849999999999994</v>
      </c>
      <c r="AB39" s="60">
        <f>+W39</f>
        <v>0</v>
      </c>
      <c r="AC39" s="17">
        <f>+X39</f>
        <v>67.849999999999994</v>
      </c>
      <c r="AD39" s="12">
        <f>(AG39-AC39)/AG39</f>
        <v>0</v>
      </c>
      <c r="AE39" s="121"/>
      <c r="AF39" s="132">
        <v>5</v>
      </c>
      <c r="AG39" s="109">
        <f>SUM(AJ39:AL39)+AE39</f>
        <v>67.849999999999994</v>
      </c>
      <c r="AH39" s="52"/>
      <c r="AJ39" s="17">
        <f>ROUND(AC39/(1-VLOOKUP(AF39,Group,2,FALSE)),2)</f>
        <v>67.849999999999994</v>
      </c>
      <c r="AK39" s="17">
        <f>IF(VLOOKUP(AF39,Group,5,FALSE)="YES",VLOOKUP(ROUND(ROUND(AJ39,1)-AJ39,2),Round,2,FALSE)+VLOOKUP(AF39,Group,6,FALSE),0)</f>
        <v>0</v>
      </c>
      <c r="AL39" s="17">
        <f>IF(VLOOKUP(AF39,Group,7,FALSE)="",0,ROUND(AJ39-0.04999,1)-AJ39+AM39)</f>
        <v>0</v>
      </c>
      <c r="AM39" s="17" t="str">
        <f>IF(VLOOKUP(AF39,Group,7,FALSE)="","",VLOOKUP(AF39,Group,7,FALSE))</f>
        <v/>
      </c>
      <c r="AO39" s="31" t="s">
        <v>59</v>
      </c>
    </row>
    <row r="40" spans="2:41" s="3" customFormat="1" ht="9.9499999999999993" customHeight="1" x14ac:dyDescent="0.2">
      <c r="B40" s="116" t="s">
        <v>92</v>
      </c>
      <c r="D40" s="40"/>
      <c r="E40" s="75" t="s">
        <v>97</v>
      </c>
      <c r="F40" s="75"/>
      <c r="G40" s="30"/>
      <c r="H40" s="30"/>
      <c r="I40" s="30"/>
      <c r="J40" s="30"/>
      <c r="K40" s="30"/>
      <c r="L40" s="30"/>
      <c r="M40" s="30"/>
      <c r="N40" s="30"/>
      <c r="P40" s="75"/>
      <c r="Q40" s="91"/>
      <c r="R40" s="29"/>
      <c r="S40" s="39">
        <f>IF(Suggested="Yes",AA40,AG40)</f>
        <v>121.8</v>
      </c>
      <c r="T40" s="37" t="s">
        <v>46</v>
      </c>
      <c r="U40" s="5" t="str">
        <f>+Instructions!$B$3</f>
        <v>D</v>
      </c>
      <c r="V40" s="52"/>
      <c r="W40" s="56">
        <f>+Instructions!$C$22</f>
        <v>0</v>
      </c>
      <c r="X40" s="17">
        <f>ROUND($AA40*(1-W40)+0.004999,2)</f>
        <v>121.8</v>
      </c>
      <c r="Y40" s="52"/>
      <c r="Z40" s="6" t="s">
        <v>307</v>
      </c>
      <c r="AA40" s="39">
        <v>121.8</v>
      </c>
      <c r="AB40" s="60">
        <f>+W40</f>
        <v>0</v>
      </c>
      <c r="AC40" s="17">
        <f>+X40</f>
        <v>121.8</v>
      </c>
      <c r="AD40" s="12">
        <f>(AG40-AC40)/AG40</f>
        <v>0</v>
      </c>
      <c r="AE40" s="121"/>
      <c r="AF40" s="132">
        <v>5</v>
      </c>
      <c r="AG40" s="109">
        <f>SUM(AJ40:AL40)+AE40</f>
        <v>121.8</v>
      </c>
      <c r="AH40" s="52"/>
      <c r="AJ40" s="17">
        <f>ROUND(AC40/(1-VLOOKUP(AF40,Group,2,FALSE)),2)</f>
        <v>121.8</v>
      </c>
      <c r="AK40" s="17">
        <f>IF(VLOOKUP(AF40,Group,5,FALSE)="YES",VLOOKUP(ROUND(ROUND(AJ40,1)-AJ40,2),Round,2,FALSE)+VLOOKUP(AF40,Group,6,FALSE),0)</f>
        <v>0</v>
      </c>
      <c r="AL40" s="17">
        <f>IF(VLOOKUP(AF40,Group,7,FALSE)="",0,ROUND(AJ40-0.04999,1)-AJ40+AM40)</f>
        <v>0</v>
      </c>
      <c r="AM40" s="17" t="str">
        <f>IF(VLOOKUP(AF40,Group,7,FALSE)="","",VLOOKUP(AF40,Group,7,FALSE))</f>
        <v/>
      </c>
      <c r="AO40" s="31" t="s">
        <v>59</v>
      </c>
    </row>
    <row r="41" spans="2:41" s="3" customFormat="1" ht="0.95" customHeight="1" x14ac:dyDescent="0.2">
      <c r="C41" s="35"/>
      <c r="D41" s="40" t="s">
        <v>87</v>
      </c>
      <c r="E41" s="141"/>
      <c r="F41" s="141"/>
      <c r="H41" s="141"/>
      <c r="I41" s="141"/>
      <c r="J41" s="141"/>
      <c r="K41" s="141"/>
      <c r="L41" s="141"/>
      <c r="M41" s="141"/>
      <c r="N41" s="141"/>
      <c r="O41" s="141"/>
      <c r="P41" s="30"/>
      <c r="Q41" s="30"/>
      <c r="R41" s="30"/>
      <c r="S41" s="30"/>
      <c r="T41" s="30"/>
      <c r="U41" s="5"/>
      <c r="V41" s="52"/>
      <c r="W41" s="70"/>
      <c r="X41" s="70"/>
      <c r="Y41" s="52"/>
      <c r="Z41" s="39"/>
      <c r="AA41" s="39"/>
      <c r="AB41" s="55"/>
      <c r="AC41" s="17"/>
      <c r="AD41" s="15"/>
      <c r="AE41" s="65"/>
      <c r="AF41" s="124"/>
      <c r="AG41" s="17"/>
      <c r="AH41" s="52"/>
      <c r="AJ41" s="17"/>
      <c r="AK41" s="17"/>
      <c r="AL41" s="17"/>
      <c r="AM41" s="17"/>
      <c r="AO41" s="31" t="s">
        <v>59</v>
      </c>
    </row>
    <row r="42" spans="2:41" s="3" customFormat="1" ht="9.75" customHeight="1" x14ac:dyDescent="0.2">
      <c r="D42" s="99" t="s">
        <v>53</v>
      </c>
      <c r="E42" s="180" t="s">
        <v>105</v>
      </c>
      <c r="F42" s="142"/>
      <c r="G42" s="142"/>
      <c r="H42" s="142"/>
      <c r="I42" s="142"/>
      <c r="J42" s="142"/>
      <c r="K42" s="142"/>
      <c r="L42" s="142"/>
      <c r="M42" s="142"/>
      <c r="N42" s="142"/>
      <c r="O42" s="143"/>
      <c r="P42" s="142"/>
      <c r="Q42" s="144"/>
      <c r="R42" s="29"/>
      <c r="S42" s="39"/>
      <c r="T42" s="37"/>
      <c r="U42" s="37"/>
      <c r="V42" s="52"/>
      <c r="W42" s="56"/>
      <c r="X42" s="39"/>
      <c r="Y42" s="52"/>
      <c r="Z42" s="39"/>
      <c r="AA42" s="39"/>
      <c r="AB42" s="60"/>
      <c r="AC42" s="39"/>
      <c r="AD42" s="60"/>
      <c r="AE42" s="76"/>
      <c r="AF42" s="125"/>
      <c r="AG42" s="39"/>
      <c r="AH42" s="52"/>
      <c r="AJ42" s="39"/>
      <c r="AK42" s="39"/>
      <c r="AL42" s="39"/>
      <c r="AM42" s="39"/>
      <c r="AO42" s="31" t="s">
        <v>59</v>
      </c>
    </row>
    <row r="43" spans="2:41" s="3" customFormat="1" ht="9.75" customHeight="1" x14ac:dyDescent="0.2">
      <c r="D43" s="99"/>
      <c r="E43" s="180" t="s">
        <v>106</v>
      </c>
      <c r="F43" s="142"/>
      <c r="G43" s="142"/>
      <c r="H43" s="142"/>
      <c r="I43" s="142"/>
      <c r="J43" s="142"/>
      <c r="K43" s="142"/>
      <c r="L43" s="142"/>
      <c r="M43" s="142"/>
      <c r="N43" s="142"/>
      <c r="O43" s="143"/>
      <c r="P43" s="142"/>
      <c r="Q43" s="144"/>
      <c r="R43" s="29"/>
      <c r="S43" s="39"/>
      <c r="T43" s="37"/>
      <c r="U43" s="37"/>
      <c r="V43" s="52"/>
      <c r="W43" s="56"/>
      <c r="X43" s="39"/>
      <c r="Y43" s="52"/>
      <c r="Z43" s="39"/>
      <c r="AA43" s="39"/>
      <c r="AB43" s="60"/>
      <c r="AC43" s="39"/>
      <c r="AD43" s="60"/>
      <c r="AE43" s="76"/>
      <c r="AF43" s="125"/>
      <c r="AG43" s="39"/>
      <c r="AH43" s="52"/>
      <c r="AJ43" s="39"/>
      <c r="AK43" s="39"/>
      <c r="AL43" s="39"/>
      <c r="AM43" s="39"/>
      <c r="AO43" s="31" t="s">
        <v>59</v>
      </c>
    </row>
    <row r="44" spans="2:41" s="3" customFormat="1" ht="3.95" customHeight="1" x14ac:dyDescent="0.2">
      <c r="P44" s="75"/>
      <c r="Q44" s="91"/>
      <c r="R44" s="6"/>
      <c r="S44" s="39"/>
      <c r="T44" s="6"/>
      <c r="U44" s="5"/>
      <c r="V44" s="52"/>
      <c r="W44" s="56"/>
      <c r="X44" s="15"/>
      <c r="Y44" s="52"/>
      <c r="Z44" s="39"/>
      <c r="AA44" s="39"/>
      <c r="AB44" s="55"/>
      <c r="AC44" s="17"/>
      <c r="AD44" s="15"/>
      <c r="AE44" s="65"/>
      <c r="AF44" s="124"/>
      <c r="AG44" s="39"/>
      <c r="AH44" s="52"/>
      <c r="AJ44" s="17"/>
      <c r="AK44" s="17"/>
      <c r="AL44" s="17"/>
      <c r="AM44" s="17"/>
      <c r="AO44" s="31" t="s">
        <v>59</v>
      </c>
    </row>
    <row r="45" spans="2:41" s="3" customFormat="1" ht="9.9499999999999993" customHeight="1" x14ac:dyDescent="0.2">
      <c r="C45" s="74"/>
      <c r="D45" s="11" t="s">
        <v>108</v>
      </c>
      <c r="P45" s="4"/>
      <c r="Q45" s="6"/>
      <c r="R45" s="94" t="s">
        <v>223</v>
      </c>
      <c r="S45" s="178" t="s">
        <v>227</v>
      </c>
      <c r="T45" s="179"/>
      <c r="U45" s="5"/>
      <c r="V45" s="52"/>
      <c r="W45" s="70"/>
      <c r="X45" s="70"/>
      <c r="Y45" s="52"/>
      <c r="Z45" s="39"/>
      <c r="AA45" s="39"/>
      <c r="AB45" s="55"/>
      <c r="AC45" s="17"/>
      <c r="AD45" s="15"/>
      <c r="AE45" s="65"/>
      <c r="AF45" s="124"/>
      <c r="AG45" s="17"/>
      <c r="AH45" s="52"/>
      <c r="AJ45" s="17"/>
      <c r="AK45" s="17"/>
      <c r="AL45" s="17"/>
      <c r="AM45" s="17"/>
      <c r="AO45" s="31"/>
    </row>
    <row r="46" spans="2:41" s="3" customFormat="1" ht="2.1" customHeight="1" x14ac:dyDescent="0.2">
      <c r="P46" s="75"/>
      <c r="Q46" s="91"/>
      <c r="R46" s="6"/>
      <c r="S46" s="39"/>
      <c r="T46" s="6"/>
      <c r="U46" s="5"/>
      <c r="V46" s="52"/>
      <c r="W46" s="56"/>
      <c r="X46" s="15"/>
      <c r="Y46" s="52"/>
      <c r="Z46" s="39"/>
      <c r="AA46" s="39"/>
      <c r="AB46" s="55"/>
      <c r="AC46" s="17"/>
      <c r="AD46" s="15"/>
      <c r="AE46" s="65"/>
      <c r="AF46" s="124"/>
      <c r="AG46" s="39"/>
      <c r="AH46" s="52"/>
      <c r="AJ46" s="17"/>
      <c r="AK46" s="17"/>
      <c r="AL46" s="17"/>
      <c r="AM46" s="17"/>
      <c r="AO46" s="31" t="s">
        <v>59</v>
      </c>
    </row>
    <row r="47" spans="2:41" s="3" customFormat="1" ht="9.9499999999999993" customHeight="1" x14ac:dyDescent="0.2">
      <c r="B47" s="116" t="s">
        <v>92</v>
      </c>
      <c r="D47" s="40"/>
      <c r="E47" s="75" t="s">
        <v>94</v>
      </c>
      <c r="F47" s="75"/>
      <c r="G47" s="30" t="s">
        <v>110</v>
      </c>
      <c r="H47" s="30"/>
      <c r="I47" s="30"/>
      <c r="J47" s="30"/>
      <c r="K47" s="30"/>
      <c r="L47" s="30"/>
      <c r="M47" s="30"/>
      <c r="N47" s="30"/>
      <c r="P47" s="75"/>
      <c r="Q47" s="91"/>
      <c r="R47" s="29"/>
      <c r="S47" s="39">
        <f>IF(Suggested="Yes",AA47,AG47)</f>
        <v>126.35</v>
      </c>
      <c r="T47" s="37" t="s">
        <v>46</v>
      </c>
      <c r="U47" s="5" t="str">
        <f>+Instructions!$B$3</f>
        <v>D</v>
      </c>
      <c r="V47" s="52"/>
      <c r="W47" s="56">
        <f>+Instructions!$C$22</f>
        <v>0</v>
      </c>
      <c r="X47" s="17">
        <f>ROUND($AA47*(1-W47)+0.004999,2)</f>
        <v>126.35</v>
      </c>
      <c r="Y47" s="52"/>
      <c r="Z47" s="6" t="s">
        <v>307</v>
      </c>
      <c r="AA47" s="39">
        <v>126.35</v>
      </c>
      <c r="AB47" s="60">
        <f t="shared" ref="AB47:AC48" si="10">+W47</f>
        <v>0</v>
      </c>
      <c r="AC47" s="17">
        <f t="shared" si="10"/>
        <v>126.35</v>
      </c>
      <c r="AD47" s="12">
        <f>(AG47-AC47)/AG47</f>
        <v>0</v>
      </c>
      <c r="AE47" s="121"/>
      <c r="AF47" s="132">
        <v>5</v>
      </c>
      <c r="AG47" s="109">
        <f>SUM(AJ47:AL47)+AE47</f>
        <v>126.35</v>
      </c>
      <c r="AH47" s="52"/>
      <c r="AJ47" s="17">
        <f>ROUND(AC47/(1-VLOOKUP(AF47,Group,2,FALSE)),2)</f>
        <v>126.35</v>
      </c>
      <c r="AK47" s="17">
        <f>IF(VLOOKUP(AF47,Group,5,FALSE)="YES",VLOOKUP(ROUND(ROUND(AJ47,1)-AJ47,2),Round,2,FALSE)+VLOOKUP(AF47,Group,6,FALSE),0)</f>
        <v>0</v>
      </c>
      <c r="AL47" s="17">
        <f>IF(VLOOKUP(AF47,Group,7,FALSE)="",0,ROUND(AJ47-0.04999,1)-AJ47+AM47)</f>
        <v>0</v>
      </c>
      <c r="AM47" s="17" t="str">
        <f>IF(VLOOKUP(AF47,Group,7,FALSE)="","",VLOOKUP(AF47,Group,7,FALSE))</f>
        <v/>
      </c>
      <c r="AO47" s="31" t="s">
        <v>59</v>
      </c>
    </row>
    <row r="48" spans="2:41" s="3" customFormat="1" ht="9.9499999999999993" customHeight="1" x14ac:dyDescent="0.2">
      <c r="B48" s="116" t="s">
        <v>92</v>
      </c>
      <c r="D48" s="40"/>
      <c r="E48" s="75" t="s">
        <v>95</v>
      </c>
      <c r="F48" s="75"/>
      <c r="G48" s="30" t="s">
        <v>110</v>
      </c>
      <c r="H48" s="30"/>
      <c r="I48" s="30"/>
      <c r="J48" s="30"/>
      <c r="K48" s="30"/>
      <c r="L48" s="30"/>
      <c r="M48" s="30"/>
      <c r="N48" s="30"/>
      <c r="P48" s="75"/>
      <c r="Q48" s="91"/>
      <c r="R48" s="29"/>
      <c r="S48" s="39">
        <f>IF(Suggested="Yes",AA48,AG48)</f>
        <v>528.1</v>
      </c>
      <c r="T48" s="37" t="s">
        <v>46</v>
      </c>
      <c r="U48" s="5" t="str">
        <f>+Instructions!$B$3</f>
        <v>D</v>
      </c>
      <c r="V48" s="52"/>
      <c r="W48" s="56">
        <f>+Instructions!$C$22</f>
        <v>0</v>
      </c>
      <c r="X48" s="17">
        <f>ROUND($AA48*(1-W48)+0.004999,2)</f>
        <v>528.1</v>
      </c>
      <c r="Y48" s="52"/>
      <c r="Z48" s="6" t="s">
        <v>307</v>
      </c>
      <c r="AA48" s="39">
        <v>528.1</v>
      </c>
      <c r="AB48" s="60">
        <f t="shared" si="10"/>
        <v>0</v>
      </c>
      <c r="AC48" s="17">
        <f t="shared" si="10"/>
        <v>528.1</v>
      </c>
      <c r="AD48" s="12">
        <f>(AG48-AC48)/AG48</f>
        <v>0</v>
      </c>
      <c r="AE48" s="121"/>
      <c r="AF48" s="132">
        <v>5</v>
      </c>
      <c r="AG48" s="109">
        <f>SUM(AJ48:AL48)+AE48</f>
        <v>528.1</v>
      </c>
      <c r="AH48" s="52"/>
      <c r="AJ48" s="17">
        <f>ROUND(AC48/(1-VLOOKUP(AF48,Group,2,FALSE)),2)</f>
        <v>528.1</v>
      </c>
      <c r="AK48" s="17">
        <f>IF(VLOOKUP(AF48,Group,5,FALSE)="YES",VLOOKUP(ROUND(ROUND(AJ48,1)-AJ48,2),Round,2,FALSE)+VLOOKUP(AF48,Group,6,FALSE),0)</f>
        <v>0</v>
      </c>
      <c r="AL48" s="17">
        <f>IF(VLOOKUP(AF48,Group,7,FALSE)="",0,ROUND(AJ48-0.04999,1)-AJ48+AM48)</f>
        <v>0</v>
      </c>
      <c r="AM48" s="17" t="str">
        <f>IF(VLOOKUP(AF48,Group,7,FALSE)="","",VLOOKUP(AF48,Group,7,FALSE))</f>
        <v/>
      </c>
      <c r="AO48" s="31" t="s">
        <v>59</v>
      </c>
    </row>
    <row r="49" spans="3:41" s="3" customFormat="1" ht="0.95" customHeight="1" x14ac:dyDescent="0.2">
      <c r="C49" s="35"/>
      <c r="D49" s="40" t="s">
        <v>87</v>
      </c>
      <c r="E49" s="141"/>
      <c r="F49" s="141"/>
      <c r="H49" s="141"/>
      <c r="I49" s="141"/>
      <c r="J49" s="141"/>
      <c r="K49" s="141"/>
      <c r="L49" s="141"/>
      <c r="M49" s="141"/>
      <c r="N49" s="141"/>
      <c r="O49" s="141"/>
      <c r="P49" s="30"/>
      <c r="Q49" s="30"/>
      <c r="R49" s="30"/>
      <c r="S49" s="30"/>
      <c r="T49" s="30"/>
      <c r="U49" s="5"/>
      <c r="V49" s="52"/>
      <c r="W49" s="70"/>
      <c r="X49" s="70"/>
      <c r="Y49" s="52"/>
      <c r="Z49" s="39"/>
      <c r="AA49" s="39"/>
      <c r="AB49" s="55"/>
      <c r="AC49" s="17"/>
      <c r="AD49" s="15"/>
      <c r="AE49" s="65"/>
      <c r="AF49" s="124"/>
      <c r="AG49" s="17"/>
      <c r="AH49" s="52"/>
      <c r="AJ49" s="17"/>
      <c r="AK49" s="17"/>
      <c r="AL49" s="17"/>
      <c r="AM49" s="17"/>
      <c r="AO49" s="31" t="s">
        <v>59</v>
      </c>
    </row>
    <row r="50" spans="3:41" s="3" customFormat="1" ht="9.75" customHeight="1" x14ac:dyDescent="0.2">
      <c r="D50" s="99" t="s">
        <v>53</v>
      </c>
      <c r="E50" s="180" t="s">
        <v>111</v>
      </c>
      <c r="F50" s="142"/>
      <c r="G50" s="142"/>
      <c r="H50" s="142"/>
      <c r="I50" s="142"/>
      <c r="J50" s="142"/>
      <c r="K50" s="142"/>
      <c r="L50" s="142"/>
      <c r="M50" s="142"/>
      <c r="N50" s="142"/>
      <c r="O50" s="143"/>
      <c r="P50" s="142"/>
      <c r="Q50" s="144"/>
      <c r="R50" s="29"/>
      <c r="S50" s="39"/>
      <c r="T50" s="37"/>
      <c r="U50" s="37"/>
      <c r="V50" s="52"/>
      <c r="W50" s="56"/>
      <c r="X50" s="39"/>
      <c r="Y50" s="52"/>
      <c r="Z50" s="39"/>
      <c r="AA50" s="39"/>
      <c r="AB50" s="60"/>
      <c r="AC50" s="39"/>
      <c r="AD50" s="60"/>
      <c r="AE50" s="76"/>
      <c r="AF50" s="125"/>
      <c r="AG50" s="39"/>
      <c r="AH50" s="52"/>
      <c r="AJ50" s="39"/>
      <c r="AK50" s="39"/>
      <c r="AL50" s="39"/>
      <c r="AM50" s="39"/>
      <c r="AO50" s="31" t="s">
        <v>59</v>
      </c>
    </row>
    <row r="51" spans="3:41" s="3" customFormat="1" ht="9.75" customHeight="1" x14ac:dyDescent="0.2">
      <c r="D51" s="99"/>
      <c r="E51" s="180" t="s">
        <v>112</v>
      </c>
      <c r="F51" s="142"/>
      <c r="G51" s="142"/>
      <c r="H51" s="142"/>
      <c r="I51" s="142"/>
      <c r="J51" s="142"/>
      <c r="K51" s="142"/>
      <c r="L51" s="142"/>
      <c r="M51" s="142"/>
      <c r="N51" s="142"/>
      <c r="O51" s="143"/>
      <c r="P51" s="142"/>
      <c r="Q51" s="144"/>
      <c r="R51" s="29"/>
      <c r="S51" s="39"/>
      <c r="T51" s="37"/>
      <c r="U51" s="37"/>
      <c r="V51" s="52"/>
      <c r="W51" s="56"/>
      <c r="X51" s="39"/>
      <c r="Y51" s="52"/>
      <c r="Z51" s="39"/>
      <c r="AA51" s="39"/>
      <c r="AB51" s="60"/>
      <c r="AC51" s="39"/>
      <c r="AD51" s="60"/>
      <c r="AE51" s="76"/>
      <c r="AF51" s="125"/>
      <c r="AG51" s="39"/>
      <c r="AH51" s="52"/>
      <c r="AJ51" s="39"/>
      <c r="AK51" s="39"/>
      <c r="AL51" s="39"/>
      <c r="AM51" s="39"/>
      <c r="AO51" s="31" t="s">
        <v>59</v>
      </c>
    </row>
    <row r="52" spans="3:41" s="3" customFormat="1" ht="9.75" customHeight="1" x14ac:dyDescent="0.2">
      <c r="D52" s="99"/>
      <c r="E52" s="180" t="s">
        <v>114</v>
      </c>
      <c r="F52" s="142"/>
      <c r="G52" s="142"/>
      <c r="H52" s="142"/>
      <c r="I52" s="142"/>
      <c r="J52" s="142"/>
      <c r="K52" s="142"/>
      <c r="L52" s="142"/>
      <c r="M52" s="142"/>
      <c r="N52" s="142"/>
      <c r="O52" s="143"/>
      <c r="P52" s="142"/>
      <c r="Q52" s="144"/>
      <c r="R52" s="29"/>
      <c r="S52" s="39"/>
      <c r="T52" s="37"/>
      <c r="U52" s="37"/>
      <c r="V52" s="52"/>
      <c r="W52" s="56"/>
      <c r="X52" s="39"/>
      <c r="Y52" s="52"/>
      <c r="Z52" s="39"/>
      <c r="AA52" s="39"/>
      <c r="AB52" s="60"/>
      <c r="AC52" s="39"/>
      <c r="AD52" s="60"/>
      <c r="AE52" s="76"/>
      <c r="AF52" s="125"/>
      <c r="AG52" s="39"/>
      <c r="AH52" s="52"/>
      <c r="AJ52" s="39"/>
      <c r="AK52" s="39"/>
      <c r="AL52" s="39"/>
      <c r="AM52" s="39"/>
      <c r="AO52" s="31" t="s">
        <v>59</v>
      </c>
    </row>
    <row r="53" spans="3:41" s="3" customFormat="1" ht="9.75" customHeight="1" x14ac:dyDescent="0.2">
      <c r="D53" s="99"/>
      <c r="E53" s="180" t="s">
        <v>113</v>
      </c>
      <c r="F53" s="142"/>
      <c r="G53" s="142"/>
      <c r="H53" s="142"/>
      <c r="I53" s="142"/>
      <c r="J53" s="142"/>
      <c r="K53" s="142"/>
      <c r="L53" s="142"/>
      <c r="M53" s="142"/>
      <c r="N53" s="142"/>
      <c r="O53" s="143"/>
      <c r="P53" s="142"/>
      <c r="Q53" s="144"/>
      <c r="R53" s="29"/>
      <c r="S53" s="39"/>
      <c r="T53" s="37"/>
      <c r="U53" s="37"/>
      <c r="V53" s="52"/>
      <c r="W53" s="56"/>
      <c r="X53" s="39"/>
      <c r="Y53" s="52"/>
      <c r="Z53" s="39"/>
      <c r="AA53" s="39"/>
      <c r="AB53" s="60"/>
      <c r="AC53" s="39"/>
      <c r="AD53" s="60"/>
      <c r="AE53" s="76"/>
      <c r="AF53" s="125"/>
      <c r="AG53" s="39"/>
      <c r="AH53" s="52"/>
      <c r="AJ53" s="39"/>
      <c r="AK53" s="39"/>
      <c r="AL53" s="39"/>
      <c r="AM53" s="39"/>
      <c r="AO53" s="31" t="s">
        <v>59</v>
      </c>
    </row>
    <row r="54" spans="3:41" s="3" customFormat="1" ht="3.95" customHeight="1" x14ac:dyDescent="0.2">
      <c r="P54" s="75"/>
      <c r="Q54" s="91"/>
      <c r="R54" s="6"/>
      <c r="S54" s="39"/>
      <c r="T54" s="6"/>
      <c r="U54" s="5"/>
      <c r="V54" s="52"/>
      <c r="W54" s="56"/>
      <c r="X54" s="15"/>
      <c r="Y54" s="52"/>
      <c r="Z54" s="39"/>
      <c r="AA54" s="39"/>
      <c r="AB54" s="55"/>
      <c r="AC54" s="17"/>
      <c r="AD54" s="15"/>
      <c r="AE54" s="65"/>
      <c r="AF54" s="124"/>
      <c r="AG54" s="39"/>
      <c r="AH54" s="52"/>
      <c r="AJ54" s="17"/>
      <c r="AK54" s="17"/>
      <c r="AL54" s="17"/>
      <c r="AM54" s="17"/>
      <c r="AO54" s="31" t="s">
        <v>59</v>
      </c>
    </row>
    <row r="55" spans="3:41" s="3" customFormat="1" ht="9.9499999999999993" customHeight="1" x14ac:dyDescent="0.2">
      <c r="C55" s="74" t="s">
        <v>115</v>
      </c>
      <c r="D55" s="145"/>
      <c r="E55" s="145"/>
      <c r="P55" s="4"/>
      <c r="Q55" s="6"/>
      <c r="S55" s="21"/>
      <c r="T55" s="68"/>
      <c r="U55" s="5"/>
      <c r="V55" s="52"/>
      <c r="W55" s="70"/>
      <c r="X55" s="70"/>
      <c r="Y55" s="52"/>
      <c r="Z55" s="39"/>
      <c r="AA55" s="39"/>
      <c r="AB55" s="55"/>
      <c r="AC55" s="17"/>
      <c r="AD55" s="15"/>
      <c r="AE55" s="65"/>
      <c r="AF55" s="124"/>
      <c r="AG55" s="17"/>
      <c r="AH55" s="52"/>
      <c r="AJ55" s="17"/>
      <c r="AK55" s="17"/>
      <c r="AL55" s="17"/>
      <c r="AM55" s="17"/>
      <c r="AO55" s="31"/>
    </row>
    <row r="56" spans="3:41" s="3" customFormat="1" ht="3.95" customHeight="1" x14ac:dyDescent="0.2">
      <c r="C56" s="35"/>
      <c r="D56" s="40" t="s">
        <v>87</v>
      </c>
      <c r="E56" s="141"/>
      <c r="F56" s="141"/>
      <c r="H56" s="141"/>
      <c r="I56" s="141"/>
      <c r="J56" s="141"/>
      <c r="K56" s="141"/>
      <c r="L56" s="141"/>
      <c r="M56" s="141"/>
      <c r="N56" s="141"/>
      <c r="O56" s="141"/>
      <c r="P56" s="30"/>
      <c r="Q56" s="30"/>
      <c r="R56" s="30"/>
      <c r="S56" s="30"/>
      <c r="T56" s="30"/>
      <c r="U56" s="5"/>
      <c r="V56" s="52"/>
      <c r="W56" s="70"/>
      <c r="X56" s="70"/>
      <c r="Y56" s="52"/>
      <c r="Z56" s="39"/>
      <c r="AA56" s="39"/>
      <c r="AB56" s="55"/>
      <c r="AC56" s="17"/>
      <c r="AD56" s="15"/>
      <c r="AE56" s="65"/>
      <c r="AF56" s="124"/>
      <c r="AG56" s="17"/>
      <c r="AH56" s="52"/>
      <c r="AJ56" s="17"/>
      <c r="AK56" s="17"/>
      <c r="AL56" s="17"/>
      <c r="AM56" s="17"/>
      <c r="AO56" s="31" t="s">
        <v>59</v>
      </c>
    </row>
    <row r="57" spans="3:41" s="3" customFormat="1" ht="9.9499999999999993" customHeight="1" x14ac:dyDescent="0.2">
      <c r="C57" s="150"/>
      <c r="D57" s="151" t="s">
        <v>280</v>
      </c>
      <c r="E57" s="152"/>
      <c r="F57" s="152"/>
      <c r="G57" s="152"/>
      <c r="H57" s="152"/>
      <c r="I57" s="152"/>
      <c r="J57" s="152"/>
      <c r="K57" s="152"/>
      <c r="L57" s="152"/>
      <c r="M57" s="152"/>
      <c r="N57" s="152"/>
      <c r="O57" s="152"/>
      <c r="P57" s="153"/>
      <c r="Q57" s="154"/>
      <c r="R57" s="94" t="s">
        <v>223</v>
      </c>
      <c r="S57" s="178" t="s">
        <v>228</v>
      </c>
      <c r="T57" s="179"/>
      <c r="U57" s="5"/>
      <c r="V57" s="52"/>
      <c r="W57" s="70"/>
      <c r="X57" s="70"/>
      <c r="Y57" s="52"/>
      <c r="Z57" s="39"/>
      <c r="AA57" s="39"/>
      <c r="AB57" s="55"/>
      <c r="AC57" s="17"/>
      <c r="AD57" s="15"/>
      <c r="AE57" s="65"/>
      <c r="AF57" s="124"/>
      <c r="AG57" s="17"/>
      <c r="AH57" s="52"/>
      <c r="AJ57" s="17"/>
      <c r="AK57" s="17"/>
      <c r="AL57" s="17"/>
      <c r="AM57" s="17"/>
      <c r="AO57" s="31"/>
    </row>
    <row r="58" spans="3:41" s="3" customFormat="1" ht="2.1" customHeight="1" x14ac:dyDescent="0.2">
      <c r="C58" s="155"/>
      <c r="D58" s="156" t="s">
        <v>87</v>
      </c>
      <c r="E58" s="157"/>
      <c r="F58" s="157"/>
      <c r="G58" s="152"/>
      <c r="H58" s="157"/>
      <c r="I58" s="152"/>
      <c r="J58" s="157"/>
      <c r="K58" s="157"/>
      <c r="L58" s="157"/>
      <c r="M58" s="157"/>
      <c r="N58" s="157"/>
      <c r="O58" s="157"/>
      <c r="P58" s="158"/>
      <c r="Q58" s="158"/>
      <c r="R58" s="158"/>
      <c r="S58" s="158"/>
      <c r="T58" s="158"/>
      <c r="U58" s="5"/>
      <c r="V58" s="52"/>
      <c r="W58" s="70"/>
      <c r="X58" s="70"/>
      <c r="Y58" s="52"/>
      <c r="Z58" s="39"/>
      <c r="AA58" s="39"/>
      <c r="AB58" s="55"/>
      <c r="AC58" s="17"/>
      <c r="AD58" s="15"/>
      <c r="AE58" s="65"/>
      <c r="AF58" s="124"/>
      <c r="AG58" s="17"/>
      <c r="AH58" s="52"/>
      <c r="AJ58" s="17"/>
      <c r="AK58" s="17"/>
      <c r="AL58" s="17"/>
      <c r="AM58" s="17"/>
      <c r="AO58" s="31" t="s">
        <v>59</v>
      </c>
    </row>
    <row r="59" spans="3:41" s="3" customFormat="1" ht="9.9499999999999993" customHeight="1" x14ac:dyDescent="0.2">
      <c r="C59" s="155"/>
      <c r="D59" s="156" t="s">
        <v>10</v>
      </c>
      <c r="E59" s="157" t="s">
        <v>209</v>
      </c>
      <c r="F59" s="157"/>
      <c r="G59" s="157"/>
      <c r="H59" s="157" t="s">
        <v>124</v>
      </c>
      <c r="I59" s="152"/>
      <c r="J59" s="157"/>
      <c r="K59" s="157" t="s">
        <v>212</v>
      </c>
      <c r="L59" s="152"/>
      <c r="M59" s="157"/>
      <c r="N59" s="157" t="s">
        <v>218</v>
      </c>
      <c r="O59" s="152"/>
      <c r="P59" s="158"/>
      <c r="Q59" s="158"/>
      <c r="R59" s="158"/>
      <c r="S59" s="158"/>
      <c r="T59" s="158"/>
      <c r="U59" s="5"/>
      <c r="V59" s="52"/>
      <c r="W59" s="70"/>
      <c r="X59" s="70"/>
      <c r="Y59" s="52"/>
      <c r="Z59" s="39"/>
      <c r="AA59" s="39"/>
      <c r="AB59" s="55"/>
      <c r="AC59" s="17"/>
      <c r="AD59" s="15"/>
      <c r="AE59" s="65"/>
      <c r="AF59" s="124"/>
      <c r="AG59" s="17"/>
      <c r="AH59" s="52"/>
      <c r="AJ59" s="17"/>
      <c r="AK59" s="17"/>
      <c r="AL59" s="17"/>
      <c r="AM59" s="17"/>
      <c r="AO59" s="31" t="s">
        <v>59</v>
      </c>
    </row>
    <row r="60" spans="3:41" s="3" customFormat="1" ht="9.9499999999999993" customHeight="1" x14ac:dyDescent="0.2">
      <c r="C60" s="155"/>
      <c r="D60" s="156"/>
      <c r="E60" s="157" t="s">
        <v>116</v>
      </c>
      <c r="F60" s="157"/>
      <c r="G60" s="157"/>
      <c r="H60" s="157" t="s">
        <v>119</v>
      </c>
      <c r="I60" s="152"/>
      <c r="J60" s="157"/>
      <c r="K60" s="157" t="s">
        <v>213</v>
      </c>
      <c r="L60" s="152"/>
      <c r="M60" s="157"/>
      <c r="N60" s="157" t="s">
        <v>219</v>
      </c>
      <c r="O60" s="152"/>
      <c r="P60" s="158"/>
      <c r="Q60" s="158"/>
      <c r="R60" s="158"/>
      <c r="S60" s="158"/>
      <c r="T60" s="158"/>
      <c r="U60" s="5"/>
      <c r="V60" s="52"/>
      <c r="W60" s="70"/>
      <c r="X60" s="70"/>
      <c r="Y60" s="52"/>
      <c r="Z60" s="39"/>
      <c r="AA60" s="39"/>
      <c r="AB60" s="55"/>
      <c r="AC60" s="17"/>
      <c r="AD60" s="15"/>
      <c r="AE60" s="65"/>
      <c r="AF60" s="124"/>
      <c r="AG60" s="17"/>
      <c r="AH60" s="52"/>
      <c r="AJ60" s="17"/>
      <c r="AK60" s="17"/>
      <c r="AL60" s="17"/>
      <c r="AM60" s="17"/>
      <c r="AO60" s="31" t="s">
        <v>59</v>
      </c>
    </row>
    <row r="61" spans="3:41" s="3" customFormat="1" ht="9.9499999999999993" customHeight="1" x14ac:dyDescent="0.2">
      <c r="C61" s="155"/>
      <c r="D61" s="156"/>
      <c r="E61" s="157" t="s">
        <v>117</v>
      </c>
      <c r="F61" s="157"/>
      <c r="G61" s="157"/>
      <c r="H61" s="157" t="s">
        <v>122</v>
      </c>
      <c r="I61" s="152"/>
      <c r="J61" s="157"/>
      <c r="K61" s="157" t="s">
        <v>211</v>
      </c>
      <c r="L61" s="152"/>
      <c r="M61" s="157"/>
      <c r="N61" s="157" t="s">
        <v>217</v>
      </c>
      <c r="O61" s="152"/>
      <c r="P61" s="158"/>
      <c r="Q61" s="158"/>
      <c r="R61" s="158"/>
      <c r="S61" s="158"/>
      <c r="T61" s="158"/>
      <c r="U61" s="5"/>
      <c r="V61" s="52"/>
      <c r="W61" s="70"/>
      <c r="X61" s="70"/>
      <c r="Y61" s="52"/>
      <c r="Z61" s="39"/>
      <c r="AA61" s="39"/>
      <c r="AB61" s="55"/>
      <c r="AC61" s="17"/>
      <c r="AD61" s="15"/>
      <c r="AE61" s="65"/>
      <c r="AF61" s="124"/>
      <c r="AG61" s="17"/>
      <c r="AH61" s="52"/>
      <c r="AJ61" s="17"/>
      <c r="AK61" s="17"/>
      <c r="AL61" s="17"/>
      <c r="AM61" s="17"/>
      <c r="AO61" s="31" t="s">
        <v>59</v>
      </c>
    </row>
    <row r="62" spans="3:41" s="3" customFormat="1" ht="9.9499999999999993" customHeight="1" x14ac:dyDescent="0.2">
      <c r="C62" s="155"/>
      <c r="D62" s="156"/>
      <c r="E62" s="157" t="s">
        <v>118</v>
      </c>
      <c r="F62" s="157"/>
      <c r="G62" s="157"/>
      <c r="H62" s="157" t="s">
        <v>120</v>
      </c>
      <c r="I62" s="152"/>
      <c r="J62" s="157"/>
      <c r="K62" s="157" t="s">
        <v>214</v>
      </c>
      <c r="L62" s="152"/>
      <c r="M62" s="157"/>
      <c r="N62" s="157"/>
      <c r="O62" s="152"/>
      <c r="P62" s="158"/>
      <c r="Q62" s="158"/>
      <c r="R62" s="158"/>
      <c r="S62" s="158"/>
      <c r="T62" s="158"/>
      <c r="U62" s="5"/>
      <c r="V62" s="52"/>
      <c r="W62" s="70"/>
      <c r="X62" s="70"/>
      <c r="Y62" s="52"/>
      <c r="Z62" s="39"/>
      <c r="AA62" s="39"/>
      <c r="AB62" s="55"/>
      <c r="AC62" s="17"/>
      <c r="AD62" s="15"/>
      <c r="AE62" s="65"/>
      <c r="AF62" s="124"/>
      <c r="AG62" s="17"/>
      <c r="AH62" s="52"/>
      <c r="AJ62" s="17"/>
      <c r="AK62" s="17"/>
      <c r="AL62" s="17"/>
      <c r="AM62" s="17"/>
      <c r="AO62" s="31" t="s">
        <v>59</v>
      </c>
    </row>
    <row r="63" spans="3:41" s="3" customFormat="1" ht="9.9499999999999993" customHeight="1" x14ac:dyDescent="0.2">
      <c r="C63" s="155"/>
      <c r="D63" s="156"/>
      <c r="E63" s="157" t="s">
        <v>123</v>
      </c>
      <c r="F63" s="152"/>
      <c r="G63" s="157"/>
      <c r="H63" s="157" t="s">
        <v>125</v>
      </c>
      <c r="I63" s="152"/>
      <c r="J63" s="157"/>
      <c r="K63" s="157" t="s">
        <v>215</v>
      </c>
      <c r="L63" s="152"/>
      <c r="M63" s="157"/>
      <c r="N63" s="157"/>
      <c r="O63" s="152"/>
      <c r="P63" s="158"/>
      <c r="Q63" s="158" t="s">
        <v>87</v>
      </c>
      <c r="R63" s="158"/>
      <c r="S63" s="158"/>
      <c r="T63" s="158"/>
      <c r="U63" s="5"/>
      <c r="V63" s="52"/>
      <c r="W63" s="70"/>
      <c r="X63" s="70"/>
      <c r="Y63" s="52"/>
      <c r="Z63" s="39"/>
      <c r="AA63" s="39"/>
      <c r="AB63" s="55"/>
      <c r="AC63" s="17"/>
      <c r="AD63" s="15"/>
      <c r="AE63" s="65"/>
      <c r="AF63" s="124"/>
      <c r="AG63" s="17"/>
      <c r="AH63" s="52"/>
      <c r="AJ63" s="17"/>
      <c r="AK63" s="17"/>
      <c r="AL63" s="17"/>
      <c r="AM63" s="17"/>
      <c r="AO63" s="31" t="s">
        <v>59</v>
      </c>
    </row>
    <row r="64" spans="3:41" s="3" customFormat="1" ht="9.9499999999999993" customHeight="1" x14ac:dyDescent="0.2">
      <c r="C64" s="155"/>
      <c r="D64" s="156"/>
      <c r="E64" s="157" t="s">
        <v>210</v>
      </c>
      <c r="F64" s="152"/>
      <c r="G64" s="157"/>
      <c r="H64" s="157" t="s">
        <v>126</v>
      </c>
      <c r="I64" s="152"/>
      <c r="J64" s="157"/>
      <c r="K64" s="157" t="s">
        <v>216</v>
      </c>
      <c r="L64" s="152"/>
      <c r="M64" s="157"/>
      <c r="N64" s="157"/>
      <c r="O64" s="152" t="s">
        <v>87</v>
      </c>
      <c r="P64" s="158"/>
      <c r="Q64" s="158"/>
      <c r="R64" s="158"/>
      <c r="S64" s="158"/>
      <c r="T64" s="158"/>
      <c r="U64" s="5"/>
      <c r="V64" s="52"/>
      <c r="W64" s="70"/>
      <c r="X64" s="70"/>
      <c r="Y64" s="52"/>
      <c r="Z64" s="39"/>
      <c r="AA64" s="39"/>
      <c r="AB64" s="55"/>
      <c r="AC64" s="17"/>
      <c r="AD64" s="15"/>
      <c r="AE64" s="65"/>
      <c r="AF64" s="124"/>
      <c r="AG64" s="17"/>
      <c r="AH64" s="52"/>
      <c r="AJ64" s="17"/>
      <c r="AK64" s="17"/>
      <c r="AL64" s="17"/>
      <c r="AM64" s="17"/>
      <c r="AO64" s="31" t="s">
        <v>59</v>
      </c>
    </row>
    <row r="65" spans="2:41" s="3" customFormat="1" ht="2.1" customHeight="1" x14ac:dyDescent="0.2">
      <c r="C65" s="152"/>
      <c r="D65" s="152"/>
      <c r="E65" s="152"/>
      <c r="F65" s="152"/>
      <c r="G65" s="152"/>
      <c r="H65" s="152"/>
      <c r="I65" s="152"/>
      <c r="J65" s="152"/>
      <c r="K65" s="152"/>
      <c r="L65" s="152"/>
      <c r="M65" s="152"/>
      <c r="N65" s="152"/>
      <c r="O65" s="152"/>
      <c r="P65" s="159"/>
      <c r="Q65" s="160"/>
      <c r="R65" s="154"/>
      <c r="S65" s="161"/>
      <c r="T65" s="154"/>
      <c r="U65" s="5"/>
      <c r="V65" s="52"/>
      <c r="W65" s="56"/>
      <c r="X65" s="15"/>
      <c r="Y65" s="52"/>
      <c r="Z65" s="39"/>
      <c r="AA65" s="39"/>
      <c r="AB65" s="55"/>
      <c r="AC65" s="17"/>
      <c r="AD65" s="15"/>
      <c r="AE65" s="65"/>
      <c r="AF65" s="124"/>
      <c r="AG65" s="39"/>
      <c r="AH65" s="52"/>
      <c r="AJ65" s="17"/>
      <c r="AK65" s="17"/>
      <c r="AL65" s="17"/>
      <c r="AM65" s="17"/>
      <c r="AO65" s="31" t="s">
        <v>59</v>
      </c>
    </row>
    <row r="66" spans="2:41" s="3" customFormat="1" ht="9.9499999999999993" customHeight="1" x14ac:dyDescent="0.2">
      <c r="B66" s="116" t="s">
        <v>92</v>
      </c>
      <c r="C66" s="152"/>
      <c r="D66" s="156"/>
      <c r="E66" s="159" t="s">
        <v>104</v>
      </c>
      <c r="F66" s="159"/>
      <c r="G66" s="158"/>
      <c r="H66" s="158"/>
      <c r="I66" s="158"/>
      <c r="J66" s="158"/>
      <c r="K66" s="158"/>
      <c r="L66" s="158"/>
      <c r="M66" s="158"/>
      <c r="N66" s="158"/>
      <c r="O66" s="152"/>
      <c r="P66" s="159"/>
      <c r="Q66" s="160"/>
      <c r="R66" s="162"/>
      <c r="S66" s="161">
        <f>IF(Suggested="Yes",AA66,AG66)</f>
        <v>76.95</v>
      </c>
      <c r="T66" s="163" t="s">
        <v>46</v>
      </c>
      <c r="U66" s="5" t="str">
        <f>+Instructions!$B$3</f>
        <v>D</v>
      </c>
      <c r="V66" s="52"/>
      <c r="W66" s="56">
        <f>+Instructions!$C$22</f>
        <v>0</v>
      </c>
      <c r="X66" s="17">
        <f>ROUND($AA66*(1-W66)+0.004999,2)</f>
        <v>76.95</v>
      </c>
      <c r="Y66" s="52"/>
      <c r="Z66" s="6" t="s">
        <v>307</v>
      </c>
      <c r="AA66" s="39">
        <v>76.95</v>
      </c>
      <c r="AB66" s="60">
        <f>+W66</f>
        <v>0</v>
      </c>
      <c r="AC66" s="17">
        <f>+X66</f>
        <v>76.95</v>
      </c>
      <c r="AD66" s="12">
        <f>(AG66-AC66)/AG66</f>
        <v>0</v>
      </c>
      <c r="AE66" s="121"/>
      <c r="AF66" s="132">
        <v>5</v>
      </c>
      <c r="AG66" s="109">
        <f>SUM(AJ66:AL66)+AE66</f>
        <v>76.95</v>
      </c>
      <c r="AH66" s="52"/>
      <c r="AJ66" s="17">
        <f>ROUND(AC66/(1-VLOOKUP(AF66,Group,2,FALSE)),2)</f>
        <v>76.95</v>
      </c>
      <c r="AK66" s="17">
        <f>IF(VLOOKUP(AF66,Group,5,FALSE)="YES",VLOOKUP(ROUND(ROUND(AJ66,1)-AJ66,2),Round,2,FALSE)+VLOOKUP(AF66,Group,6,FALSE),0)</f>
        <v>0</v>
      </c>
      <c r="AL66" s="17">
        <f>IF(VLOOKUP(AF66,Group,7,FALSE)="",0,ROUND(AJ66-0.04999,1)-AJ66+AM66)</f>
        <v>0</v>
      </c>
      <c r="AM66" s="17" t="str">
        <f>IF(VLOOKUP(AF66,Group,7,FALSE)="","",VLOOKUP(AF66,Group,7,FALSE))</f>
        <v/>
      </c>
      <c r="AO66" s="31" t="s">
        <v>59</v>
      </c>
    </row>
    <row r="67" spans="2:41" s="3" customFormat="1" ht="2.1" customHeight="1" x14ac:dyDescent="0.2">
      <c r="C67" s="155"/>
      <c r="D67" s="156" t="s">
        <v>87</v>
      </c>
      <c r="E67" s="157"/>
      <c r="F67" s="157"/>
      <c r="G67" s="152"/>
      <c r="H67" s="157"/>
      <c r="I67" s="157"/>
      <c r="J67" s="157"/>
      <c r="K67" s="157"/>
      <c r="L67" s="157"/>
      <c r="M67" s="157"/>
      <c r="N67" s="157"/>
      <c r="O67" s="157"/>
      <c r="P67" s="158"/>
      <c r="Q67" s="158"/>
      <c r="R67" s="158"/>
      <c r="S67" s="158"/>
      <c r="T67" s="158"/>
      <c r="U67" s="5"/>
      <c r="V67" s="52"/>
      <c r="W67" s="70"/>
      <c r="X67" s="70"/>
      <c r="Y67" s="52"/>
      <c r="Z67" s="39"/>
      <c r="AA67" s="39"/>
      <c r="AB67" s="55"/>
      <c r="AC67" s="17"/>
      <c r="AD67" s="15"/>
      <c r="AE67" s="65"/>
      <c r="AF67" s="124"/>
      <c r="AG67" s="17"/>
      <c r="AH67" s="52"/>
      <c r="AJ67" s="17"/>
      <c r="AK67" s="17"/>
      <c r="AL67" s="17"/>
      <c r="AM67" s="17"/>
      <c r="AO67" s="31" t="s">
        <v>59</v>
      </c>
    </row>
    <row r="68" spans="2:41" s="3" customFormat="1" ht="9.9499999999999993" customHeight="1" x14ac:dyDescent="0.2">
      <c r="C68" s="152"/>
      <c r="D68" s="164" t="s">
        <v>53</v>
      </c>
      <c r="E68" s="181" t="s">
        <v>203</v>
      </c>
      <c r="F68" s="165"/>
      <c r="G68" s="165"/>
      <c r="H68" s="165"/>
      <c r="I68" s="165"/>
      <c r="J68" s="165"/>
      <c r="K68" s="165"/>
      <c r="L68" s="165"/>
      <c r="M68" s="165"/>
      <c r="N68" s="165"/>
      <c r="O68" s="166"/>
      <c r="P68" s="165"/>
      <c r="Q68" s="167"/>
      <c r="R68" s="162"/>
      <c r="S68" s="161"/>
      <c r="T68" s="163"/>
      <c r="U68" s="37"/>
      <c r="V68" s="52"/>
      <c r="W68" s="56"/>
      <c r="X68" s="39"/>
      <c r="Y68" s="52"/>
      <c r="Z68" s="39"/>
      <c r="AA68" s="39"/>
      <c r="AB68" s="60"/>
      <c r="AC68" s="39"/>
      <c r="AD68" s="60"/>
      <c r="AE68" s="76"/>
      <c r="AF68" s="125"/>
      <c r="AG68" s="39"/>
      <c r="AH68" s="52"/>
      <c r="AJ68" s="39"/>
      <c r="AK68" s="39"/>
      <c r="AL68" s="39"/>
      <c r="AM68" s="39"/>
      <c r="AO68" s="31" t="s">
        <v>59</v>
      </c>
    </row>
    <row r="69" spans="2:41" s="3" customFormat="1" ht="9.9499999999999993" customHeight="1" x14ac:dyDescent="0.2">
      <c r="C69" s="152" t="s">
        <v>87</v>
      </c>
      <c r="D69" s="164"/>
      <c r="E69" s="181" t="s">
        <v>204</v>
      </c>
      <c r="F69" s="165"/>
      <c r="G69" s="165"/>
      <c r="H69" s="165"/>
      <c r="I69" s="165"/>
      <c r="J69" s="165"/>
      <c r="K69" s="165"/>
      <c r="L69" s="165"/>
      <c r="M69" s="165"/>
      <c r="N69" s="165"/>
      <c r="O69" s="166"/>
      <c r="P69" s="165"/>
      <c r="Q69" s="167"/>
      <c r="R69" s="162"/>
      <c r="S69" s="161"/>
      <c r="T69" s="163"/>
      <c r="U69" s="37"/>
      <c r="V69" s="52"/>
      <c r="W69" s="56"/>
      <c r="X69" s="39"/>
      <c r="Y69" s="52"/>
      <c r="Z69" s="39"/>
      <c r="AA69" s="39"/>
      <c r="AB69" s="60"/>
      <c r="AC69" s="39"/>
      <c r="AD69" s="60"/>
      <c r="AE69" s="76"/>
      <c r="AF69" s="125"/>
      <c r="AG69" s="39"/>
      <c r="AH69" s="52"/>
      <c r="AJ69" s="39"/>
      <c r="AK69" s="39"/>
      <c r="AL69" s="39"/>
      <c r="AM69" s="39"/>
      <c r="AO69" s="31" t="s">
        <v>59</v>
      </c>
    </row>
    <row r="70" spans="2:41" s="3" customFormat="1" ht="9.9499999999999993" customHeight="1" x14ac:dyDescent="0.2">
      <c r="C70" s="152" t="s">
        <v>87</v>
      </c>
      <c r="D70" s="164"/>
      <c r="E70" s="181" t="s">
        <v>205</v>
      </c>
      <c r="F70" s="165"/>
      <c r="G70" s="165"/>
      <c r="H70" s="165"/>
      <c r="I70" s="165"/>
      <c r="J70" s="165"/>
      <c r="K70" s="165"/>
      <c r="L70" s="165"/>
      <c r="M70" s="165"/>
      <c r="N70" s="165"/>
      <c r="O70" s="166"/>
      <c r="P70" s="165"/>
      <c r="Q70" s="167"/>
      <c r="R70" s="162"/>
      <c r="S70" s="161"/>
      <c r="T70" s="163"/>
      <c r="U70" s="37"/>
      <c r="V70" s="52"/>
      <c r="W70" s="56"/>
      <c r="X70" s="39"/>
      <c r="Y70" s="52"/>
      <c r="Z70" s="39"/>
      <c r="AA70" s="39"/>
      <c r="AB70" s="60"/>
      <c r="AC70" s="39"/>
      <c r="AD70" s="60"/>
      <c r="AE70" s="76"/>
      <c r="AF70" s="125"/>
      <c r="AG70" s="39"/>
      <c r="AH70" s="52"/>
      <c r="AJ70" s="39"/>
      <c r="AK70" s="39"/>
      <c r="AL70" s="39"/>
      <c r="AM70" s="39"/>
      <c r="AO70" s="31" t="s">
        <v>59</v>
      </c>
    </row>
    <row r="71" spans="2:41" s="3" customFormat="1" ht="9.9499999999999993" customHeight="1" x14ac:dyDescent="0.2">
      <c r="C71" s="152" t="s">
        <v>87</v>
      </c>
      <c r="D71" s="164"/>
      <c r="E71" s="181" t="s">
        <v>206</v>
      </c>
      <c r="F71" s="165"/>
      <c r="G71" s="165"/>
      <c r="H71" s="165"/>
      <c r="I71" s="165"/>
      <c r="J71" s="165"/>
      <c r="K71" s="165"/>
      <c r="L71" s="165"/>
      <c r="M71" s="165"/>
      <c r="N71" s="165"/>
      <c r="O71" s="166"/>
      <c r="P71" s="165"/>
      <c r="Q71" s="167"/>
      <c r="R71" s="162"/>
      <c r="S71" s="161"/>
      <c r="T71" s="163"/>
      <c r="U71" s="37"/>
      <c r="V71" s="52"/>
      <c r="W71" s="56"/>
      <c r="X71" s="39"/>
      <c r="Y71" s="52"/>
      <c r="Z71" s="39"/>
      <c r="AA71" s="39"/>
      <c r="AB71" s="60"/>
      <c r="AC71" s="39"/>
      <c r="AD71" s="60"/>
      <c r="AE71" s="76"/>
      <c r="AF71" s="125"/>
      <c r="AG71" s="39"/>
      <c r="AH71" s="52"/>
      <c r="AJ71" s="39"/>
      <c r="AK71" s="39"/>
      <c r="AL71" s="39"/>
      <c r="AM71" s="39"/>
      <c r="AO71" s="31" t="s">
        <v>59</v>
      </c>
    </row>
    <row r="72" spans="2:41" s="3" customFormat="1" ht="9.9499999999999993" customHeight="1" x14ac:dyDescent="0.2">
      <c r="C72" s="152" t="s">
        <v>87</v>
      </c>
      <c r="D72" s="164"/>
      <c r="E72" s="181" t="s">
        <v>207</v>
      </c>
      <c r="F72" s="165"/>
      <c r="G72" s="165"/>
      <c r="H72" s="165"/>
      <c r="I72" s="165"/>
      <c r="J72" s="165"/>
      <c r="K72" s="165"/>
      <c r="L72" s="165"/>
      <c r="M72" s="165"/>
      <c r="N72" s="165"/>
      <c r="O72" s="166"/>
      <c r="P72" s="165"/>
      <c r="Q72" s="167"/>
      <c r="R72" s="162"/>
      <c r="S72" s="161"/>
      <c r="T72" s="163"/>
      <c r="U72" s="37"/>
      <c r="V72" s="52"/>
      <c r="W72" s="56"/>
      <c r="X72" s="39"/>
      <c r="Y72" s="52"/>
      <c r="Z72" s="39"/>
      <c r="AA72" s="39"/>
      <c r="AB72" s="60"/>
      <c r="AC72" s="39"/>
      <c r="AD72" s="60"/>
      <c r="AE72" s="76"/>
      <c r="AF72" s="125"/>
      <c r="AG72" s="39"/>
      <c r="AH72" s="52"/>
      <c r="AJ72" s="39"/>
      <c r="AK72" s="39"/>
      <c r="AL72" s="39"/>
      <c r="AM72" s="39"/>
      <c r="AO72" s="31" t="s">
        <v>59</v>
      </c>
    </row>
    <row r="73" spans="2:41" s="3" customFormat="1" ht="9.9499999999999993" customHeight="1" x14ac:dyDescent="0.2">
      <c r="C73" s="152" t="s">
        <v>87</v>
      </c>
      <c r="D73" s="164"/>
      <c r="E73" s="181" t="s">
        <v>208</v>
      </c>
      <c r="F73" s="165"/>
      <c r="G73" s="165"/>
      <c r="H73" s="165"/>
      <c r="I73" s="165"/>
      <c r="J73" s="165"/>
      <c r="K73" s="165"/>
      <c r="L73" s="165"/>
      <c r="M73" s="165"/>
      <c r="N73" s="165"/>
      <c r="O73" s="166"/>
      <c r="P73" s="165"/>
      <c r="Q73" s="167"/>
      <c r="R73" s="162"/>
      <c r="S73" s="161"/>
      <c r="T73" s="163"/>
      <c r="U73" s="37"/>
      <c r="V73" s="52"/>
      <c r="W73" s="56"/>
      <c r="X73" s="39"/>
      <c r="Y73" s="52"/>
      <c r="Z73" s="39"/>
      <c r="AA73" s="39"/>
      <c r="AB73" s="60"/>
      <c r="AC73" s="39"/>
      <c r="AD73" s="60"/>
      <c r="AE73" s="76"/>
      <c r="AF73" s="125"/>
      <c r="AG73" s="39"/>
      <c r="AH73" s="52"/>
      <c r="AJ73" s="39"/>
      <c r="AK73" s="39"/>
      <c r="AL73" s="39"/>
      <c r="AM73" s="39"/>
      <c r="AO73" s="31" t="s">
        <v>59</v>
      </c>
    </row>
    <row r="74" spans="2:41" s="3" customFormat="1" ht="3.95" customHeight="1" x14ac:dyDescent="0.2">
      <c r="P74" s="75"/>
      <c r="Q74" s="91"/>
      <c r="R74" s="6"/>
      <c r="S74" s="39"/>
      <c r="T74" s="6"/>
      <c r="U74" s="5"/>
      <c r="V74" s="52"/>
      <c r="W74" s="56"/>
      <c r="X74" s="15"/>
      <c r="Y74" s="52"/>
      <c r="Z74" s="39"/>
      <c r="AA74" s="39"/>
      <c r="AB74" s="55"/>
      <c r="AC74" s="17"/>
      <c r="AD74" s="15"/>
      <c r="AE74" s="65"/>
      <c r="AF74" s="124"/>
      <c r="AG74" s="39"/>
      <c r="AH74" s="52"/>
      <c r="AJ74" s="17"/>
      <c r="AK74" s="17"/>
      <c r="AL74" s="17"/>
      <c r="AM74" s="17"/>
      <c r="AO74" s="31" t="s">
        <v>59</v>
      </c>
    </row>
    <row r="75" spans="2:41" s="3" customFormat="1" ht="9.9499999999999993" customHeight="1" x14ac:dyDescent="0.2">
      <c r="C75" s="150"/>
      <c r="D75" s="151" t="s">
        <v>275</v>
      </c>
      <c r="E75" s="152"/>
      <c r="F75" s="152"/>
      <c r="G75" s="152"/>
      <c r="H75" s="152"/>
      <c r="I75" s="152"/>
      <c r="J75" s="152"/>
      <c r="K75" s="152"/>
      <c r="L75" s="152"/>
      <c r="M75" s="152"/>
      <c r="N75" s="152"/>
      <c r="O75" s="152"/>
      <c r="P75" s="153"/>
      <c r="Q75" s="154"/>
      <c r="R75" s="94" t="s">
        <v>223</v>
      </c>
      <c r="S75" s="178" t="s">
        <v>253</v>
      </c>
      <c r="T75" s="179"/>
      <c r="U75" s="5"/>
      <c r="V75" s="52"/>
      <c r="W75" s="70"/>
      <c r="X75" s="70"/>
      <c r="Y75" s="52"/>
      <c r="Z75" s="39"/>
      <c r="AA75" s="39"/>
      <c r="AB75" s="55"/>
      <c r="AC75" s="17"/>
      <c r="AD75" s="15"/>
      <c r="AE75" s="65"/>
      <c r="AF75" s="124"/>
      <c r="AG75" s="17"/>
      <c r="AH75" s="52"/>
      <c r="AJ75" s="17"/>
      <c r="AK75" s="17"/>
      <c r="AL75" s="17"/>
      <c r="AM75" s="17"/>
      <c r="AO75" s="31"/>
    </row>
    <row r="76" spans="2:41" s="3" customFormat="1" ht="2.1" customHeight="1" x14ac:dyDescent="0.2">
      <c r="C76" s="155"/>
      <c r="D76" s="156" t="s">
        <v>87</v>
      </c>
      <c r="E76" s="157"/>
      <c r="F76" s="157"/>
      <c r="G76" s="152"/>
      <c r="H76" s="157"/>
      <c r="I76" s="152"/>
      <c r="J76" s="157"/>
      <c r="K76" s="157"/>
      <c r="L76" s="157"/>
      <c r="M76" s="157"/>
      <c r="N76" s="157"/>
      <c r="O76" s="157"/>
      <c r="P76" s="158"/>
      <c r="Q76" s="158"/>
      <c r="R76" s="158"/>
      <c r="S76" s="158"/>
      <c r="T76" s="158"/>
      <c r="U76" s="5"/>
      <c r="V76" s="52"/>
      <c r="W76" s="70"/>
      <c r="X76" s="70"/>
      <c r="Y76" s="52"/>
      <c r="Z76" s="39"/>
      <c r="AA76" s="39"/>
      <c r="AB76" s="55"/>
      <c r="AC76" s="17"/>
      <c r="AD76" s="15"/>
      <c r="AE76" s="65"/>
      <c r="AF76" s="124"/>
      <c r="AG76" s="17"/>
      <c r="AH76" s="52"/>
      <c r="AJ76" s="17"/>
      <c r="AK76" s="17"/>
      <c r="AL76" s="17"/>
      <c r="AM76" s="17"/>
      <c r="AO76" s="31" t="s">
        <v>59</v>
      </c>
    </row>
    <row r="77" spans="2:41" s="3" customFormat="1" ht="9.9499999999999993" customHeight="1" x14ac:dyDescent="0.2">
      <c r="C77" s="155"/>
      <c r="D77" s="156" t="s">
        <v>10</v>
      </c>
      <c r="E77" s="157" t="s">
        <v>209</v>
      </c>
      <c r="F77" s="157"/>
      <c r="G77" s="157" t="s">
        <v>256</v>
      </c>
      <c r="J77" s="157" t="s">
        <v>261</v>
      </c>
      <c r="L77" s="152"/>
      <c r="M77" s="157"/>
      <c r="N77" s="157"/>
      <c r="O77" s="152"/>
      <c r="P77" s="158"/>
      <c r="Q77" s="158"/>
      <c r="R77" s="158"/>
      <c r="S77" s="158"/>
      <c r="T77" s="158"/>
      <c r="U77" s="5"/>
      <c r="V77" s="52"/>
      <c r="W77" s="70"/>
      <c r="X77" s="70"/>
      <c r="Y77" s="52"/>
      <c r="Z77" s="39"/>
      <c r="AA77" s="39"/>
      <c r="AB77" s="55"/>
      <c r="AC77" s="17"/>
      <c r="AD77" s="15"/>
      <c r="AE77" s="65"/>
      <c r="AF77" s="124"/>
      <c r="AG77" s="17"/>
      <c r="AH77" s="52"/>
      <c r="AJ77" s="17"/>
      <c r="AK77" s="17"/>
      <c r="AL77" s="17"/>
      <c r="AM77" s="17"/>
      <c r="AO77" s="31" t="s">
        <v>59</v>
      </c>
    </row>
    <row r="78" spans="2:41" s="3" customFormat="1" ht="9.9499999999999993" customHeight="1" x14ac:dyDescent="0.2">
      <c r="C78" s="155"/>
      <c r="D78" s="156"/>
      <c r="E78" s="157" t="s">
        <v>116</v>
      </c>
      <c r="F78" s="157"/>
      <c r="G78" s="157" t="s">
        <v>255</v>
      </c>
      <c r="J78" s="157" t="s">
        <v>262</v>
      </c>
      <c r="L78" s="152"/>
      <c r="M78" s="157"/>
      <c r="N78" s="157"/>
      <c r="O78" s="152"/>
      <c r="P78" s="158"/>
      <c r="Q78" s="158"/>
      <c r="R78" s="158"/>
      <c r="S78" s="158"/>
      <c r="T78" s="158"/>
      <c r="U78" s="5"/>
      <c r="V78" s="52"/>
      <c r="W78" s="70"/>
      <c r="X78" s="70"/>
      <c r="Y78" s="52"/>
      <c r="Z78" s="39"/>
      <c r="AA78" s="39"/>
      <c r="AB78" s="55"/>
      <c r="AC78" s="17"/>
      <c r="AD78" s="15"/>
      <c r="AE78" s="65"/>
      <c r="AF78" s="124"/>
      <c r="AG78" s="17"/>
      <c r="AH78" s="52"/>
      <c r="AJ78" s="17"/>
      <c r="AK78" s="17"/>
      <c r="AL78" s="17"/>
      <c r="AM78" s="17"/>
      <c r="AO78" s="31" t="s">
        <v>59</v>
      </c>
    </row>
    <row r="79" spans="2:41" s="3" customFormat="1" ht="9.9499999999999993" customHeight="1" x14ac:dyDescent="0.2">
      <c r="C79" s="155"/>
      <c r="D79" s="156"/>
      <c r="E79" s="157" t="s">
        <v>124</v>
      </c>
      <c r="F79" s="157"/>
      <c r="G79" s="157" t="s">
        <v>257</v>
      </c>
      <c r="J79" s="157" t="s">
        <v>259</v>
      </c>
      <c r="L79" s="152"/>
      <c r="M79" s="157"/>
      <c r="N79" s="157"/>
      <c r="O79" s="152"/>
      <c r="P79" s="158"/>
      <c r="Q79" s="158"/>
      <c r="R79" s="158"/>
      <c r="S79" s="158"/>
      <c r="T79" s="158"/>
      <c r="U79" s="5"/>
      <c r="V79" s="52"/>
      <c r="W79" s="70"/>
      <c r="X79" s="70"/>
      <c r="Y79" s="52"/>
      <c r="Z79" s="39"/>
      <c r="AA79" s="39"/>
      <c r="AB79" s="55"/>
      <c r="AC79" s="17"/>
      <c r="AD79" s="15"/>
      <c r="AE79" s="65"/>
      <c r="AF79" s="124"/>
      <c r="AG79" s="17"/>
      <c r="AH79" s="52"/>
      <c r="AJ79" s="17"/>
      <c r="AK79" s="17"/>
      <c r="AL79" s="17"/>
      <c r="AM79" s="17"/>
      <c r="AO79" s="31" t="s">
        <v>59</v>
      </c>
    </row>
    <row r="80" spans="2:41" s="3" customFormat="1" ht="9.9499999999999993" customHeight="1" x14ac:dyDescent="0.2">
      <c r="C80" s="155"/>
      <c r="D80" s="156"/>
      <c r="E80" s="157" t="s">
        <v>254</v>
      </c>
      <c r="F80" s="157"/>
      <c r="G80" s="157" t="s">
        <v>258</v>
      </c>
      <c r="J80" s="157" t="s">
        <v>260</v>
      </c>
      <c r="L80" s="152"/>
      <c r="M80" s="157"/>
      <c r="N80" s="157"/>
      <c r="O80" s="152"/>
      <c r="P80" s="158"/>
      <c r="Q80" s="158"/>
      <c r="R80" s="158"/>
      <c r="S80" s="158"/>
      <c r="T80" s="158"/>
      <c r="U80" s="5"/>
      <c r="V80" s="52"/>
      <c r="W80" s="70"/>
      <c r="X80" s="70"/>
      <c r="Y80" s="52"/>
      <c r="Z80" s="39"/>
      <c r="AA80" s="39"/>
      <c r="AB80" s="55"/>
      <c r="AC80" s="17"/>
      <c r="AD80" s="15"/>
      <c r="AE80" s="65"/>
      <c r="AF80" s="124"/>
      <c r="AG80" s="17"/>
      <c r="AH80" s="52"/>
      <c r="AJ80" s="17"/>
      <c r="AK80" s="17"/>
      <c r="AL80" s="17"/>
      <c r="AM80" s="17"/>
      <c r="AO80" s="31" t="s">
        <v>59</v>
      </c>
    </row>
    <row r="81" spans="2:41" s="3" customFormat="1" ht="2.1" customHeight="1" x14ac:dyDescent="0.2">
      <c r="C81" s="152"/>
      <c r="D81" s="152"/>
      <c r="E81" s="152"/>
      <c r="F81" s="152"/>
      <c r="G81" s="152"/>
      <c r="H81" s="152"/>
      <c r="I81" s="152"/>
      <c r="J81" s="152"/>
      <c r="K81" s="152"/>
      <c r="L81" s="152"/>
      <c r="M81" s="152"/>
      <c r="N81" s="152"/>
      <c r="O81" s="152"/>
      <c r="P81" s="159"/>
      <c r="Q81" s="160"/>
      <c r="R81" s="154"/>
      <c r="S81" s="161"/>
      <c r="T81" s="154"/>
      <c r="U81" s="5"/>
      <c r="V81" s="52"/>
      <c r="W81" s="56"/>
      <c r="X81" s="15"/>
      <c r="Y81" s="52"/>
      <c r="Z81" s="39"/>
      <c r="AA81" s="39"/>
      <c r="AB81" s="55"/>
      <c r="AC81" s="17"/>
      <c r="AD81" s="15"/>
      <c r="AE81" s="65"/>
      <c r="AF81" s="124"/>
      <c r="AG81" s="39"/>
      <c r="AH81" s="52"/>
      <c r="AJ81" s="17"/>
      <c r="AK81" s="17"/>
      <c r="AL81" s="17"/>
      <c r="AM81" s="17"/>
      <c r="AO81" s="31" t="s">
        <v>59</v>
      </c>
    </row>
    <row r="82" spans="2:41" s="3" customFormat="1" ht="9.9499999999999993" customHeight="1" x14ac:dyDescent="0.2">
      <c r="B82" s="116" t="s">
        <v>92</v>
      </c>
      <c r="C82" s="152"/>
      <c r="D82" s="156"/>
      <c r="E82" s="159" t="s">
        <v>293</v>
      </c>
      <c r="F82" s="159"/>
      <c r="G82" s="158"/>
      <c r="H82" s="158"/>
      <c r="I82" s="158"/>
      <c r="J82" s="158"/>
      <c r="K82" s="158"/>
      <c r="L82" s="158"/>
      <c r="M82" s="158"/>
      <c r="N82" s="158"/>
      <c r="O82" s="152"/>
      <c r="P82" s="159"/>
      <c r="Q82" s="160"/>
      <c r="R82" s="162"/>
      <c r="S82" s="161">
        <f>IF(Suggested="Yes",AA82,AG82)</f>
        <v>102.65</v>
      </c>
      <c r="T82" s="163" t="s">
        <v>46</v>
      </c>
      <c r="U82" s="5" t="str">
        <f>+Instructions!$B$3</f>
        <v>D</v>
      </c>
      <c r="V82" s="52"/>
      <c r="W82" s="56">
        <f>+Instructions!$C$22</f>
        <v>0</v>
      </c>
      <c r="X82" s="17">
        <f>ROUND($AA82*(1-W82)+0.004999,2)</f>
        <v>102.65</v>
      </c>
      <c r="Y82" s="52"/>
      <c r="Z82" s="6" t="s">
        <v>307</v>
      </c>
      <c r="AA82" s="39">
        <v>102.65</v>
      </c>
      <c r="AB82" s="60">
        <f>+W82</f>
        <v>0</v>
      </c>
      <c r="AC82" s="17">
        <f>+X82</f>
        <v>102.65</v>
      </c>
      <c r="AD82" s="12">
        <f>(AG82-AC82)/AG82</f>
        <v>0</v>
      </c>
      <c r="AE82" s="121"/>
      <c r="AF82" s="132">
        <v>5</v>
      </c>
      <c r="AG82" s="109">
        <f>SUM(AJ82:AL82)+AE82</f>
        <v>102.65</v>
      </c>
      <c r="AH82" s="52"/>
      <c r="AJ82" s="17">
        <f>ROUND(AC82/(1-VLOOKUP(AF82,Group,2,FALSE)),2)</f>
        <v>102.65</v>
      </c>
      <c r="AK82" s="17">
        <f>IF(VLOOKUP(AF82,Group,5,FALSE)="YES",VLOOKUP(ROUND(ROUND(AJ82,1)-AJ82,2),Round,2,FALSE)+VLOOKUP(AF82,Group,6,FALSE),0)</f>
        <v>0</v>
      </c>
      <c r="AL82" s="17">
        <f>IF(VLOOKUP(AF82,Group,7,FALSE)="",0,ROUND(AJ82-0.04999,1)-AJ82+AM82)</f>
        <v>0</v>
      </c>
      <c r="AM82" s="17" t="str">
        <f>IF(VLOOKUP(AF82,Group,7,FALSE)="","",VLOOKUP(AF82,Group,7,FALSE))</f>
        <v/>
      </c>
      <c r="AO82" s="31" t="s">
        <v>59</v>
      </c>
    </row>
    <row r="83" spans="2:41" s="3" customFormat="1" ht="2.1" customHeight="1" x14ac:dyDescent="0.2">
      <c r="C83" s="155"/>
      <c r="D83" s="156" t="s">
        <v>87</v>
      </c>
      <c r="E83" s="157"/>
      <c r="F83" s="157"/>
      <c r="G83" s="152"/>
      <c r="H83" s="157"/>
      <c r="I83" s="157"/>
      <c r="J83" s="157"/>
      <c r="K83" s="157"/>
      <c r="L83" s="157"/>
      <c r="M83" s="157"/>
      <c r="N83" s="157"/>
      <c r="O83" s="157"/>
      <c r="P83" s="158"/>
      <c r="Q83" s="158"/>
      <c r="R83" s="158"/>
      <c r="S83" s="158"/>
      <c r="T83" s="158"/>
      <c r="U83" s="5"/>
      <c r="V83" s="52"/>
      <c r="W83" s="70"/>
      <c r="X83" s="70"/>
      <c r="Y83" s="52"/>
      <c r="Z83" s="39"/>
      <c r="AA83" s="39"/>
      <c r="AB83" s="55"/>
      <c r="AC83" s="17"/>
      <c r="AD83" s="15"/>
      <c r="AE83" s="65"/>
      <c r="AF83" s="124"/>
      <c r="AG83" s="17"/>
      <c r="AH83" s="52"/>
      <c r="AJ83" s="17"/>
      <c r="AK83" s="17"/>
      <c r="AL83" s="17"/>
      <c r="AM83" s="17"/>
      <c r="AO83" s="31" t="s">
        <v>59</v>
      </c>
    </row>
    <row r="84" spans="2:41" s="3" customFormat="1" ht="9.9499999999999993" customHeight="1" x14ac:dyDescent="0.2">
      <c r="C84" s="152"/>
      <c r="D84" s="164" t="s">
        <v>53</v>
      </c>
      <c r="E84" s="181" t="s">
        <v>264</v>
      </c>
      <c r="F84" s="165"/>
      <c r="G84" s="165"/>
      <c r="H84" s="165"/>
      <c r="I84" s="165"/>
      <c r="J84" s="165"/>
      <c r="K84" s="165"/>
      <c r="L84" s="165"/>
      <c r="M84" s="165"/>
      <c r="N84" s="165"/>
      <c r="O84" s="166"/>
      <c r="P84" s="165"/>
      <c r="Q84" s="167"/>
      <c r="R84" s="162"/>
      <c r="S84" s="161"/>
      <c r="T84" s="163"/>
      <c r="U84" s="37"/>
      <c r="V84" s="52"/>
      <c r="W84" s="56"/>
      <c r="X84" s="39"/>
      <c r="Y84" s="52"/>
      <c r="Z84" s="39"/>
      <c r="AA84" s="39"/>
      <c r="AB84" s="60"/>
      <c r="AC84" s="39"/>
      <c r="AD84" s="60"/>
      <c r="AE84" s="76"/>
      <c r="AF84" s="125"/>
      <c r="AG84" s="39"/>
      <c r="AH84" s="52"/>
      <c r="AJ84" s="39"/>
      <c r="AK84" s="39"/>
      <c r="AL84" s="39"/>
      <c r="AM84" s="39"/>
      <c r="AO84" s="31" t="s">
        <v>59</v>
      </c>
    </row>
    <row r="85" spans="2:41" s="3" customFormat="1" ht="9.9499999999999993" customHeight="1" x14ac:dyDescent="0.2">
      <c r="C85" s="152" t="s">
        <v>87</v>
      </c>
      <c r="D85" s="164"/>
      <c r="E85" s="181" t="s">
        <v>265</v>
      </c>
      <c r="F85" s="165"/>
      <c r="G85" s="165"/>
      <c r="H85" s="165"/>
      <c r="I85" s="165"/>
      <c r="J85" s="165"/>
      <c r="K85" s="165"/>
      <c r="L85" s="165"/>
      <c r="M85" s="165"/>
      <c r="N85" s="165"/>
      <c r="O85" s="166"/>
      <c r="P85" s="165"/>
      <c r="Q85" s="167"/>
      <c r="R85" s="162"/>
      <c r="S85" s="161"/>
      <c r="T85" s="163"/>
      <c r="U85" s="37"/>
      <c r="V85" s="52"/>
      <c r="W85" s="56"/>
      <c r="X85" s="39"/>
      <c r="Y85" s="52"/>
      <c r="Z85" s="39"/>
      <c r="AA85" s="39"/>
      <c r="AB85" s="60"/>
      <c r="AC85" s="39"/>
      <c r="AD85" s="60"/>
      <c r="AE85" s="76"/>
      <c r="AF85" s="125"/>
      <c r="AG85" s="39"/>
      <c r="AH85" s="52"/>
      <c r="AJ85" s="39"/>
      <c r="AK85" s="39"/>
      <c r="AL85" s="39"/>
      <c r="AM85" s="39"/>
      <c r="AO85" s="31" t="s">
        <v>59</v>
      </c>
    </row>
    <row r="86" spans="2:41" s="3" customFormat="1" ht="9.9499999999999993" customHeight="1" x14ac:dyDescent="0.2">
      <c r="C86" s="152" t="s">
        <v>87</v>
      </c>
      <c r="D86" s="164"/>
      <c r="E86" s="181" t="s">
        <v>266</v>
      </c>
      <c r="F86" s="165"/>
      <c r="G86" s="165"/>
      <c r="H86" s="165"/>
      <c r="I86" s="165"/>
      <c r="J86" s="165"/>
      <c r="K86" s="165"/>
      <c r="L86" s="165"/>
      <c r="M86" s="165"/>
      <c r="N86" s="165"/>
      <c r="O86" s="166"/>
      <c r="P86" s="165"/>
      <c r="Q86" s="167"/>
      <c r="R86" s="162"/>
      <c r="S86" s="161"/>
      <c r="T86" s="163"/>
      <c r="U86" s="37"/>
      <c r="V86" s="52"/>
      <c r="W86" s="56"/>
      <c r="X86" s="39"/>
      <c r="Y86" s="52"/>
      <c r="Z86" s="39"/>
      <c r="AA86" s="39"/>
      <c r="AB86" s="60"/>
      <c r="AC86" s="39"/>
      <c r="AD86" s="60"/>
      <c r="AE86" s="76"/>
      <c r="AF86" s="125"/>
      <c r="AG86" s="39"/>
      <c r="AH86" s="52"/>
      <c r="AJ86" s="39"/>
      <c r="AK86" s="39"/>
      <c r="AL86" s="39"/>
      <c r="AM86" s="39"/>
      <c r="AO86" s="31" t="s">
        <v>59</v>
      </c>
    </row>
    <row r="87" spans="2:41" s="3" customFormat="1" ht="9.9499999999999993" customHeight="1" x14ac:dyDescent="0.2">
      <c r="C87" s="152" t="s">
        <v>87</v>
      </c>
      <c r="D87" s="164"/>
      <c r="E87" s="181" t="s">
        <v>267</v>
      </c>
      <c r="F87" s="165"/>
      <c r="G87" s="165"/>
      <c r="H87" s="165"/>
      <c r="I87" s="165"/>
      <c r="J87" s="165"/>
      <c r="K87" s="165"/>
      <c r="L87" s="165"/>
      <c r="M87" s="165"/>
      <c r="N87" s="165"/>
      <c r="O87" s="166"/>
      <c r="P87" s="165"/>
      <c r="Q87" s="167"/>
      <c r="R87" s="162"/>
      <c r="S87" s="161"/>
      <c r="T87" s="163"/>
      <c r="U87" s="37"/>
      <c r="V87" s="52"/>
      <c r="W87" s="56"/>
      <c r="X87" s="39"/>
      <c r="Y87" s="52"/>
      <c r="Z87" s="39"/>
      <c r="AA87" s="39"/>
      <c r="AB87" s="60"/>
      <c r="AC87" s="39"/>
      <c r="AD87" s="60"/>
      <c r="AE87" s="76"/>
      <c r="AF87" s="125"/>
      <c r="AG87" s="39"/>
      <c r="AH87" s="52"/>
      <c r="AJ87" s="39"/>
      <c r="AK87" s="39"/>
      <c r="AL87" s="39"/>
      <c r="AM87" s="39"/>
      <c r="AO87" s="31" t="s">
        <v>59</v>
      </c>
    </row>
    <row r="88" spans="2:41" s="3" customFormat="1" ht="9.9499999999999993" customHeight="1" x14ac:dyDescent="0.2">
      <c r="C88" s="152" t="s">
        <v>87</v>
      </c>
      <c r="D88" s="164"/>
      <c r="E88" s="181" t="s">
        <v>268</v>
      </c>
      <c r="F88" s="165"/>
      <c r="G88" s="165"/>
      <c r="H88" s="165"/>
      <c r="I88" s="165"/>
      <c r="J88" s="165"/>
      <c r="K88" s="165"/>
      <c r="L88" s="165"/>
      <c r="M88" s="165"/>
      <c r="N88" s="165"/>
      <c r="O88" s="166"/>
      <c r="P88" s="165"/>
      <c r="Q88" s="167"/>
      <c r="R88" s="162"/>
      <c r="S88" s="161"/>
      <c r="T88" s="163"/>
      <c r="U88" s="37"/>
      <c r="V88" s="52"/>
      <c r="W88" s="56"/>
      <c r="X88" s="39"/>
      <c r="Y88" s="52"/>
      <c r="Z88" s="39"/>
      <c r="AA88" s="39"/>
      <c r="AB88" s="60"/>
      <c r="AC88" s="39"/>
      <c r="AD88" s="60"/>
      <c r="AE88" s="76"/>
      <c r="AF88" s="125"/>
      <c r="AG88" s="39"/>
      <c r="AH88" s="52"/>
      <c r="AJ88" s="39"/>
      <c r="AK88" s="39"/>
      <c r="AL88" s="39"/>
      <c r="AM88" s="39"/>
      <c r="AO88" s="31" t="s">
        <v>59</v>
      </c>
    </row>
    <row r="89" spans="2:41" s="3" customFormat="1" ht="9.9499999999999993" customHeight="1" x14ac:dyDescent="0.2">
      <c r="C89" s="152" t="s">
        <v>87</v>
      </c>
      <c r="D89" s="164"/>
      <c r="E89" s="181" t="s">
        <v>269</v>
      </c>
      <c r="F89" s="165"/>
      <c r="G89" s="165"/>
      <c r="H89" s="165"/>
      <c r="I89" s="165"/>
      <c r="J89" s="165"/>
      <c r="K89" s="165"/>
      <c r="L89" s="165"/>
      <c r="M89" s="165"/>
      <c r="N89" s="165"/>
      <c r="O89" s="166"/>
      <c r="P89" s="165"/>
      <c r="Q89" s="167"/>
      <c r="R89" s="162"/>
      <c r="S89" s="161"/>
      <c r="T89" s="163"/>
      <c r="U89" s="37"/>
      <c r="V89" s="52"/>
      <c r="W89" s="56"/>
      <c r="X89" s="39"/>
      <c r="Y89" s="52"/>
      <c r="Z89" s="39"/>
      <c r="AA89" s="39"/>
      <c r="AB89" s="60"/>
      <c r="AC89" s="39"/>
      <c r="AD89" s="60"/>
      <c r="AE89" s="76"/>
      <c r="AF89" s="125"/>
      <c r="AG89" s="39"/>
      <c r="AH89" s="52"/>
      <c r="AJ89" s="39"/>
      <c r="AK89" s="39"/>
      <c r="AL89" s="39"/>
      <c r="AM89" s="39"/>
      <c r="AO89" s="31" t="s">
        <v>59</v>
      </c>
    </row>
    <row r="90" spans="2:41" s="3" customFormat="1" ht="3.95" customHeight="1" x14ac:dyDescent="0.2">
      <c r="P90" s="75"/>
      <c r="Q90" s="91"/>
      <c r="R90" s="6"/>
      <c r="S90" s="39"/>
      <c r="T90" s="6"/>
      <c r="U90" s="5"/>
      <c r="V90" s="52"/>
      <c r="W90" s="56"/>
      <c r="X90" s="15"/>
      <c r="Y90" s="52"/>
      <c r="Z90" s="39"/>
      <c r="AA90" s="39"/>
      <c r="AB90" s="55"/>
      <c r="AC90" s="17"/>
      <c r="AD90" s="15"/>
      <c r="AE90" s="65"/>
      <c r="AF90" s="124"/>
      <c r="AG90" s="39"/>
      <c r="AH90" s="52"/>
      <c r="AJ90" s="17"/>
      <c r="AK90" s="17"/>
      <c r="AL90" s="17"/>
      <c r="AM90" s="17"/>
      <c r="AO90" s="31" t="s">
        <v>59</v>
      </c>
    </row>
    <row r="91" spans="2:41" s="3" customFormat="1" ht="9.9499999999999993" customHeight="1" x14ac:dyDescent="0.2">
      <c r="C91" s="74"/>
      <c r="D91" s="11" t="s">
        <v>127</v>
      </c>
      <c r="P91" s="4"/>
      <c r="Q91" s="6"/>
      <c r="R91" s="94" t="s">
        <v>223</v>
      </c>
      <c r="S91" s="178" t="s">
        <v>229</v>
      </c>
      <c r="T91" s="179"/>
      <c r="U91" s="5"/>
      <c r="V91" s="52"/>
      <c r="W91" s="70"/>
      <c r="X91" s="70"/>
      <c r="Y91" s="52"/>
      <c r="Z91" s="39"/>
      <c r="AA91" s="39"/>
      <c r="AB91" s="55"/>
      <c r="AC91" s="17"/>
      <c r="AD91" s="15"/>
      <c r="AE91" s="65"/>
      <c r="AF91" s="124"/>
      <c r="AG91" s="17"/>
      <c r="AH91" s="52"/>
      <c r="AJ91" s="17"/>
      <c r="AK91" s="17"/>
      <c r="AL91" s="17"/>
      <c r="AM91" s="17"/>
      <c r="AO91" s="31"/>
    </row>
    <row r="92" spans="2:41" s="3" customFormat="1" ht="2.1" customHeight="1" x14ac:dyDescent="0.2">
      <c r="C92" s="35"/>
      <c r="D92" s="40" t="s">
        <v>87</v>
      </c>
      <c r="E92" s="141"/>
      <c r="F92" s="141"/>
      <c r="H92" s="141"/>
      <c r="I92" s="141"/>
      <c r="J92" s="141"/>
      <c r="K92" s="141"/>
      <c r="L92" s="141"/>
      <c r="M92" s="141"/>
      <c r="N92" s="141"/>
      <c r="O92" s="141"/>
      <c r="P92" s="30"/>
      <c r="Q92" s="30"/>
      <c r="R92" s="30"/>
      <c r="S92" s="30"/>
      <c r="T92" s="30"/>
      <c r="U92" s="5"/>
      <c r="V92" s="52"/>
      <c r="W92" s="70"/>
      <c r="X92" s="70"/>
      <c r="Y92" s="52"/>
      <c r="Z92" s="39"/>
      <c r="AA92" s="39"/>
      <c r="AB92" s="55"/>
      <c r="AC92" s="17"/>
      <c r="AD92" s="15"/>
      <c r="AE92" s="65"/>
      <c r="AF92" s="124"/>
      <c r="AG92" s="17"/>
      <c r="AH92" s="52"/>
      <c r="AJ92" s="17"/>
      <c r="AK92" s="17"/>
      <c r="AL92" s="17"/>
      <c r="AM92" s="17"/>
      <c r="AO92" s="31" t="s">
        <v>59</v>
      </c>
    </row>
    <row r="93" spans="2:41" s="3" customFormat="1" ht="9.9499999999999993" customHeight="1" x14ac:dyDescent="0.2">
      <c r="C93" s="35"/>
      <c r="D93" s="40" t="s">
        <v>10</v>
      </c>
      <c r="E93" s="141" t="s">
        <v>119</v>
      </c>
      <c r="F93" s="141"/>
      <c r="G93" s="141"/>
      <c r="I93" s="141" t="s">
        <v>288</v>
      </c>
      <c r="J93" s="141"/>
      <c r="K93" s="141" t="s">
        <v>220</v>
      </c>
      <c r="M93" s="141"/>
      <c r="N93" s="141" t="s">
        <v>287</v>
      </c>
      <c r="P93" s="30"/>
      <c r="Q93" s="30"/>
      <c r="R93" s="30"/>
      <c r="S93" s="30"/>
      <c r="T93" s="30"/>
      <c r="U93" s="5"/>
      <c r="V93" s="52"/>
      <c r="W93" s="70"/>
      <c r="X93" s="70"/>
      <c r="Y93" s="52"/>
      <c r="Z93" s="39"/>
      <c r="AA93" s="39"/>
      <c r="AB93" s="55"/>
      <c r="AC93" s="17"/>
      <c r="AD93" s="15"/>
      <c r="AE93" s="65"/>
      <c r="AF93" s="124"/>
      <c r="AG93" s="17"/>
      <c r="AH93" s="52"/>
      <c r="AJ93" s="17"/>
      <c r="AK93" s="17"/>
      <c r="AL93" s="17"/>
      <c r="AM93" s="17"/>
      <c r="AO93" s="31" t="s">
        <v>59</v>
      </c>
    </row>
    <row r="94" spans="2:41" s="3" customFormat="1" ht="9.9499999999999993" customHeight="1" x14ac:dyDescent="0.2">
      <c r="C94" s="35"/>
      <c r="D94" s="40"/>
      <c r="E94" s="141" t="s">
        <v>122</v>
      </c>
      <c r="F94" s="141"/>
      <c r="G94" s="141"/>
      <c r="I94" s="141" t="s">
        <v>289</v>
      </c>
      <c r="J94" s="141"/>
      <c r="K94" s="141" t="s">
        <v>291</v>
      </c>
      <c r="M94" s="141"/>
      <c r="N94" s="141" t="s">
        <v>221</v>
      </c>
      <c r="P94" s="30"/>
      <c r="Q94" s="30"/>
      <c r="R94" s="30"/>
      <c r="S94" s="30"/>
      <c r="T94" s="30"/>
      <c r="U94" s="5"/>
      <c r="V94" s="52"/>
      <c r="W94" s="70"/>
      <c r="X94" s="70"/>
      <c r="Y94" s="52"/>
      <c r="Z94" s="39"/>
      <c r="AA94" s="39"/>
      <c r="AB94" s="55"/>
      <c r="AC94" s="17"/>
      <c r="AD94" s="15"/>
      <c r="AE94" s="65"/>
      <c r="AF94" s="124"/>
      <c r="AG94" s="17"/>
      <c r="AH94" s="52"/>
      <c r="AJ94" s="17"/>
      <c r="AK94" s="17"/>
      <c r="AL94" s="17"/>
      <c r="AM94" s="17"/>
      <c r="AO94" s="31" t="s">
        <v>59</v>
      </c>
    </row>
    <row r="95" spans="2:41" s="3" customFormat="1" ht="9.9499999999999993" customHeight="1" x14ac:dyDescent="0.2">
      <c r="C95" s="35"/>
      <c r="D95" s="40"/>
      <c r="E95" s="141" t="s">
        <v>120</v>
      </c>
      <c r="F95" s="141"/>
      <c r="G95" s="141"/>
      <c r="I95" s="141" t="s">
        <v>290</v>
      </c>
      <c r="J95" s="141"/>
      <c r="K95" s="141" t="s">
        <v>292</v>
      </c>
      <c r="L95" s="141"/>
      <c r="M95" s="141"/>
      <c r="P95" s="30"/>
      <c r="Q95" s="30"/>
      <c r="R95" s="30"/>
      <c r="S95" s="30"/>
      <c r="T95" s="30"/>
      <c r="U95" s="5"/>
      <c r="V95" s="52"/>
      <c r="W95" s="70"/>
      <c r="X95" s="70"/>
      <c r="Y95" s="52"/>
      <c r="Z95" s="39"/>
      <c r="AA95" s="39"/>
      <c r="AB95" s="55"/>
      <c r="AC95" s="17"/>
      <c r="AD95" s="15"/>
      <c r="AE95" s="65"/>
      <c r="AF95" s="124"/>
      <c r="AG95" s="17"/>
      <c r="AH95" s="52"/>
      <c r="AJ95" s="17"/>
      <c r="AK95" s="17"/>
      <c r="AL95" s="17"/>
      <c r="AM95" s="17"/>
      <c r="AO95" s="31" t="s">
        <v>59</v>
      </c>
    </row>
    <row r="96" spans="2:41" s="3" customFormat="1" ht="0.95" customHeight="1" x14ac:dyDescent="0.2">
      <c r="P96" s="75"/>
      <c r="Q96" s="91"/>
      <c r="R96" s="6"/>
      <c r="S96" s="39"/>
      <c r="T96" s="6"/>
      <c r="U96" s="5"/>
      <c r="V96" s="52"/>
      <c r="W96" s="56"/>
      <c r="X96" s="15"/>
      <c r="Y96" s="52"/>
      <c r="Z96" s="39"/>
      <c r="AA96" s="39"/>
      <c r="AB96" s="55"/>
      <c r="AC96" s="17"/>
      <c r="AD96" s="15"/>
      <c r="AE96" s="65"/>
      <c r="AF96" s="124"/>
      <c r="AG96" s="39"/>
      <c r="AH96" s="52"/>
      <c r="AJ96" s="17"/>
      <c r="AK96" s="17"/>
      <c r="AL96" s="17"/>
      <c r="AM96" s="17"/>
      <c r="AO96" s="31" t="s">
        <v>59</v>
      </c>
    </row>
    <row r="97" spans="2:41" s="3" customFormat="1" ht="9.75" customHeight="1" x14ac:dyDescent="0.2">
      <c r="B97" s="116" t="s">
        <v>92</v>
      </c>
      <c r="D97" s="40"/>
      <c r="E97" s="75" t="s">
        <v>97</v>
      </c>
      <c r="F97" s="75"/>
      <c r="G97" s="30"/>
      <c r="H97" s="30"/>
      <c r="I97" s="30"/>
      <c r="J97" s="30"/>
      <c r="K97" s="30"/>
      <c r="L97" s="30"/>
      <c r="M97" s="30"/>
      <c r="N97" s="30"/>
      <c r="P97" s="75"/>
      <c r="Q97" s="91"/>
      <c r="R97" s="29"/>
      <c r="S97" s="39">
        <f>IF(Suggested="Yes",AA97,AG97)</f>
        <v>83.05</v>
      </c>
      <c r="T97" s="37" t="s">
        <v>46</v>
      </c>
      <c r="U97" s="5" t="str">
        <f>+Instructions!$B$3</f>
        <v>D</v>
      </c>
      <c r="V97" s="52"/>
      <c r="W97" s="56">
        <f>+Instructions!$C$22</f>
        <v>0</v>
      </c>
      <c r="X97" s="17">
        <f>ROUND($AA97*(1-W97)+0.004999,2)</f>
        <v>83.05</v>
      </c>
      <c r="Y97" s="52"/>
      <c r="Z97" s="6" t="s">
        <v>307</v>
      </c>
      <c r="AA97" s="39">
        <v>83.05</v>
      </c>
      <c r="AB97" s="60">
        <f>+W97</f>
        <v>0</v>
      </c>
      <c r="AC97" s="17">
        <f>+X97</f>
        <v>83.05</v>
      </c>
      <c r="AD97" s="12">
        <f>(AG97-AC97)/AG97</f>
        <v>0</v>
      </c>
      <c r="AE97" s="121"/>
      <c r="AF97" s="132">
        <v>5</v>
      </c>
      <c r="AG97" s="109">
        <f>SUM(AJ97:AL97)+AE97</f>
        <v>83.05</v>
      </c>
      <c r="AH97" s="52"/>
      <c r="AJ97" s="17">
        <f>ROUND(AC97/(1-VLOOKUP(AF97,Group,2,FALSE)),2)</f>
        <v>83.05</v>
      </c>
      <c r="AK97" s="17">
        <f>IF(VLOOKUP(AF97,Group,5,FALSE)="YES",VLOOKUP(ROUND(ROUND(AJ97,1)-AJ97,2),Round,2,FALSE)+VLOOKUP(AF97,Group,6,FALSE),0)</f>
        <v>0</v>
      </c>
      <c r="AL97" s="17">
        <f>IF(VLOOKUP(AF97,Group,7,FALSE)="",0,ROUND(AJ97-0.04999,1)-AJ97+AM97)</f>
        <v>0</v>
      </c>
      <c r="AM97" s="17" t="str">
        <f>IF(VLOOKUP(AF97,Group,7,FALSE)="","",VLOOKUP(AF97,Group,7,FALSE))</f>
        <v/>
      </c>
      <c r="AO97" s="31" t="s">
        <v>59</v>
      </c>
    </row>
    <row r="98" spans="2:41" s="3" customFormat="1" ht="0.95" customHeight="1" x14ac:dyDescent="0.2">
      <c r="C98" s="35"/>
      <c r="D98" s="40" t="s">
        <v>87</v>
      </c>
      <c r="E98" s="141"/>
      <c r="F98" s="141"/>
      <c r="H98" s="141"/>
      <c r="I98" s="141"/>
      <c r="J98" s="141"/>
      <c r="K98" s="141"/>
      <c r="L98" s="141"/>
      <c r="M98" s="141"/>
      <c r="N98" s="141"/>
      <c r="O98" s="141"/>
      <c r="P98" s="30"/>
      <c r="Q98" s="30"/>
      <c r="R98" s="30"/>
      <c r="S98" s="30"/>
      <c r="T98" s="30"/>
      <c r="U98" s="5"/>
      <c r="V98" s="52"/>
      <c r="W98" s="70"/>
      <c r="X98" s="70"/>
      <c r="Y98" s="52"/>
      <c r="Z98" s="39"/>
      <c r="AA98" s="39"/>
      <c r="AB98" s="55"/>
      <c r="AC98" s="17"/>
      <c r="AD98" s="15"/>
      <c r="AE98" s="65"/>
      <c r="AF98" s="124"/>
      <c r="AG98" s="17"/>
      <c r="AH98" s="52"/>
      <c r="AJ98" s="17"/>
      <c r="AK98" s="17"/>
      <c r="AL98" s="17"/>
      <c r="AM98" s="17"/>
      <c r="AO98" s="31" t="s">
        <v>59</v>
      </c>
    </row>
    <row r="99" spans="2:41" s="3" customFormat="1" ht="9.75" customHeight="1" x14ac:dyDescent="0.2">
      <c r="D99" s="99" t="s">
        <v>53</v>
      </c>
      <c r="E99" s="180" t="s">
        <v>129</v>
      </c>
      <c r="F99" s="142"/>
      <c r="G99" s="142"/>
      <c r="H99" s="142"/>
      <c r="I99" s="142"/>
      <c r="J99" s="142"/>
      <c r="K99" s="142"/>
      <c r="L99" s="142"/>
      <c r="M99" s="142"/>
      <c r="N99" s="142"/>
      <c r="O99" s="143"/>
      <c r="P99" s="142"/>
      <c r="Q99" s="144"/>
      <c r="R99" s="29"/>
      <c r="S99" s="39"/>
      <c r="T99" s="37"/>
      <c r="U99" s="37"/>
      <c r="V99" s="52"/>
      <c r="W99" s="56"/>
      <c r="X99" s="39"/>
      <c r="Y99" s="52"/>
      <c r="Z99" s="39"/>
      <c r="AA99" s="39"/>
      <c r="AB99" s="60"/>
      <c r="AC99" s="39"/>
      <c r="AD99" s="60"/>
      <c r="AE99" s="76"/>
      <c r="AF99" s="125"/>
      <c r="AG99" s="39"/>
      <c r="AH99" s="52"/>
      <c r="AJ99" s="39"/>
      <c r="AK99" s="39"/>
      <c r="AL99" s="39"/>
      <c r="AM99" s="39"/>
      <c r="AO99" s="31" t="s">
        <v>59</v>
      </c>
    </row>
    <row r="100" spans="2:41" s="3" customFormat="1" ht="3" customHeight="1" x14ac:dyDescent="0.2">
      <c r="P100" s="75"/>
      <c r="Q100" s="91"/>
      <c r="R100" s="6"/>
      <c r="S100" s="39"/>
      <c r="T100" s="6"/>
      <c r="U100" s="5"/>
      <c r="V100" s="52"/>
      <c r="W100" s="56"/>
      <c r="X100" s="15"/>
      <c r="Y100" s="52"/>
      <c r="Z100" s="39"/>
      <c r="AA100" s="39"/>
      <c r="AB100" s="55"/>
      <c r="AC100" s="17"/>
      <c r="AD100" s="15"/>
      <c r="AE100" s="65"/>
      <c r="AF100" s="124"/>
      <c r="AG100" s="39"/>
      <c r="AH100" s="52"/>
      <c r="AJ100" s="17"/>
      <c r="AK100" s="17"/>
      <c r="AL100" s="17"/>
      <c r="AM100" s="17"/>
      <c r="AO100" s="31" t="s">
        <v>59</v>
      </c>
    </row>
    <row r="101" spans="2:41" s="3" customFormat="1" ht="9.9499999999999993" customHeight="1" x14ac:dyDescent="0.2">
      <c r="C101" s="74"/>
      <c r="D101" s="11" t="s">
        <v>222</v>
      </c>
      <c r="P101" s="4"/>
      <c r="Q101" s="6"/>
      <c r="R101" s="94" t="s">
        <v>223</v>
      </c>
      <c r="S101" s="178" t="s">
        <v>230</v>
      </c>
      <c r="T101" s="179"/>
      <c r="U101" s="5"/>
      <c r="V101" s="52"/>
      <c r="W101" s="70"/>
      <c r="X101" s="70"/>
      <c r="Y101" s="52"/>
      <c r="Z101" s="39"/>
      <c r="AA101" s="39"/>
      <c r="AB101" s="55"/>
      <c r="AC101" s="17"/>
      <c r="AD101" s="15"/>
      <c r="AE101" s="65"/>
      <c r="AF101" s="124"/>
      <c r="AG101" s="17"/>
      <c r="AH101" s="52"/>
      <c r="AJ101" s="17"/>
      <c r="AK101" s="17"/>
      <c r="AL101" s="17"/>
      <c r="AM101" s="17"/>
      <c r="AO101" s="31"/>
    </row>
    <row r="102" spans="2:41" s="3" customFormat="1" ht="2.1" customHeight="1" x14ac:dyDescent="0.2">
      <c r="C102" s="35"/>
      <c r="D102" s="40" t="s">
        <v>87</v>
      </c>
      <c r="E102" s="141"/>
      <c r="F102" s="141"/>
      <c r="H102" s="141"/>
      <c r="I102" s="141"/>
      <c r="J102" s="141"/>
      <c r="K102" s="141"/>
      <c r="L102" s="141"/>
      <c r="M102" s="141"/>
      <c r="N102" s="141"/>
      <c r="O102" s="141"/>
      <c r="P102" s="30"/>
      <c r="Q102" s="30"/>
      <c r="R102" s="30"/>
      <c r="S102" s="30"/>
      <c r="T102" s="30"/>
      <c r="U102" s="5"/>
      <c r="V102" s="52"/>
      <c r="W102" s="70"/>
      <c r="X102" s="70"/>
      <c r="Y102" s="52"/>
      <c r="Z102" s="39"/>
      <c r="AA102" s="39"/>
      <c r="AB102" s="55"/>
      <c r="AC102" s="17"/>
      <c r="AD102" s="15"/>
      <c r="AE102" s="65"/>
      <c r="AF102" s="124"/>
      <c r="AG102" s="17"/>
      <c r="AH102" s="52"/>
      <c r="AJ102" s="17"/>
      <c r="AK102" s="17"/>
      <c r="AL102" s="17"/>
      <c r="AM102" s="17"/>
      <c r="AO102" s="31" t="s">
        <v>59</v>
      </c>
    </row>
    <row r="103" spans="2:41" s="3" customFormat="1" ht="9.9499999999999993" customHeight="1" x14ac:dyDescent="0.2">
      <c r="C103" s="35"/>
      <c r="D103" s="40" t="s">
        <v>10</v>
      </c>
      <c r="E103" s="141" t="s">
        <v>119</v>
      </c>
      <c r="F103" s="141"/>
      <c r="G103" s="141"/>
      <c r="I103" s="141" t="s">
        <v>288</v>
      </c>
      <c r="J103" s="141"/>
      <c r="K103" s="141" t="s">
        <v>220</v>
      </c>
      <c r="M103" s="141"/>
      <c r="N103" s="141" t="s">
        <v>287</v>
      </c>
      <c r="P103" s="30"/>
      <c r="Q103" s="30"/>
      <c r="R103" s="30"/>
      <c r="S103" s="30"/>
      <c r="T103" s="30"/>
      <c r="U103" s="5"/>
      <c r="V103" s="52"/>
      <c r="W103" s="70"/>
      <c r="X103" s="70"/>
      <c r="Y103" s="52"/>
      <c r="Z103" s="39"/>
      <c r="AA103" s="39"/>
      <c r="AB103" s="55"/>
      <c r="AC103" s="17"/>
      <c r="AD103" s="15"/>
      <c r="AE103" s="65"/>
      <c r="AF103" s="124"/>
      <c r="AG103" s="17"/>
      <c r="AH103" s="52"/>
      <c r="AJ103" s="17"/>
      <c r="AK103" s="17"/>
      <c r="AL103" s="17"/>
      <c r="AM103" s="17"/>
      <c r="AO103" s="31" t="s">
        <v>59</v>
      </c>
    </row>
    <row r="104" spans="2:41" s="3" customFormat="1" ht="9.9499999999999993" customHeight="1" x14ac:dyDescent="0.2">
      <c r="C104" s="35"/>
      <c r="D104" s="40"/>
      <c r="E104" s="141" t="s">
        <v>122</v>
      </c>
      <c r="F104" s="141"/>
      <c r="G104" s="141"/>
      <c r="I104" s="141" t="s">
        <v>289</v>
      </c>
      <c r="J104" s="141"/>
      <c r="K104" s="141" t="s">
        <v>291</v>
      </c>
      <c r="M104" s="141"/>
      <c r="N104" s="141" t="s">
        <v>221</v>
      </c>
      <c r="P104" s="30"/>
      <c r="Q104" s="30"/>
      <c r="R104" s="30"/>
      <c r="S104" s="30"/>
      <c r="T104" s="30"/>
      <c r="U104" s="5"/>
      <c r="V104" s="52"/>
      <c r="W104" s="70"/>
      <c r="X104" s="70"/>
      <c r="Y104" s="52"/>
      <c r="Z104" s="39"/>
      <c r="AA104" s="39"/>
      <c r="AB104" s="55"/>
      <c r="AC104" s="17"/>
      <c r="AD104" s="15"/>
      <c r="AE104" s="65"/>
      <c r="AF104" s="124"/>
      <c r="AG104" s="17"/>
      <c r="AH104" s="52"/>
      <c r="AJ104" s="17"/>
      <c r="AK104" s="17"/>
      <c r="AL104" s="17"/>
      <c r="AM104" s="17"/>
      <c r="AO104" s="31" t="s">
        <v>59</v>
      </c>
    </row>
    <row r="105" spans="2:41" s="3" customFormat="1" ht="9.9499999999999993" customHeight="1" x14ac:dyDescent="0.2">
      <c r="C105" s="35"/>
      <c r="D105" s="40"/>
      <c r="E105" s="141" t="s">
        <v>120</v>
      </c>
      <c r="F105" s="141"/>
      <c r="G105" s="141"/>
      <c r="I105" s="141" t="s">
        <v>290</v>
      </c>
      <c r="J105" s="141"/>
      <c r="K105" s="141" t="s">
        <v>292</v>
      </c>
      <c r="L105" s="141"/>
      <c r="M105" s="141"/>
      <c r="P105" s="30"/>
      <c r="Q105" s="30"/>
      <c r="R105" s="30"/>
      <c r="S105" s="30"/>
      <c r="T105" s="30"/>
      <c r="U105" s="5"/>
      <c r="V105" s="52"/>
      <c r="W105" s="70"/>
      <c r="X105" s="70"/>
      <c r="Y105" s="52"/>
      <c r="Z105" s="39"/>
      <c r="AA105" s="39"/>
      <c r="AB105" s="55"/>
      <c r="AC105" s="17"/>
      <c r="AD105" s="15"/>
      <c r="AE105" s="65"/>
      <c r="AF105" s="124"/>
      <c r="AG105" s="17"/>
      <c r="AH105" s="52"/>
      <c r="AJ105" s="17"/>
      <c r="AK105" s="17"/>
      <c r="AL105" s="17"/>
      <c r="AM105" s="17"/>
      <c r="AO105" s="31" t="s">
        <v>59</v>
      </c>
    </row>
    <row r="106" spans="2:41" s="3" customFormat="1" ht="0.95" customHeight="1" x14ac:dyDescent="0.2">
      <c r="P106" s="75"/>
      <c r="Q106" s="91"/>
      <c r="R106" s="6"/>
      <c r="S106" s="39"/>
      <c r="T106" s="6"/>
      <c r="U106" s="5"/>
      <c r="V106" s="52"/>
      <c r="W106" s="56"/>
      <c r="X106" s="15"/>
      <c r="Y106" s="52"/>
      <c r="Z106" s="39"/>
      <c r="AA106" s="39"/>
      <c r="AB106" s="55"/>
      <c r="AC106" s="17"/>
      <c r="AD106" s="15"/>
      <c r="AE106" s="65"/>
      <c r="AF106" s="124"/>
      <c r="AG106" s="39"/>
      <c r="AH106" s="52"/>
      <c r="AJ106" s="17"/>
      <c r="AK106" s="17"/>
      <c r="AL106" s="17"/>
      <c r="AM106" s="17"/>
      <c r="AO106" s="31" t="s">
        <v>59</v>
      </c>
    </row>
    <row r="107" spans="2:41" s="3" customFormat="1" ht="9.75" customHeight="1" x14ac:dyDescent="0.2">
      <c r="B107" s="116" t="s">
        <v>92</v>
      </c>
      <c r="D107" s="40"/>
      <c r="E107" s="75" t="s">
        <v>97</v>
      </c>
      <c r="F107" s="75"/>
      <c r="G107" s="30"/>
      <c r="H107" s="30"/>
      <c r="I107" s="30"/>
      <c r="J107" s="30"/>
      <c r="K107" s="30"/>
      <c r="L107" s="30"/>
      <c r="M107" s="30"/>
      <c r="N107" s="30"/>
      <c r="P107" s="75"/>
      <c r="Q107" s="91"/>
      <c r="R107" s="29"/>
      <c r="S107" s="39">
        <f>IF(Suggested="Yes",AA107,AG107)</f>
        <v>87.6</v>
      </c>
      <c r="T107" s="37" t="s">
        <v>46</v>
      </c>
      <c r="U107" s="5" t="str">
        <f>+Instructions!$B$3</f>
        <v>D</v>
      </c>
      <c r="V107" s="52"/>
      <c r="W107" s="56">
        <f>+Instructions!$C$22</f>
        <v>0</v>
      </c>
      <c r="X107" s="17">
        <f>ROUND($AA107*(1-W107)+0.004999,2)</f>
        <v>87.6</v>
      </c>
      <c r="Y107" s="52"/>
      <c r="Z107" s="6" t="s">
        <v>307</v>
      </c>
      <c r="AA107" s="39">
        <v>87.6</v>
      </c>
      <c r="AB107" s="60">
        <f>+W107</f>
        <v>0</v>
      </c>
      <c r="AC107" s="17">
        <f>+X107</f>
        <v>87.6</v>
      </c>
      <c r="AD107" s="12">
        <f>(AG107-AC107)/AG107</f>
        <v>0</v>
      </c>
      <c r="AE107" s="121"/>
      <c r="AF107" s="132">
        <v>5</v>
      </c>
      <c r="AG107" s="109">
        <f>SUM(AJ107:AL107)+AE107</f>
        <v>87.6</v>
      </c>
      <c r="AH107" s="52"/>
      <c r="AJ107" s="17">
        <f>ROUND(AC107/(1-VLOOKUP(AF107,Group,2,FALSE)),2)</f>
        <v>87.6</v>
      </c>
      <c r="AK107" s="17">
        <f>IF(VLOOKUP(AF107,Group,5,FALSE)="YES",VLOOKUP(ROUND(ROUND(AJ107,1)-AJ107,2),Round,2,FALSE)+VLOOKUP(AF107,Group,6,FALSE),0)</f>
        <v>0</v>
      </c>
      <c r="AL107" s="17">
        <f>IF(VLOOKUP(AF107,Group,7,FALSE)="",0,ROUND(AJ107-0.04999,1)-AJ107+AM107)</f>
        <v>0</v>
      </c>
      <c r="AM107" s="17" t="str">
        <f>IF(VLOOKUP(AF107,Group,7,FALSE)="","",VLOOKUP(AF107,Group,7,FALSE))</f>
        <v/>
      </c>
      <c r="AO107" s="31" t="s">
        <v>59</v>
      </c>
    </row>
    <row r="108" spans="2:41" s="3" customFormat="1" ht="0.95" customHeight="1" x14ac:dyDescent="0.2">
      <c r="C108" s="35"/>
      <c r="D108" s="40" t="s">
        <v>87</v>
      </c>
      <c r="E108" s="141"/>
      <c r="F108" s="141"/>
      <c r="H108" s="141"/>
      <c r="I108" s="141"/>
      <c r="J108" s="141"/>
      <c r="K108" s="141"/>
      <c r="L108" s="141"/>
      <c r="M108" s="141"/>
      <c r="N108" s="141"/>
      <c r="O108" s="141"/>
      <c r="P108" s="30"/>
      <c r="Q108" s="30"/>
      <c r="R108" s="30"/>
      <c r="S108" s="30"/>
      <c r="T108" s="30"/>
      <c r="U108" s="5"/>
      <c r="V108" s="52"/>
      <c r="W108" s="70"/>
      <c r="X108" s="70"/>
      <c r="Y108" s="52"/>
      <c r="Z108" s="39"/>
      <c r="AA108" s="39"/>
      <c r="AB108" s="55"/>
      <c r="AC108" s="17"/>
      <c r="AD108" s="15"/>
      <c r="AE108" s="65"/>
      <c r="AF108" s="124"/>
      <c r="AG108" s="17"/>
      <c r="AH108" s="52"/>
      <c r="AJ108" s="17"/>
      <c r="AK108" s="17"/>
      <c r="AL108" s="17"/>
      <c r="AM108" s="17"/>
      <c r="AO108" s="31" t="s">
        <v>59</v>
      </c>
    </row>
    <row r="109" spans="2:41" s="3" customFormat="1" ht="9.75" customHeight="1" x14ac:dyDescent="0.2">
      <c r="D109" s="99" t="s">
        <v>53</v>
      </c>
      <c r="E109" s="180" t="s">
        <v>129</v>
      </c>
      <c r="F109" s="142"/>
      <c r="G109" s="142"/>
      <c r="H109" s="142"/>
      <c r="I109" s="142"/>
      <c r="J109" s="142"/>
      <c r="K109" s="142"/>
      <c r="L109" s="142"/>
      <c r="M109" s="142"/>
      <c r="N109" s="142"/>
      <c r="O109" s="143"/>
      <c r="P109" s="142"/>
      <c r="Q109" s="144"/>
      <c r="R109" s="29"/>
      <c r="S109" s="39"/>
      <c r="T109" s="37"/>
      <c r="U109" s="37"/>
      <c r="V109" s="52"/>
      <c r="W109" s="56"/>
      <c r="X109" s="39"/>
      <c r="Y109" s="52"/>
      <c r="Z109" s="39"/>
      <c r="AA109" s="39"/>
      <c r="AB109" s="60"/>
      <c r="AC109" s="39"/>
      <c r="AD109" s="60"/>
      <c r="AE109" s="76"/>
      <c r="AF109" s="125"/>
      <c r="AG109" s="39"/>
      <c r="AH109" s="52"/>
      <c r="AJ109" s="39"/>
      <c r="AK109" s="39"/>
      <c r="AL109" s="39"/>
      <c r="AM109" s="39"/>
      <c r="AO109" s="31" t="s">
        <v>59</v>
      </c>
    </row>
    <row r="110" spans="2:41" s="3" customFormat="1" ht="3" customHeight="1" x14ac:dyDescent="0.2">
      <c r="P110" s="75"/>
      <c r="Q110" s="91"/>
      <c r="R110" s="6"/>
      <c r="S110" s="39"/>
      <c r="T110" s="6"/>
      <c r="U110" s="5"/>
      <c r="V110" s="52"/>
      <c r="W110" s="56"/>
      <c r="X110" s="15"/>
      <c r="Y110" s="52"/>
      <c r="Z110" s="39"/>
      <c r="AA110" s="39"/>
      <c r="AB110" s="55"/>
      <c r="AC110" s="17"/>
      <c r="AD110" s="15"/>
      <c r="AE110" s="65"/>
      <c r="AF110" s="124"/>
      <c r="AG110" s="39"/>
      <c r="AH110" s="52"/>
      <c r="AJ110" s="17"/>
      <c r="AK110" s="17"/>
      <c r="AL110" s="17"/>
      <c r="AM110" s="17"/>
      <c r="AO110" s="31" t="s">
        <v>59</v>
      </c>
    </row>
    <row r="111" spans="2:41" s="3" customFormat="1" ht="9.9499999999999993" customHeight="1" x14ac:dyDescent="0.2">
      <c r="C111" s="74" t="s">
        <v>130</v>
      </c>
      <c r="D111" s="145"/>
      <c r="E111" s="145"/>
      <c r="P111" s="4"/>
      <c r="Q111" s="6"/>
      <c r="S111" s="21"/>
      <c r="T111" s="68"/>
      <c r="U111" s="5"/>
      <c r="V111" s="52"/>
      <c r="W111" s="70"/>
      <c r="X111" s="70"/>
      <c r="Y111" s="52"/>
      <c r="Z111" s="39"/>
      <c r="AA111" s="39"/>
      <c r="AB111" s="55"/>
      <c r="AC111" s="17"/>
      <c r="AD111" s="15"/>
      <c r="AE111" s="65"/>
      <c r="AF111" s="124"/>
      <c r="AG111" s="17"/>
      <c r="AH111" s="52"/>
      <c r="AJ111" s="17"/>
      <c r="AK111" s="17"/>
      <c r="AL111" s="17"/>
      <c r="AM111" s="17"/>
      <c r="AO111" s="31"/>
    </row>
    <row r="112" spans="2:41" s="3" customFormat="1" ht="2.1" customHeight="1" x14ac:dyDescent="0.2">
      <c r="C112" s="35"/>
      <c r="D112" s="40" t="s">
        <v>87</v>
      </c>
      <c r="E112" s="141"/>
      <c r="F112" s="141"/>
      <c r="H112" s="141"/>
      <c r="I112" s="141"/>
      <c r="J112" s="141"/>
      <c r="K112" s="141"/>
      <c r="L112" s="141"/>
      <c r="M112" s="141"/>
      <c r="N112" s="141"/>
      <c r="O112" s="141"/>
      <c r="P112" s="30"/>
      <c r="Q112" s="30"/>
      <c r="R112" s="30"/>
      <c r="S112" s="30"/>
      <c r="T112" s="30"/>
      <c r="U112" s="5"/>
      <c r="V112" s="52"/>
      <c r="W112" s="70"/>
      <c r="X112" s="70"/>
      <c r="Y112" s="52"/>
      <c r="Z112" s="39"/>
      <c r="AA112" s="39"/>
      <c r="AB112" s="55"/>
      <c r="AC112" s="17"/>
      <c r="AD112" s="15"/>
      <c r="AE112" s="65"/>
      <c r="AF112" s="124"/>
      <c r="AG112" s="17"/>
      <c r="AH112" s="52"/>
      <c r="AJ112" s="17"/>
      <c r="AK112" s="17"/>
      <c r="AL112" s="17"/>
      <c r="AM112" s="17"/>
      <c r="AO112" s="31" t="s">
        <v>59</v>
      </c>
    </row>
    <row r="113" spans="2:41" s="3" customFormat="1" ht="9.9499999999999993" customHeight="1" x14ac:dyDescent="0.2">
      <c r="C113" s="74"/>
      <c r="D113" s="11" t="s">
        <v>279</v>
      </c>
      <c r="P113" s="4"/>
      <c r="Q113" s="6"/>
      <c r="R113" s="94" t="s">
        <v>223</v>
      </c>
      <c r="S113" s="178" t="s">
        <v>231</v>
      </c>
      <c r="T113" s="179"/>
      <c r="U113" s="5"/>
      <c r="V113" s="52"/>
      <c r="W113" s="70"/>
      <c r="X113" s="70"/>
      <c r="Y113" s="52"/>
      <c r="Z113" s="39"/>
      <c r="AA113" s="39"/>
      <c r="AB113" s="55"/>
      <c r="AC113" s="17"/>
      <c r="AD113" s="15"/>
      <c r="AE113" s="65"/>
      <c r="AF113" s="124"/>
      <c r="AG113" s="17"/>
      <c r="AH113" s="52"/>
      <c r="AJ113" s="17"/>
      <c r="AK113" s="17"/>
      <c r="AL113" s="17"/>
      <c r="AM113" s="17"/>
      <c r="AO113" s="31"/>
    </row>
    <row r="114" spans="2:41" s="3" customFormat="1" ht="2.1" customHeight="1" x14ac:dyDescent="0.2">
      <c r="P114" s="75"/>
      <c r="Q114" s="91"/>
      <c r="R114" s="6"/>
      <c r="S114" s="39"/>
      <c r="T114" s="6"/>
      <c r="U114" s="5"/>
      <c r="V114" s="52"/>
      <c r="W114" s="56"/>
      <c r="X114" s="15"/>
      <c r="Y114" s="52"/>
      <c r="Z114" s="39"/>
      <c r="AA114" s="39"/>
      <c r="AB114" s="55"/>
      <c r="AC114" s="17"/>
      <c r="AD114" s="15"/>
      <c r="AE114" s="65"/>
      <c r="AF114" s="124"/>
      <c r="AG114" s="39"/>
      <c r="AH114" s="52"/>
      <c r="AJ114" s="17"/>
      <c r="AK114" s="17"/>
      <c r="AL114" s="17"/>
      <c r="AM114" s="17"/>
      <c r="AO114" s="31" t="s">
        <v>59</v>
      </c>
    </row>
    <row r="115" spans="2:41" s="3" customFormat="1" ht="9.75" customHeight="1" x14ac:dyDescent="0.2">
      <c r="B115" s="116" t="s">
        <v>92</v>
      </c>
      <c r="D115" s="40"/>
      <c r="E115" s="75" t="s">
        <v>97</v>
      </c>
      <c r="F115" s="75"/>
      <c r="G115" s="30" t="s">
        <v>110</v>
      </c>
      <c r="H115" s="30"/>
      <c r="I115" s="30"/>
      <c r="J115" s="30"/>
      <c r="K115" s="30"/>
      <c r="L115" s="30"/>
      <c r="M115" s="30"/>
      <c r="N115" s="30"/>
      <c r="P115" s="75"/>
      <c r="Q115" s="91"/>
      <c r="R115" s="29"/>
      <c r="S115" s="39">
        <f>IF(Suggested="Yes",AA115,AG115)</f>
        <v>51.15</v>
      </c>
      <c r="T115" s="37" t="s">
        <v>46</v>
      </c>
      <c r="U115" s="5" t="str">
        <f>+Instructions!$B$3</f>
        <v>D</v>
      </c>
      <c r="V115" s="52"/>
      <c r="W115" s="56">
        <f>+Instructions!$C$22</f>
        <v>0</v>
      </c>
      <c r="X115" s="17">
        <f>ROUND($AA115*(1-W115)+0.004999,2)</f>
        <v>51.15</v>
      </c>
      <c r="Y115" s="52"/>
      <c r="Z115" s="6" t="s">
        <v>307</v>
      </c>
      <c r="AA115" s="39">
        <v>51.15</v>
      </c>
      <c r="AB115" s="60">
        <f>+W115</f>
        <v>0</v>
      </c>
      <c r="AC115" s="17">
        <f>+X115</f>
        <v>51.15</v>
      </c>
      <c r="AD115" s="12">
        <f>(AG115-AC115)/AG115</f>
        <v>0</v>
      </c>
      <c r="AE115" s="121"/>
      <c r="AF115" s="132">
        <v>5</v>
      </c>
      <c r="AG115" s="109">
        <f>SUM(AJ115:AL115)+AE115</f>
        <v>51.15</v>
      </c>
      <c r="AH115" s="52"/>
      <c r="AJ115" s="17">
        <f>ROUND(AC115/(1-VLOOKUP(AF115,Group,2,FALSE)),2)</f>
        <v>51.15</v>
      </c>
      <c r="AK115" s="17">
        <f>IF(VLOOKUP(AF115,Group,5,FALSE)="YES",VLOOKUP(ROUND(ROUND(AJ115,1)-AJ115,2),Round,2,FALSE)+VLOOKUP(AF115,Group,6,FALSE),0)</f>
        <v>0</v>
      </c>
      <c r="AL115" s="17">
        <f>IF(VLOOKUP(AF115,Group,7,FALSE)="",0,ROUND(AJ115-0.04999,1)-AJ115+AM115)</f>
        <v>0</v>
      </c>
      <c r="AM115" s="17" t="str">
        <f>IF(VLOOKUP(AF115,Group,7,FALSE)="","",VLOOKUP(AF115,Group,7,FALSE))</f>
        <v/>
      </c>
      <c r="AO115" s="31" t="s">
        <v>59</v>
      </c>
    </row>
    <row r="116" spans="2:41" s="3" customFormat="1" ht="9.75" customHeight="1" x14ac:dyDescent="0.2">
      <c r="B116" s="116" t="s">
        <v>92</v>
      </c>
      <c r="D116" s="40"/>
      <c r="E116" s="75" t="s">
        <v>97</v>
      </c>
      <c r="F116" s="75"/>
      <c r="G116" s="30" t="s">
        <v>128</v>
      </c>
      <c r="H116" s="30"/>
      <c r="I116" s="30"/>
      <c r="J116" s="30"/>
      <c r="K116" s="30"/>
      <c r="L116" s="30"/>
      <c r="M116" s="30"/>
      <c r="N116" s="30"/>
      <c r="P116" s="75"/>
      <c r="Q116" s="91"/>
      <c r="R116" s="29"/>
      <c r="S116" s="39">
        <f>IF(Suggested="Yes",AA116,AG116)</f>
        <v>46.55</v>
      </c>
      <c r="T116" s="37" t="s">
        <v>46</v>
      </c>
      <c r="U116" s="5" t="str">
        <f>+Instructions!$B$3</f>
        <v>D</v>
      </c>
      <c r="V116" s="52"/>
      <c r="W116" s="56">
        <f>+Instructions!$C$22</f>
        <v>0</v>
      </c>
      <c r="X116" s="17">
        <f>ROUND($AA116*(1-W116)+0.004999,2)</f>
        <v>46.55</v>
      </c>
      <c r="Y116" s="52"/>
      <c r="Z116" s="6" t="s">
        <v>307</v>
      </c>
      <c r="AA116" s="39">
        <v>46.55</v>
      </c>
      <c r="AB116" s="60">
        <f>+W116</f>
        <v>0</v>
      </c>
      <c r="AC116" s="17">
        <f>+X116</f>
        <v>46.55</v>
      </c>
      <c r="AD116" s="12">
        <f>(AG116-AC116)/AG116</f>
        <v>0</v>
      </c>
      <c r="AE116" s="121"/>
      <c r="AF116" s="132">
        <v>5</v>
      </c>
      <c r="AG116" s="109">
        <f>SUM(AJ116:AL116)+AE116</f>
        <v>46.55</v>
      </c>
      <c r="AH116" s="52"/>
      <c r="AJ116" s="17">
        <f>ROUND(AC116/(1-VLOOKUP(AF116,Group,2,FALSE)),2)</f>
        <v>46.55</v>
      </c>
      <c r="AK116" s="17">
        <f>IF(VLOOKUP(AF116,Group,5,FALSE)="YES",VLOOKUP(ROUND(ROUND(AJ116,1)-AJ116,2),Round,2,FALSE)+VLOOKUP(AF116,Group,6,FALSE),0)</f>
        <v>0</v>
      </c>
      <c r="AL116" s="17">
        <f>IF(VLOOKUP(AF116,Group,7,FALSE)="",0,ROUND(AJ116-0.04999,1)-AJ116+AM116)</f>
        <v>0</v>
      </c>
      <c r="AM116" s="17" t="str">
        <f>IF(VLOOKUP(AF116,Group,7,FALSE)="","",VLOOKUP(AF116,Group,7,FALSE))</f>
        <v/>
      </c>
      <c r="AO116" s="31" t="s">
        <v>59</v>
      </c>
    </row>
    <row r="117" spans="2:41" s="3" customFormat="1" ht="0.95" customHeight="1" x14ac:dyDescent="0.2">
      <c r="C117" s="35"/>
      <c r="D117" s="40" t="s">
        <v>87</v>
      </c>
      <c r="E117" s="141"/>
      <c r="F117" s="141"/>
      <c r="H117" s="141"/>
      <c r="I117" s="141"/>
      <c r="J117" s="141"/>
      <c r="K117" s="141"/>
      <c r="L117" s="141"/>
      <c r="M117" s="141"/>
      <c r="N117" s="141"/>
      <c r="O117" s="141"/>
      <c r="P117" s="30"/>
      <c r="Q117" s="30"/>
      <c r="R117" s="30"/>
      <c r="S117" s="30"/>
      <c r="T117" s="30"/>
      <c r="U117" s="5"/>
      <c r="V117" s="52"/>
      <c r="W117" s="70"/>
      <c r="X117" s="70"/>
      <c r="Y117" s="52"/>
      <c r="Z117" s="39"/>
      <c r="AA117" s="39"/>
      <c r="AB117" s="55"/>
      <c r="AC117" s="17"/>
      <c r="AD117" s="15"/>
      <c r="AE117" s="65"/>
      <c r="AF117" s="124"/>
      <c r="AG117" s="17"/>
      <c r="AH117" s="52"/>
      <c r="AJ117" s="17"/>
      <c r="AK117" s="17"/>
      <c r="AL117" s="17"/>
      <c r="AM117" s="17"/>
      <c r="AO117" s="31" t="s">
        <v>59</v>
      </c>
    </row>
    <row r="118" spans="2:41" s="3" customFormat="1" ht="9.75" customHeight="1" x14ac:dyDescent="0.2">
      <c r="D118" s="99" t="s">
        <v>53</v>
      </c>
      <c r="E118" s="180" t="s">
        <v>131</v>
      </c>
      <c r="F118" s="142"/>
      <c r="G118" s="142"/>
      <c r="H118" s="142"/>
      <c r="I118" s="142"/>
      <c r="J118" s="142"/>
      <c r="K118" s="142"/>
      <c r="L118" s="142"/>
      <c r="M118" s="142"/>
      <c r="N118" s="142"/>
      <c r="O118" s="143"/>
      <c r="P118" s="142"/>
      <c r="Q118" s="144"/>
      <c r="R118" s="29"/>
      <c r="S118" s="39"/>
      <c r="T118" s="37"/>
      <c r="U118" s="37"/>
      <c r="V118" s="52"/>
      <c r="W118" s="56"/>
      <c r="X118" s="39"/>
      <c r="Y118" s="52"/>
      <c r="Z118" s="39"/>
      <c r="AA118" s="39"/>
      <c r="AB118" s="60"/>
      <c r="AC118" s="39"/>
      <c r="AD118" s="60"/>
      <c r="AE118" s="76"/>
      <c r="AF118" s="125"/>
      <c r="AG118" s="39"/>
      <c r="AH118" s="52"/>
      <c r="AJ118" s="39"/>
      <c r="AK118" s="39"/>
      <c r="AL118" s="39"/>
      <c r="AM118" s="39"/>
      <c r="AO118" s="31" t="s">
        <v>59</v>
      </c>
    </row>
    <row r="119" spans="2:41" s="3" customFormat="1" ht="9.75" customHeight="1" x14ac:dyDescent="0.2">
      <c r="D119" s="99"/>
      <c r="E119" s="180" t="s">
        <v>132</v>
      </c>
      <c r="F119" s="142"/>
      <c r="G119" s="142"/>
      <c r="H119" s="142"/>
      <c r="I119" s="142"/>
      <c r="J119" s="142"/>
      <c r="K119" s="142"/>
      <c r="L119" s="142"/>
      <c r="M119" s="142"/>
      <c r="N119" s="142"/>
      <c r="O119" s="143"/>
      <c r="P119" s="142"/>
      <c r="Q119" s="144"/>
      <c r="R119" s="29"/>
      <c r="S119" s="39"/>
      <c r="T119" s="37"/>
      <c r="U119" s="37"/>
      <c r="V119" s="52"/>
      <c r="W119" s="56"/>
      <c r="X119" s="39"/>
      <c r="Y119" s="52"/>
      <c r="Z119" s="39"/>
      <c r="AA119" s="39"/>
      <c r="AB119" s="60"/>
      <c r="AC119" s="39"/>
      <c r="AD119" s="60"/>
      <c r="AE119" s="76"/>
      <c r="AF119" s="125"/>
      <c r="AG119" s="39"/>
      <c r="AH119" s="52"/>
      <c r="AJ119" s="39"/>
      <c r="AK119" s="39"/>
      <c r="AL119" s="39"/>
      <c r="AM119" s="39"/>
      <c r="AO119" s="31" t="s">
        <v>59</v>
      </c>
    </row>
    <row r="120" spans="2:41" s="3" customFormat="1" ht="3" customHeight="1" x14ac:dyDescent="0.2">
      <c r="P120" s="75"/>
      <c r="Q120" s="91"/>
      <c r="R120" s="6"/>
      <c r="S120" s="39"/>
      <c r="T120" s="6"/>
      <c r="U120" s="5"/>
      <c r="V120" s="52"/>
      <c r="W120" s="56"/>
      <c r="X120" s="15"/>
      <c r="Y120" s="52"/>
      <c r="Z120" s="39"/>
      <c r="AA120" s="39"/>
      <c r="AB120" s="55"/>
      <c r="AC120" s="17"/>
      <c r="AD120" s="15"/>
      <c r="AE120" s="65"/>
      <c r="AF120" s="124"/>
      <c r="AG120" s="39"/>
      <c r="AH120" s="52"/>
      <c r="AJ120" s="17"/>
      <c r="AK120" s="17"/>
      <c r="AL120" s="17"/>
      <c r="AM120" s="17"/>
      <c r="AO120" s="31" t="s">
        <v>59</v>
      </c>
    </row>
    <row r="121" spans="2:41" s="3" customFormat="1" ht="9.9499999999999993" customHeight="1" x14ac:dyDescent="0.2">
      <c r="C121" s="74"/>
      <c r="D121" s="11" t="s">
        <v>278</v>
      </c>
      <c r="P121" s="4"/>
      <c r="Q121" s="6"/>
      <c r="R121" s="94" t="s">
        <v>223</v>
      </c>
      <c r="S121" s="178" t="s">
        <v>232</v>
      </c>
      <c r="T121" s="179"/>
      <c r="U121" s="5"/>
      <c r="V121" s="52"/>
      <c r="W121" s="70"/>
      <c r="X121" s="70"/>
      <c r="Y121" s="52"/>
      <c r="Z121" s="39"/>
      <c r="AA121" s="39"/>
      <c r="AB121" s="55"/>
      <c r="AC121" s="17"/>
      <c r="AD121" s="15"/>
      <c r="AE121" s="65"/>
      <c r="AF121" s="124"/>
      <c r="AG121" s="17"/>
      <c r="AH121" s="52"/>
      <c r="AJ121" s="17"/>
      <c r="AK121" s="17"/>
      <c r="AL121" s="17"/>
      <c r="AM121" s="17"/>
      <c r="AO121" s="31"/>
    </row>
    <row r="122" spans="2:41" s="3" customFormat="1" ht="2.1" customHeight="1" x14ac:dyDescent="0.2">
      <c r="P122" s="75"/>
      <c r="Q122" s="91"/>
      <c r="R122" s="6"/>
      <c r="S122" s="39"/>
      <c r="T122" s="6"/>
      <c r="U122" s="5"/>
      <c r="V122" s="52"/>
      <c r="W122" s="56"/>
      <c r="X122" s="15"/>
      <c r="Y122" s="52"/>
      <c r="Z122" s="39"/>
      <c r="AA122" s="39"/>
      <c r="AB122" s="55"/>
      <c r="AC122" s="17"/>
      <c r="AD122" s="15"/>
      <c r="AE122" s="65"/>
      <c r="AF122" s="124"/>
      <c r="AG122" s="39"/>
      <c r="AH122" s="52"/>
      <c r="AJ122" s="17"/>
      <c r="AK122" s="17"/>
      <c r="AL122" s="17"/>
      <c r="AM122" s="17"/>
      <c r="AO122" s="31" t="s">
        <v>59</v>
      </c>
    </row>
    <row r="123" spans="2:41" s="3" customFormat="1" ht="9.75" customHeight="1" x14ac:dyDescent="0.2">
      <c r="B123" s="116" t="s">
        <v>92</v>
      </c>
      <c r="D123" s="40"/>
      <c r="E123" s="75" t="s">
        <v>104</v>
      </c>
      <c r="F123" s="75"/>
      <c r="G123" s="30" t="s">
        <v>110</v>
      </c>
      <c r="H123" s="30"/>
      <c r="I123" s="30"/>
      <c r="J123" s="30"/>
      <c r="K123" s="30"/>
      <c r="L123" s="30"/>
      <c r="M123" s="30"/>
      <c r="N123" s="30"/>
      <c r="P123" s="75"/>
      <c r="Q123" s="91"/>
      <c r="R123" s="29"/>
      <c r="S123" s="39">
        <f>IF(Suggested="Yes",AA123,AG123)</f>
        <v>54.15</v>
      </c>
      <c r="T123" s="37" t="s">
        <v>46</v>
      </c>
      <c r="U123" s="5" t="str">
        <f>+Instructions!$B$3</f>
        <v>D</v>
      </c>
      <c r="V123" s="52"/>
      <c r="W123" s="56">
        <f>+Instructions!$C$22</f>
        <v>0</v>
      </c>
      <c r="X123" s="17">
        <f>ROUND($AA123*(1-W123)+0.004999,2)</f>
        <v>54.15</v>
      </c>
      <c r="Y123" s="52"/>
      <c r="Z123" s="6" t="s">
        <v>307</v>
      </c>
      <c r="AA123" s="39">
        <v>54.15</v>
      </c>
      <c r="AB123" s="60">
        <f t="shared" ref="AB123:AC126" si="11">+W123</f>
        <v>0</v>
      </c>
      <c r="AC123" s="17">
        <f t="shared" si="11"/>
        <v>54.15</v>
      </c>
      <c r="AD123" s="12">
        <f>(AG123-AC123)/AG123</f>
        <v>0</v>
      </c>
      <c r="AE123" s="121"/>
      <c r="AF123" s="132">
        <v>5</v>
      </c>
      <c r="AG123" s="109">
        <f>SUM(AJ123:AL123)+AE123</f>
        <v>54.15</v>
      </c>
      <c r="AH123" s="52"/>
      <c r="AJ123" s="17">
        <f>ROUND(AC123/(1-VLOOKUP(AF123,Group,2,FALSE)),2)</f>
        <v>54.15</v>
      </c>
      <c r="AK123" s="17">
        <f>IF(VLOOKUP(AF123,Group,5,FALSE)="YES",VLOOKUP(ROUND(ROUND(AJ123,1)-AJ123,2),Round,2,FALSE)+VLOOKUP(AF123,Group,6,FALSE),0)</f>
        <v>0</v>
      </c>
      <c r="AL123" s="17">
        <f>IF(VLOOKUP(AF123,Group,7,FALSE)="",0,ROUND(AJ123-0.04999,1)-AJ123+AM123)</f>
        <v>0</v>
      </c>
      <c r="AM123" s="17" t="str">
        <f>IF(VLOOKUP(AF123,Group,7,FALSE)="","",VLOOKUP(AF123,Group,7,FALSE))</f>
        <v/>
      </c>
      <c r="AO123" s="31" t="s">
        <v>59</v>
      </c>
    </row>
    <row r="124" spans="2:41" s="3" customFormat="1" ht="9.75" customHeight="1" x14ac:dyDescent="0.2">
      <c r="B124" s="116" t="s">
        <v>92</v>
      </c>
      <c r="D124" s="40"/>
      <c r="E124" s="75" t="s">
        <v>104</v>
      </c>
      <c r="F124" s="75"/>
      <c r="G124" s="30" t="s">
        <v>128</v>
      </c>
      <c r="H124" s="30"/>
      <c r="I124" s="30"/>
      <c r="J124" s="30" t="s">
        <v>133</v>
      </c>
      <c r="K124" s="30"/>
      <c r="L124" s="30"/>
      <c r="M124" s="30"/>
      <c r="N124" s="30"/>
      <c r="P124" s="75"/>
      <c r="Q124" s="91"/>
      <c r="R124" s="29"/>
      <c r="S124" s="39">
        <f>IF(Suggested="Yes",AA124,AG124)</f>
        <v>54.15</v>
      </c>
      <c r="T124" s="37" t="s">
        <v>46</v>
      </c>
      <c r="U124" s="5" t="str">
        <f>+Instructions!$B$3</f>
        <v>D</v>
      </c>
      <c r="V124" s="52"/>
      <c r="W124" s="56">
        <f>+Instructions!$C$22</f>
        <v>0</v>
      </c>
      <c r="X124" s="17">
        <f>ROUND($AA124*(1-W124)+0.004999,2)</f>
        <v>54.15</v>
      </c>
      <c r="Y124" s="52"/>
      <c r="Z124" s="6" t="s">
        <v>307</v>
      </c>
      <c r="AA124" s="39">
        <v>54.15</v>
      </c>
      <c r="AB124" s="60">
        <f t="shared" si="11"/>
        <v>0</v>
      </c>
      <c r="AC124" s="17">
        <f t="shared" si="11"/>
        <v>54.15</v>
      </c>
      <c r="AD124" s="12">
        <f>(AG124-AC124)/AG124</f>
        <v>0</v>
      </c>
      <c r="AE124" s="121"/>
      <c r="AF124" s="132">
        <v>5</v>
      </c>
      <c r="AG124" s="109">
        <f>SUM(AJ124:AL124)+AE124</f>
        <v>54.15</v>
      </c>
      <c r="AH124" s="52"/>
      <c r="AJ124" s="17">
        <f>ROUND(AC124/(1-VLOOKUP(AF124,Group,2,FALSE)),2)</f>
        <v>54.15</v>
      </c>
      <c r="AK124" s="17">
        <f>IF(VLOOKUP(AF124,Group,5,FALSE)="YES",VLOOKUP(ROUND(ROUND(AJ124,1)-AJ124,2),Round,2,FALSE)+VLOOKUP(AF124,Group,6,FALSE),0)</f>
        <v>0</v>
      </c>
      <c r="AL124" s="17">
        <f>IF(VLOOKUP(AF124,Group,7,FALSE)="",0,ROUND(AJ124-0.04999,1)-AJ124+AM124)</f>
        <v>0</v>
      </c>
      <c r="AM124" s="17" t="str">
        <f>IF(VLOOKUP(AF124,Group,7,FALSE)="","",VLOOKUP(AF124,Group,7,FALSE))</f>
        <v/>
      </c>
      <c r="AO124" s="31" t="s">
        <v>59</v>
      </c>
    </row>
    <row r="125" spans="2:41" s="3" customFormat="1" ht="9.75" customHeight="1" x14ac:dyDescent="0.2">
      <c r="B125" s="116" t="s">
        <v>92</v>
      </c>
      <c r="D125" s="40"/>
      <c r="E125" s="75" t="s">
        <v>97</v>
      </c>
      <c r="F125" s="75"/>
      <c r="G125" s="30" t="s">
        <v>110</v>
      </c>
      <c r="H125" s="30"/>
      <c r="I125" s="30"/>
      <c r="J125" s="30"/>
      <c r="K125" s="30"/>
      <c r="L125" s="30"/>
      <c r="M125" s="30"/>
      <c r="N125" s="30"/>
      <c r="P125" s="75"/>
      <c r="Q125" s="91"/>
      <c r="R125" s="29"/>
      <c r="S125" s="39">
        <f>IF(Suggested="Yes",AA125,AG125)</f>
        <v>89.9</v>
      </c>
      <c r="T125" s="37" t="s">
        <v>46</v>
      </c>
      <c r="U125" s="5" t="str">
        <f>+Instructions!$B$3</f>
        <v>D</v>
      </c>
      <c r="V125" s="52"/>
      <c r="W125" s="56">
        <f>+Instructions!$C$22</f>
        <v>0</v>
      </c>
      <c r="X125" s="17">
        <f>ROUND($AA125*(1-W125)+0.004999,2)</f>
        <v>89.9</v>
      </c>
      <c r="Y125" s="52"/>
      <c r="Z125" s="6" t="s">
        <v>307</v>
      </c>
      <c r="AA125" s="39">
        <v>89.9</v>
      </c>
      <c r="AB125" s="60">
        <f t="shared" si="11"/>
        <v>0</v>
      </c>
      <c r="AC125" s="17">
        <f t="shared" si="11"/>
        <v>89.9</v>
      </c>
      <c r="AD125" s="12">
        <f>(AG125-AC125)/AG125</f>
        <v>0</v>
      </c>
      <c r="AE125" s="121"/>
      <c r="AF125" s="132">
        <v>5</v>
      </c>
      <c r="AG125" s="109">
        <f>SUM(AJ125:AL125)+AE125</f>
        <v>89.9</v>
      </c>
      <c r="AH125" s="52"/>
      <c r="AJ125" s="17">
        <f>ROUND(AC125/(1-VLOOKUP(AF125,Group,2,FALSE)),2)</f>
        <v>89.9</v>
      </c>
      <c r="AK125" s="17">
        <f>IF(VLOOKUP(AF125,Group,5,FALSE)="YES",VLOOKUP(ROUND(ROUND(AJ125,1)-AJ125,2),Round,2,FALSE)+VLOOKUP(AF125,Group,6,FALSE),0)</f>
        <v>0</v>
      </c>
      <c r="AL125" s="17">
        <f>IF(VLOOKUP(AF125,Group,7,FALSE)="",0,ROUND(AJ125-0.04999,1)-AJ125+AM125)</f>
        <v>0</v>
      </c>
      <c r="AM125" s="17" t="str">
        <f>IF(VLOOKUP(AF125,Group,7,FALSE)="","",VLOOKUP(AF125,Group,7,FALSE))</f>
        <v/>
      </c>
      <c r="AO125" s="31" t="s">
        <v>59</v>
      </c>
    </row>
    <row r="126" spans="2:41" s="3" customFormat="1" ht="9.75" customHeight="1" x14ac:dyDescent="0.2">
      <c r="B126" s="116" t="s">
        <v>92</v>
      </c>
      <c r="D126" s="40"/>
      <c r="E126" s="75" t="s">
        <v>97</v>
      </c>
      <c r="F126" s="75"/>
      <c r="G126" s="30" t="s">
        <v>128</v>
      </c>
      <c r="H126" s="30"/>
      <c r="I126" s="30"/>
      <c r="J126" s="30"/>
      <c r="K126" s="30"/>
      <c r="L126" s="30"/>
      <c r="M126" s="30"/>
      <c r="N126" s="30"/>
      <c r="P126" s="75"/>
      <c r="Q126" s="91"/>
      <c r="R126" s="29"/>
      <c r="S126" s="39">
        <f>IF(Suggested="Yes",AA126,AG126)</f>
        <v>80.75</v>
      </c>
      <c r="T126" s="37" t="s">
        <v>46</v>
      </c>
      <c r="U126" s="5" t="str">
        <f>+Instructions!$B$3</f>
        <v>D</v>
      </c>
      <c r="V126" s="52"/>
      <c r="W126" s="56">
        <f>+Instructions!$C$22</f>
        <v>0</v>
      </c>
      <c r="X126" s="17">
        <f>ROUND($AA126*(1-W126)+0.004999,2)</f>
        <v>80.75</v>
      </c>
      <c r="Y126" s="52"/>
      <c r="Z126" s="6" t="s">
        <v>307</v>
      </c>
      <c r="AA126" s="39">
        <v>80.75</v>
      </c>
      <c r="AB126" s="60">
        <f t="shared" si="11"/>
        <v>0</v>
      </c>
      <c r="AC126" s="17">
        <f t="shared" si="11"/>
        <v>80.75</v>
      </c>
      <c r="AD126" s="12">
        <f>(AG126-AC126)/AG126</f>
        <v>0</v>
      </c>
      <c r="AE126" s="121"/>
      <c r="AF126" s="132">
        <v>5</v>
      </c>
      <c r="AG126" s="109">
        <f>SUM(AJ126:AL126)+AE126</f>
        <v>80.75</v>
      </c>
      <c r="AH126" s="52"/>
      <c r="AJ126" s="17">
        <f>ROUND(AC126/(1-VLOOKUP(AF126,Group,2,FALSE)),2)</f>
        <v>80.75</v>
      </c>
      <c r="AK126" s="17">
        <f>IF(VLOOKUP(AF126,Group,5,FALSE)="YES",VLOOKUP(ROUND(ROUND(AJ126,1)-AJ126,2),Round,2,FALSE)+VLOOKUP(AF126,Group,6,FALSE),0)</f>
        <v>0</v>
      </c>
      <c r="AL126" s="17">
        <f>IF(VLOOKUP(AF126,Group,7,FALSE)="",0,ROUND(AJ126-0.04999,1)-AJ126+AM126)</f>
        <v>0</v>
      </c>
      <c r="AM126" s="17" t="str">
        <f>IF(VLOOKUP(AF126,Group,7,FALSE)="","",VLOOKUP(AF126,Group,7,FALSE))</f>
        <v/>
      </c>
      <c r="AO126" s="31" t="s">
        <v>59</v>
      </c>
    </row>
    <row r="127" spans="2:41" s="3" customFormat="1" ht="0.95" customHeight="1" x14ac:dyDescent="0.2">
      <c r="C127" s="35"/>
      <c r="D127" s="40" t="s">
        <v>87</v>
      </c>
      <c r="E127" s="141"/>
      <c r="F127" s="141"/>
      <c r="H127" s="141"/>
      <c r="I127" s="141"/>
      <c r="J127" s="141"/>
      <c r="K127" s="141"/>
      <c r="L127" s="141"/>
      <c r="M127" s="141"/>
      <c r="N127" s="141"/>
      <c r="O127" s="141"/>
      <c r="P127" s="30"/>
      <c r="Q127" s="30"/>
      <c r="R127" s="30"/>
      <c r="S127" s="30"/>
      <c r="T127" s="30"/>
      <c r="U127" s="5"/>
      <c r="V127" s="52"/>
      <c r="W127" s="70"/>
      <c r="X127" s="70"/>
      <c r="Y127" s="52"/>
      <c r="Z127" s="39"/>
      <c r="AA127" s="39"/>
      <c r="AB127" s="55"/>
      <c r="AC127" s="17"/>
      <c r="AD127" s="15"/>
      <c r="AE127" s="65"/>
      <c r="AF127" s="124"/>
      <c r="AG127" s="17"/>
      <c r="AH127" s="52"/>
      <c r="AJ127" s="17"/>
      <c r="AK127" s="17"/>
      <c r="AL127" s="17"/>
      <c r="AM127" s="17"/>
      <c r="AO127" s="31" t="s">
        <v>59</v>
      </c>
    </row>
    <row r="128" spans="2:41" s="3" customFormat="1" ht="9.75" customHeight="1" x14ac:dyDescent="0.2">
      <c r="D128" s="99" t="s">
        <v>53</v>
      </c>
      <c r="E128" s="180" t="s">
        <v>144</v>
      </c>
      <c r="F128" s="142"/>
      <c r="G128" s="142"/>
      <c r="H128" s="142"/>
      <c r="I128" s="142"/>
      <c r="J128" s="142"/>
      <c r="K128" s="142"/>
      <c r="L128" s="142"/>
      <c r="M128" s="142"/>
      <c r="N128" s="142"/>
      <c r="O128" s="143"/>
      <c r="P128" s="142"/>
      <c r="Q128" s="144"/>
      <c r="R128" s="29"/>
      <c r="S128" s="39"/>
      <c r="T128" s="37"/>
      <c r="U128" s="37"/>
      <c r="V128" s="52"/>
      <c r="W128" s="56"/>
      <c r="X128" s="39"/>
      <c r="Y128" s="52"/>
      <c r="Z128" s="39"/>
      <c r="AA128" s="39"/>
      <c r="AB128" s="60"/>
      <c r="AC128" s="39"/>
      <c r="AD128" s="60"/>
      <c r="AE128" s="76"/>
      <c r="AF128" s="125"/>
      <c r="AG128" s="39"/>
      <c r="AH128" s="52"/>
      <c r="AJ128" s="39"/>
      <c r="AK128" s="39"/>
      <c r="AL128" s="39"/>
      <c r="AM128" s="39"/>
      <c r="AO128" s="31" t="s">
        <v>59</v>
      </c>
    </row>
    <row r="129" spans="2:41" s="3" customFormat="1" ht="9.75" customHeight="1" x14ac:dyDescent="0.2">
      <c r="D129" s="99"/>
      <c r="E129" s="180" t="s">
        <v>136</v>
      </c>
      <c r="F129" s="142"/>
      <c r="G129" s="142"/>
      <c r="H129" s="142"/>
      <c r="I129" s="142"/>
      <c r="J129" s="142"/>
      <c r="K129" s="142"/>
      <c r="L129" s="142"/>
      <c r="M129" s="142"/>
      <c r="N129" s="142"/>
      <c r="O129" s="143"/>
      <c r="P129" s="142"/>
      <c r="Q129" s="144"/>
      <c r="R129" s="29"/>
      <c r="S129" s="39"/>
      <c r="T129" s="37"/>
      <c r="U129" s="37"/>
      <c r="V129" s="52"/>
      <c r="W129" s="56"/>
      <c r="X129" s="39"/>
      <c r="Y129" s="52"/>
      <c r="Z129" s="39"/>
      <c r="AA129" s="39"/>
      <c r="AB129" s="60"/>
      <c r="AC129" s="39"/>
      <c r="AD129" s="60"/>
      <c r="AE129" s="76"/>
      <c r="AF129" s="125"/>
      <c r="AG129" s="39"/>
      <c r="AH129" s="52"/>
      <c r="AJ129" s="39"/>
      <c r="AK129" s="39"/>
      <c r="AL129" s="39"/>
      <c r="AM129" s="39"/>
      <c r="AO129" s="31" t="s">
        <v>59</v>
      </c>
    </row>
    <row r="130" spans="2:41" s="3" customFormat="1" ht="3" customHeight="1" x14ac:dyDescent="0.2">
      <c r="P130" s="75"/>
      <c r="Q130" s="91"/>
      <c r="R130" s="6"/>
      <c r="S130" s="39"/>
      <c r="T130" s="6"/>
      <c r="U130" s="5"/>
      <c r="V130" s="52"/>
      <c r="W130" s="56"/>
      <c r="X130" s="15"/>
      <c r="Y130" s="52"/>
      <c r="Z130" s="39"/>
      <c r="AA130" s="39"/>
      <c r="AB130" s="55"/>
      <c r="AC130" s="17"/>
      <c r="AD130" s="15"/>
      <c r="AE130" s="65"/>
      <c r="AF130" s="124"/>
      <c r="AG130" s="39"/>
      <c r="AH130" s="52"/>
      <c r="AJ130" s="17"/>
      <c r="AK130" s="17"/>
      <c r="AL130" s="17"/>
      <c r="AM130" s="17"/>
      <c r="AO130" s="31" t="s">
        <v>59</v>
      </c>
    </row>
    <row r="131" spans="2:41" s="3" customFormat="1" ht="9.9499999999999993" customHeight="1" x14ac:dyDescent="0.2">
      <c r="C131" s="74"/>
      <c r="D131" s="11" t="s">
        <v>282</v>
      </c>
      <c r="P131" s="4"/>
      <c r="Q131" s="6"/>
      <c r="R131" s="94" t="s">
        <v>223</v>
      </c>
      <c r="S131" s="178" t="s">
        <v>233</v>
      </c>
      <c r="T131" s="179"/>
      <c r="U131" s="5"/>
      <c r="V131" s="52"/>
      <c r="W131" s="70"/>
      <c r="X131" s="70"/>
      <c r="Y131" s="52"/>
      <c r="Z131" s="39"/>
      <c r="AA131" s="39"/>
      <c r="AB131" s="55"/>
      <c r="AC131" s="17"/>
      <c r="AD131" s="15"/>
      <c r="AE131" s="65"/>
      <c r="AF131" s="124"/>
      <c r="AG131" s="17"/>
      <c r="AH131" s="52"/>
      <c r="AJ131" s="17"/>
      <c r="AK131" s="17"/>
      <c r="AL131" s="17"/>
      <c r="AM131" s="17"/>
      <c r="AO131" s="31"/>
    </row>
    <row r="132" spans="2:41" s="3" customFormat="1" ht="2.1" customHeight="1" x14ac:dyDescent="0.2">
      <c r="P132" s="75"/>
      <c r="Q132" s="91"/>
      <c r="R132" s="6"/>
      <c r="S132" s="39"/>
      <c r="T132" s="6"/>
      <c r="U132" s="5"/>
      <c r="V132" s="52"/>
      <c r="W132" s="56"/>
      <c r="X132" s="15"/>
      <c r="Y132" s="52"/>
      <c r="Z132" s="39"/>
      <c r="AA132" s="39"/>
      <c r="AB132" s="55"/>
      <c r="AC132" s="17"/>
      <c r="AD132" s="15"/>
      <c r="AE132" s="65"/>
      <c r="AF132" s="124"/>
      <c r="AG132" s="39"/>
      <c r="AH132" s="52"/>
      <c r="AJ132" s="17"/>
      <c r="AK132" s="17"/>
      <c r="AL132" s="17"/>
      <c r="AM132" s="17"/>
      <c r="AO132" s="31" t="s">
        <v>59</v>
      </c>
    </row>
    <row r="133" spans="2:41" s="3" customFormat="1" ht="9.75" customHeight="1" x14ac:dyDescent="0.2">
      <c r="B133" s="116" t="s">
        <v>92</v>
      </c>
      <c r="D133" s="40"/>
      <c r="E133" s="75" t="s">
        <v>97</v>
      </c>
      <c r="F133" s="75"/>
      <c r="G133" s="30" t="s">
        <v>110</v>
      </c>
      <c r="H133" s="30"/>
      <c r="I133" s="30"/>
      <c r="J133" s="30"/>
      <c r="K133" s="30"/>
      <c r="L133" s="30"/>
      <c r="M133" s="30"/>
      <c r="N133" s="30"/>
      <c r="P133" s="75"/>
      <c r="Q133" s="91"/>
      <c r="R133" s="29"/>
      <c r="S133" s="39">
        <f>IF(Suggested="Yes",AA133,AG133)</f>
        <v>101.3</v>
      </c>
      <c r="T133" s="37" t="s">
        <v>46</v>
      </c>
      <c r="U133" s="5" t="str">
        <f>+Instructions!$B$3</f>
        <v>D</v>
      </c>
      <c r="V133" s="52"/>
      <c r="W133" s="56">
        <f>+Instructions!$C$22</f>
        <v>0</v>
      </c>
      <c r="X133" s="17">
        <f>ROUND($AA133*(1-W133)+0.004999,2)</f>
        <v>101.3</v>
      </c>
      <c r="Y133" s="52"/>
      <c r="Z133" s="6" t="s">
        <v>307</v>
      </c>
      <c r="AA133" s="39">
        <v>101.3</v>
      </c>
      <c r="AB133" s="60">
        <f>+W133</f>
        <v>0</v>
      </c>
      <c r="AC133" s="17">
        <f>+X133</f>
        <v>101.3</v>
      </c>
      <c r="AD133" s="12">
        <f>(AG133-AC133)/AG133</f>
        <v>0</v>
      </c>
      <c r="AE133" s="121"/>
      <c r="AF133" s="132">
        <v>5</v>
      </c>
      <c r="AG133" s="109">
        <f>SUM(AJ133:AL133)+AE133</f>
        <v>101.3</v>
      </c>
      <c r="AH133" s="52"/>
      <c r="AJ133" s="17">
        <f>ROUND(AC133/(1-VLOOKUP(AF133,Group,2,FALSE)),2)</f>
        <v>101.3</v>
      </c>
      <c r="AK133" s="17">
        <f>IF(VLOOKUP(AF133,Group,5,FALSE)="YES",VLOOKUP(ROUND(ROUND(AJ133,1)-AJ133,2),Round,2,FALSE)+VLOOKUP(AF133,Group,6,FALSE),0)</f>
        <v>0</v>
      </c>
      <c r="AL133" s="17">
        <f>IF(VLOOKUP(AF133,Group,7,FALSE)="",0,ROUND(AJ133-0.04999,1)-AJ133+AM133)</f>
        <v>0</v>
      </c>
      <c r="AM133" s="17" t="str">
        <f>IF(VLOOKUP(AF133,Group,7,FALSE)="","",VLOOKUP(AF133,Group,7,FALSE))</f>
        <v/>
      </c>
      <c r="AO133" s="31" t="s">
        <v>59</v>
      </c>
    </row>
    <row r="134" spans="2:41" s="3" customFormat="1" ht="9.75" customHeight="1" x14ac:dyDescent="0.2">
      <c r="B134" s="116" t="s">
        <v>92</v>
      </c>
      <c r="D134" s="40"/>
      <c r="E134" s="75" t="s">
        <v>97</v>
      </c>
      <c r="F134" s="75"/>
      <c r="G134" s="30" t="s">
        <v>128</v>
      </c>
      <c r="H134" s="30"/>
      <c r="I134" s="30"/>
      <c r="J134" s="30"/>
      <c r="K134" s="30"/>
      <c r="L134" s="30"/>
      <c r="M134" s="30"/>
      <c r="N134" s="30"/>
      <c r="P134" s="75"/>
      <c r="Q134" s="91"/>
      <c r="R134" s="29"/>
      <c r="S134" s="39">
        <f>IF(Suggested="Yes",AA134,AG134)</f>
        <v>94.45</v>
      </c>
      <c r="T134" s="37" t="s">
        <v>46</v>
      </c>
      <c r="U134" s="5" t="str">
        <f>+Instructions!$B$3</f>
        <v>D</v>
      </c>
      <c r="V134" s="52"/>
      <c r="W134" s="56">
        <f>+Instructions!$C$22</f>
        <v>0</v>
      </c>
      <c r="X134" s="17">
        <f>ROUND($AA134*(1-W134)+0.004999,2)</f>
        <v>94.45</v>
      </c>
      <c r="Y134" s="52"/>
      <c r="Z134" s="6" t="s">
        <v>307</v>
      </c>
      <c r="AA134" s="39">
        <v>94.45</v>
      </c>
      <c r="AB134" s="60">
        <f>+W134</f>
        <v>0</v>
      </c>
      <c r="AC134" s="17">
        <f>+X134</f>
        <v>94.45</v>
      </c>
      <c r="AD134" s="12">
        <f>(AG134-AC134)/AG134</f>
        <v>0</v>
      </c>
      <c r="AE134" s="121"/>
      <c r="AF134" s="132">
        <v>5</v>
      </c>
      <c r="AG134" s="109">
        <f>SUM(AJ134:AL134)+AE134</f>
        <v>94.45</v>
      </c>
      <c r="AH134" s="52"/>
      <c r="AJ134" s="17">
        <f>ROUND(AC134/(1-VLOOKUP(AF134,Group,2,FALSE)),2)</f>
        <v>94.45</v>
      </c>
      <c r="AK134" s="17">
        <f>IF(VLOOKUP(AF134,Group,5,FALSE)="YES",VLOOKUP(ROUND(ROUND(AJ134,1)-AJ134,2),Round,2,FALSE)+VLOOKUP(AF134,Group,6,FALSE),0)</f>
        <v>0</v>
      </c>
      <c r="AL134" s="17">
        <f>IF(VLOOKUP(AF134,Group,7,FALSE)="",0,ROUND(AJ134-0.04999,1)-AJ134+AM134)</f>
        <v>0</v>
      </c>
      <c r="AM134" s="17" t="str">
        <f>IF(VLOOKUP(AF134,Group,7,FALSE)="","",VLOOKUP(AF134,Group,7,FALSE))</f>
        <v/>
      </c>
      <c r="AO134" s="31" t="s">
        <v>59</v>
      </c>
    </row>
    <row r="135" spans="2:41" s="3" customFormat="1" ht="0.95" customHeight="1" x14ac:dyDescent="0.2">
      <c r="C135" s="35"/>
      <c r="D135" s="40" t="s">
        <v>87</v>
      </c>
      <c r="E135" s="141"/>
      <c r="F135" s="141"/>
      <c r="H135" s="141"/>
      <c r="I135" s="141"/>
      <c r="J135" s="141"/>
      <c r="K135" s="141"/>
      <c r="L135" s="141"/>
      <c r="M135" s="141"/>
      <c r="N135" s="141"/>
      <c r="O135" s="141"/>
      <c r="P135" s="30"/>
      <c r="Q135" s="30"/>
      <c r="R135" s="30"/>
      <c r="S135" s="30"/>
      <c r="T135" s="30"/>
      <c r="U135" s="5"/>
      <c r="V135" s="52"/>
      <c r="W135" s="70"/>
      <c r="X135" s="70"/>
      <c r="Y135" s="52"/>
      <c r="Z135" s="39"/>
      <c r="AA135" s="39"/>
      <c r="AB135" s="55"/>
      <c r="AC135" s="17"/>
      <c r="AD135" s="15"/>
      <c r="AE135" s="65"/>
      <c r="AF135" s="124"/>
      <c r="AG135" s="17"/>
      <c r="AH135" s="52"/>
      <c r="AJ135" s="17"/>
      <c r="AK135" s="17"/>
      <c r="AL135" s="17"/>
      <c r="AM135" s="17"/>
      <c r="AO135" s="31" t="s">
        <v>59</v>
      </c>
    </row>
    <row r="136" spans="2:41" s="3" customFormat="1" ht="9.75" customHeight="1" x14ac:dyDescent="0.2">
      <c r="D136" s="99" t="s">
        <v>53</v>
      </c>
      <c r="E136" s="180" t="s">
        <v>139</v>
      </c>
      <c r="F136" s="142"/>
      <c r="G136" s="142"/>
      <c r="H136" s="142"/>
      <c r="I136" s="142"/>
      <c r="J136" s="142"/>
      <c r="K136" s="142"/>
      <c r="L136" s="142"/>
      <c r="M136" s="142"/>
      <c r="N136" s="142"/>
      <c r="O136" s="143"/>
      <c r="P136" s="142"/>
      <c r="Q136" s="144"/>
      <c r="R136" s="29"/>
      <c r="S136" s="39"/>
      <c r="T136" s="37"/>
      <c r="U136" s="37"/>
      <c r="V136" s="52"/>
      <c r="W136" s="56"/>
      <c r="X136" s="39"/>
      <c r="Y136" s="52"/>
      <c r="Z136" s="39"/>
      <c r="AA136" s="39"/>
      <c r="AB136" s="60"/>
      <c r="AC136" s="39"/>
      <c r="AD136" s="60"/>
      <c r="AE136" s="76"/>
      <c r="AF136" s="125"/>
      <c r="AG136" s="39"/>
      <c r="AH136" s="52"/>
      <c r="AJ136" s="39"/>
      <c r="AK136" s="39"/>
      <c r="AL136" s="39"/>
      <c r="AM136" s="39"/>
      <c r="AO136" s="31" t="s">
        <v>59</v>
      </c>
    </row>
    <row r="137" spans="2:41" s="3" customFormat="1" ht="9.75" customHeight="1" x14ac:dyDescent="0.2">
      <c r="D137" s="99"/>
      <c r="E137" s="180" t="s">
        <v>137</v>
      </c>
      <c r="F137" s="142"/>
      <c r="G137" s="142"/>
      <c r="H137" s="142"/>
      <c r="I137" s="142"/>
      <c r="J137" s="142"/>
      <c r="K137" s="142"/>
      <c r="L137" s="142"/>
      <c r="M137" s="142"/>
      <c r="N137" s="142"/>
      <c r="O137" s="143"/>
      <c r="P137" s="142"/>
      <c r="Q137" s="144"/>
      <c r="R137" s="29"/>
      <c r="S137" s="39"/>
      <c r="T137" s="37"/>
      <c r="U137" s="37"/>
      <c r="V137" s="52"/>
      <c r="W137" s="56"/>
      <c r="X137" s="39"/>
      <c r="Y137" s="52"/>
      <c r="Z137" s="39"/>
      <c r="AA137" s="39"/>
      <c r="AB137" s="60"/>
      <c r="AC137" s="39"/>
      <c r="AD137" s="60"/>
      <c r="AE137" s="76"/>
      <c r="AF137" s="125"/>
      <c r="AG137" s="39"/>
      <c r="AH137" s="52"/>
      <c r="AJ137" s="39"/>
      <c r="AK137" s="39"/>
      <c r="AL137" s="39"/>
      <c r="AM137" s="39"/>
      <c r="AO137" s="31" t="s">
        <v>59</v>
      </c>
    </row>
    <row r="138" spans="2:41" s="3" customFormat="1" ht="3" customHeight="1" x14ac:dyDescent="0.2">
      <c r="P138" s="75"/>
      <c r="Q138" s="91"/>
      <c r="R138" s="6"/>
      <c r="S138" s="39"/>
      <c r="T138" s="6"/>
      <c r="U138" s="5"/>
      <c r="V138" s="52"/>
      <c r="W138" s="56"/>
      <c r="X138" s="15"/>
      <c r="Y138" s="52"/>
      <c r="Z138" s="39"/>
      <c r="AA138" s="39"/>
      <c r="AB138" s="55"/>
      <c r="AC138" s="17"/>
      <c r="AD138" s="15"/>
      <c r="AE138" s="65"/>
      <c r="AF138" s="124"/>
      <c r="AG138" s="39"/>
      <c r="AH138" s="52"/>
      <c r="AJ138" s="17"/>
      <c r="AK138" s="17"/>
      <c r="AL138" s="17"/>
      <c r="AM138" s="17"/>
      <c r="AO138" s="31" t="s">
        <v>59</v>
      </c>
    </row>
    <row r="139" spans="2:41" s="3" customFormat="1" ht="9.9499999999999993" customHeight="1" x14ac:dyDescent="0.2">
      <c r="C139" s="74"/>
      <c r="D139" s="11" t="s">
        <v>193</v>
      </c>
      <c r="P139" s="4"/>
      <c r="Q139" s="6"/>
      <c r="R139" s="94" t="s">
        <v>223</v>
      </c>
      <c r="S139" s="178" t="s">
        <v>234</v>
      </c>
      <c r="T139" s="179"/>
      <c r="U139" s="5"/>
      <c r="V139" s="52"/>
      <c r="W139" s="70"/>
      <c r="X139" s="70"/>
      <c r="Y139" s="52"/>
      <c r="Z139" s="39"/>
      <c r="AA139" s="39"/>
      <c r="AB139" s="55"/>
      <c r="AC139" s="17"/>
      <c r="AD139" s="15"/>
      <c r="AE139" s="65"/>
      <c r="AF139" s="124"/>
      <c r="AG139" s="17"/>
      <c r="AH139" s="52"/>
      <c r="AJ139" s="17"/>
      <c r="AK139" s="17"/>
      <c r="AL139" s="17"/>
      <c r="AM139" s="17"/>
      <c r="AO139" s="31"/>
    </row>
    <row r="140" spans="2:41" s="3" customFormat="1" ht="2.1" customHeight="1" x14ac:dyDescent="0.2">
      <c r="P140" s="75"/>
      <c r="Q140" s="91"/>
      <c r="R140" s="6"/>
      <c r="S140" s="39"/>
      <c r="T140" s="6"/>
      <c r="U140" s="5"/>
      <c r="V140" s="52"/>
      <c r="W140" s="56"/>
      <c r="X140" s="15"/>
      <c r="Y140" s="52"/>
      <c r="Z140" s="39"/>
      <c r="AA140" s="39"/>
      <c r="AB140" s="55"/>
      <c r="AC140" s="17"/>
      <c r="AD140" s="15"/>
      <c r="AE140" s="65"/>
      <c r="AF140" s="124"/>
      <c r="AG140" s="39"/>
      <c r="AH140" s="52"/>
      <c r="AJ140" s="17"/>
      <c r="AK140" s="17"/>
      <c r="AL140" s="17"/>
      <c r="AM140" s="17"/>
      <c r="AO140" s="31" t="s">
        <v>59</v>
      </c>
    </row>
    <row r="141" spans="2:41" s="3" customFormat="1" ht="9.9499999999999993" customHeight="1" x14ac:dyDescent="0.2">
      <c r="B141" s="116" t="s">
        <v>92</v>
      </c>
      <c r="D141" s="40"/>
      <c r="E141" s="75" t="s">
        <v>97</v>
      </c>
      <c r="F141" s="75"/>
      <c r="G141" s="30" t="s">
        <v>110</v>
      </c>
      <c r="H141" s="30"/>
      <c r="I141" s="30"/>
      <c r="J141" s="30"/>
      <c r="K141" s="30"/>
      <c r="L141" s="30"/>
      <c r="M141" s="30"/>
      <c r="N141" s="30"/>
      <c r="P141" s="75"/>
      <c r="Q141" s="91"/>
      <c r="R141" s="29"/>
      <c r="S141" s="39">
        <f>IF(Suggested="Yes",AA141,AG141)</f>
        <v>105.85</v>
      </c>
      <c r="T141" s="37" t="s">
        <v>46</v>
      </c>
      <c r="U141" s="5" t="str">
        <f>+Instructions!$B$3</f>
        <v>D</v>
      </c>
      <c r="V141" s="52"/>
      <c r="W141" s="56">
        <f>+Instructions!$C$22</f>
        <v>0</v>
      </c>
      <c r="X141" s="17">
        <f>ROUND($AA141*(1-W141)+0.004999,2)</f>
        <v>105.85</v>
      </c>
      <c r="Y141" s="52"/>
      <c r="Z141" s="6" t="s">
        <v>307</v>
      </c>
      <c r="AA141" s="39">
        <v>105.85</v>
      </c>
      <c r="AB141" s="60">
        <f>+W141</f>
        <v>0</v>
      </c>
      <c r="AC141" s="17">
        <f>+X141</f>
        <v>105.85</v>
      </c>
      <c r="AD141" s="12">
        <f>(AG141-AC141)/AG141</f>
        <v>0</v>
      </c>
      <c r="AE141" s="121"/>
      <c r="AF141" s="132">
        <v>5</v>
      </c>
      <c r="AG141" s="109">
        <f>SUM(AJ141:AL141)+AE141</f>
        <v>105.85</v>
      </c>
      <c r="AH141" s="52"/>
      <c r="AJ141" s="17">
        <f>ROUND(AC141/(1-VLOOKUP(AF141,Group,2,FALSE)),2)</f>
        <v>105.85</v>
      </c>
      <c r="AK141" s="17">
        <f>IF(VLOOKUP(AF141,Group,5,FALSE)="YES",VLOOKUP(ROUND(ROUND(AJ141,1)-AJ141,2),Round,2,FALSE)+VLOOKUP(AF141,Group,6,FALSE),0)</f>
        <v>0</v>
      </c>
      <c r="AL141" s="17">
        <f>IF(VLOOKUP(AF141,Group,7,FALSE)="",0,ROUND(AJ141-0.04999,1)-AJ141+AM141)</f>
        <v>0</v>
      </c>
      <c r="AM141" s="17" t="str">
        <f>IF(VLOOKUP(AF141,Group,7,FALSE)="","",VLOOKUP(AF141,Group,7,FALSE))</f>
        <v/>
      </c>
      <c r="AO141" s="31" t="s">
        <v>59</v>
      </c>
    </row>
    <row r="142" spans="2:41" s="3" customFormat="1" ht="0.95" customHeight="1" x14ac:dyDescent="0.2">
      <c r="C142" s="35"/>
      <c r="D142" s="40" t="s">
        <v>87</v>
      </c>
      <c r="E142" s="141"/>
      <c r="F142" s="141"/>
      <c r="H142" s="141"/>
      <c r="I142" s="141"/>
      <c r="J142" s="141"/>
      <c r="K142" s="141"/>
      <c r="L142" s="141"/>
      <c r="M142" s="141"/>
      <c r="N142" s="141"/>
      <c r="O142" s="141"/>
      <c r="P142" s="30"/>
      <c r="Q142" s="30"/>
      <c r="R142" s="30"/>
      <c r="S142" s="30"/>
      <c r="T142" s="30"/>
      <c r="U142" s="5"/>
      <c r="V142" s="52"/>
      <c r="W142" s="70"/>
      <c r="X142" s="70"/>
      <c r="Y142" s="52"/>
      <c r="Z142" s="39"/>
      <c r="AA142" s="39"/>
      <c r="AB142" s="55"/>
      <c r="AC142" s="17"/>
      <c r="AD142" s="15"/>
      <c r="AE142" s="65"/>
      <c r="AF142" s="124"/>
      <c r="AG142" s="17"/>
      <c r="AH142" s="52"/>
      <c r="AJ142" s="17"/>
      <c r="AK142" s="17"/>
      <c r="AL142" s="17"/>
      <c r="AM142" s="17"/>
      <c r="AO142" s="31" t="s">
        <v>59</v>
      </c>
    </row>
    <row r="143" spans="2:41" s="3" customFormat="1" ht="9.75" customHeight="1" x14ac:dyDescent="0.2">
      <c r="D143" s="99" t="s">
        <v>53</v>
      </c>
      <c r="E143" s="180" t="s">
        <v>194</v>
      </c>
      <c r="F143" s="142"/>
      <c r="G143" s="142"/>
      <c r="H143" s="142"/>
      <c r="I143" s="142"/>
      <c r="J143" s="142"/>
      <c r="K143" s="142"/>
      <c r="L143" s="142"/>
      <c r="M143" s="142"/>
      <c r="N143" s="142"/>
      <c r="O143" s="143"/>
      <c r="P143" s="142"/>
      <c r="Q143" s="144"/>
      <c r="R143" s="29"/>
      <c r="S143" s="39"/>
      <c r="T143" s="37"/>
      <c r="U143" s="37"/>
      <c r="V143" s="52"/>
      <c r="W143" s="56"/>
      <c r="X143" s="39"/>
      <c r="Y143" s="52"/>
      <c r="Z143" s="39"/>
      <c r="AA143" s="39"/>
      <c r="AB143" s="60"/>
      <c r="AC143" s="39"/>
      <c r="AD143" s="60"/>
      <c r="AE143" s="76"/>
      <c r="AF143" s="125"/>
      <c r="AG143" s="39"/>
      <c r="AH143" s="52"/>
      <c r="AJ143" s="39"/>
      <c r="AK143" s="39"/>
      <c r="AL143" s="39"/>
      <c r="AM143" s="39"/>
      <c r="AO143" s="31" t="s">
        <v>59</v>
      </c>
    </row>
    <row r="144" spans="2:41" s="3" customFormat="1" ht="9.75" customHeight="1" x14ac:dyDescent="0.2">
      <c r="D144" s="99"/>
      <c r="E144" s="180" t="s">
        <v>195</v>
      </c>
      <c r="F144" s="142"/>
      <c r="G144" s="142"/>
      <c r="H144" s="142"/>
      <c r="I144" s="142"/>
      <c r="J144" s="142"/>
      <c r="K144" s="142"/>
      <c r="L144" s="142"/>
      <c r="M144" s="142"/>
      <c r="N144" s="142"/>
      <c r="O144" s="143"/>
      <c r="P144" s="142"/>
      <c r="Q144" s="144"/>
      <c r="R144" s="29"/>
      <c r="S144" s="39"/>
      <c r="T144" s="37"/>
      <c r="U144" s="37"/>
      <c r="V144" s="52"/>
      <c r="W144" s="56"/>
      <c r="X144" s="39"/>
      <c r="Y144" s="52"/>
      <c r="Z144" s="39"/>
      <c r="AA144" s="39"/>
      <c r="AB144" s="60"/>
      <c r="AC144" s="39"/>
      <c r="AD144" s="60"/>
      <c r="AE144" s="76"/>
      <c r="AF144" s="125"/>
      <c r="AG144" s="39"/>
      <c r="AH144" s="52"/>
      <c r="AJ144" s="39"/>
      <c r="AK144" s="39"/>
      <c r="AL144" s="39"/>
      <c r="AM144" s="39"/>
      <c r="AO144" s="31" t="s">
        <v>59</v>
      </c>
    </row>
    <row r="145" spans="2:41" s="3" customFormat="1" ht="9.75" customHeight="1" x14ac:dyDescent="0.2">
      <c r="D145" s="99"/>
      <c r="E145" s="180" t="s">
        <v>196</v>
      </c>
      <c r="F145" s="142"/>
      <c r="G145" s="142"/>
      <c r="H145" s="142"/>
      <c r="I145" s="142"/>
      <c r="J145" s="142"/>
      <c r="K145" s="142"/>
      <c r="L145" s="142"/>
      <c r="M145" s="142"/>
      <c r="N145" s="142"/>
      <c r="O145" s="143"/>
      <c r="P145" s="142"/>
      <c r="Q145" s="144"/>
      <c r="R145" s="29"/>
      <c r="S145" s="39"/>
      <c r="T145" s="37"/>
      <c r="U145" s="37"/>
      <c r="V145" s="52"/>
      <c r="W145" s="56"/>
      <c r="X145" s="39"/>
      <c r="Y145" s="52"/>
      <c r="Z145" s="39"/>
      <c r="AA145" s="39"/>
      <c r="AB145" s="60"/>
      <c r="AC145" s="39"/>
      <c r="AD145" s="60"/>
      <c r="AE145" s="76"/>
      <c r="AF145" s="125"/>
      <c r="AG145" s="39"/>
      <c r="AH145" s="52"/>
      <c r="AJ145" s="39"/>
      <c r="AK145" s="39"/>
      <c r="AL145" s="39"/>
      <c r="AM145" s="39"/>
      <c r="AO145" s="31" t="s">
        <v>59</v>
      </c>
    </row>
    <row r="146" spans="2:41" s="3" customFormat="1" ht="9.75" customHeight="1" x14ac:dyDescent="0.2">
      <c r="D146" s="99"/>
      <c r="E146" s="180" t="s">
        <v>197</v>
      </c>
      <c r="F146" s="142"/>
      <c r="G146" s="142"/>
      <c r="H146" s="142"/>
      <c r="I146" s="142"/>
      <c r="J146" s="142"/>
      <c r="K146" s="142"/>
      <c r="L146" s="142"/>
      <c r="M146" s="142"/>
      <c r="N146" s="142"/>
      <c r="O146" s="143"/>
      <c r="P146" s="142"/>
      <c r="Q146" s="144"/>
      <c r="R146" s="29"/>
      <c r="S146" s="39"/>
      <c r="T146" s="37"/>
      <c r="U146" s="37"/>
      <c r="V146" s="52"/>
      <c r="W146" s="56"/>
      <c r="X146" s="39"/>
      <c r="Y146" s="52"/>
      <c r="Z146" s="39"/>
      <c r="AA146" s="39"/>
      <c r="AB146" s="60"/>
      <c r="AC146" s="39"/>
      <c r="AD146" s="60"/>
      <c r="AE146" s="76"/>
      <c r="AF146" s="125"/>
      <c r="AG146" s="39"/>
      <c r="AH146" s="52"/>
      <c r="AJ146" s="39"/>
      <c r="AK146" s="39"/>
      <c r="AL146" s="39"/>
      <c r="AM146" s="39"/>
      <c r="AO146" s="31" t="s">
        <v>59</v>
      </c>
    </row>
    <row r="147" spans="2:41" s="3" customFormat="1" ht="9.75" customHeight="1" x14ac:dyDescent="0.2">
      <c r="D147" s="99"/>
      <c r="E147" s="180" t="s">
        <v>198</v>
      </c>
      <c r="F147" s="142"/>
      <c r="G147" s="142"/>
      <c r="H147" s="142"/>
      <c r="I147" s="142"/>
      <c r="J147" s="142"/>
      <c r="K147" s="142"/>
      <c r="L147" s="142"/>
      <c r="M147" s="142"/>
      <c r="N147" s="142"/>
      <c r="O147" s="143"/>
      <c r="P147" s="142"/>
      <c r="Q147" s="144"/>
      <c r="R147" s="29"/>
      <c r="S147" s="39"/>
      <c r="T147" s="37"/>
      <c r="U147" s="37"/>
      <c r="V147" s="52"/>
      <c r="W147" s="56"/>
      <c r="X147" s="39"/>
      <c r="Y147" s="52"/>
      <c r="Z147" s="39"/>
      <c r="AA147" s="39"/>
      <c r="AB147" s="60"/>
      <c r="AC147" s="39"/>
      <c r="AD147" s="60"/>
      <c r="AE147" s="76"/>
      <c r="AF147" s="125"/>
      <c r="AG147" s="39"/>
      <c r="AH147" s="52"/>
      <c r="AJ147" s="39"/>
      <c r="AK147" s="39"/>
      <c r="AL147" s="39"/>
      <c r="AM147" s="39"/>
      <c r="AO147" s="31" t="s">
        <v>59</v>
      </c>
    </row>
    <row r="148" spans="2:41" s="3" customFormat="1" ht="3" customHeight="1" x14ac:dyDescent="0.2">
      <c r="P148" s="75"/>
      <c r="Q148" s="91"/>
      <c r="R148" s="6"/>
      <c r="S148" s="39"/>
      <c r="T148" s="6"/>
      <c r="U148" s="5"/>
      <c r="V148" s="52"/>
      <c r="W148" s="56"/>
      <c r="X148" s="15"/>
      <c r="Y148" s="52"/>
      <c r="Z148" s="39"/>
      <c r="AA148" s="39"/>
      <c r="AB148" s="55"/>
      <c r="AC148" s="17"/>
      <c r="AD148" s="15"/>
      <c r="AE148" s="65"/>
      <c r="AF148" s="124"/>
      <c r="AG148" s="39"/>
      <c r="AH148" s="52"/>
      <c r="AJ148" s="17"/>
      <c r="AK148" s="17"/>
      <c r="AL148" s="17"/>
      <c r="AM148" s="17"/>
      <c r="AO148" s="31" t="s">
        <v>59</v>
      </c>
    </row>
    <row r="149" spans="2:41" s="3" customFormat="1" ht="9.9499999999999993" customHeight="1" x14ac:dyDescent="0.2">
      <c r="C149" s="74"/>
      <c r="D149" s="11" t="s">
        <v>134</v>
      </c>
      <c r="P149" s="4"/>
      <c r="Q149" s="6"/>
      <c r="R149" s="94" t="s">
        <v>223</v>
      </c>
      <c r="S149" s="178" t="s">
        <v>235</v>
      </c>
      <c r="T149" s="179"/>
      <c r="U149" s="5"/>
      <c r="V149" s="52"/>
      <c r="W149" s="70"/>
      <c r="X149" s="70"/>
      <c r="Y149" s="52"/>
      <c r="Z149" s="39"/>
      <c r="AA149" s="39"/>
      <c r="AB149" s="55"/>
      <c r="AC149" s="17"/>
      <c r="AD149" s="15"/>
      <c r="AE149" s="65"/>
      <c r="AF149" s="124"/>
      <c r="AG149" s="17"/>
      <c r="AH149" s="52"/>
      <c r="AJ149" s="17"/>
      <c r="AK149" s="17"/>
      <c r="AL149" s="17"/>
      <c r="AM149" s="17"/>
      <c r="AO149" s="31"/>
    </row>
    <row r="150" spans="2:41" s="3" customFormat="1" ht="2.1" customHeight="1" x14ac:dyDescent="0.2">
      <c r="P150" s="75"/>
      <c r="Q150" s="91"/>
      <c r="R150" s="6"/>
      <c r="S150" s="39"/>
      <c r="T150" s="6"/>
      <c r="U150" s="5"/>
      <c r="V150" s="52"/>
      <c r="W150" s="56"/>
      <c r="X150" s="15"/>
      <c r="Y150" s="52"/>
      <c r="Z150" s="39"/>
      <c r="AA150" s="39"/>
      <c r="AB150" s="55"/>
      <c r="AC150" s="17"/>
      <c r="AD150" s="15"/>
      <c r="AE150" s="65"/>
      <c r="AF150" s="124"/>
      <c r="AG150" s="39"/>
      <c r="AH150" s="52"/>
      <c r="AJ150" s="17"/>
      <c r="AK150" s="17"/>
      <c r="AL150" s="17"/>
      <c r="AM150" s="17"/>
      <c r="AO150" s="31" t="s">
        <v>59</v>
      </c>
    </row>
    <row r="151" spans="2:41" s="3" customFormat="1" ht="9.75" customHeight="1" x14ac:dyDescent="0.2">
      <c r="B151" s="116" t="s">
        <v>92</v>
      </c>
      <c r="D151" s="40"/>
      <c r="E151" s="75" t="s">
        <v>97</v>
      </c>
      <c r="F151" s="75"/>
      <c r="G151" s="30" t="s">
        <v>110</v>
      </c>
      <c r="H151" s="30"/>
      <c r="I151" s="30"/>
      <c r="J151" s="30"/>
      <c r="K151" s="30"/>
      <c r="L151" s="30"/>
      <c r="M151" s="30"/>
      <c r="N151" s="30"/>
      <c r="P151" s="75"/>
      <c r="Q151" s="91"/>
      <c r="R151" s="29"/>
      <c r="S151" s="39">
        <f>IF(Suggested="Yes",AA151,AG151)</f>
        <v>99</v>
      </c>
      <c r="T151" s="37" t="s">
        <v>46</v>
      </c>
      <c r="U151" s="5" t="str">
        <f>+Instructions!$B$3</f>
        <v>D</v>
      </c>
      <c r="V151" s="52"/>
      <c r="W151" s="56">
        <f>+Instructions!$C$22</f>
        <v>0</v>
      </c>
      <c r="X151" s="17">
        <f>ROUND($AA151*(1-W151)+0.004999,2)</f>
        <v>99</v>
      </c>
      <c r="Y151" s="52"/>
      <c r="Z151" s="6" t="s">
        <v>307</v>
      </c>
      <c r="AA151" s="39">
        <v>99</v>
      </c>
      <c r="AB151" s="60">
        <f>+W151</f>
        <v>0</v>
      </c>
      <c r="AC151" s="17">
        <f>+X151</f>
        <v>99</v>
      </c>
      <c r="AD151" s="12">
        <f>(AG151-AC151)/AG151</f>
        <v>0</v>
      </c>
      <c r="AE151" s="121"/>
      <c r="AF151" s="132">
        <v>5</v>
      </c>
      <c r="AG151" s="109">
        <f>SUM(AJ151:AL151)+AE151</f>
        <v>99</v>
      </c>
      <c r="AH151" s="52"/>
      <c r="AJ151" s="17">
        <f>ROUND(AC151/(1-VLOOKUP(AF151,Group,2,FALSE)),2)</f>
        <v>99</v>
      </c>
      <c r="AK151" s="17">
        <f>IF(VLOOKUP(AF151,Group,5,FALSE)="YES",VLOOKUP(ROUND(ROUND(AJ151,1)-AJ151,2),Round,2,FALSE)+VLOOKUP(AF151,Group,6,FALSE),0)</f>
        <v>0</v>
      </c>
      <c r="AL151" s="17">
        <f>IF(VLOOKUP(AF151,Group,7,FALSE)="",0,ROUND(AJ151-0.04999,1)-AJ151+AM151)</f>
        <v>0</v>
      </c>
      <c r="AM151" s="17" t="str">
        <f>IF(VLOOKUP(AF151,Group,7,FALSE)="","",VLOOKUP(AF151,Group,7,FALSE))</f>
        <v/>
      </c>
      <c r="AO151" s="31" t="s">
        <v>59</v>
      </c>
    </row>
    <row r="152" spans="2:41" s="3" customFormat="1" ht="9.75" customHeight="1" x14ac:dyDescent="0.2">
      <c r="B152" s="116" t="s">
        <v>92</v>
      </c>
      <c r="D152" s="40"/>
      <c r="E152" s="75" t="s">
        <v>97</v>
      </c>
      <c r="F152" s="75"/>
      <c r="G152" s="30" t="s">
        <v>128</v>
      </c>
      <c r="H152" s="30"/>
      <c r="I152" s="30"/>
      <c r="J152" s="30"/>
      <c r="K152" s="30"/>
      <c r="L152" s="30"/>
      <c r="M152" s="30"/>
      <c r="N152" s="30"/>
      <c r="P152" s="75"/>
      <c r="Q152" s="91"/>
      <c r="R152" s="29"/>
      <c r="S152" s="39">
        <f>IF(Suggested="Yes",AA152,AG152)</f>
        <v>92.15</v>
      </c>
      <c r="T152" s="37" t="s">
        <v>46</v>
      </c>
      <c r="U152" s="5" t="str">
        <f>+Instructions!$B$3</f>
        <v>D</v>
      </c>
      <c r="V152" s="52"/>
      <c r="W152" s="56">
        <f>+Instructions!$C$22</f>
        <v>0</v>
      </c>
      <c r="X152" s="17">
        <f>ROUND($AA152*(1-W152)+0.004999,2)</f>
        <v>92.15</v>
      </c>
      <c r="Y152" s="52"/>
      <c r="Z152" s="6" t="s">
        <v>307</v>
      </c>
      <c r="AA152" s="39">
        <v>92.15</v>
      </c>
      <c r="AB152" s="60">
        <f>+W152</f>
        <v>0</v>
      </c>
      <c r="AC152" s="17">
        <f>+X152</f>
        <v>92.15</v>
      </c>
      <c r="AD152" s="12">
        <f>(AG152-AC152)/AG152</f>
        <v>0</v>
      </c>
      <c r="AE152" s="121"/>
      <c r="AF152" s="132">
        <v>5</v>
      </c>
      <c r="AG152" s="109">
        <f>SUM(AJ152:AL152)+AE152</f>
        <v>92.15</v>
      </c>
      <c r="AH152" s="52"/>
      <c r="AJ152" s="17">
        <f>ROUND(AC152/(1-VLOOKUP(AF152,Group,2,FALSE)),2)</f>
        <v>92.15</v>
      </c>
      <c r="AK152" s="17">
        <f>IF(VLOOKUP(AF152,Group,5,FALSE)="YES",VLOOKUP(ROUND(ROUND(AJ152,1)-AJ152,2),Round,2,FALSE)+VLOOKUP(AF152,Group,6,FALSE),0)</f>
        <v>0</v>
      </c>
      <c r="AL152" s="17">
        <f>IF(VLOOKUP(AF152,Group,7,FALSE)="",0,ROUND(AJ152-0.04999,1)-AJ152+AM152)</f>
        <v>0</v>
      </c>
      <c r="AM152" s="17" t="str">
        <f>IF(VLOOKUP(AF152,Group,7,FALSE)="","",VLOOKUP(AF152,Group,7,FALSE))</f>
        <v/>
      </c>
      <c r="AO152" s="31" t="s">
        <v>59</v>
      </c>
    </row>
    <row r="153" spans="2:41" s="3" customFormat="1" ht="0.95" customHeight="1" x14ac:dyDescent="0.2">
      <c r="C153" s="35"/>
      <c r="D153" s="40" t="s">
        <v>87</v>
      </c>
      <c r="E153" s="141"/>
      <c r="F153" s="141"/>
      <c r="H153" s="141"/>
      <c r="I153" s="141"/>
      <c r="J153" s="141"/>
      <c r="K153" s="141"/>
      <c r="L153" s="141"/>
      <c r="M153" s="141"/>
      <c r="N153" s="141"/>
      <c r="O153" s="141"/>
      <c r="P153" s="30"/>
      <c r="Q153" s="30"/>
      <c r="R153" s="30"/>
      <c r="S153" s="30"/>
      <c r="T153" s="30"/>
      <c r="U153" s="5"/>
      <c r="V153" s="52"/>
      <c r="W153" s="70"/>
      <c r="X153" s="70"/>
      <c r="Y153" s="52"/>
      <c r="Z153" s="39"/>
      <c r="AA153" s="39"/>
      <c r="AB153" s="55"/>
      <c r="AC153" s="17"/>
      <c r="AD153" s="15"/>
      <c r="AE153" s="65"/>
      <c r="AF153" s="124"/>
      <c r="AG153" s="17"/>
      <c r="AH153" s="52"/>
      <c r="AJ153" s="17"/>
      <c r="AK153" s="17"/>
      <c r="AL153" s="17"/>
      <c r="AM153" s="17"/>
      <c r="AO153" s="31" t="s">
        <v>59</v>
      </c>
    </row>
    <row r="154" spans="2:41" s="3" customFormat="1" ht="9.75" customHeight="1" x14ac:dyDescent="0.2">
      <c r="D154" s="99" t="s">
        <v>53</v>
      </c>
      <c r="E154" s="180" t="s">
        <v>135</v>
      </c>
      <c r="F154" s="142"/>
      <c r="G154" s="142"/>
      <c r="H154" s="142"/>
      <c r="I154" s="142"/>
      <c r="J154" s="142"/>
      <c r="K154" s="142"/>
      <c r="L154" s="142"/>
      <c r="M154" s="142"/>
      <c r="N154" s="142"/>
      <c r="O154" s="143"/>
      <c r="P154" s="142"/>
      <c r="Q154" s="144"/>
      <c r="R154" s="29"/>
      <c r="S154" s="39"/>
      <c r="T154" s="37"/>
      <c r="U154" s="37"/>
      <c r="V154" s="52"/>
      <c r="W154" s="56"/>
      <c r="X154" s="39"/>
      <c r="Y154" s="52"/>
      <c r="Z154" s="39"/>
      <c r="AA154" s="39"/>
      <c r="AB154" s="60"/>
      <c r="AC154" s="39"/>
      <c r="AD154" s="60"/>
      <c r="AE154" s="76"/>
      <c r="AF154" s="125"/>
      <c r="AG154" s="39"/>
      <c r="AH154" s="52"/>
      <c r="AJ154" s="39"/>
      <c r="AK154" s="39"/>
      <c r="AL154" s="39"/>
      <c r="AM154" s="39"/>
      <c r="AO154" s="31" t="s">
        <v>59</v>
      </c>
    </row>
    <row r="155" spans="2:41" s="3" customFormat="1" ht="9.75" customHeight="1" x14ac:dyDescent="0.2">
      <c r="D155" s="99"/>
      <c r="E155" s="180" t="s">
        <v>137</v>
      </c>
      <c r="F155" s="142"/>
      <c r="G155" s="142"/>
      <c r="H155" s="142"/>
      <c r="I155" s="142"/>
      <c r="J155" s="142"/>
      <c r="K155" s="142"/>
      <c r="L155" s="142"/>
      <c r="M155" s="142"/>
      <c r="N155" s="142"/>
      <c r="O155" s="143"/>
      <c r="P155" s="142"/>
      <c r="Q155" s="144"/>
      <c r="R155" s="29"/>
      <c r="S155" s="39"/>
      <c r="T155" s="37"/>
      <c r="U155" s="37"/>
      <c r="V155" s="52"/>
      <c r="W155" s="56"/>
      <c r="X155" s="39"/>
      <c r="Y155" s="52"/>
      <c r="Z155" s="39"/>
      <c r="AA155" s="39"/>
      <c r="AB155" s="60"/>
      <c r="AC155" s="39"/>
      <c r="AD155" s="60"/>
      <c r="AE155" s="76"/>
      <c r="AF155" s="125"/>
      <c r="AG155" s="39"/>
      <c r="AH155" s="52"/>
      <c r="AJ155" s="39"/>
      <c r="AK155" s="39"/>
      <c r="AL155" s="39"/>
      <c r="AM155" s="39"/>
      <c r="AO155" s="31" t="s">
        <v>59</v>
      </c>
    </row>
    <row r="156" spans="2:41" s="3" customFormat="1" ht="3" customHeight="1" x14ac:dyDescent="0.2">
      <c r="P156" s="75"/>
      <c r="Q156" s="91"/>
      <c r="R156" s="6"/>
      <c r="S156" s="39"/>
      <c r="T156" s="6"/>
      <c r="U156" s="5"/>
      <c r="V156" s="52"/>
      <c r="W156" s="56"/>
      <c r="X156" s="15"/>
      <c r="Y156" s="52"/>
      <c r="Z156" s="39"/>
      <c r="AA156" s="39"/>
      <c r="AB156" s="55"/>
      <c r="AC156" s="17"/>
      <c r="AD156" s="15"/>
      <c r="AE156" s="65"/>
      <c r="AF156" s="124"/>
      <c r="AG156" s="39"/>
      <c r="AH156" s="52"/>
      <c r="AJ156" s="17"/>
      <c r="AK156" s="17"/>
      <c r="AL156" s="17"/>
      <c r="AM156" s="17"/>
      <c r="AO156" s="31" t="s">
        <v>59</v>
      </c>
    </row>
    <row r="157" spans="2:41" s="3" customFormat="1" ht="9.9499999999999993" customHeight="1" x14ac:dyDescent="0.2">
      <c r="C157" s="74"/>
      <c r="D157" s="11" t="s">
        <v>277</v>
      </c>
      <c r="P157" s="4"/>
      <c r="Q157" s="6"/>
      <c r="R157" s="94" t="s">
        <v>223</v>
      </c>
      <c r="S157" s="178" t="s">
        <v>236</v>
      </c>
      <c r="T157" s="179"/>
      <c r="U157" s="5"/>
      <c r="V157" s="52"/>
      <c r="W157" s="70"/>
      <c r="X157" s="70"/>
      <c r="Y157" s="52"/>
      <c r="Z157" s="39"/>
      <c r="AA157" s="39"/>
      <c r="AB157" s="55"/>
      <c r="AC157" s="17"/>
      <c r="AD157" s="15"/>
      <c r="AE157" s="65"/>
      <c r="AF157" s="124"/>
      <c r="AG157" s="17"/>
      <c r="AH157" s="52"/>
      <c r="AJ157" s="17"/>
      <c r="AK157" s="17"/>
      <c r="AL157" s="17"/>
      <c r="AM157" s="17"/>
      <c r="AO157" s="31"/>
    </row>
    <row r="158" spans="2:41" s="3" customFormat="1" ht="2.1" customHeight="1" x14ac:dyDescent="0.2">
      <c r="P158" s="75"/>
      <c r="Q158" s="91"/>
      <c r="R158" s="6"/>
      <c r="S158" s="39"/>
      <c r="T158" s="6"/>
      <c r="U158" s="5"/>
      <c r="V158" s="52"/>
      <c r="W158" s="56"/>
      <c r="X158" s="15"/>
      <c r="Y158" s="52"/>
      <c r="Z158" s="39"/>
      <c r="AA158" s="39"/>
      <c r="AB158" s="55"/>
      <c r="AC158" s="17"/>
      <c r="AD158" s="15"/>
      <c r="AE158" s="65"/>
      <c r="AF158" s="124"/>
      <c r="AG158" s="39"/>
      <c r="AH158" s="52"/>
      <c r="AJ158" s="17"/>
      <c r="AK158" s="17"/>
      <c r="AL158" s="17"/>
      <c r="AM158" s="17"/>
      <c r="AO158" s="31" t="s">
        <v>59</v>
      </c>
    </row>
    <row r="159" spans="2:41" s="3" customFormat="1" ht="9.75" customHeight="1" x14ac:dyDescent="0.2">
      <c r="B159" s="116" t="s">
        <v>92</v>
      </c>
      <c r="D159" s="40"/>
      <c r="E159" s="75" t="s">
        <v>97</v>
      </c>
      <c r="F159" s="75"/>
      <c r="G159" s="30" t="s">
        <v>128</v>
      </c>
      <c r="H159" s="30"/>
      <c r="I159" s="30"/>
      <c r="J159" s="30"/>
      <c r="K159" s="30"/>
      <c r="L159" s="30"/>
      <c r="M159" s="30"/>
      <c r="N159" s="30"/>
      <c r="P159" s="75"/>
      <c r="Q159" s="91"/>
      <c r="R159" s="29"/>
      <c r="S159" s="39">
        <f>IF(Suggested="Yes",AA159,AG159)</f>
        <v>69.349999999999994</v>
      </c>
      <c r="T159" s="37" t="s">
        <v>46</v>
      </c>
      <c r="U159" s="5" t="str">
        <f>+Instructions!$B$3</f>
        <v>D</v>
      </c>
      <c r="V159" s="52"/>
      <c r="W159" s="56">
        <f>+Instructions!$C$22</f>
        <v>0</v>
      </c>
      <c r="X159" s="17">
        <f>ROUND($AA159*(1-W159)+0.004999,2)</f>
        <v>69.349999999999994</v>
      </c>
      <c r="Y159" s="52"/>
      <c r="Z159" s="6" t="s">
        <v>307</v>
      </c>
      <c r="AA159" s="39">
        <v>69.349999999999994</v>
      </c>
      <c r="AB159" s="60">
        <f>+W159</f>
        <v>0</v>
      </c>
      <c r="AC159" s="17">
        <f>+X159</f>
        <v>69.349999999999994</v>
      </c>
      <c r="AD159" s="12">
        <f>(AG159-AC159)/AG159</f>
        <v>0</v>
      </c>
      <c r="AE159" s="121"/>
      <c r="AF159" s="132">
        <v>5</v>
      </c>
      <c r="AG159" s="109">
        <f>SUM(AJ159:AL159)+AE159</f>
        <v>69.349999999999994</v>
      </c>
      <c r="AH159" s="52"/>
      <c r="AJ159" s="17">
        <f>ROUND(AC159/(1-VLOOKUP(AF159,Group,2,FALSE)),2)</f>
        <v>69.349999999999994</v>
      </c>
      <c r="AK159" s="17">
        <f>IF(VLOOKUP(AF159,Group,5,FALSE)="YES",VLOOKUP(ROUND(ROUND(AJ159,1)-AJ159,2),Round,2,FALSE)+VLOOKUP(AF159,Group,6,FALSE),0)</f>
        <v>0</v>
      </c>
      <c r="AL159" s="17">
        <f>IF(VLOOKUP(AF159,Group,7,FALSE)="",0,ROUND(AJ159-0.04999,1)-AJ159+AM159)</f>
        <v>0</v>
      </c>
      <c r="AM159" s="17" t="str">
        <f>IF(VLOOKUP(AF159,Group,7,FALSE)="","",VLOOKUP(AF159,Group,7,FALSE))</f>
        <v/>
      </c>
      <c r="AO159" s="31" t="s">
        <v>59</v>
      </c>
    </row>
    <row r="160" spans="2:41" s="3" customFormat="1" ht="0.95" customHeight="1" x14ac:dyDescent="0.2">
      <c r="C160" s="35"/>
      <c r="D160" s="40" t="s">
        <v>87</v>
      </c>
      <c r="E160" s="141"/>
      <c r="F160" s="141"/>
      <c r="H160" s="141"/>
      <c r="I160" s="141"/>
      <c r="J160" s="141"/>
      <c r="K160" s="141"/>
      <c r="L160" s="141"/>
      <c r="M160" s="141"/>
      <c r="N160" s="141"/>
      <c r="O160" s="141"/>
      <c r="P160" s="30"/>
      <c r="Q160" s="30"/>
      <c r="R160" s="30"/>
      <c r="S160" s="30"/>
      <c r="T160" s="30"/>
      <c r="U160" s="5"/>
      <c r="V160" s="52"/>
      <c r="W160" s="70"/>
      <c r="X160" s="70"/>
      <c r="Y160" s="52"/>
      <c r="Z160" s="39"/>
      <c r="AA160" s="39"/>
      <c r="AB160" s="55"/>
      <c r="AC160" s="17"/>
      <c r="AD160" s="15"/>
      <c r="AE160" s="65"/>
      <c r="AF160" s="124"/>
      <c r="AG160" s="17"/>
      <c r="AH160" s="52"/>
      <c r="AJ160" s="17"/>
      <c r="AK160" s="17"/>
      <c r="AL160" s="17"/>
      <c r="AM160" s="17"/>
      <c r="AO160" s="31" t="s">
        <v>59</v>
      </c>
    </row>
    <row r="161" spans="2:41" s="3" customFormat="1" ht="9.75" customHeight="1" x14ac:dyDescent="0.2">
      <c r="D161" s="99" t="s">
        <v>53</v>
      </c>
      <c r="E161" s="180" t="s">
        <v>143</v>
      </c>
      <c r="F161" s="142"/>
      <c r="G161" s="142"/>
      <c r="H161" s="142"/>
      <c r="I161" s="142"/>
      <c r="J161" s="142"/>
      <c r="K161" s="142"/>
      <c r="L161" s="142"/>
      <c r="M161" s="142"/>
      <c r="N161" s="142"/>
      <c r="O161" s="143"/>
      <c r="P161" s="142"/>
      <c r="Q161" s="144"/>
      <c r="R161" s="29"/>
      <c r="S161" s="39"/>
      <c r="T161" s="37"/>
      <c r="U161" s="37"/>
      <c r="V161" s="52"/>
      <c r="W161" s="56"/>
      <c r="X161" s="39"/>
      <c r="Y161" s="52"/>
      <c r="Z161" s="39"/>
      <c r="AA161" s="39"/>
      <c r="AB161" s="60"/>
      <c r="AC161" s="39"/>
      <c r="AD161" s="60"/>
      <c r="AE161" s="76"/>
      <c r="AF161" s="125"/>
      <c r="AG161" s="39"/>
      <c r="AH161" s="52"/>
      <c r="AJ161" s="39"/>
      <c r="AK161" s="39"/>
      <c r="AL161" s="39"/>
      <c r="AM161" s="39"/>
      <c r="AO161" s="31" t="s">
        <v>59</v>
      </c>
    </row>
    <row r="162" spans="2:41" s="3" customFormat="1" ht="9.75" customHeight="1" x14ac:dyDescent="0.2">
      <c r="D162" s="99"/>
      <c r="E162" s="180" t="s">
        <v>138</v>
      </c>
      <c r="F162" s="142"/>
      <c r="G162" s="142"/>
      <c r="H162" s="142"/>
      <c r="I162" s="142"/>
      <c r="J162" s="142"/>
      <c r="K162" s="142"/>
      <c r="L162" s="142"/>
      <c r="M162" s="142"/>
      <c r="N162" s="142"/>
      <c r="O162" s="143"/>
      <c r="P162" s="142"/>
      <c r="Q162" s="144"/>
      <c r="R162" s="29"/>
      <c r="S162" s="39"/>
      <c r="T162" s="37"/>
      <c r="U162" s="37"/>
      <c r="V162" s="52"/>
      <c r="W162" s="56"/>
      <c r="X162" s="39"/>
      <c r="Y162" s="52"/>
      <c r="Z162" s="39"/>
      <c r="AA162" s="39"/>
      <c r="AB162" s="60"/>
      <c r="AC162" s="39"/>
      <c r="AD162" s="60"/>
      <c r="AE162" s="76"/>
      <c r="AF162" s="125"/>
      <c r="AG162" s="39"/>
      <c r="AH162" s="52"/>
      <c r="AJ162" s="39"/>
      <c r="AK162" s="39"/>
      <c r="AL162" s="39"/>
      <c r="AM162" s="39"/>
      <c r="AO162" s="31" t="s">
        <v>59</v>
      </c>
    </row>
    <row r="163" spans="2:41" s="3" customFormat="1" ht="3" customHeight="1" x14ac:dyDescent="0.2">
      <c r="P163" s="75"/>
      <c r="Q163" s="91"/>
      <c r="R163" s="6"/>
      <c r="S163" s="39"/>
      <c r="T163" s="6"/>
      <c r="U163" s="5"/>
      <c r="V163" s="52"/>
      <c r="W163" s="56"/>
      <c r="X163" s="15"/>
      <c r="Y163" s="52"/>
      <c r="Z163" s="39"/>
      <c r="AA163" s="39"/>
      <c r="AB163" s="55"/>
      <c r="AC163" s="17"/>
      <c r="AD163" s="15"/>
      <c r="AE163" s="65"/>
      <c r="AF163" s="124"/>
      <c r="AG163" s="39"/>
      <c r="AH163" s="52"/>
      <c r="AJ163" s="17"/>
      <c r="AK163" s="17"/>
      <c r="AL163" s="17"/>
      <c r="AM163" s="17"/>
      <c r="AO163" s="31" t="s">
        <v>59</v>
      </c>
    </row>
    <row r="164" spans="2:41" s="3" customFormat="1" ht="9.9499999999999993" customHeight="1" x14ac:dyDescent="0.2">
      <c r="C164" s="74"/>
      <c r="D164" s="11" t="s">
        <v>276</v>
      </c>
      <c r="P164" s="4"/>
      <c r="Q164" s="6"/>
      <c r="R164" s="94" t="s">
        <v>223</v>
      </c>
      <c r="S164" s="178" t="s">
        <v>237</v>
      </c>
      <c r="T164" s="179"/>
      <c r="U164" s="5"/>
      <c r="V164" s="52"/>
      <c r="W164" s="70"/>
      <c r="X164" s="70"/>
      <c r="Y164" s="52"/>
      <c r="Z164" s="39"/>
      <c r="AA164" s="39"/>
      <c r="AB164" s="55"/>
      <c r="AC164" s="17"/>
      <c r="AD164" s="15"/>
      <c r="AE164" s="65"/>
      <c r="AF164" s="124"/>
      <c r="AG164" s="17"/>
      <c r="AH164" s="52"/>
      <c r="AJ164" s="17"/>
      <c r="AK164" s="17"/>
      <c r="AL164" s="17"/>
      <c r="AM164" s="17"/>
      <c r="AO164" s="31"/>
    </row>
    <row r="165" spans="2:41" s="3" customFormat="1" ht="2.1" customHeight="1" x14ac:dyDescent="0.2">
      <c r="P165" s="75"/>
      <c r="Q165" s="91"/>
      <c r="R165" s="6"/>
      <c r="S165" s="39"/>
      <c r="T165" s="6"/>
      <c r="U165" s="5"/>
      <c r="V165" s="52"/>
      <c r="W165" s="56"/>
      <c r="X165" s="15"/>
      <c r="Y165" s="52"/>
      <c r="Z165" s="39"/>
      <c r="AA165" s="39"/>
      <c r="AB165" s="55"/>
      <c r="AC165" s="17"/>
      <c r="AD165" s="15"/>
      <c r="AE165" s="65"/>
      <c r="AF165" s="124"/>
      <c r="AG165" s="39"/>
      <c r="AH165" s="52"/>
      <c r="AJ165" s="17"/>
      <c r="AK165" s="17"/>
      <c r="AL165" s="17"/>
      <c r="AM165" s="17"/>
      <c r="AO165" s="31" t="s">
        <v>59</v>
      </c>
    </row>
    <row r="166" spans="2:41" s="3" customFormat="1" ht="9.9499999999999993" customHeight="1" x14ac:dyDescent="0.2">
      <c r="B166" s="116" t="s">
        <v>92</v>
      </c>
      <c r="D166" s="40"/>
      <c r="E166" s="75" t="s">
        <v>97</v>
      </c>
      <c r="F166" s="75"/>
      <c r="G166" s="30" t="s">
        <v>110</v>
      </c>
      <c r="H166" s="30"/>
      <c r="I166" s="30"/>
      <c r="J166" s="30"/>
      <c r="K166" s="30"/>
      <c r="L166" s="30"/>
      <c r="M166" s="30"/>
      <c r="N166" s="30"/>
      <c r="P166" s="75"/>
      <c r="Q166" s="91"/>
      <c r="R166" s="29"/>
      <c r="S166" s="39">
        <f>IF(Suggested="Yes",AA166,AG166)</f>
        <v>103.55</v>
      </c>
      <c r="T166" s="37" t="s">
        <v>46</v>
      </c>
      <c r="U166" s="5" t="str">
        <f>+Instructions!$B$3</f>
        <v>D</v>
      </c>
      <c r="V166" s="52"/>
      <c r="W166" s="56">
        <f>+Instructions!$C$22</f>
        <v>0</v>
      </c>
      <c r="X166" s="17">
        <f>ROUND($AA166*(1-W166)+0.004999,2)</f>
        <v>103.55</v>
      </c>
      <c r="Y166" s="52"/>
      <c r="Z166" s="6" t="s">
        <v>307</v>
      </c>
      <c r="AA166" s="39">
        <v>103.55</v>
      </c>
      <c r="AB166" s="60">
        <f t="shared" ref="AB166:AC167" si="12">+W166</f>
        <v>0</v>
      </c>
      <c r="AC166" s="17">
        <f t="shared" si="12"/>
        <v>103.55</v>
      </c>
      <c r="AD166" s="12">
        <f>(AG166-AC166)/AG166</f>
        <v>0</v>
      </c>
      <c r="AE166" s="121"/>
      <c r="AF166" s="132">
        <v>5</v>
      </c>
      <c r="AG166" s="109">
        <f>SUM(AJ166:AL166)+AE166</f>
        <v>103.55</v>
      </c>
      <c r="AH166" s="52"/>
      <c r="AJ166" s="17">
        <f>ROUND(AC166/(1-VLOOKUP(AF166,Group,2,FALSE)),2)</f>
        <v>103.55</v>
      </c>
      <c r="AK166" s="17">
        <f>IF(VLOOKUP(AF166,Group,5,FALSE)="YES",VLOOKUP(ROUND(ROUND(AJ166,1)-AJ166,2),Round,2,FALSE)+VLOOKUP(AF166,Group,6,FALSE),0)</f>
        <v>0</v>
      </c>
      <c r="AL166" s="17">
        <f>IF(VLOOKUP(AF166,Group,7,FALSE)="",0,ROUND(AJ166-0.04999,1)-AJ166+AM166)</f>
        <v>0</v>
      </c>
      <c r="AM166" s="17" t="str">
        <f>IF(VLOOKUP(AF166,Group,7,FALSE)="","",VLOOKUP(AF166,Group,7,FALSE))</f>
        <v/>
      </c>
      <c r="AO166" s="31" t="s">
        <v>59</v>
      </c>
    </row>
    <row r="167" spans="2:41" s="3" customFormat="1" ht="9.9499999999999993" customHeight="1" x14ac:dyDescent="0.2">
      <c r="B167" s="116" t="s">
        <v>92</v>
      </c>
      <c r="D167" s="40"/>
      <c r="E167" s="75" t="s">
        <v>97</v>
      </c>
      <c r="F167" s="75"/>
      <c r="G167" s="30" t="s">
        <v>128</v>
      </c>
      <c r="H167" s="30"/>
      <c r="I167" s="30"/>
      <c r="J167" s="30"/>
      <c r="K167" s="30"/>
      <c r="L167" s="30"/>
      <c r="M167" s="30"/>
      <c r="N167" s="30"/>
      <c r="P167" s="75"/>
      <c r="Q167" s="91"/>
      <c r="R167" s="29"/>
      <c r="S167" s="39">
        <f>IF(Suggested="Yes",AA167,AG167)</f>
        <v>87.6</v>
      </c>
      <c r="T167" s="37" t="s">
        <v>46</v>
      </c>
      <c r="U167" s="5" t="str">
        <f>+Instructions!$B$3</f>
        <v>D</v>
      </c>
      <c r="V167" s="52"/>
      <c r="W167" s="56">
        <f>+Instructions!$C$22</f>
        <v>0</v>
      </c>
      <c r="X167" s="17">
        <f>ROUND($AA167*(1-W167)+0.004999,2)</f>
        <v>87.6</v>
      </c>
      <c r="Y167" s="52"/>
      <c r="Z167" s="6" t="s">
        <v>307</v>
      </c>
      <c r="AA167" s="39">
        <v>87.6</v>
      </c>
      <c r="AB167" s="60">
        <f t="shared" si="12"/>
        <v>0</v>
      </c>
      <c r="AC167" s="17">
        <f t="shared" si="12"/>
        <v>87.6</v>
      </c>
      <c r="AD167" s="12">
        <f>(AG167-AC167)/AG167</f>
        <v>0</v>
      </c>
      <c r="AE167" s="121"/>
      <c r="AF167" s="132">
        <v>5</v>
      </c>
      <c r="AG167" s="109">
        <f>SUM(AJ167:AL167)+AE167</f>
        <v>87.6</v>
      </c>
      <c r="AH167" s="52"/>
      <c r="AJ167" s="17">
        <f>ROUND(AC167/(1-VLOOKUP(AF167,Group,2,FALSE)),2)</f>
        <v>87.6</v>
      </c>
      <c r="AK167" s="17">
        <f>IF(VLOOKUP(AF167,Group,5,FALSE)="YES",VLOOKUP(ROUND(ROUND(AJ167,1)-AJ167,2),Round,2,FALSE)+VLOOKUP(AF167,Group,6,FALSE),0)</f>
        <v>0</v>
      </c>
      <c r="AL167" s="17">
        <f>IF(VLOOKUP(AF167,Group,7,FALSE)="",0,ROUND(AJ167-0.04999,1)-AJ167+AM167)</f>
        <v>0</v>
      </c>
      <c r="AM167" s="17" t="str">
        <f>IF(VLOOKUP(AF167,Group,7,FALSE)="","",VLOOKUP(AF167,Group,7,FALSE))</f>
        <v/>
      </c>
      <c r="AO167" s="31" t="s">
        <v>59</v>
      </c>
    </row>
    <row r="168" spans="2:41" s="3" customFormat="1" ht="0.95" customHeight="1" x14ac:dyDescent="0.2">
      <c r="C168" s="35"/>
      <c r="D168" s="40" t="s">
        <v>87</v>
      </c>
      <c r="E168" s="141"/>
      <c r="F168" s="141"/>
      <c r="H168" s="141"/>
      <c r="I168" s="141"/>
      <c r="J168" s="141"/>
      <c r="K168" s="141"/>
      <c r="L168" s="141"/>
      <c r="M168" s="141"/>
      <c r="N168" s="141"/>
      <c r="O168" s="141"/>
      <c r="P168" s="30"/>
      <c r="Q168" s="30"/>
      <c r="R168" s="30"/>
      <c r="S168" s="30"/>
      <c r="T168" s="30"/>
      <c r="U168" s="5"/>
      <c r="V168" s="52"/>
      <c r="W168" s="70"/>
      <c r="X168" s="70"/>
      <c r="Y168" s="52"/>
      <c r="Z168" s="39"/>
      <c r="AA168" s="39"/>
      <c r="AB168" s="55"/>
      <c r="AC168" s="17"/>
      <c r="AD168" s="15"/>
      <c r="AE168" s="65"/>
      <c r="AF168" s="124"/>
      <c r="AG168" s="17"/>
      <c r="AH168" s="52"/>
      <c r="AJ168" s="17"/>
      <c r="AK168" s="17"/>
      <c r="AL168" s="17"/>
      <c r="AM168" s="17"/>
      <c r="AO168" s="31" t="s">
        <v>59</v>
      </c>
    </row>
    <row r="169" spans="2:41" s="3" customFormat="1" ht="9.75" customHeight="1" x14ac:dyDescent="0.2">
      <c r="D169" s="99" t="s">
        <v>53</v>
      </c>
      <c r="E169" s="180" t="s">
        <v>140</v>
      </c>
      <c r="F169" s="142"/>
      <c r="G169" s="142"/>
      <c r="H169" s="142"/>
      <c r="I169" s="142"/>
      <c r="J169" s="142"/>
      <c r="K169" s="142"/>
      <c r="L169" s="142"/>
      <c r="M169" s="142"/>
      <c r="N169" s="142"/>
      <c r="O169" s="143"/>
      <c r="P169" s="142"/>
      <c r="Q169" s="144"/>
      <c r="R169" s="29"/>
      <c r="S169" s="39"/>
      <c r="T169" s="37"/>
      <c r="U169" s="37"/>
      <c r="V169" s="52"/>
      <c r="W169" s="56"/>
      <c r="X169" s="39"/>
      <c r="Y169" s="52"/>
      <c r="Z169" s="39"/>
      <c r="AA169" s="39"/>
      <c r="AB169" s="60"/>
      <c r="AC169" s="39"/>
      <c r="AD169" s="60"/>
      <c r="AE169" s="76"/>
      <c r="AF169" s="125"/>
      <c r="AG169" s="39"/>
      <c r="AH169" s="52"/>
      <c r="AJ169" s="39"/>
      <c r="AK169" s="39"/>
      <c r="AL169" s="39"/>
      <c r="AM169" s="39"/>
      <c r="AO169" s="31" t="s">
        <v>59</v>
      </c>
    </row>
    <row r="170" spans="2:41" s="3" customFormat="1" ht="9.75" customHeight="1" x14ac:dyDescent="0.2">
      <c r="D170" s="99"/>
      <c r="E170" s="180" t="s">
        <v>141</v>
      </c>
      <c r="F170" s="142"/>
      <c r="G170" s="142"/>
      <c r="H170" s="142"/>
      <c r="I170" s="142"/>
      <c r="J170" s="142"/>
      <c r="K170" s="142"/>
      <c r="L170" s="142"/>
      <c r="M170" s="142"/>
      <c r="N170" s="142"/>
      <c r="O170" s="143"/>
      <c r="P170" s="142"/>
      <c r="Q170" s="144"/>
      <c r="R170" s="29"/>
      <c r="S170" s="39"/>
      <c r="T170" s="37"/>
      <c r="U170" s="37"/>
      <c r="V170" s="52"/>
      <c r="W170" s="56"/>
      <c r="X170" s="39"/>
      <c r="Y170" s="52"/>
      <c r="Z170" s="39"/>
      <c r="AA170" s="39"/>
      <c r="AB170" s="60"/>
      <c r="AC170" s="39"/>
      <c r="AD170" s="60"/>
      <c r="AE170" s="76"/>
      <c r="AF170" s="125"/>
      <c r="AG170" s="39"/>
      <c r="AH170" s="52"/>
      <c r="AJ170" s="39"/>
      <c r="AK170" s="39"/>
      <c r="AL170" s="39"/>
      <c r="AM170" s="39"/>
      <c r="AO170" s="31" t="s">
        <v>59</v>
      </c>
    </row>
    <row r="171" spans="2:41" s="3" customFormat="1" ht="3.95" customHeight="1" x14ac:dyDescent="0.2">
      <c r="P171" s="75"/>
      <c r="Q171" s="91"/>
      <c r="R171" s="6"/>
      <c r="S171" s="39"/>
      <c r="T171" s="6"/>
      <c r="U171" s="5"/>
      <c r="V171" s="52"/>
      <c r="W171" s="56"/>
      <c r="X171" s="15"/>
      <c r="Y171" s="52"/>
      <c r="Z171" s="39"/>
      <c r="AA171" s="39"/>
      <c r="AB171" s="55"/>
      <c r="AC171" s="17"/>
      <c r="AD171" s="15"/>
      <c r="AE171" s="65"/>
      <c r="AF171" s="124"/>
      <c r="AG171" s="39"/>
      <c r="AH171" s="52"/>
      <c r="AJ171" s="17"/>
      <c r="AK171" s="17"/>
      <c r="AL171" s="17"/>
      <c r="AM171" s="17"/>
      <c r="AO171" s="31" t="s">
        <v>59</v>
      </c>
    </row>
    <row r="172" spans="2:41" s="3" customFormat="1" ht="9.9499999999999993" customHeight="1" x14ac:dyDescent="0.2">
      <c r="C172" s="74"/>
      <c r="D172" s="11" t="s">
        <v>281</v>
      </c>
      <c r="P172" s="4"/>
      <c r="Q172" s="6"/>
      <c r="R172" s="94" t="s">
        <v>223</v>
      </c>
      <c r="S172" s="178" t="s">
        <v>238</v>
      </c>
      <c r="T172" s="179"/>
      <c r="U172" s="5"/>
      <c r="V172" s="52"/>
      <c r="W172" s="70"/>
      <c r="X172" s="70"/>
      <c r="Y172" s="52"/>
      <c r="Z172" s="39"/>
      <c r="AA172" s="39"/>
      <c r="AB172" s="55"/>
      <c r="AC172" s="17"/>
      <c r="AD172" s="15"/>
      <c r="AE172" s="65"/>
      <c r="AF172" s="124"/>
      <c r="AG172" s="17"/>
      <c r="AH172" s="52"/>
      <c r="AJ172" s="17"/>
      <c r="AK172" s="17"/>
      <c r="AL172" s="17"/>
      <c r="AM172" s="17"/>
      <c r="AO172" s="31"/>
    </row>
    <row r="173" spans="2:41" s="3" customFormat="1" ht="0.95" customHeight="1" x14ac:dyDescent="0.2">
      <c r="P173" s="75"/>
      <c r="Q173" s="91"/>
      <c r="R173" s="6"/>
      <c r="S173" s="39"/>
      <c r="T173" s="6"/>
      <c r="U173" s="5"/>
      <c r="V173" s="52"/>
      <c r="W173" s="56"/>
      <c r="X173" s="15"/>
      <c r="Y173" s="52"/>
      <c r="Z173" s="39"/>
      <c r="AA173" s="39"/>
      <c r="AB173" s="55"/>
      <c r="AC173" s="17"/>
      <c r="AD173" s="15"/>
      <c r="AE173" s="65"/>
      <c r="AF173" s="124"/>
      <c r="AG173" s="39"/>
      <c r="AH173" s="52"/>
      <c r="AJ173" s="17"/>
      <c r="AK173" s="17"/>
      <c r="AL173" s="17"/>
      <c r="AM173" s="17"/>
      <c r="AO173" s="31" t="s">
        <v>59</v>
      </c>
    </row>
    <row r="174" spans="2:41" s="3" customFormat="1" ht="9.9499999999999993" customHeight="1" x14ac:dyDescent="0.2">
      <c r="B174" s="116" t="s">
        <v>92</v>
      </c>
      <c r="D174" s="40"/>
      <c r="E174" s="75" t="s">
        <v>142</v>
      </c>
      <c r="F174" s="75"/>
      <c r="G174" s="30" t="s">
        <v>128</v>
      </c>
      <c r="H174" s="30"/>
      <c r="I174" s="30"/>
      <c r="J174" s="30"/>
      <c r="K174" s="30"/>
      <c r="L174" s="30"/>
      <c r="M174" s="30"/>
      <c r="N174" s="30"/>
      <c r="P174" s="75"/>
      <c r="Q174" s="91"/>
      <c r="R174" s="29"/>
      <c r="S174" s="39">
        <f>IF(Suggested="Yes",AA174,AG174)</f>
        <v>249.05</v>
      </c>
      <c r="T174" s="37" t="s">
        <v>46</v>
      </c>
      <c r="U174" s="5" t="str">
        <f>+Instructions!$B$3</f>
        <v>D</v>
      </c>
      <c r="V174" s="52"/>
      <c r="W174" s="56">
        <f>+Instructions!$C$22</f>
        <v>0</v>
      </c>
      <c r="X174" s="17">
        <f>ROUND($AA174*(1-W174)+0.004999,2)</f>
        <v>249.05</v>
      </c>
      <c r="Y174" s="52"/>
      <c r="Z174" s="6" t="s">
        <v>307</v>
      </c>
      <c r="AA174" s="39">
        <v>249.05</v>
      </c>
      <c r="AB174" s="60">
        <f>+W174</f>
        <v>0</v>
      </c>
      <c r="AC174" s="17">
        <f>+X174</f>
        <v>249.05</v>
      </c>
      <c r="AD174" s="12">
        <f>(AG174-AC174)/AG174</f>
        <v>0</v>
      </c>
      <c r="AE174" s="121"/>
      <c r="AF174" s="132">
        <v>5</v>
      </c>
      <c r="AG174" s="109">
        <f>SUM(AJ174:AL174)+AE174</f>
        <v>249.05</v>
      </c>
      <c r="AH174" s="52"/>
      <c r="AJ174" s="17">
        <f>ROUND(AC174/(1-VLOOKUP(AF174,Group,2,FALSE)),2)</f>
        <v>249.05</v>
      </c>
      <c r="AK174" s="17">
        <f>IF(VLOOKUP(AF174,Group,5,FALSE)="YES",VLOOKUP(ROUND(ROUND(AJ174,1)-AJ174,2),Round,2,FALSE)+VLOOKUP(AF174,Group,6,FALSE),0)</f>
        <v>0</v>
      </c>
      <c r="AL174" s="17">
        <f>IF(VLOOKUP(AF174,Group,7,FALSE)="",0,ROUND(AJ174-0.04999,1)-AJ174+AM174)</f>
        <v>0</v>
      </c>
      <c r="AM174" s="17" t="str">
        <f>IF(VLOOKUP(AF174,Group,7,FALSE)="","",VLOOKUP(AF174,Group,7,FALSE))</f>
        <v/>
      </c>
      <c r="AO174" s="31" t="s">
        <v>59</v>
      </c>
    </row>
    <row r="175" spans="2:41" s="3" customFormat="1" ht="0.95" customHeight="1" x14ac:dyDescent="0.2">
      <c r="C175" s="35"/>
      <c r="D175" s="40" t="s">
        <v>87</v>
      </c>
      <c r="E175" s="141"/>
      <c r="F175" s="141"/>
      <c r="H175" s="141"/>
      <c r="I175" s="141"/>
      <c r="J175" s="141"/>
      <c r="K175" s="141"/>
      <c r="L175" s="141"/>
      <c r="M175" s="141"/>
      <c r="N175" s="141"/>
      <c r="O175" s="141"/>
      <c r="P175" s="30"/>
      <c r="Q175" s="30"/>
      <c r="R175" s="30"/>
      <c r="S175" s="30"/>
      <c r="T175" s="30"/>
      <c r="U175" s="5"/>
      <c r="V175" s="52"/>
      <c r="W175" s="70"/>
      <c r="X175" s="70"/>
      <c r="Y175" s="52"/>
      <c r="Z175" s="39"/>
      <c r="AA175" s="39"/>
      <c r="AB175" s="55"/>
      <c r="AC175" s="17"/>
      <c r="AD175" s="15"/>
      <c r="AE175" s="65"/>
      <c r="AF175" s="124"/>
      <c r="AG175" s="17"/>
      <c r="AH175" s="52"/>
      <c r="AJ175" s="17"/>
      <c r="AK175" s="17"/>
      <c r="AL175" s="17"/>
      <c r="AM175" s="17"/>
      <c r="AO175" s="31" t="s">
        <v>59</v>
      </c>
    </row>
    <row r="176" spans="2:41" s="3" customFormat="1" ht="9.75" customHeight="1" x14ac:dyDescent="0.2">
      <c r="D176" s="99" t="s">
        <v>53</v>
      </c>
      <c r="E176" s="180" t="s">
        <v>145</v>
      </c>
      <c r="F176" s="142"/>
      <c r="G176" s="142"/>
      <c r="H176" s="142"/>
      <c r="I176" s="142"/>
      <c r="J176" s="142"/>
      <c r="K176" s="142"/>
      <c r="L176" s="142"/>
      <c r="M176" s="142"/>
      <c r="N176" s="142"/>
      <c r="O176" s="143"/>
      <c r="P176" s="142"/>
      <c r="Q176" s="144"/>
      <c r="R176" s="29"/>
      <c r="S176" s="39"/>
      <c r="T176" s="37"/>
      <c r="U176" s="37"/>
      <c r="V176" s="52"/>
      <c r="W176" s="56"/>
      <c r="X176" s="39"/>
      <c r="Y176" s="52"/>
      <c r="Z176" s="39"/>
      <c r="AA176" s="39"/>
      <c r="AB176" s="60"/>
      <c r="AC176" s="39"/>
      <c r="AD176" s="60"/>
      <c r="AE176" s="76"/>
      <c r="AF176" s="125"/>
      <c r="AG176" s="39"/>
      <c r="AH176" s="52"/>
      <c r="AJ176" s="39"/>
      <c r="AK176" s="39"/>
      <c r="AL176" s="39"/>
      <c r="AM176" s="39"/>
      <c r="AO176" s="31" t="s">
        <v>59</v>
      </c>
    </row>
    <row r="177" spans="2:41" s="3" customFormat="1" ht="9.75" customHeight="1" x14ac:dyDescent="0.2">
      <c r="D177" s="99"/>
      <c r="E177" s="180" t="s">
        <v>146</v>
      </c>
      <c r="F177" s="142"/>
      <c r="G177" s="142"/>
      <c r="H177" s="142"/>
      <c r="I177" s="142"/>
      <c r="J177" s="142"/>
      <c r="K177" s="142"/>
      <c r="L177" s="142"/>
      <c r="M177" s="142"/>
      <c r="N177" s="142"/>
      <c r="O177" s="143"/>
      <c r="P177" s="142"/>
      <c r="Q177" s="144"/>
      <c r="R177" s="29"/>
      <c r="S177" s="39"/>
      <c r="T177" s="37"/>
      <c r="U177" s="37"/>
      <c r="V177" s="52"/>
      <c r="W177" s="56"/>
      <c r="X177" s="39"/>
      <c r="Y177" s="52"/>
      <c r="Z177" s="39"/>
      <c r="AA177" s="39"/>
      <c r="AB177" s="60"/>
      <c r="AC177" s="39"/>
      <c r="AD177" s="60"/>
      <c r="AE177" s="76"/>
      <c r="AF177" s="125"/>
      <c r="AG177" s="39"/>
      <c r="AH177" s="52"/>
      <c r="AJ177" s="39"/>
      <c r="AK177" s="39"/>
      <c r="AL177" s="39"/>
      <c r="AM177" s="39"/>
      <c r="AO177" s="31" t="s">
        <v>59</v>
      </c>
    </row>
    <row r="178" spans="2:41" s="3" customFormat="1" ht="9.75" customHeight="1" x14ac:dyDescent="0.2">
      <c r="D178" s="99"/>
      <c r="E178" s="180" t="s">
        <v>147</v>
      </c>
      <c r="F178" s="142"/>
      <c r="G178" s="142"/>
      <c r="H178" s="142"/>
      <c r="I178" s="142"/>
      <c r="J178" s="142"/>
      <c r="K178" s="142"/>
      <c r="L178" s="142"/>
      <c r="M178" s="142"/>
      <c r="N178" s="142"/>
      <c r="O178" s="143"/>
      <c r="P178" s="142"/>
      <c r="Q178" s="144"/>
      <c r="R178" s="29"/>
      <c r="S178" s="39"/>
      <c r="T178" s="37"/>
      <c r="U178" s="37"/>
      <c r="V178" s="52"/>
      <c r="W178" s="56"/>
      <c r="X178" s="39"/>
      <c r="Y178" s="52"/>
      <c r="Z178" s="39"/>
      <c r="AA178" s="39"/>
      <c r="AB178" s="60"/>
      <c r="AC178" s="39"/>
      <c r="AD178" s="60"/>
      <c r="AE178" s="76"/>
      <c r="AF178" s="125"/>
      <c r="AG178" s="39"/>
      <c r="AH178" s="52"/>
      <c r="AJ178" s="39"/>
      <c r="AK178" s="39"/>
      <c r="AL178" s="39"/>
      <c r="AM178" s="39"/>
      <c r="AO178" s="31" t="s">
        <v>59</v>
      </c>
    </row>
    <row r="179" spans="2:41" s="3" customFormat="1" ht="3.95" customHeight="1" x14ac:dyDescent="0.2">
      <c r="P179" s="75"/>
      <c r="Q179" s="91"/>
      <c r="R179" s="6"/>
      <c r="S179" s="39"/>
      <c r="T179" s="6"/>
      <c r="U179" s="5"/>
      <c r="V179" s="52"/>
      <c r="W179" s="56"/>
      <c r="X179" s="15"/>
      <c r="Y179" s="52"/>
      <c r="Z179" s="39"/>
      <c r="AA179" s="39"/>
      <c r="AB179" s="55"/>
      <c r="AC179" s="17"/>
      <c r="AD179" s="15"/>
      <c r="AE179" s="65"/>
      <c r="AF179" s="124"/>
      <c r="AG179" s="39"/>
      <c r="AH179" s="52"/>
      <c r="AJ179" s="17"/>
      <c r="AK179" s="17"/>
      <c r="AL179" s="17"/>
      <c r="AM179" s="17"/>
      <c r="AO179" s="31" t="s">
        <v>59</v>
      </c>
    </row>
    <row r="180" spans="2:41" s="3" customFormat="1" ht="9.9499999999999993" customHeight="1" x14ac:dyDescent="0.2">
      <c r="C180" s="74" t="s">
        <v>148</v>
      </c>
      <c r="D180" s="145"/>
      <c r="E180" s="145"/>
      <c r="P180" s="4"/>
      <c r="Q180" s="6"/>
      <c r="S180" s="21"/>
      <c r="T180" s="68"/>
      <c r="U180" s="5"/>
      <c r="V180" s="52"/>
      <c r="W180" s="70"/>
      <c r="X180" s="70"/>
      <c r="Y180" s="52"/>
      <c r="Z180" s="39"/>
      <c r="AA180" s="39"/>
      <c r="AB180" s="55"/>
      <c r="AC180" s="17"/>
      <c r="AD180" s="15"/>
      <c r="AE180" s="65"/>
      <c r="AF180" s="124"/>
      <c r="AG180" s="17"/>
      <c r="AH180" s="52"/>
      <c r="AJ180" s="17"/>
      <c r="AK180" s="17"/>
      <c r="AL180" s="17"/>
      <c r="AM180" s="17"/>
      <c r="AO180" s="31"/>
    </row>
    <row r="181" spans="2:41" s="3" customFormat="1" ht="2.1" customHeight="1" x14ac:dyDescent="0.2">
      <c r="C181" s="35"/>
      <c r="D181" s="40" t="s">
        <v>87</v>
      </c>
      <c r="E181" s="141"/>
      <c r="F181" s="141"/>
      <c r="H181" s="141"/>
      <c r="I181" s="141"/>
      <c r="J181" s="141"/>
      <c r="K181" s="141"/>
      <c r="L181" s="141"/>
      <c r="M181" s="141"/>
      <c r="N181" s="141"/>
      <c r="O181" s="141"/>
      <c r="P181" s="30"/>
      <c r="Q181" s="30"/>
      <c r="R181" s="30"/>
      <c r="S181" s="30"/>
      <c r="T181" s="30"/>
      <c r="U181" s="5"/>
      <c r="V181" s="52"/>
      <c r="W181" s="70"/>
      <c r="X181" s="70"/>
      <c r="Y181" s="52"/>
      <c r="Z181" s="39"/>
      <c r="AA181" s="39"/>
      <c r="AB181" s="55"/>
      <c r="AC181" s="17"/>
      <c r="AD181" s="15"/>
      <c r="AE181" s="65"/>
      <c r="AF181" s="124"/>
      <c r="AG181" s="17"/>
      <c r="AH181" s="52"/>
      <c r="AJ181" s="17"/>
      <c r="AK181" s="17"/>
      <c r="AL181" s="17"/>
      <c r="AM181" s="17"/>
      <c r="AO181" s="31" t="s">
        <v>59</v>
      </c>
    </row>
    <row r="182" spans="2:41" s="3" customFormat="1" ht="9.9499999999999993" customHeight="1" x14ac:dyDescent="0.2">
      <c r="C182" s="74"/>
      <c r="D182" s="11" t="s">
        <v>154</v>
      </c>
      <c r="L182" s="3" t="s">
        <v>87</v>
      </c>
      <c r="P182" s="4"/>
      <c r="Q182" s="6"/>
      <c r="R182" s="94" t="s">
        <v>223</v>
      </c>
      <c r="S182" s="178" t="s">
        <v>239</v>
      </c>
      <c r="T182" s="179"/>
      <c r="U182" s="5"/>
      <c r="V182" s="52"/>
      <c r="W182" s="70"/>
      <c r="X182" s="70"/>
      <c r="Y182" s="52"/>
      <c r="Z182" s="39"/>
      <c r="AA182" s="39"/>
      <c r="AB182" s="55"/>
      <c r="AC182" s="17"/>
      <c r="AD182" s="15"/>
      <c r="AE182" s="65"/>
      <c r="AF182" s="124"/>
      <c r="AG182" s="17"/>
      <c r="AH182" s="52"/>
      <c r="AJ182" s="17"/>
      <c r="AK182" s="17"/>
      <c r="AL182" s="17"/>
      <c r="AM182" s="17"/>
      <c r="AO182" s="31"/>
    </row>
    <row r="183" spans="2:41" s="3" customFormat="1" ht="2.1" customHeight="1" x14ac:dyDescent="0.2">
      <c r="P183" s="75"/>
      <c r="Q183" s="91"/>
      <c r="R183" s="6"/>
      <c r="S183" s="39"/>
      <c r="T183" s="6"/>
      <c r="U183" s="5"/>
      <c r="V183" s="52"/>
      <c r="W183" s="56"/>
      <c r="X183" s="15"/>
      <c r="Y183" s="52"/>
      <c r="Z183" s="39"/>
      <c r="AA183" s="39"/>
      <c r="AB183" s="55"/>
      <c r="AC183" s="17"/>
      <c r="AD183" s="15"/>
      <c r="AE183" s="65"/>
      <c r="AF183" s="124"/>
      <c r="AG183" s="39"/>
      <c r="AH183" s="52"/>
      <c r="AJ183" s="17"/>
      <c r="AK183" s="17"/>
      <c r="AL183" s="17"/>
      <c r="AM183" s="17"/>
      <c r="AO183" s="31" t="s">
        <v>59</v>
      </c>
    </row>
    <row r="184" spans="2:41" s="3" customFormat="1" ht="9.9499999999999993" customHeight="1" x14ac:dyDescent="0.2">
      <c r="B184" s="116" t="s">
        <v>92</v>
      </c>
      <c r="D184" s="40"/>
      <c r="E184" s="75" t="s">
        <v>94</v>
      </c>
      <c r="F184" s="75"/>
      <c r="G184" s="30" t="s">
        <v>110</v>
      </c>
      <c r="H184" s="30"/>
      <c r="I184" s="30"/>
      <c r="J184" s="30"/>
      <c r="K184" s="30"/>
      <c r="L184" s="30"/>
      <c r="M184" s="30"/>
      <c r="N184" s="30"/>
      <c r="P184" s="75"/>
      <c r="Q184" s="91"/>
      <c r="R184" s="29"/>
      <c r="S184" s="39">
        <f>IF(Suggested="Yes",AA184,AG184)</f>
        <v>85.35</v>
      </c>
      <c r="T184" s="37" t="s">
        <v>46</v>
      </c>
      <c r="U184" s="5" t="str">
        <f>+Instructions!$B$3</f>
        <v>D</v>
      </c>
      <c r="V184" s="52"/>
      <c r="W184" s="56">
        <f>+Instructions!$C$22</f>
        <v>0</v>
      </c>
      <c r="X184" s="17">
        <f>ROUND($AA184*(1-W184)+0.004999,2)</f>
        <v>85.35</v>
      </c>
      <c r="Y184" s="52"/>
      <c r="Z184" s="6" t="s">
        <v>307</v>
      </c>
      <c r="AA184" s="39">
        <v>85.35</v>
      </c>
      <c r="AB184" s="60">
        <f t="shared" ref="AB184:AC185" si="13">+W184</f>
        <v>0</v>
      </c>
      <c r="AC184" s="17">
        <f t="shared" si="13"/>
        <v>85.35</v>
      </c>
      <c r="AD184" s="12">
        <f>(AG184-AC184)/AG184</f>
        <v>0</v>
      </c>
      <c r="AE184" s="121"/>
      <c r="AF184" s="132">
        <v>5</v>
      </c>
      <c r="AG184" s="109">
        <f>SUM(AJ184:AL184)+AE184</f>
        <v>85.35</v>
      </c>
      <c r="AH184" s="52"/>
      <c r="AJ184" s="17">
        <f>ROUND(AC184/(1-VLOOKUP(AF184,Group,2,FALSE)),2)</f>
        <v>85.35</v>
      </c>
      <c r="AK184" s="17">
        <f>IF(VLOOKUP(AF184,Group,5,FALSE)="YES",VLOOKUP(ROUND(ROUND(AJ184,1)-AJ184,2),Round,2,FALSE)+VLOOKUP(AF184,Group,6,FALSE),0)</f>
        <v>0</v>
      </c>
      <c r="AL184" s="17">
        <f>IF(VLOOKUP(AF184,Group,7,FALSE)="",0,ROUND(AJ184-0.04999,1)-AJ184+AM184)</f>
        <v>0</v>
      </c>
      <c r="AM184" s="17" t="str">
        <f>IF(VLOOKUP(AF184,Group,7,FALSE)="","",VLOOKUP(AF184,Group,7,FALSE))</f>
        <v/>
      </c>
      <c r="AO184" s="31" t="s">
        <v>59</v>
      </c>
    </row>
    <row r="185" spans="2:41" s="3" customFormat="1" ht="9.9499999999999993" customHeight="1" x14ac:dyDescent="0.2">
      <c r="B185" s="116" t="s">
        <v>92</v>
      </c>
      <c r="D185" s="40"/>
      <c r="E185" s="75" t="s">
        <v>95</v>
      </c>
      <c r="F185" s="75"/>
      <c r="G185" s="30" t="s">
        <v>110</v>
      </c>
      <c r="H185" s="30"/>
      <c r="I185" s="30"/>
      <c r="J185" s="30"/>
      <c r="K185" s="30"/>
      <c r="L185" s="30"/>
      <c r="M185" s="30"/>
      <c r="N185" s="30"/>
      <c r="P185" s="75"/>
      <c r="Q185" s="91"/>
      <c r="R185" s="29"/>
      <c r="S185" s="39">
        <f>IF(Suggested="Yes",AA185,AG185)</f>
        <v>334.3</v>
      </c>
      <c r="T185" s="37" t="s">
        <v>46</v>
      </c>
      <c r="U185" s="5" t="str">
        <f>+Instructions!$B$3</f>
        <v>D</v>
      </c>
      <c r="V185" s="52"/>
      <c r="W185" s="56">
        <f>+Instructions!$C$22</f>
        <v>0</v>
      </c>
      <c r="X185" s="17">
        <f>ROUND($AA185*(1-W185)+0.004999,2)</f>
        <v>334.3</v>
      </c>
      <c r="Y185" s="52"/>
      <c r="Z185" s="6" t="s">
        <v>307</v>
      </c>
      <c r="AA185" s="39">
        <v>334.3</v>
      </c>
      <c r="AB185" s="60">
        <f t="shared" si="13"/>
        <v>0</v>
      </c>
      <c r="AC185" s="17">
        <f t="shared" si="13"/>
        <v>334.3</v>
      </c>
      <c r="AD185" s="12">
        <f>(AG185-AC185)/AG185</f>
        <v>0</v>
      </c>
      <c r="AE185" s="121"/>
      <c r="AF185" s="132">
        <v>5</v>
      </c>
      <c r="AG185" s="109">
        <f>SUM(AJ185:AL185)+AE185</f>
        <v>334.3</v>
      </c>
      <c r="AH185" s="52"/>
      <c r="AJ185" s="17">
        <f>ROUND(AC185/(1-VLOOKUP(AF185,Group,2,FALSE)),2)</f>
        <v>334.3</v>
      </c>
      <c r="AK185" s="17">
        <f>IF(VLOOKUP(AF185,Group,5,FALSE)="YES",VLOOKUP(ROUND(ROUND(AJ185,1)-AJ185,2),Round,2,FALSE)+VLOOKUP(AF185,Group,6,FALSE),0)</f>
        <v>0</v>
      </c>
      <c r="AL185" s="17">
        <f>IF(VLOOKUP(AF185,Group,7,FALSE)="",0,ROUND(AJ185-0.04999,1)-AJ185+AM185)</f>
        <v>0</v>
      </c>
      <c r="AM185" s="17" t="str">
        <f>IF(VLOOKUP(AF185,Group,7,FALSE)="","",VLOOKUP(AF185,Group,7,FALSE))</f>
        <v/>
      </c>
      <c r="AO185" s="31" t="s">
        <v>59</v>
      </c>
    </row>
    <row r="186" spans="2:41" s="3" customFormat="1" ht="0.95" customHeight="1" x14ac:dyDescent="0.2">
      <c r="C186" s="35"/>
      <c r="D186" s="40" t="s">
        <v>87</v>
      </c>
      <c r="E186" s="141"/>
      <c r="F186" s="141"/>
      <c r="H186" s="141"/>
      <c r="I186" s="141"/>
      <c r="J186" s="141"/>
      <c r="K186" s="141"/>
      <c r="L186" s="141"/>
      <c r="M186" s="141"/>
      <c r="N186" s="141"/>
      <c r="O186" s="141"/>
      <c r="P186" s="30"/>
      <c r="Q186" s="30"/>
      <c r="R186" s="30"/>
      <c r="S186" s="30"/>
      <c r="T186" s="30"/>
      <c r="U186" s="5"/>
      <c r="V186" s="52"/>
      <c r="W186" s="70"/>
      <c r="X186" s="70"/>
      <c r="Y186" s="52"/>
      <c r="Z186" s="39"/>
      <c r="AA186" s="39"/>
      <c r="AB186" s="55"/>
      <c r="AC186" s="17"/>
      <c r="AD186" s="15"/>
      <c r="AE186" s="65"/>
      <c r="AF186" s="124"/>
      <c r="AG186" s="17"/>
      <c r="AH186" s="52"/>
      <c r="AJ186" s="17"/>
      <c r="AK186" s="17"/>
      <c r="AL186" s="17"/>
      <c r="AM186" s="17"/>
      <c r="AO186" s="31" t="s">
        <v>59</v>
      </c>
    </row>
    <row r="187" spans="2:41" s="3" customFormat="1" ht="9.75" customHeight="1" x14ac:dyDescent="0.2">
      <c r="D187" s="99" t="s">
        <v>53</v>
      </c>
      <c r="E187" s="180" t="s">
        <v>149</v>
      </c>
      <c r="F187" s="142"/>
      <c r="G187" s="142"/>
      <c r="H187" s="142"/>
      <c r="I187" s="142"/>
      <c r="J187" s="142"/>
      <c r="K187" s="142"/>
      <c r="L187" s="142"/>
      <c r="M187" s="142"/>
      <c r="N187" s="142"/>
      <c r="O187" s="143"/>
      <c r="P187" s="142"/>
      <c r="Q187" s="144"/>
      <c r="R187" s="29"/>
      <c r="S187" s="39"/>
      <c r="T187" s="37"/>
      <c r="U187" s="37"/>
      <c r="V187" s="52"/>
      <c r="W187" s="56"/>
      <c r="X187" s="39"/>
      <c r="Y187" s="52"/>
      <c r="Z187" s="39"/>
      <c r="AA187" s="39"/>
      <c r="AB187" s="60"/>
      <c r="AC187" s="39"/>
      <c r="AD187" s="60"/>
      <c r="AE187" s="76"/>
      <c r="AF187" s="125"/>
      <c r="AG187" s="39"/>
      <c r="AH187" s="52"/>
      <c r="AJ187" s="39"/>
      <c r="AK187" s="39"/>
      <c r="AL187" s="39"/>
      <c r="AM187" s="39"/>
      <c r="AO187" s="31" t="s">
        <v>59</v>
      </c>
    </row>
    <row r="188" spans="2:41" s="3" customFormat="1" ht="9.75" customHeight="1" x14ac:dyDescent="0.2">
      <c r="D188" s="99"/>
      <c r="E188" s="180" t="s">
        <v>150</v>
      </c>
      <c r="F188" s="142"/>
      <c r="G188" s="142"/>
      <c r="H188" s="142"/>
      <c r="I188" s="142"/>
      <c r="J188" s="142"/>
      <c r="K188" s="142"/>
      <c r="L188" s="142"/>
      <c r="M188" s="142"/>
      <c r="N188" s="142"/>
      <c r="O188" s="143"/>
      <c r="P188" s="142"/>
      <c r="Q188" s="144"/>
      <c r="R188" s="29"/>
      <c r="S188" s="39"/>
      <c r="T188" s="37"/>
      <c r="U188" s="37"/>
      <c r="V188" s="52"/>
      <c r="W188" s="56"/>
      <c r="X188" s="39"/>
      <c r="Y188" s="52"/>
      <c r="Z188" s="39"/>
      <c r="AA188" s="39"/>
      <c r="AB188" s="60"/>
      <c r="AC188" s="39"/>
      <c r="AD188" s="60"/>
      <c r="AE188" s="76"/>
      <c r="AF188" s="125"/>
      <c r="AG188" s="39"/>
      <c r="AH188" s="52"/>
      <c r="AJ188" s="39"/>
      <c r="AK188" s="39"/>
      <c r="AL188" s="39"/>
      <c r="AM188" s="39"/>
      <c r="AO188" s="31" t="s">
        <v>59</v>
      </c>
    </row>
    <row r="189" spans="2:41" s="3" customFormat="1" ht="9.75" customHeight="1" x14ac:dyDescent="0.2">
      <c r="D189" s="99"/>
      <c r="E189" s="180" t="s">
        <v>151</v>
      </c>
      <c r="F189" s="142"/>
      <c r="G189" s="142"/>
      <c r="H189" s="142"/>
      <c r="I189" s="142"/>
      <c r="J189" s="142"/>
      <c r="K189" s="142"/>
      <c r="L189" s="142"/>
      <c r="M189" s="142"/>
      <c r="N189" s="142"/>
      <c r="O189" s="143"/>
      <c r="P189" s="142"/>
      <c r="Q189" s="144"/>
      <c r="R189" s="29"/>
      <c r="S189" s="39"/>
      <c r="T189" s="37"/>
      <c r="U189" s="37"/>
      <c r="V189" s="52"/>
      <c r="W189" s="56"/>
      <c r="X189" s="39"/>
      <c r="Y189" s="52"/>
      <c r="Z189" s="39"/>
      <c r="AA189" s="39"/>
      <c r="AB189" s="60"/>
      <c r="AC189" s="39"/>
      <c r="AD189" s="60"/>
      <c r="AE189" s="76"/>
      <c r="AF189" s="125"/>
      <c r="AG189" s="39"/>
      <c r="AH189" s="52"/>
      <c r="AJ189" s="39"/>
      <c r="AK189" s="39"/>
      <c r="AL189" s="39"/>
      <c r="AM189" s="39"/>
      <c r="AO189" s="31" t="s">
        <v>59</v>
      </c>
    </row>
    <row r="190" spans="2:41" s="3" customFormat="1" ht="3.95" customHeight="1" x14ac:dyDescent="0.2">
      <c r="P190" s="75"/>
      <c r="Q190" s="91"/>
      <c r="R190" s="6"/>
      <c r="S190" s="39"/>
      <c r="T190" s="6"/>
      <c r="U190" s="5"/>
      <c r="V190" s="52"/>
      <c r="W190" s="56"/>
      <c r="X190" s="15"/>
      <c r="Y190" s="52"/>
      <c r="Z190" s="39"/>
      <c r="AA190" s="39"/>
      <c r="AB190" s="55"/>
      <c r="AC190" s="17"/>
      <c r="AD190" s="15"/>
      <c r="AE190" s="65"/>
      <c r="AF190" s="124"/>
      <c r="AG190" s="39"/>
      <c r="AH190" s="52"/>
      <c r="AJ190" s="17"/>
      <c r="AK190" s="17"/>
      <c r="AL190" s="17"/>
      <c r="AM190" s="17"/>
      <c r="AO190" s="31" t="s">
        <v>59</v>
      </c>
    </row>
    <row r="191" spans="2:41" s="3" customFormat="1" ht="9.9499999999999993" customHeight="1" x14ac:dyDescent="0.2">
      <c r="C191" s="74"/>
      <c r="D191" s="11" t="s">
        <v>153</v>
      </c>
      <c r="P191" s="4"/>
      <c r="Q191" s="6"/>
      <c r="R191" s="94" t="s">
        <v>223</v>
      </c>
      <c r="S191" s="178" t="s">
        <v>240</v>
      </c>
      <c r="T191" s="179"/>
      <c r="U191" s="5"/>
      <c r="V191" s="52"/>
      <c r="W191" s="70"/>
      <c r="X191" s="70"/>
      <c r="Y191" s="52"/>
      <c r="Z191" s="39"/>
      <c r="AA191" s="39"/>
      <c r="AB191" s="55"/>
      <c r="AC191" s="17"/>
      <c r="AD191" s="15"/>
      <c r="AE191" s="65"/>
      <c r="AF191" s="124"/>
      <c r="AG191" s="17"/>
      <c r="AH191" s="52"/>
      <c r="AJ191" s="17"/>
      <c r="AK191" s="17"/>
      <c r="AL191" s="17"/>
      <c r="AM191" s="17"/>
      <c r="AO191" s="31"/>
    </row>
    <row r="192" spans="2:41" s="3" customFormat="1" ht="2.1" customHeight="1" x14ac:dyDescent="0.2">
      <c r="P192" s="75"/>
      <c r="Q192" s="91"/>
      <c r="R192" s="6"/>
      <c r="S192" s="39"/>
      <c r="T192" s="6"/>
      <c r="U192" s="5"/>
      <c r="V192" s="52"/>
      <c r="W192" s="56"/>
      <c r="X192" s="15"/>
      <c r="Y192" s="52"/>
      <c r="Z192" s="39"/>
      <c r="AA192" s="39"/>
      <c r="AB192" s="55"/>
      <c r="AC192" s="17"/>
      <c r="AD192" s="15"/>
      <c r="AE192" s="65"/>
      <c r="AF192" s="124"/>
      <c r="AG192" s="39"/>
      <c r="AH192" s="52"/>
      <c r="AJ192" s="17"/>
      <c r="AK192" s="17"/>
      <c r="AL192" s="17"/>
      <c r="AM192" s="17"/>
      <c r="AO192" s="31" t="s">
        <v>59</v>
      </c>
    </row>
    <row r="193" spans="2:41" s="3" customFormat="1" ht="9.9499999999999993" customHeight="1" x14ac:dyDescent="0.2">
      <c r="B193" s="116" t="s">
        <v>92</v>
      </c>
      <c r="D193" s="40"/>
      <c r="E193" s="75" t="s">
        <v>152</v>
      </c>
      <c r="F193" s="75"/>
      <c r="G193" s="30" t="s">
        <v>110</v>
      </c>
      <c r="H193" s="30"/>
      <c r="I193" s="30"/>
      <c r="J193" s="30"/>
      <c r="K193" s="30"/>
      <c r="L193" s="30"/>
      <c r="M193" s="30"/>
      <c r="N193" s="30"/>
      <c r="P193" s="75"/>
      <c r="Q193" s="91"/>
      <c r="R193" s="29"/>
      <c r="S193" s="39">
        <f>IF(Suggested="Yes",AA193,AG193)</f>
        <v>188.8</v>
      </c>
      <c r="T193" s="37" t="s">
        <v>46</v>
      </c>
      <c r="U193" s="5" t="str">
        <f>+Instructions!$B$3</f>
        <v>D</v>
      </c>
      <c r="V193" s="52"/>
      <c r="W193" s="56">
        <f>+Instructions!$C$22</f>
        <v>0</v>
      </c>
      <c r="X193" s="17">
        <f>ROUND($AA193*(1-W193)+0.004999,2)</f>
        <v>188.8</v>
      </c>
      <c r="Y193" s="52"/>
      <c r="Z193" s="6" t="s">
        <v>307</v>
      </c>
      <c r="AA193" s="39">
        <v>188.8</v>
      </c>
      <c r="AB193" s="60">
        <f t="shared" ref="AB193:AC194" si="14">+W193</f>
        <v>0</v>
      </c>
      <c r="AC193" s="17">
        <f t="shared" si="14"/>
        <v>188.8</v>
      </c>
      <c r="AD193" s="12">
        <f>(AG193-AC193)/AG193</f>
        <v>0</v>
      </c>
      <c r="AE193" s="121"/>
      <c r="AF193" s="132">
        <v>5</v>
      </c>
      <c r="AG193" s="109">
        <f>SUM(AJ193:AL193)+AE193</f>
        <v>188.8</v>
      </c>
      <c r="AH193" s="52"/>
      <c r="AJ193" s="17">
        <f>ROUND(AC193/(1-VLOOKUP(AF193,Group,2,FALSE)),2)</f>
        <v>188.8</v>
      </c>
      <c r="AK193" s="17">
        <f>IF(VLOOKUP(AF193,Group,5,FALSE)="YES",VLOOKUP(ROUND(ROUND(AJ193,1)-AJ193,2),Round,2,FALSE)+VLOOKUP(AF193,Group,6,FALSE),0)</f>
        <v>0</v>
      </c>
      <c r="AL193" s="17">
        <f>IF(VLOOKUP(AF193,Group,7,FALSE)="",0,ROUND(AJ193-0.04999,1)-AJ193+AM193)</f>
        <v>0</v>
      </c>
      <c r="AM193" s="17" t="str">
        <f>IF(VLOOKUP(AF193,Group,7,FALSE)="","",VLOOKUP(AF193,Group,7,FALSE))</f>
        <v/>
      </c>
      <c r="AO193" s="31" t="s">
        <v>59</v>
      </c>
    </row>
    <row r="194" spans="2:41" s="3" customFormat="1" ht="9.9499999999999993" customHeight="1" x14ac:dyDescent="0.2">
      <c r="B194" s="116" t="s">
        <v>92</v>
      </c>
      <c r="D194" s="40"/>
      <c r="E194" s="75" t="s">
        <v>95</v>
      </c>
      <c r="F194" s="75"/>
      <c r="G194" s="30" t="s">
        <v>110</v>
      </c>
      <c r="H194" s="30"/>
      <c r="I194" s="30"/>
      <c r="J194" s="30"/>
      <c r="K194" s="30"/>
      <c r="L194" s="30"/>
      <c r="M194" s="30"/>
      <c r="N194" s="30"/>
      <c r="P194" s="75"/>
      <c r="Q194" s="91"/>
      <c r="R194" s="29"/>
      <c r="S194" s="39">
        <f>IF(Suggested="Yes",AA194,AG194)</f>
        <v>425.5</v>
      </c>
      <c r="T194" s="37" t="s">
        <v>46</v>
      </c>
      <c r="U194" s="5" t="str">
        <f>+Instructions!$B$3</f>
        <v>D</v>
      </c>
      <c r="V194" s="52"/>
      <c r="W194" s="56">
        <f>+Instructions!$C$22</f>
        <v>0</v>
      </c>
      <c r="X194" s="17">
        <f>ROUND($AA194*(1-W194)+0.004999,2)</f>
        <v>425.5</v>
      </c>
      <c r="Y194" s="52"/>
      <c r="Z194" s="6" t="s">
        <v>307</v>
      </c>
      <c r="AA194" s="39">
        <v>425.5</v>
      </c>
      <c r="AB194" s="60">
        <f t="shared" si="14"/>
        <v>0</v>
      </c>
      <c r="AC194" s="17">
        <f t="shared" si="14"/>
        <v>425.5</v>
      </c>
      <c r="AD194" s="12">
        <f>(AG194-AC194)/AG194</f>
        <v>0</v>
      </c>
      <c r="AE194" s="121"/>
      <c r="AF194" s="132">
        <v>5</v>
      </c>
      <c r="AG194" s="109">
        <f>SUM(AJ194:AL194)+AE194</f>
        <v>425.5</v>
      </c>
      <c r="AH194" s="52"/>
      <c r="AJ194" s="17">
        <f>ROUND(AC194/(1-VLOOKUP(AF194,Group,2,FALSE)),2)</f>
        <v>425.5</v>
      </c>
      <c r="AK194" s="17">
        <f>IF(VLOOKUP(AF194,Group,5,FALSE)="YES",VLOOKUP(ROUND(ROUND(AJ194,1)-AJ194,2),Round,2,FALSE)+VLOOKUP(AF194,Group,6,FALSE),0)</f>
        <v>0</v>
      </c>
      <c r="AL194" s="17">
        <f>IF(VLOOKUP(AF194,Group,7,FALSE)="",0,ROUND(AJ194-0.04999,1)-AJ194+AM194)</f>
        <v>0</v>
      </c>
      <c r="AM194" s="17" t="str">
        <f>IF(VLOOKUP(AF194,Group,7,FALSE)="","",VLOOKUP(AF194,Group,7,FALSE))</f>
        <v/>
      </c>
      <c r="AO194" s="31" t="s">
        <v>59</v>
      </c>
    </row>
    <row r="195" spans="2:41" s="3" customFormat="1" ht="0.95" customHeight="1" x14ac:dyDescent="0.2">
      <c r="C195" s="35"/>
      <c r="D195" s="40" t="s">
        <v>87</v>
      </c>
      <c r="E195" s="141"/>
      <c r="F195" s="141"/>
      <c r="H195" s="141"/>
      <c r="I195" s="141"/>
      <c r="J195" s="141"/>
      <c r="K195" s="141"/>
      <c r="L195" s="141"/>
      <c r="M195" s="141"/>
      <c r="N195" s="141"/>
      <c r="O195" s="141"/>
      <c r="P195" s="30"/>
      <c r="Q195" s="30"/>
      <c r="R195" s="30"/>
      <c r="S195" s="30"/>
      <c r="T195" s="30"/>
      <c r="U195" s="5"/>
      <c r="V195" s="52"/>
      <c r="W195" s="70"/>
      <c r="X195" s="70"/>
      <c r="Y195" s="52"/>
      <c r="Z195" s="39"/>
      <c r="AA195" s="39"/>
      <c r="AB195" s="55"/>
      <c r="AC195" s="17"/>
      <c r="AD195" s="15"/>
      <c r="AE195" s="65"/>
      <c r="AF195" s="124"/>
      <c r="AG195" s="17"/>
      <c r="AH195" s="52"/>
      <c r="AJ195" s="17"/>
      <c r="AK195" s="17"/>
      <c r="AL195" s="17"/>
      <c r="AM195" s="17"/>
      <c r="AO195" s="31" t="s">
        <v>59</v>
      </c>
    </row>
    <row r="196" spans="2:41" s="3" customFormat="1" ht="9.75" customHeight="1" x14ac:dyDescent="0.2">
      <c r="D196" s="99" t="s">
        <v>53</v>
      </c>
      <c r="E196" s="180" t="s">
        <v>155</v>
      </c>
      <c r="F196" s="142"/>
      <c r="G196" s="142"/>
      <c r="H196" s="142"/>
      <c r="I196" s="142"/>
      <c r="J196" s="142"/>
      <c r="K196" s="142"/>
      <c r="L196" s="142"/>
      <c r="M196" s="142"/>
      <c r="N196" s="142"/>
      <c r="O196" s="143"/>
      <c r="P196" s="142"/>
      <c r="Q196" s="144"/>
      <c r="R196" s="29"/>
      <c r="S196" s="39"/>
      <c r="T196" s="37"/>
      <c r="U196" s="37"/>
      <c r="V196" s="52"/>
      <c r="W196" s="56"/>
      <c r="X196" s="39"/>
      <c r="Y196" s="52"/>
      <c r="Z196" s="39"/>
      <c r="AA196" s="39"/>
      <c r="AB196" s="60"/>
      <c r="AC196" s="39"/>
      <c r="AD196" s="60"/>
      <c r="AE196" s="76"/>
      <c r="AF196" s="125"/>
      <c r="AG196" s="39"/>
      <c r="AH196" s="52"/>
      <c r="AJ196" s="39"/>
      <c r="AK196" s="39"/>
      <c r="AL196" s="39"/>
      <c r="AM196" s="39"/>
      <c r="AO196" s="31" t="s">
        <v>59</v>
      </c>
    </row>
    <row r="197" spans="2:41" s="3" customFormat="1" ht="9.75" customHeight="1" x14ac:dyDescent="0.2">
      <c r="D197" s="99"/>
      <c r="E197" s="180" t="s">
        <v>156</v>
      </c>
      <c r="F197" s="142"/>
      <c r="G197" s="142"/>
      <c r="H197" s="142"/>
      <c r="I197" s="142"/>
      <c r="J197" s="142"/>
      <c r="K197" s="142"/>
      <c r="L197" s="142"/>
      <c r="M197" s="142"/>
      <c r="N197" s="142"/>
      <c r="O197" s="143"/>
      <c r="P197" s="142"/>
      <c r="Q197" s="144"/>
      <c r="R197" s="29"/>
      <c r="S197" s="39"/>
      <c r="T197" s="37"/>
      <c r="U197" s="37"/>
      <c r="V197" s="52"/>
      <c r="W197" s="56"/>
      <c r="X197" s="39"/>
      <c r="Y197" s="52"/>
      <c r="Z197" s="39"/>
      <c r="AA197" s="39"/>
      <c r="AB197" s="60"/>
      <c r="AC197" s="39"/>
      <c r="AD197" s="60"/>
      <c r="AE197" s="76"/>
      <c r="AF197" s="125"/>
      <c r="AG197" s="39"/>
      <c r="AH197" s="52"/>
      <c r="AJ197" s="39"/>
      <c r="AK197" s="39"/>
      <c r="AL197" s="39"/>
      <c r="AM197" s="39"/>
      <c r="AO197" s="31" t="s">
        <v>59</v>
      </c>
    </row>
    <row r="198" spans="2:41" s="3" customFormat="1" ht="9.75" customHeight="1" x14ac:dyDescent="0.2">
      <c r="D198" s="99"/>
      <c r="E198" s="180" t="s">
        <v>157</v>
      </c>
      <c r="F198" s="142"/>
      <c r="G198" s="142"/>
      <c r="H198" s="142"/>
      <c r="I198" s="142"/>
      <c r="J198" s="142"/>
      <c r="K198" s="142"/>
      <c r="L198" s="142"/>
      <c r="M198" s="142"/>
      <c r="N198" s="142"/>
      <c r="O198" s="143"/>
      <c r="P198" s="142"/>
      <c r="Q198" s="144"/>
      <c r="R198" s="29"/>
      <c r="S198" s="39"/>
      <c r="T198" s="37"/>
      <c r="U198" s="37"/>
      <c r="V198" s="52"/>
      <c r="W198" s="56"/>
      <c r="X198" s="39"/>
      <c r="Y198" s="52"/>
      <c r="Z198" s="39"/>
      <c r="AA198" s="39"/>
      <c r="AB198" s="60"/>
      <c r="AC198" s="39"/>
      <c r="AD198" s="60"/>
      <c r="AE198" s="76"/>
      <c r="AF198" s="125"/>
      <c r="AG198" s="39"/>
      <c r="AH198" s="52"/>
      <c r="AJ198" s="39"/>
      <c r="AK198" s="39"/>
      <c r="AL198" s="39"/>
      <c r="AM198" s="39"/>
      <c r="AO198" s="31" t="s">
        <v>59</v>
      </c>
    </row>
    <row r="199" spans="2:41" s="3" customFormat="1" ht="3.95" customHeight="1" x14ac:dyDescent="0.2">
      <c r="P199" s="75"/>
      <c r="Q199" s="91"/>
      <c r="R199" s="6"/>
      <c r="S199" s="39"/>
      <c r="T199" s="6"/>
      <c r="U199" s="5"/>
      <c r="V199" s="52"/>
      <c r="W199" s="56"/>
      <c r="X199" s="15"/>
      <c r="Y199" s="52"/>
      <c r="Z199" s="39"/>
      <c r="AA199" s="39"/>
      <c r="AB199" s="55"/>
      <c r="AC199" s="17"/>
      <c r="AD199" s="15"/>
      <c r="AE199" s="65"/>
      <c r="AF199" s="124"/>
      <c r="AG199" s="39"/>
      <c r="AH199" s="52"/>
      <c r="AJ199" s="17"/>
      <c r="AK199" s="17"/>
      <c r="AL199" s="17"/>
      <c r="AM199" s="17"/>
      <c r="AO199" s="31" t="s">
        <v>59</v>
      </c>
    </row>
    <row r="200" spans="2:41" s="3" customFormat="1" ht="9.9499999999999993" customHeight="1" x14ac:dyDescent="0.2">
      <c r="C200" s="74" t="s">
        <v>158</v>
      </c>
      <c r="D200" s="145"/>
      <c r="E200" s="145"/>
      <c r="P200" s="4"/>
      <c r="Q200" s="6"/>
      <c r="S200" s="21"/>
      <c r="T200" s="68"/>
      <c r="U200" s="5"/>
      <c r="V200" s="52"/>
      <c r="W200" s="70"/>
      <c r="X200" s="70"/>
      <c r="Y200" s="52"/>
      <c r="Z200" s="39"/>
      <c r="AA200" s="39"/>
      <c r="AB200" s="55"/>
      <c r="AC200" s="17"/>
      <c r="AD200" s="15"/>
      <c r="AE200" s="65"/>
      <c r="AF200" s="124"/>
      <c r="AG200" s="17"/>
      <c r="AH200" s="52"/>
      <c r="AJ200" s="17"/>
      <c r="AK200" s="17"/>
      <c r="AL200" s="17"/>
      <c r="AM200" s="17"/>
      <c r="AO200" s="31"/>
    </row>
    <row r="201" spans="2:41" s="3" customFormat="1" ht="2.1" customHeight="1" x14ac:dyDescent="0.2">
      <c r="C201" s="35"/>
      <c r="D201" s="40" t="s">
        <v>87</v>
      </c>
      <c r="E201" s="141"/>
      <c r="F201" s="141"/>
      <c r="H201" s="141"/>
      <c r="I201" s="141"/>
      <c r="J201" s="141"/>
      <c r="K201" s="141"/>
      <c r="L201" s="141"/>
      <c r="M201" s="141"/>
      <c r="N201" s="141"/>
      <c r="O201" s="141"/>
      <c r="P201" s="30"/>
      <c r="Q201" s="30"/>
      <c r="R201" s="30"/>
      <c r="S201" s="30"/>
      <c r="T201" s="30"/>
      <c r="U201" s="5"/>
      <c r="V201" s="52"/>
      <c r="W201" s="70"/>
      <c r="X201" s="70"/>
      <c r="Y201" s="52"/>
      <c r="Z201" s="39"/>
      <c r="AA201" s="39"/>
      <c r="AB201" s="55"/>
      <c r="AC201" s="17"/>
      <c r="AD201" s="15"/>
      <c r="AE201" s="65"/>
      <c r="AF201" s="124"/>
      <c r="AG201" s="17"/>
      <c r="AH201" s="52"/>
      <c r="AJ201" s="17"/>
      <c r="AK201" s="17"/>
      <c r="AL201" s="17"/>
      <c r="AM201" s="17"/>
      <c r="AO201" s="31" t="s">
        <v>59</v>
      </c>
    </row>
    <row r="202" spans="2:41" s="3" customFormat="1" ht="9.9499999999999993" customHeight="1" x14ac:dyDescent="0.2">
      <c r="C202" s="74"/>
      <c r="D202" s="11" t="s">
        <v>247</v>
      </c>
      <c r="P202" s="4"/>
      <c r="Q202" s="6"/>
      <c r="R202" s="94" t="s">
        <v>223</v>
      </c>
      <c r="S202" s="178" t="s">
        <v>248</v>
      </c>
      <c r="T202" s="179"/>
      <c r="U202" s="5"/>
      <c r="V202" s="52"/>
      <c r="W202" s="70"/>
      <c r="X202" s="70"/>
      <c r="Y202" s="52"/>
      <c r="Z202" s="39"/>
      <c r="AA202" s="39"/>
      <c r="AB202" s="55"/>
      <c r="AC202" s="17"/>
      <c r="AD202" s="15"/>
      <c r="AE202" s="65"/>
      <c r="AF202" s="124"/>
      <c r="AG202" s="17"/>
      <c r="AH202" s="52"/>
      <c r="AJ202" s="17"/>
      <c r="AK202" s="17"/>
      <c r="AL202" s="17"/>
      <c r="AM202" s="17"/>
      <c r="AO202" s="31"/>
    </row>
    <row r="203" spans="2:41" s="3" customFormat="1" ht="0.95" customHeight="1" x14ac:dyDescent="0.2">
      <c r="P203" s="75"/>
      <c r="Q203" s="91"/>
      <c r="R203" s="6"/>
      <c r="S203" s="39"/>
      <c r="T203" s="6"/>
      <c r="U203" s="5"/>
      <c r="V203" s="52"/>
      <c r="W203" s="56"/>
      <c r="X203" s="15"/>
      <c r="Y203" s="52"/>
      <c r="Z203" s="39"/>
      <c r="AA203" s="39"/>
      <c r="AB203" s="55"/>
      <c r="AC203" s="17"/>
      <c r="AD203" s="15"/>
      <c r="AE203" s="65"/>
      <c r="AF203" s="124"/>
      <c r="AG203" s="39"/>
      <c r="AH203" s="52"/>
      <c r="AJ203" s="17"/>
      <c r="AK203" s="17"/>
      <c r="AL203" s="17"/>
      <c r="AM203" s="17"/>
      <c r="AO203" s="31" t="s">
        <v>59</v>
      </c>
    </row>
    <row r="204" spans="2:41" s="3" customFormat="1" ht="9.9499999999999993" customHeight="1" x14ac:dyDescent="0.2">
      <c r="B204" s="116" t="s">
        <v>92</v>
      </c>
      <c r="D204" s="40"/>
      <c r="E204" s="75" t="s">
        <v>160</v>
      </c>
      <c r="F204" s="75"/>
      <c r="G204" s="30"/>
      <c r="H204" s="30"/>
      <c r="I204" s="30"/>
      <c r="J204" s="30"/>
      <c r="K204" s="30"/>
      <c r="L204" s="30"/>
      <c r="M204" s="30"/>
      <c r="N204" s="30"/>
      <c r="P204" s="75"/>
      <c r="Q204" s="91"/>
      <c r="R204" s="29"/>
      <c r="S204" s="39">
        <f>IF(Suggested="Yes",AA204,AG204)</f>
        <v>60.2</v>
      </c>
      <c r="T204" s="37" t="s">
        <v>46</v>
      </c>
      <c r="U204" s="5" t="str">
        <f>+Instructions!$B$3</f>
        <v>D</v>
      </c>
      <c r="V204" s="52"/>
      <c r="W204" s="56">
        <f>+Instructions!$C$22</f>
        <v>0</v>
      </c>
      <c r="X204" s="17">
        <f>ROUND($AA204*(1-W204)+0.004999,2)</f>
        <v>60.2</v>
      </c>
      <c r="Y204" s="52"/>
      <c r="Z204" s="6" t="s">
        <v>307</v>
      </c>
      <c r="AA204" s="39">
        <v>60.2</v>
      </c>
      <c r="AB204" s="60">
        <f>+W204</f>
        <v>0</v>
      </c>
      <c r="AC204" s="17">
        <f>+X204</f>
        <v>60.2</v>
      </c>
      <c r="AD204" s="12">
        <f>(AG204-AC204)/AG204</f>
        <v>0</v>
      </c>
      <c r="AE204" s="121"/>
      <c r="AF204" s="132">
        <v>5</v>
      </c>
      <c r="AG204" s="109">
        <f>SUM(AJ204:AL204)+AE204</f>
        <v>60.2</v>
      </c>
      <c r="AH204" s="52"/>
      <c r="AJ204" s="17">
        <f>ROUND(AC204/(1-VLOOKUP(AF204,Group,2,FALSE)),2)</f>
        <v>60.2</v>
      </c>
      <c r="AK204" s="17">
        <f>IF(VLOOKUP(AF204,Group,5,FALSE)="YES",VLOOKUP(ROUND(ROUND(AJ204,1)-AJ204,2),Round,2,FALSE)+VLOOKUP(AF204,Group,6,FALSE),0)</f>
        <v>0</v>
      </c>
      <c r="AL204" s="17">
        <f>IF(VLOOKUP(AF204,Group,7,FALSE)="",0,ROUND(AJ204-0.04999,1)-AJ204+AM204)</f>
        <v>0</v>
      </c>
      <c r="AM204" s="17" t="str">
        <f>IF(VLOOKUP(AF204,Group,7,FALSE)="","",VLOOKUP(AF204,Group,7,FALSE))</f>
        <v/>
      </c>
      <c r="AO204" s="31" t="s">
        <v>59</v>
      </c>
    </row>
    <row r="205" spans="2:41" s="3" customFormat="1" ht="0.95" customHeight="1" x14ac:dyDescent="0.2">
      <c r="C205" s="35"/>
      <c r="D205" s="40" t="s">
        <v>87</v>
      </c>
      <c r="E205" s="141"/>
      <c r="F205" s="141"/>
      <c r="H205" s="141"/>
      <c r="I205" s="141"/>
      <c r="J205" s="141"/>
      <c r="K205" s="141"/>
      <c r="L205" s="141"/>
      <c r="M205" s="141"/>
      <c r="N205" s="141"/>
      <c r="O205" s="141"/>
      <c r="P205" s="30"/>
      <c r="Q205" s="30"/>
      <c r="R205" s="30"/>
      <c r="S205" s="30"/>
      <c r="T205" s="30"/>
      <c r="U205" s="5"/>
      <c r="V205" s="52"/>
      <c r="W205" s="70"/>
      <c r="X205" s="70"/>
      <c r="Y205" s="52"/>
      <c r="Z205" s="39"/>
      <c r="AA205" s="39"/>
      <c r="AB205" s="55"/>
      <c r="AC205" s="17"/>
      <c r="AD205" s="15"/>
      <c r="AE205" s="65"/>
      <c r="AF205" s="124"/>
      <c r="AG205" s="17"/>
      <c r="AH205" s="52"/>
      <c r="AJ205" s="17"/>
      <c r="AK205" s="17"/>
      <c r="AL205" s="17"/>
      <c r="AM205" s="17"/>
      <c r="AO205" s="31" t="s">
        <v>59</v>
      </c>
    </row>
    <row r="206" spans="2:41" s="3" customFormat="1" ht="9.75" customHeight="1" x14ac:dyDescent="0.2">
      <c r="D206" s="99" t="s">
        <v>53</v>
      </c>
      <c r="E206" s="180" t="s">
        <v>249</v>
      </c>
      <c r="F206" s="142"/>
      <c r="G206" s="142"/>
      <c r="H206" s="142"/>
      <c r="I206" s="142"/>
      <c r="J206" s="142"/>
      <c r="K206" s="142"/>
      <c r="L206" s="142"/>
      <c r="M206" s="142"/>
      <c r="N206" s="142"/>
      <c r="O206" s="143"/>
      <c r="P206" s="142"/>
      <c r="Q206" s="144"/>
      <c r="R206" s="29"/>
      <c r="S206" s="39"/>
      <c r="T206" s="37"/>
      <c r="U206" s="37"/>
      <c r="V206" s="52"/>
      <c r="W206" s="56"/>
      <c r="X206" s="39"/>
      <c r="Y206" s="52"/>
      <c r="Z206" s="39"/>
      <c r="AA206" s="39"/>
      <c r="AB206" s="60"/>
      <c r="AC206" s="39"/>
      <c r="AD206" s="60"/>
      <c r="AE206" s="76"/>
      <c r="AF206" s="125"/>
      <c r="AG206" s="39"/>
      <c r="AH206" s="52"/>
      <c r="AJ206" s="39"/>
      <c r="AK206" s="39"/>
      <c r="AL206" s="39"/>
      <c r="AM206" s="39"/>
      <c r="AO206" s="31" t="s">
        <v>59</v>
      </c>
    </row>
    <row r="207" spans="2:41" s="3" customFormat="1" ht="9.75" customHeight="1" x14ac:dyDescent="0.2">
      <c r="D207" s="99"/>
      <c r="E207" s="180" t="s">
        <v>250</v>
      </c>
      <c r="F207" s="142"/>
      <c r="G207" s="142"/>
      <c r="H207" s="142"/>
      <c r="I207" s="142"/>
      <c r="J207" s="142"/>
      <c r="K207" s="142"/>
      <c r="L207" s="142"/>
      <c r="M207" s="142"/>
      <c r="N207" s="142"/>
      <c r="O207" s="143"/>
      <c r="P207" s="142"/>
      <c r="Q207" s="144"/>
      <c r="R207" s="29"/>
      <c r="S207" s="39"/>
      <c r="T207" s="37"/>
      <c r="U207" s="37"/>
      <c r="V207" s="52"/>
      <c r="W207" s="56"/>
      <c r="X207" s="39"/>
      <c r="Y207" s="52"/>
      <c r="Z207" s="39"/>
      <c r="AA207" s="39"/>
      <c r="AB207" s="60"/>
      <c r="AC207" s="39"/>
      <c r="AD207" s="60"/>
      <c r="AE207" s="76"/>
      <c r="AF207" s="125"/>
      <c r="AG207" s="39"/>
      <c r="AH207" s="52"/>
      <c r="AJ207" s="39"/>
      <c r="AK207" s="39"/>
      <c r="AL207" s="39"/>
      <c r="AM207" s="39"/>
      <c r="AO207" s="31" t="s">
        <v>59</v>
      </c>
    </row>
    <row r="208" spans="2:41" s="3" customFormat="1" ht="3.95" customHeight="1" x14ac:dyDescent="0.2">
      <c r="P208" s="75"/>
      <c r="Q208" s="91"/>
      <c r="R208" s="6"/>
      <c r="S208" s="39"/>
      <c r="T208" s="6"/>
      <c r="U208" s="5"/>
      <c r="V208" s="52"/>
      <c r="W208" s="56"/>
      <c r="X208" s="15"/>
      <c r="Y208" s="52"/>
      <c r="Z208" s="39"/>
      <c r="AA208" s="39"/>
      <c r="AB208" s="55"/>
      <c r="AC208" s="17"/>
      <c r="AD208" s="15"/>
      <c r="AE208" s="65"/>
      <c r="AF208" s="124"/>
      <c r="AG208" s="39"/>
      <c r="AH208" s="52"/>
      <c r="AJ208" s="17"/>
      <c r="AK208" s="17"/>
      <c r="AL208" s="17"/>
      <c r="AM208" s="17"/>
      <c r="AO208" s="31" t="s">
        <v>59</v>
      </c>
    </row>
    <row r="209" spans="2:41" s="3" customFormat="1" ht="9.9499999999999993" customHeight="1" x14ac:dyDescent="0.2">
      <c r="C209" s="74"/>
      <c r="D209" s="11" t="s">
        <v>161</v>
      </c>
      <c r="P209" s="4"/>
      <c r="Q209" s="6"/>
      <c r="R209" s="94" t="s">
        <v>223</v>
      </c>
      <c r="S209" s="178" t="s">
        <v>241</v>
      </c>
      <c r="T209" s="179"/>
      <c r="U209" s="5"/>
      <c r="V209" s="52"/>
      <c r="W209" s="70"/>
      <c r="X209" s="70"/>
      <c r="Y209" s="52"/>
      <c r="Z209" s="39"/>
      <c r="AA209" s="39"/>
      <c r="AB209" s="55"/>
      <c r="AC209" s="17"/>
      <c r="AD209" s="15"/>
      <c r="AE209" s="65"/>
      <c r="AF209" s="124"/>
      <c r="AG209" s="17"/>
      <c r="AH209" s="52"/>
      <c r="AJ209" s="17"/>
      <c r="AK209" s="17"/>
      <c r="AL209" s="17"/>
      <c r="AM209" s="17"/>
      <c r="AO209" s="31"/>
    </row>
    <row r="210" spans="2:41" s="3" customFormat="1" ht="0.95" customHeight="1" x14ac:dyDescent="0.2">
      <c r="P210" s="75"/>
      <c r="Q210" s="91"/>
      <c r="R210" s="6"/>
      <c r="S210" s="39"/>
      <c r="T210" s="6"/>
      <c r="U210" s="5"/>
      <c r="V210" s="52"/>
      <c r="W210" s="56"/>
      <c r="X210" s="15"/>
      <c r="Y210" s="52"/>
      <c r="Z210" s="39"/>
      <c r="AA210" s="39"/>
      <c r="AB210" s="55"/>
      <c r="AC210" s="17"/>
      <c r="AD210" s="15"/>
      <c r="AE210" s="65"/>
      <c r="AF210" s="124"/>
      <c r="AG210" s="39"/>
      <c r="AH210" s="52"/>
      <c r="AJ210" s="17"/>
      <c r="AK210" s="17"/>
      <c r="AL210" s="17"/>
      <c r="AM210" s="17"/>
      <c r="AO210" s="31" t="s">
        <v>59</v>
      </c>
    </row>
    <row r="211" spans="2:41" s="3" customFormat="1" ht="9.9499999999999993" customHeight="1" x14ac:dyDescent="0.2">
      <c r="B211" s="116" t="s">
        <v>92</v>
      </c>
      <c r="D211" s="40"/>
      <c r="E211" s="75" t="s">
        <v>94</v>
      </c>
      <c r="F211" s="75"/>
      <c r="G211" s="30"/>
      <c r="H211" s="30"/>
      <c r="I211" s="30"/>
      <c r="J211" s="30"/>
      <c r="K211" s="30"/>
      <c r="L211" s="30"/>
      <c r="M211" s="30"/>
      <c r="N211" s="30"/>
      <c r="P211" s="75"/>
      <c r="Q211" s="91"/>
      <c r="R211" s="29"/>
      <c r="S211" s="39">
        <f>IF(Suggested="Yes",AA211,AG211)</f>
        <v>85.3</v>
      </c>
      <c r="T211" s="37" t="s">
        <v>46</v>
      </c>
      <c r="U211" s="5" t="str">
        <f>+Instructions!$B$3</f>
        <v>D</v>
      </c>
      <c r="V211" s="52"/>
      <c r="W211" s="56">
        <f>+Instructions!$C$22</f>
        <v>0</v>
      </c>
      <c r="X211" s="17">
        <f>ROUND($AA211*(1-W211)+0.004999,2)</f>
        <v>85.3</v>
      </c>
      <c r="Y211" s="52"/>
      <c r="Z211" s="6" t="s">
        <v>307</v>
      </c>
      <c r="AA211" s="39">
        <v>85.3</v>
      </c>
      <c r="AB211" s="60">
        <f t="shared" ref="AB211:AC211" si="15">+W211</f>
        <v>0</v>
      </c>
      <c r="AC211" s="17">
        <f t="shared" si="15"/>
        <v>85.3</v>
      </c>
      <c r="AD211" s="12">
        <f>(AG211-AC211)/AG211</f>
        <v>0</v>
      </c>
      <c r="AE211" s="121"/>
      <c r="AF211" s="132">
        <v>5</v>
      </c>
      <c r="AG211" s="109">
        <f>SUM(AJ211:AL211)+AE211</f>
        <v>85.3</v>
      </c>
      <c r="AH211" s="52"/>
      <c r="AJ211" s="17">
        <f>ROUND(AC211/(1-VLOOKUP(AF211,Group,2,FALSE)),2)</f>
        <v>85.3</v>
      </c>
      <c r="AK211" s="17">
        <f>IF(VLOOKUP(AF211,Group,5,FALSE)="YES",VLOOKUP(ROUND(ROUND(AJ211,1)-AJ211,2),Round,2,FALSE)+VLOOKUP(AF211,Group,6,FALSE),0)</f>
        <v>0</v>
      </c>
      <c r="AL211" s="17">
        <f>IF(VLOOKUP(AF211,Group,7,FALSE)="",0,ROUND(AJ211-0.04999,1)-AJ211+AM211)</f>
        <v>0</v>
      </c>
      <c r="AM211" s="17" t="str">
        <f>IF(VLOOKUP(AF211,Group,7,FALSE)="","",VLOOKUP(AF211,Group,7,FALSE))</f>
        <v/>
      </c>
      <c r="AO211" s="31" t="s">
        <v>59</v>
      </c>
    </row>
    <row r="212" spans="2:41" s="3" customFormat="1" ht="0.95" customHeight="1" x14ac:dyDescent="0.2">
      <c r="C212" s="35"/>
      <c r="D212" s="40" t="s">
        <v>87</v>
      </c>
      <c r="E212" s="141"/>
      <c r="F212" s="141"/>
      <c r="H212" s="141"/>
      <c r="I212" s="141"/>
      <c r="J212" s="141"/>
      <c r="K212" s="141"/>
      <c r="L212" s="141"/>
      <c r="M212" s="141"/>
      <c r="N212" s="141"/>
      <c r="O212" s="141"/>
      <c r="P212" s="30"/>
      <c r="Q212" s="30"/>
      <c r="R212" s="30"/>
      <c r="S212" s="30"/>
      <c r="T212" s="30"/>
      <c r="U212" s="5"/>
      <c r="V212" s="52"/>
      <c r="W212" s="70"/>
      <c r="X212" s="70"/>
      <c r="Y212" s="52"/>
      <c r="Z212" s="39"/>
      <c r="AA212" s="39"/>
      <c r="AB212" s="55"/>
      <c r="AC212" s="17"/>
      <c r="AD212" s="15"/>
      <c r="AE212" s="65"/>
      <c r="AF212" s="124"/>
      <c r="AG212" s="17"/>
      <c r="AH212" s="52"/>
      <c r="AJ212" s="17"/>
      <c r="AK212" s="17"/>
      <c r="AL212" s="17"/>
      <c r="AM212" s="17"/>
      <c r="AO212" s="31" t="s">
        <v>59</v>
      </c>
    </row>
    <row r="213" spans="2:41" s="3" customFormat="1" ht="9.75" customHeight="1" x14ac:dyDescent="0.2">
      <c r="D213" s="99" t="s">
        <v>53</v>
      </c>
      <c r="E213" s="180" t="s">
        <v>162</v>
      </c>
      <c r="F213" s="142"/>
      <c r="G213" s="142"/>
      <c r="H213" s="142"/>
      <c r="I213" s="142"/>
      <c r="J213" s="142"/>
      <c r="K213" s="142"/>
      <c r="L213" s="142"/>
      <c r="M213" s="142"/>
      <c r="N213" s="142"/>
      <c r="O213" s="143"/>
      <c r="P213" s="142"/>
      <c r="Q213" s="144"/>
      <c r="R213" s="29"/>
      <c r="S213" s="39"/>
      <c r="T213" s="37"/>
      <c r="U213" s="37"/>
      <c r="V213" s="52"/>
      <c r="W213" s="56"/>
      <c r="X213" s="39"/>
      <c r="Y213" s="52"/>
      <c r="Z213" s="39"/>
      <c r="AA213" s="39"/>
      <c r="AB213" s="60"/>
      <c r="AC213" s="39"/>
      <c r="AD213" s="60"/>
      <c r="AE213" s="76"/>
      <c r="AF213" s="125"/>
      <c r="AG213" s="39"/>
      <c r="AH213" s="52"/>
      <c r="AJ213" s="39"/>
      <c r="AK213" s="39"/>
      <c r="AL213" s="39"/>
      <c r="AM213" s="39"/>
      <c r="AO213" s="31" t="s">
        <v>59</v>
      </c>
    </row>
    <row r="214" spans="2:41" s="3" customFormat="1" ht="9.75" customHeight="1" x14ac:dyDescent="0.2">
      <c r="D214" s="99"/>
      <c r="E214" s="180" t="s">
        <v>180</v>
      </c>
      <c r="F214" s="142"/>
      <c r="G214" s="142"/>
      <c r="H214" s="142"/>
      <c r="I214" s="142"/>
      <c r="J214" s="142"/>
      <c r="K214" s="142"/>
      <c r="L214" s="142"/>
      <c r="M214" s="142"/>
      <c r="N214" s="142"/>
      <c r="O214" s="143"/>
      <c r="P214" s="142"/>
      <c r="Q214" s="144"/>
      <c r="R214" s="29"/>
      <c r="S214" s="39"/>
      <c r="T214" s="37"/>
      <c r="U214" s="37"/>
      <c r="V214" s="52"/>
      <c r="W214" s="56"/>
      <c r="X214" s="39"/>
      <c r="Y214" s="52"/>
      <c r="Z214" s="39"/>
      <c r="AA214" s="39"/>
      <c r="AB214" s="60"/>
      <c r="AC214" s="39"/>
      <c r="AD214" s="60"/>
      <c r="AE214" s="76"/>
      <c r="AF214" s="125"/>
      <c r="AG214" s="39"/>
      <c r="AH214" s="52"/>
      <c r="AJ214" s="39"/>
      <c r="AK214" s="39"/>
      <c r="AL214" s="39"/>
      <c r="AM214" s="39"/>
      <c r="AO214" s="31" t="s">
        <v>59</v>
      </c>
    </row>
    <row r="215" spans="2:41" s="3" customFormat="1" ht="3" customHeight="1" x14ac:dyDescent="0.2">
      <c r="P215" s="75"/>
      <c r="Q215" s="91"/>
      <c r="R215" s="6"/>
      <c r="S215" s="39"/>
      <c r="T215" s="6"/>
      <c r="U215" s="5"/>
      <c r="V215" s="52"/>
      <c r="W215" s="56"/>
      <c r="X215" s="15"/>
      <c r="Y215" s="52"/>
      <c r="Z215" s="39"/>
      <c r="AA215" s="39"/>
      <c r="AB215" s="55"/>
      <c r="AC215" s="17"/>
      <c r="AD215" s="15"/>
      <c r="AE215" s="65"/>
      <c r="AF215" s="124"/>
      <c r="AG215" s="39"/>
      <c r="AH215" s="52"/>
      <c r="AJ215" s="17"/>
      <c r="AK215" s="17"/>
      <c r="AL215" s="17"/>
      <c r="AM215" s="17"/>
      <c r="AO215" s="31" t="s">
        <v>59</v>
      </c>
    </row>
    <row r="216" spans="2:41" s="3" customFormat="1" ht="9.9499999999999993" customHeight="1" x14ac:dyDescent="0.2">
      <c r="C216" s="74"/>
      <c r="D216" s="11" t="s">
        <v>163</v>
      </c>
      <c r="P216" s="4"/>
      <c r="Q216" s="6"/>
      <c r="R216" s="94" t="s">
        <v>223</v>
      </c>
      <c r="S216" s="178" t="s">
        <v>242</v>
      </c>
      <c r="T216" s="179"/>
      <c r="U216" s="5"/>
      <c r="V216" s="52"/>
      <c r="W216" s="70"/>
      <c r="X216" s="70"/>
      <c r="Y216" s="52"/>
      <c r="Z216" s="39"/>
      <c r="AA216" s="39"/>
      <c r="AB216" s="55"/>
      <c r="AC216" s="17"/>
      <c r="AD216" s="15"/>
      <c r="AE216" s="65"/>
      <c r="AF216" s="124"/>
      <c r="AG216" s="17"/>
      <c r="AH216" s="52"/>
      <c r="AJ216" s="17"/>
      <c r="AK216" s="17"/>
      <c r="AL216" s="17"/>
      <c r="AM216" s="17"/>
      <c r="AO216" s="31"/>
    </row>
    <row r="217" spans="2:41" s="3" customFormat="1" ht="0.95" customHeight="1" x14ac:dyDescent="0.2">
      <c r="P217" s="75"/>
      <c r="Q217" s="91"/>
      <c r="R217" s="6"/>
      <c r="S217" s="39"/>
      <c r="T217" s="6"/>
      <c r="U217" s="5"/>
      <c r="V217" s="52"/>
      <c r="W217" s="56"/>
      <c r="X217" s="15"/>
      <c r="Y217" s="52"/>
      <c r="Z217" s="39"/>
      <c r="AA217" s="39"/>
      <c r="AB217" s="55"/>
      <c r="AC217" s="17"/>
      <c r="AD217" s="15"/>
      <c r="AE217" s="65"/>
      <c r="AF217" s="124"/>
      <c r="AG217" s="39"/>
      <c r="AH217" s="52"/>
      <c r="AJ217" s="17"/>
      <c r="AK217" s="17"/>
      <c r="AL217" s="17"/>
      <c r="AM217" s="17"/>
      <c r="AO217" s="31" t="s">
        <v>59</v>
      </c>
    </row>
    <row r="218" spans="2:41" s="3" customFormat="1" ht="9.9499999999999993" customHeight="1" x14ac:dyDescent="0.2">
      <c r="B218" s="116" t="s">
        <v>92</v>
      </c>
      <c r="D218" s="40"/>
      <c r="E218" s="75" t="s">
        <v>94</v>
      </c>
      <c r="F218" s="75"/>
      <c r="G218" s="30"/>
      <c r="H218" s="30"/>
      <c r="I218" s="30"/>
      <c r="J218" s="30"/>
      <c r="K218" s="30"/>
      <c r="L218" s="30"/>
      <c r="M218" s="30"/>
      <c r="N218" s="30"/>
      <c r="P218" s="75"/>
      <c r="Q218" s="91"/>
      <c r="R218" s="29"/>
      <c r="S218" s="39">
        <f>IF(Suggested="Yes",AA218,AG218)</f>
        <v>140</v>
      </c>
      <c r="T218" s="37" t="s">
        <v>46</v>
      </c>
      <c r="U218" s="5" t="str">
        <f>+Instructions!$B$3</f>
        <v>D</v>
      </c>
      <c r="V218" s="52"/>
      <c r="W218" s="56">
        <f>+Instructions!$C$22</f>
        <v>0</v>
      </c>
      <c r="X218" s="17">
        <f>ROUND($AA218*(1-W218)+0.004999,2)</f>
        <v>140</v>
      </c>
      <c r="Y218" s="52"/>
      <c r="Z218" s="6" t="s">
        <v>307</v>
      </c>
      <c r="AA218" s="39">
        <v>140</v>
      </c>
      <c r="AB218" s="60">
        <f t="shared" ref="AB218:AC218" si="16">+W218</f>
        <v>0</v>
      </c>
      <c r="AC218" s="17">
        <f t="shared" si="16"/>
        <v>140</v>
      </c>
      <c r="AD218" s="12">
        <f>(AG218-AC218)/AG218</f>
        <v>0</v>
      </c>
      <c r="AE218" s="121"/>
      <c r="AF218" s="132">
        <v>5</v>
      </c>
      <c r="AG218" s="109">
        <f>SUM(AJ218:AL218)+AE218</f>
        <v>140</v>
      </c>
      <c r="AH218" s="52"/>
      <c r="AJ218" s="17">
        <f>ROUND(AC218/(1-VLOOKUP(AF218,Group,2,FALSE)),2)</f>
        <v>140</v>
      </c>
      <c r="AK218" s="17">
        <f>IF(VLOOKUP(AF218,Group,5,FALSE)="YES",VLOOKUP(ROUND(ROUND(AJ218,1)-AJ218,2),Round,2,FALSE)+VLOOKUP(AF218,Group,6,FALSE),0)</f>
        <v>0</v>
      </c>
      <c r="AL218" s="17">
        <f>IF(VLOOKUP(AF218,Group,7,FALSE)="",0,ROUND(AJ218-0.04999,1)-AJ218+AM218)</f>
        <v>0</v>
      </c>
      <c r="AM218" s="17" t="str">
        <f>IF(VLOOKUP(AF218,Group,7,FALSE)="","",VLOOKUP(AF218,Group,7,FALSE))</f>
        <v/>
      </c>
      <c r="AO218" s="31" t="s">
        <v>59</v>
      </c>
    </row>
    <row r="219" spans="2:41" s="3" customFormat="1" ht="0.95" customHeight="1" x14ac:dyDescent="0.2">
      <c r="C219" s="35"/>
      <c r="D219" s="40" t="s">
        <v>87</v>
      </c>
      <c r="E219" s="141"/>
      <c r="F219" s="141"/>
      <c r="H219" s="141"/>
      <c r="I219" s="141"/>
      <c r="J219" s="141"/>
      <c r="K219" s="141"/>
      <c r="L219" s="141"/>
      <c r="M219" s="141"/>
      <c r="N219" s="141"/>
      <c r="O219" s="141"/>
      <c r="P219" s="30"/>
      <c r="Q219" s="30"/>
      <c r="R219" s="30"/>
      <c r="S219" s="30"/>
      <c r="T219" s="30"/>
      <c r="U219" s="5"/>
      <c r="V219" s="52"/>
      <c r="W219" s="70"/>
      <c r="X219" s="70"/>
      <c r="Y219" s="52"/>
      <c r="Z219" s="39"/>
      <c r="AA219" s="39"/>
      <c r="AB219" s="55"/>
      <c r="AC219" s="17"/>
      <c r="AD219" s="15"/>
      <c r="AE219" s="65"/>
      <c r="AF219" s="124"/>
      <c r="AG219" s="17"/>
      <c r="AH219" s="52"/>
      <c r="AJ219" s="17"/>
      <c r="AK219" s="17"/>
      <c r="AL219" s="17"/>
      <c r="AM219" s="17"/>
      <c r="AO219" s="31" t="s">
        <v>59</v>
      </c>
    </row>
    <row r="220" spans="2:41" s="3" customFormat="1" ht="9.75" customHeight="1" x14ac:dyDescent="0.2">
      <c r="D220" s="99" t="s">
        <v>53</v>
      </c>
      <c r="E220" s="180" t="s">
        <v>165</v>
      </c>
      <c r="F220" s="142"/>
      <c r="G220" s="142"/>
      <c r="H220" s="142"/>
      <c r="I220" s="142"/>
      <c r="J220" s="142"/>
      <c r="K220" s="142"/>
      <c r="L220" s="142"/>
      <c r="M220" s="142"/>
      <c r="N220" s="142"/>
      <c r="O220" s="143"/>
      <c r="P220" s="142"/>
      <c r="Q220" s="144"/>
      <c r="R220" s="29"/>
      <c r="S220" s="39"/>
      <c r="T220" s="37"/>
      <c r="U220" s="37"/>
      <c r="V220" s="52"/>
      <c r="W220" s="56"/>
      <c r="X220" s="39"/>
      <c r="Y220" s="52"/>
      <c r="Z220" s="39"/>
      <c r="AA220" s="39"/>
      <c r="AB220" s="60"/>
      <c r="AC220" s="39"/>
      <c r="AD220" s="60"/>
      <c r="AE220" s="76"/>
      <c r="AF220" s="125"/>
      <c r="AG220" s="39"/>
      <c r="AH220" s="52"/>
      <c r="AJ220" s="39"/>
      <c r="AK220" s="39"/>
      <c r="AL220" s="39"/>
      <c r="AM220" s="39"/>
      <c r="AO220" s="31" t="s">
        <v>59</v>
      </c>
    </row>
    <row r="221" spans="2:41" s="3" customFormat="1" ht="9.75" customHeight="1" x14ac:dyDescent="0.2">
      <c r="D221" s="99"/>
      <c r="E221" s="180" t="s">
        <v>164</v>
      </c>
      <c r="F221" s="142"/>
      <c r="G221" s="142"/>
      <c r="H221" s="142"/>
      <c r="I221" s="142"/>
      <c r="J221" s="142"/>
      <c r="K221" s="142"/>
      <c r="L221" s="142"/>
      <c r="M221" s="142"/>
      <c r="N221" s="142"/>
      <c r="O221" s="143"/>
      <c r="P221" s="142"/>
      <c r="Q221" s="144"/>
      <c r="R221" s="29"/>
      <c r="S221" s="39"/>
      <c r="T221" s="37"/>
      <c r="U221" s="37"/>
      <c r="V221" s="52"/>
      <c r="W221" s="56"/>
      <c r="X221" s="39"/>
      <c r="Y221" s="52"/>
      <c r="Z221" s="39"/>
      <c r="AA221" s="39"/>
      <c r="AB221" s="60"/>
      <c r="AC221" s="39"/>
      <c r="AD221" s="60"/>
      <c r="AE221" s="76"/>
      <c r="AF221" s="125"/>
      <c r="AG221" s="39"/>
      <c r="AH221" s="52"/>
      <c r="AJ221" s="39"/>
      <c r="AK221" s="39"/>
      <c r="AL221" s="39"/>
      <c r="AM221" s="39"/>
      <c r="AO221" s="31" t="s">
        <v>59</v>
      </c>
    </row>
    <row r="222" spans="2:41" s="3" customFormat="1" ht="9.75" customHeight="1" x14ac:dyDescent="0.2">
      <c r="D222" s="99"/>
      <c r="E222" s="180" t="s">
        <v>181</v>
      </c>
      <c r="F222" s="142"/>
      <c r="G222" s="142"/>
      <c r="H222" s="142"/>
      <c r="I222" s="142"/>
      <c r="J222" s="142"/>
      <c r="K222" s="142"/>
      <c r="L222" s="142"/>
      <c r="M222" s="142"/>
      <c r="N222" s="142"/>
      <c r="O222" s="143"/>
      <c r="P222" s="142"/>
      <c r="Q222" s="144"/>
      <c r="R222" s="29"/>
      <c r="S222" s="39"/>
      <c r="T222" s="37"/>
      <c r="U222" s="37"/>
      <c r="V222" s="52"/>
      <c r="W222" s="56"/>
      <c r="X222" s="39"/>
      <c r="Y222" s="52"/>
      <c r="Z222" s="39"/>
      <c r="AA222" s="39"/>
      <c r="AB222" s="60"/>
      <c r="AC222" s="39"/>
      <c r="AD222" s="60"/>
      <c r="AE222" s="76"/>
      <c r="AF222" s="125"/>
      <c r="AG222" s="39"/>
      <c r="AH222" s="52"/>
      <c r="AJ222" s="39"/>
      <c r="AK222" s="39"/>
      <c r="AL222" s="39"/>
      <c r="AM222" s="39"/>
      <c r="AO222" s="31" t="s">
        <v>59</v>
      </c>
    </row>
    <row r="223" spans="2:41" s="3" customFormat="1" ht="3" customHeight="1" x14ac:dyDescent="0.2">
      <c r="P223" s="75"/>
      <c r="Q223" s="91"/>
      <c r="R223" s="6"/>
      <c r="S223" s="39"/>
      <c r="T223" s="6"/>
      <c r="U223" s="5"/>
      <c r="V223" s="52"/>
      <c r="W223" s="56"/>
      <c r="X223" s="15"/>
      <c r="Y223" s="52"/>
      <c r="Z223" s="39"/>
      <c r="AA223" s="39"/>
      <c r="AB223" s="55"/>
      <c r="AC223" s="17"/>
      <c r="AD223" s="15"/>
      <c r="AE223" s="65"/>
      <c r="AF223" s="124"/>
      <c r="AG223" s="39"/>
      <c r="AH223" s="52"/>
      <c r="AJ223" s="17"/>
      <c r="AK223" s="17"/>
      <c r="AL223" s="17"/>
      <c r="AM223" s="17"/>
      <c r="AO223" s="31" t="s">
        <v>59</v>
      </c>
    </row>
    <row r="224" spans="2:41" s="3" customFormat="1" ht="9.9499999999999993" customHeight="1" x14ac:dyDescent="0.2">
      <c r="C224" s="74"/>
      <c r="D224" s="11" t="s">
        <v>166</v>
      </c>
      <c r="P224" s="4"/>
      <c r="Q224" s="6"/>
      <c r="R224" s="94" t="s">
        <v>223</v>
      </c>
      <c r="S224" s="178" t="s">
        <v>243</v>
      </c>
      <c r="T224" s="179"/>
      <c r="U224" s="5"/>
      <c r="V224" s="52"/>
      <c r="W224" s="70"/>
      <c r="X224" s="70"/>
      <c r="Y224" s="52"/>
      <c r="Z224" s="39"/>
      <c r="AA224" s="39"/>
      <c r="AB224" s="55"/>
      <c r="AC224" s="17"/>
      <c r="AD224" s="15"/>
      <c r="AE224" s="65"/>
      <c r="AF224" s="124"/>
      <c r="AG224" s="17"/>
      <c r="AH224" s="52"/>
      <c r="AJ224" s="17"/>
      <c r="AK224" s="17"/>
      <c r="AL224" s="17"/>
      <c r="AM224" s="17"/>
      <c r="AO224" s="31"/>
    </row>
    <row r="225" spans="2:41" s="3" customFormat="1" ht="0.95" customHeight="1" x14ac:dyDescent="0.2">
      <c r="P225" s="75"/>
      <c r="Q225" s="91"/>
      <c r="R225" s="6"/>
      <c r="S225" s="39"/>
      <c r="T225" s="6"/>
      <c r="U225" s="5"/>
      <c r="V225" s="52"/>
      <c r="W225" s="56"/>
      <c r="X225" s="15"/>
      <c r="Y225" s="52"/>
      <c r="Z225" s="39"/>
      <c r="AA225" s="39"/>
      <c r="AB225" s="55"/>
      <c r="AC225" s="17"/>
      <c r="AD225" s="15"/>
      <c r="AE225" s="65"/>
      <c r="AF225" s="124"/>
      <c r="AG225" s="39"/>
      <c r="AH225" s="52"/>
      <c r="AJ225" s="17"/>
      <c r="AK225" s="17"/>
      <c r="AL225" s="17"/>
      <c r="AM225" s="17"/>
      <c r="AO225" s="31" t="s">
        <v>59</v>
      </c>
    </row>
    <row r="226" spans="2:41" s="3" customFormat="1" ht="9.9499999999999993" customHeight="1" x14ac:dyDescent="0.2">
      <c r="B226" s="116" t="s">
        <v>92</v>
      </c>
      <c r="D226" s="40"/>
      <c r="E226" s="75" t="s">
        <v>94</v>
      </c>
      <c r="F226" s="75"/>
      <c r="G226" s="30"/>
      <c r="H226" s="30"/>
      <c r="I226" s="30"/>
      <c r="J226" s="30"/>
      <c r="K226" s="30"/>
      <c r="L226" s="30"/>
      <c r="M226" s="30"/>
      <c r="N226" s="30"/>
      <c r="P226" s="75"/>
      <c r="Q226" s="91"/>
      <c r="R226" s="29"/>
      <c r="S226" s="39">
        <f>IF(Suggested="Yes",AA226,AG226)</f>
        <v>85.3</v>
      </c>
      <c r="T226" s="37" t="s">
        <v>46</v>
      </c>
      <c r="U226" s="5" t="str">
        <f>+Instructions!$B$3</f>
        <v>D</v>
      </c>
      <c r="V226" s="52"/>
      <c r="W226" s="56">
        <f>+Instructions!$C$22</f>
        <v>0</v>
      </c>
      <c r="X226" s="17">
        <f>ROUND($AA226*(1-W226)+0.004999,2)</f>
        <v>85.3</v>
      </c>
      <c r="Y226" s="52"/>
      <c r="Z226" s="6" t="s">
        <v>307</v>
      </c>
      <c r="AA226" s="39">
        <v>85.3</v>
      </c>
      <c r="AB226" s="60">
        <f t="shared" ref="AB226:AC227" si="17">+W226</f>
        <v>0</v>
      </c>
      <c r="AC226" s="17">
        <f t="shared" si="17"/>
        <v>85.3</v>
      </c>
      <c r="AD226" s="12">
        <f>(AG226-AC226)/AG226</f>
        <v>0</v>
      </c>
      <c r="AE226" s="121"/>
      <c r="AF226" s="132">
        <v>5</v>
      </c>
      <c r="AG226" s="109">
        <f>SUM(AJ226:AL226)+AE226</f>
        <v>85.3</v>
      </c>
      <c r="AH226" s="52"/>
      <c r="AJ226" s="17">
        <f>ROUND(AC226/(1-VLOOKUP(AF226,Group,2,FALSE)),2)</f>
        <v>85.3</v>
      </c>
      <c r="AK226" s="17">
        <f>IF(VLOOKUP(AF226,Group,5,FALSE)="YES",VLOOKUP(ROUND(ROUND(AJ226,1)-AJ226,2),Round,2,FALSE)+VLOOKUP(AF226,Group,6,FALSE),0)</f>
        <v>0</v>
      </c>
      <c r="AL226" s="17">
        <f>IF(VLOOKUP(AF226,Group,7,FALSE)="",0,ROUND(AJ226-0.04999,1)-AJ226+AM226)</f>
        <v>0</v>
      </c>
      <c r="AM226" s="17" t="str">
        <f>IF(VLOOKUP(AF226,Group,7,FALSE)="","",VLOOKUP(AF226,Group,7,FALSE))</f>
        <v/>
      </c>
      <c r="AO226" s="31" t="s">
        <v>59</v>
      </c>
    </row>
    <row r="227" spans="2:41" s="3" customFormat="1" ht="9.9499999999999993" customHeight="1" x14ac:dyDescent="0.2">
      <c r="B227" s="116" t="s">
        <v>92</v>
      </c>
      <c r="D227" s="40"/>
      <c r="E227" s="75" t="s">
        <v>95</v>
      </c>
      <c r="F227" s="75"/>
      <c r="G227" s="30"/>
      <c r="H227" s="30"/>
      <c r="I227" s="30"/>
      <c r="J227" s="30"/>
      <c r="K227" s="30"/>
      <c r="L227" s="30"/>
      <c r="M227" s="30"/>
      <c r="N227" s="30"/>
      <c r="P227" s="75"/>
      <c r="Q227" s="91"/>
      <c r="R227" s="29"/>
      <c r="S227" s="39">
        <f>IF(Suggested="Yes",AA227,AG227)</f>
        <v>288.7</v>
      </c>
      <c r="T227" s="37" t="s">
        <v>46</v>
      </c>
      <c r="U227" s="5" t="str">
        <f>+Instructions!$B$3</f>
        <v>D</v>
      </c>
      <c r="V227" s="52"/>
      <c r="W227" s="56">
        <f>+Instructions!$C$22</f>
        <v>0</v>
      </c>
      <c r="X227" s="17">
        <f>ROUND($AA227*(1-W227)+0.004999,2)</f>
        <v>288.7</v>
      </c>
      <c r="Y227" s="52"/>
      <c r="Z227" s="6" t="s">
        <v>307</v>
      </c>
      <c r="AA227" s="39">
        <v>288.7</v>
      </c>
      <c r="AB227" s="60">
        <f t="shared" si="17"/>
        <v>0</v>
      </c>
      <c r="AC227" s="17">
        <f t="shared" si="17"/>
        <v>288.7</v>
      </c>
      <c r="AD227" s="12">
        <f>(AG227-AC227)/AG227</f>
        <v>0</v>
      </c>
      <c r="AE227" s="121"/>
      <c r="AF227" s="132">
        <v>5</v>
      </c>
      <c r="AG227" s="109">
        <f>SUM(AJ227:AL227)+AE227</f>
        <v>288.7</v>
      </c>
      <c r="AH227" s="52"/>
      <c r="AJ227" s="17">
        <f>ROUND(AC227/(1-VLOOKUP(AF227,Group,2,FALSE)),2)</f>
        <v>288.7</v>
      </c>
      <c r="AK227" s="17">
        <f>IF(VLOOKUP(AF227,Group,5,FALSE)="YES",VLOOKUP(ROUND(ROUND(AJ227,1)-AJ227,2),Round,2,FALSE)+VLOOKUP(AF227,Group,6,FALSE),0)</f>
        <v>0</v>
      </c>
      <c r="AL227" s="17">
        <f>IF(VLOOKUP(AF227,Group,7,FALSE)="",0,ROUND(AJ227-0.04999,1)-AJ227+AM227)</f>
        <v>0</v>
      </c>
      <c r="AM227" s="17" t="str">
        <f>IF(VLOOKUP(AF227,Group,7,FALSE)="","",VLOOKUP(AF227,Group,7,FALSE))</f>
        <v/>
      </c>
      <c r="AO227" s="31" t="s">
        <v>59</v>
      </c>
    </row>
    <row r="228" spans="2:41" s="3" customFormat="1" ht="0.95" customHeight="1" x14ac:dyDescent="0.2">
      <c r="C228" s="35"/>
      <c r="D228" s="40" t="s">
        <v>87</v>
      </c>
      <c r="E228" s="141"/>
      <c r="F228" s="141"/>
      <c r="H228" s="141"/>
      <c r="I228" s="141"/>
      <c r="J228" s="141"/>
      <c r="K228" s="141"/>
      <c r="L228" s="141"/>
      <c r="M228" s="141"/>
      <c r="N228" s="141"/>
      <c r="O228" s="141"/>
      <c r="P228" s="30"/>
      <c r="Q228" s="30"/>
      <c r="R228" s="30"/>
      <c r="S228" s="30"/>
      <c r="T228" s="30"/>
      <c r="U228" s="5"/>
      <c r="V228" s="52"/>
      <c r="W228" s="70"/>
      <c r="X228" s="70"/>
      <c r="Y228" s="52"/>
      <c r="Z228" s="39"/>
      <c r="AA228" s="39"/>
      <c r="AB228" s="55"/>
      <c r="AC228" s="17"/>
      <c r="AD228" s="15"/>
      <c r="AE228" s="65"/>
      <c r="AF228" s="124"/>
      <c r="AG228" s="17"/>
      <c r="AH228" s="52"/>
      <c r="AJ228" s="17"/>
      <c r="AK228" s="17"/>
      <c r="AL228" s="17"/>
      <c r="AM228" s="17"/>
      <c r="AO228" s="31" t="s">
        <v>59</v>
      </c>
    </row>
    <row r="229" spans="2:41" s="3" customFormat="1" ht="9.75" customHeight="1" x14ac:dyDescent="0.2">
      <c r="D229" s="99" t="s">
        <v>53</v>
      </c>
      <c r="E229" s="180" t="s">
        <v>167</v>
      </c>
      <c r="F229" s="142"/>
      <c r="G229" s="142"/>
      <c r="H229" s="142"/>
      <c r="I229" s="142"/>
      <c r="J229" s="142"/>
      <c r="K229" s="142"/>
      <c r="L229" s="142"/>
      <c r="M229" s="142"/>
      <c r="N229" s="142"/>
      <c r="O229" s="143"/>
      <c r="P229" s="142"/>
      <c r="Q229" s="144"/>
      <c r="R229" s="29"/>
      <c r="S229" s="39"/>
      <c r="T229" s="37"/>
      <c r="U229" s="37"/>
      <c r="V229" s="52"/>
      <c r="W229" s="56"/>
      <c r="X229" s="39"/>
      <c r="Y229" s="52"/>
      <c r="Z229" s="39"/>
      <c r="AA229" s="39"/>
      <c r="AB229" s="60"/>
      <c r="AC229" s="39"/>
      <c r="AD229" s="60"/>
      <c r="AE229" s="76"/>
      <c r="AF229" s="125"/>
      <c r="AG229" s="39"/>
      <c r="AH229" s="52"/>
      <c r="AJ229" s="39"/>
      <c r="AK229" s="39"/>
      <c r="AL229" s="39"/>
      <c r="AM229" s="39"/>
      <c r="AO229" s="31" t="s">
        <v>59</v>
      </c>
    </row>
    <row r="230" spans="2:41" s="3" customFormat="1" ht="9.75" customHeight="1" x14ac:dyDescent="0.2">
      <c r="D230" s="99"/>
      <c r="E230" s="180" t="s">
        <v>182</v>
      </c>
      <c r="F230" s="142"/>
      <c r="G230" s="142"/>
      <c r="H230" s="142"/>
      <c r="I230" s="142"/>
      <c r="J230" s="142"/>
      <c r="K230" s="142"/>
      <c r="L230" s="142"/>
      <c r="M230" s="142"/>
      <c r="N230" s="142"/>
      <c r="O230" s="143"/>
      <c r="P230" s="142"/>
      <c r="Q230" s="144"/>
      <c r="R230" s="29"/>
      <c r="S230" s="39"/>
      <c r="T230" s="37"/>
      <c r="U230" s="37"/>
      <c r="V230" s="52"/>
      <c r="W230" s="56"/>
      <c r="X230" s="39"/>
      <c r="Y230" s="52"/>
      <c r="Z230" s="39"/>
      <c r="AA230" s="39"/>
      <c r="AB230" s="60"/>
      <c r="AC230" s="39"/>
      <c r="AD230" s="60"/>
      <c r="AE230" s="76"/>
      <c r="AF230" s="125"/>
      <c r="AG230" s="39"/>
      <c r="AH230" s="52"/>
      <c r="AJ230" s="39"/>
      <c r="AK230" s="39"/>
      <c r="AL230" s="39"/>
      <c r="AM230" s="39"/>
      <c r="AO230" s="31" t="s">
        <v>59</v>
      </c>
    </row>
    <row r="231" spans="2:41" s="3" customFormat="1" ht="3" customHeight="1" x14ac:dyDescent="0.2">
      <c r="P231" s="75"/>
      <c r="Q231" s="91"/>
      <c r="R231" s="6"/>
      <c r="S231" s="39"/>
      <c r="T231" s="6"/>
      <c r="U231" s="5"/>
      <c r="V231" s="52"/>
      <c r="W231" s="56"/>
      <c r="X231" s="15"/>
      <c r="Y231" s="52"/>
      <c r="Z231" s="39"/>
      <c r="AA231" s="39"/>
      <c r="AB231" s="55"/>
      <c r="AC231" s="17"/>
      <c r="AD231" s="15"/>
      <c r="AE231" s="65"/>
      <c r="AF231" s="124"/>
      <c r="AG231" s="39"/>
      <c r="AH231" s="52"/>
      <c r="AJ231" s="17"/>
      <c r="AK231" s="17"/>
      <c r="AL231" s="17"/>
      <c r="AM231" s="17"/>
      <c r="AO231" s="31" t="s">
        <v>59</v>
      </c>
    </row>
    <row r="232" spans="2:41" s="3" customFormat="1" ht="9.9499999999999993" customHeight="1" x14ac:dyDescent="0.2">
      <c r="C232" s="74"/>
      <c r="D232" s="11" t="s">
        <v>168</v>
      </c>
      <c r="P232" s="4"/>
      <c r="Q232" s="6"/>
      <c r="R232" s="94" t="s">
        <v>223</v>
      </c>
      <c r="S232" s="178" t="s">
        <v>244</v>
      </c>
      <c r="T232" s="179"/>
      <c r="U232" s="5"/>
      <c r="V232" s="52"/>
      <c r="W232" s="70"/>
      <c r="X232" s="70"/>
      <c r="Y232" s="52"/>
      <c r="Z232" s="39"/>
      <c r="AA232" s="39"/>
      <c r="AB232" s="55"/>
      <c r="AC232" s="17"/>
      <c r="AD232" s="15"/>
      <c r="AE232" s="65"/>
      <c r="AF232" s="124"/>
      <c r="AG232" s="17"/>
      <c r="AH232" s="52"/>
      <c r="AJ232" s="17"/>
      <c r="AK232" s="17"/>
      <c r="AL232" s="17"/>
      <c r="AM232" s="17"/>
      <c r="AO232" s="31"/>
    </row>
    <row r="233" spans="2:41" s="3" customFormat="1" ht="0.95" customHeight="1" x14ac:dyDescent="0.2">
      <c r="P233" s="75"/>
      <c r="Q233" s="91"/>
      <c r="R233" s="6"/>
      <c r="S233" s="39"/>
      <c r="T233" s="6"/>
      <c r="U233" s="5"/>
      <c r="V233" s="52"/>
      <c r="W233" s="56"/>
      <c r="X233" s="15"/>
      <c r="Y233" s="52"/>
      <c r="Z233" s="39"/>
      <c r="AA233" s="39"/>
      <c r="AB233" s="55"/>
      <c r="AC233" s="17"/>
      <c r="AD233" s="15"/>
      <c r="AE233" s="65"/>
      <c r="AF233" s="124"/>
      <c r="AG233" s="39"/>
      <c r="AH233" s="52"/>
      <c r="AJ233" s="17"/>
      <c r="AK233" s="17"/>
      <c r="AL233" s="17"/>
      <c r="AM233" s="17"/>
      <c r="AO233" s="31" t="s">
        <v>59</v>
      </c>
    </row>
    <row r="234" spans="2:41" s="3" customFormat="1" ht="9.9499999999999993" customHeight="1" x14ac:dyDescent="0.2">
      <c r="B234" s="116" t="s">
        <v>92</v>
      </c>
      <c r="D234" s="40"/>
      <c r="E234" s="75" t="s">
        <v>94</v>
      </c>
      <c r="F234" s="75"/>
      <c r="G234" s="30"/>
      <c r="H234" s="30"/>
      <c r="I234" s="30"/>
      <c r="J234" s="30"/>
      <c r="K234" s="30"/>
      <c r="L234" s="30"/>
      <c r="M234" s="30"/>
      <c r="N234" s="30"/>
      <c r="P234" s="75"/>
      <c r="Q234" s="91"/>
      <c r="R234" s="29"/>
      <c r="S234" s="39">
        <f>IF(Suggested="Yes",AA234,AG234)</f>
        <v>103.55</v>
      </c>
      <c r="T234" s="37" t="s">
        <v>46</v>
      </c>
      <c r="U234" s="5" t="str">
        <f>+Instructions!$B$3</f>
        <v>D</v>
      </c>
      <c r="V234" s="52"/>
      <c r="W234" s="56">
        <f>+Instructions!$C$22</f>
        <v>0</v>
      </c>
      <c r="X234" s="17">
        <f>ROUND($AA234*(1-W234)+0.004999,2)</f>
        <v>103.55</v>
      </c>
      <c r="Y234" s="52"/>
      <c r="Z234" s="6" t="s">
        <v>307</v>
      </c>
      <c r="AA234" s="39">
        <v>103.55</v>
      </c>
      <c r="AB234" s="60">
        <f>+W234</f>
        <v>0</v>
      </c>
      <c r="AC234" s="17">
        <f>+X234</f>
        <v>103.55</v>
      </c>
      <c r="AD234" s="12">
        <f>(AG234-AC234)/AG234</f>
        <v>0</v>
      </c>
      <c r="AE234" s="121"/>
      <c r="AF234" s="132">
        <v>5</v>
      </c>
      <c r="AG234" s="109">
        <f>SUM(AJ234:AL234)+AE234</f>
        <v>103.55</v>
      </c>
      <c r="AH234" s="52"/>
      <c r="AJ234" s="17">
        <f>ROUND(AC234/(1-VLOOKUP(AF234,Group,2,FALSE)),2)</f>
        <v>103.55</v>
      </c>
      <c r="AK234" s="17">
        <f>IF(VLOOKUP(AF234,Group,5,FALSE)="YES",VLOOKUP(ROUND(ROUND(AJ234,1)-AJ234,2),Round,2,FALSE)+VLOOKUP(AF234,Group,6,FALSE),0)</f>
        <v>0</v>
      </c>
      <c r="AL234" s="17">
        <f>IF(VLOOKUP(AF234,Group,7,FALSE)="",0,ROUND(AJ234-0.04999,1)-AJ234+AM234)</f>
        <v>0</v>
      </c>
      <c r="AM234" s="17" t="str">
        <f>IF(VLOOKUP(AF234,Group,7,FALSE)="","",VLOOKUP(AF234,Group,7,FALSE))</f>
        <v/>
      </c>
      <c r="AO234" s="31" t="s">
        <v>59</v>
      </c>
    </row>
    <row r="235" spans="2:41" s="3" customFormat="1" ht="0.95" customHeight="1" x14ac:dyDescent="0.2">
      <c r="C235" s="35"/>
      <c r="D235" s="40" t="s">
        <v>87</v>
      </c>
      <c r="E235" s="141"/>
      <c r="F235" s="141"/>
      <c r="H235" s="141"/>
      <c r="I235" s="141"/>
      <c r="J235" s="141"/>
      <c r="K235" s="141"/>
      <c r="L235" s="141"/>
      <c r="M235" s="141"/>
      <c r="N235" s="141"/>
      <c r="O235" s="141"/>
      <c r="P235" s="30"/>
      <c r="Q235" s="30"/>
      <c r="R235" s="30"/>
      <c r="S235" s="30"/>
      <c r="T235" s="30"/>
      <c r="U235" s="5"/>
      <c r="V235" s="52"/>
      <c r="W235" s="70"/>
      <c r="X235" s="70"/>
      <c r="Y235" s="52"/>
      <c r="Z235" s="39"/>
      <c r="AA235" s="39"/>
      <c r="AB235" s="55"/>
      <c r="AC235" s="17"/>
      <c r="AD235" s="15"/>
      <c r="AE235" s="65"/>
      <c r="AF235" s="124"/>
      <c r="AG235" s="17"/>
      <c r="AH235" s="52"/>
      <c r="AJ235" s="17"/>
      <c r="AK235" s="17"/>
      <c r="AL235" s="17"/>
      <c r="AM235" s="17"/>
      <c r="AO235" s="31" t="s">
        <v>59</v>
      </c>
    </row>
    <row r="236" spans="2:41" s="3" customFormat="1" ht="9.75" customHeight="1" x14ac:dyDescent="0.2">
      <c r="D236" s="99" t="s">
        <v>53</v>
      </c>
      <c r="E236" s="180" t="s">
        <v>170</v>
      </c>
      <c r="F236" s="142"/>
      <c r="G236" s="142"/>
      <c r="H236" s="142"/>
      <c r="I236" s="142"/>
      <c r="J236" s="142"/>
      <c r="K236" s="142"/>
      <c r="L236" s="142"/>
      <c r="M236" s="142"/>
      <c r="N236" s="142"/>
      <c r="O236" s="143"/>
      <c r="P236" s="142"/>
      <c r="Q236" s="144"/>
      <c r="R236" s="29"/>
      <c r="S236" s="39"/>
      <c r="T236" s="37"/>
      <c r="U236" s="37"/>
      <c r="V236" s="52"/>
      <c r="W236" s="56"/>
      <c r="X236" s="39"/>
      <c r="Y236" s="52"/>
      <c r="Z236" s="39"/>
      <c r="AA236" s="39"/>
      <c r="AB236" s="60"/>
      <c r="AC236" s="39"/>
      <c r="AD236" s="60"/>
      <c r="AE236" s="76"/>
      <c r="AF236" s="125"/>
      <c r="AG236" s="39"/>
      <c r="AH236" s="52"/>
      <c r="AJ236" s="39"/>
      <c r="AK236" s="39"/>
      <c r="AL236" s="39"/>
      <c r="AM236" s="39"/>
      <c r="AO236" s="31" t="s">
        <v>59</v>
      </c>
    </row>
    <row r="237" spans="2:41" s="3" customFormat="1" ht="9.75" customHeight="1" x14ac:dyDescent="0.2">
      <c r="D237" s="99"/>
      <c r="E237" s="180" t="s">
        <v>183</v>
      </c>
      <c r="F237" s="142"/>
      <c r="G237" s="142"/>
      <c r="H237" s="142"/>
      <c r="I237" s="142"/>
      <c r="J237" s="142"/>
      <c r="K237" s="142"/>
      <c r="L237" s="142"/>
      <c r="M237" s="142"/>
      <c r="N237" s="142"/>
      <c r="O237" s="143"/>
      <c r="P237" s="142"/>
      <c r="Q237" s="144"/>
      <c r="R237" s="29"/>
      <c r="S237" s="39"/>
      <c r="T237" s="37"/>
      <c r="U237" s="37"/>
      <c r="V237" s="52"/>
      <c r="W237" s="56"/>
      <c r="X237" s="39"/>
      <c r="Y237" s="52"/>
      <c r="Z237" s="39"/>
      <c r="AA237" s="39"/>
      <c r="AB237" s="60"/>
      <c r="AC237" s="39"/>
      <c r="AD237" s="60"/>
      <c r="AE237" s="76"/>
      <c r="AF237" s="125"/>
      <c r="AG237" s="39"/>
      <c r="AH237" s="52"/>
      <c r="AJ237" s="39"/>
      <c r="AK237" s="39"/>
      <c r="AL237" s="39"/>
      <c r="AM237" s="39"/>
      <c r="AO237" s="31" t="s">
        <v>59</v>
      </c>
    </row>
    <row r="238" spans="2:41" s="3" customFormat="1" ht="3" customHeight="1" x14ac:dyDescent="0.2">
      <c r="P238" s="75"/>
      <c r="Q238" s="91"/>
      <c r="R238" s="6"/>
      <c r="S238" s="39"/>
      <c r="T238" s="6"/>
      <c r="U238" s="5"/>
      <c r="V238" s="52"/>
      <c r="W238" s="56"/>
      <c r="X238" s="15"/>
      <c r="Y238" s="52"/>
      <c r="Z238" s="39"/>
      <c r="AA238" s="39"/>
      <c r="AB238" s="55"/>
      <c r="AC238" s="17"/>
      <c r="AD238" s="15"/>
      <c r="AE238" s="65"/>
      <c r="AF238" s="124"/>
      <c r="AG238" s="39"/>
      <c r="AH238" s="52"/>
      <c r="AJ238" s="17"/>
      <c r="AK238" s="17"/>
      <c r="AL238" s="17"/>
      <c r="AM238" s="17"/>
      <c r="AO238" s="31" t="s">
        <v>59</v>
      </c>
    </row>
    <row r="239" spans="2:41" s="3" customFormat="1" ht="9.9499999999999993" customHeight="1" x14ac:dyDescent="0.2">
      <c r="C239" s="74"/>
      <c r="D239" s="11" t="s">
        <v>172</v>
      </c>
      <c r="P239" s="4"/>
      <c r="Q239" s="6"/>
      <c r="R239" s="94" t="s">
        <v>223</v>
      </c>
      <c r="S239" s="178" t="s">
        <v>245</v>
      </c>
      <c r="T239" s="179"/>
      <c r="U239" s="5"/>
      <c r="V239" s="52"/>
      <c r="W239" s="70"/>
      <c r="X239" s="70"/>
      <c r="Y239" s="52"/>
      <c r="Z239" s="39"/>
      <c r="AA239" s="39"/>
      <c r="AB239" s="55"/>
      <c r="AC239" s="17"/>
      <c r="AD239" s="15"/>
      <c r="AE239" s="65"/>
      <c r="AF239" s="124"/>
      <c r="AG239" s="17"/>
      <c r="AH239" s="52"/>
      <c r="AJ239" s="17"/>
      <c r="AK239" s="17"/>
      <c r="AL239" s="17"/>
      <c r="AM239" s="17"/>
      <c r="AO239" s="31"/>
    </row>
    <row r="240" spans="2:41" s="3" customFormat="1" ht="0.95" customHeight="1" x14ac:dyDescent="0.2">
      <c r="P240" s="75"/>
      <c r="Q240" s="91"/>
      <c r="R240" s="6"/>
      <c r="S240" s="39"/>
      <c r="T240" s="6"/>
      <c r="U240" s="5"/>
      <c r="V240" s="52"/>
      <c r="W240" s="56"/>
      <c r="X240" s="15"/>
      <c r="Y240" s="52"/>
      <c r="Z240" s="39"/>
      <c r="AA240" s="39"/>
      <c r="AB240" s="55"/>
      <c r="AC240" s="17"/>
      <c r="AD240" s="15"/>
      <c r="AE240" s="65"/>
      <c r="AF240" s="124"/>
      <c r="AG240" s="39"/>
      <c r="AH240" s="52"/>
      <c r="AJ240" s="17"/>
      <c r="AK240" s="17"/>
      <c r="AL240" s="17"/>
      <c r="AM240" s="17"/>
      <c r="AO240" s="31" t="s">
        <v>59</v>
      </c>
    </row>
    <row r="241" spans="2:41" s="3" customFormat="1" ht="9.9499999999999993" customHeight="1" x14ac:dyDescent="0.2">
      <c r="B241" s="116" t="s">
        <v>92</v>
      </c>
      <c r="D241" s="40"/>
      <c r="E241" s="75" t="s">
        <v>94</v>
      </c>
      <c r="F241" s="75"/>
      <c r="G241" s="30"/>
      <c r="H241" s="30"/>
      <c r="I241" s="30"/>
      <c r="J241" s="30"/>
      <c r="K241" s="30"/>
      <c r="L241" s="30"/>
      <c r="M241" s="30"/>
      <c r="N241" s="30"/>
      <c r="P241" s="75"/>
      <c r="Q241" s="91"/>
      <c r="R241" s="29"/>
      <c r="S241" s="39">
        <f>IF(Suggested="Yes",AA241,AG241)</f>
        <v>158.25</v>
      </c>
      <c r="T241" s="37" t="s">
        <v>46</v>
      </c>
      <c r="U241" s="5" t="str">
        <f>+Instructions!$B$3</f>
        <v>D</v>
      </c>
      <c r="V241" s="52"/>
      <c r="W241" s="56">
        <f>+Instructions!$C$22</f>
        <v>0</v>
      </c>
      <c r="X241" s="17">
        <f>ROUND($AA241*(1-W241)+0.004999,2)</f>
        <v>158.25</v>
      </c>
      <c r="Y241" s="52"/>
      <c r="Z241" s="6" t="s">
        <v>307</v>
      </c>
      <c r="AA241" s="39">
        <v>158.25</v>
      </c>
      <c r="AB241" s="60">
        <f t="shared" ref="AB241:AC242" si="18">+W241</f>
        <v>0</v>
      </c>
      <c r="AC241" s="17">
        <f t="shared" si="18"/>
        <v>158.25</v>
      </c>
      <c r="AD241" s="12">
        <f>(AG241-AC241)/AG241</f>
        <v>0</v>
      </c>
      <c r="AE241" s="121"/>
      <c r="AF241" s="132">
        <v>5</v>
      </c>
      <c r="AG241" s="109">
        <f>SUM(AJ241:AL241)+AE241</f>
        <v>158.25</v>
      </c>
      <c r="AH241" s="52"/>
      <c r="AJ241" s="17">
        <f>ROUND(AC241/(1-VLOOKUP(AF241,Group,2,FALSE)),2)</f>
        <v>158.25</v>
      </c>
      <c r="AK241" s="17">
        <f>IF(VLOOKUP(AF241,Group,5,FALSE)="YES",VLOOKUP(ROUND(ROUND(AJ241,1)-AJ241,2),Round,2,FALSE)+VLOOKUP(AF241,Group,6,FALSE),0)</f>
        <v>0</v>
      </c>
      <c r="AL241" s="17">
        <f>IF(VLOOKUP(AF241,Group,7,FALSE)="",0,ROUND(AJ241-0.04999,1)-AJ241+AM241)</f>
        <v>0</v>
      </c>
      <c r="AM241" s="17" t="str">
        <f>IF(VLOOKUP(AF241,Group,7,FALSE)="","",VLOOKUP(AF241,Group,7,FALSE))</f>
        <v/>
      </c>
      <c r="AO241" s="31" t="s">
        <v>59</v>
      </c>
    </row>
    <row r="242" spans="2:41" s="3" customFormat="1" ht="9.9499999999999993" customHeight="1" x14ac:dyDescent="0.2">
      <c r="B242" s="116" t="s">
        <v>92</v>
      </c>
      <c r="D242" s="40"/>
      <c r="E242" s="75" t="s">
        <v>95</v>
      </c>
      <c r="F242" s="75"/>
      <c r="G242" s="30"/>
      <c r="H242" s="30"/>
      <c r="I242" s="30"/>
      <c r="J242" s="30"/>
      <c r="K242" s="30"/>
      <c r="L242" s="30"/>
      <c r="M242" s="30"/>
      <c r="N242" s="30"/>
      <c r="P242" s="75"/>
      <c r="Q242" s="91"/>
      <c r="R242" s="29"/>
      <c r="S242" s="39">
        <f>IF(Suggested="Yes",AA242,AG242)</f>
        <v>653.5</v>
      </c>
      <c r="T242" s="37" t="s">
        <v>46</v>
      </c>
      <c r="U242" s="5" t="str">
        <f>+Instructions!$B$3</f>
        <v>D</v>
      </c>
      <c r="V242" s="52"/>
      <c r="W242" s="56">
        <f>+Instructions!$C$22</f>
        <v>0</v>
      </c>
      <c r="X242" s="17">
        <f>ROUND($AA242*(1-W242)+0.004999,2)</f>
        <v>653.5</v>
      </c>
      <c r="Y242" s="52"/>
      <c r="Z242" s="6" t="s">
        <v>307</v>
      </c>
      <c r="AA242" s="39">
        <v>653.5</v>
      </c>
      <c r="AB242" s="60">
        <f t="shared" si="18"/>
        <v>0</v>
      </c>
      <c r="AC242" s="17">
        <f t="shared" si="18"/>
        <v>653.5</v>
      </c>
      <c r="AD242" s="12">
        <f>(AG242-AC242)/AG242</f>
        <v>0</v>
      </c>
      <c r="AE242" s="121"/>
      <c r="AF242" s="132">
        <v>5</v>
      </c>
      <c r="AG242" s="109">
        <f>SUM(AJ242:AL242)+AE242</f>
        <v>653.5</v>
      </c>
      <c r="AH242" s="52"/>
      <c r="AJ242" s="17">
        <f>ROUND(AC242/(1-VLOOKUP(AF242,Group,2,FALSE)),2)</f>
        <v>653.5</v>
      </c>
      <c r="AK242" s="17">
        <f>IF(VLOOKUP(AF242,Group,5,FALSE)="YES",VLOOKUP(ROUND(ROUND(AJ242,1)-AJ242,2),Round,2,FALSE)+VLOOKUP(AF242,Group,6,FALSE),0)</f>
        <v>0</v>
      </c>
      <c r="AL242" s="17">
        <f>IF(VLOOKUP(AF242,Group,7,FALSE)="",0,ROUND(AJ242-0.04999,1)-AJ242+AM242)</f>
        <v>0</v>
      </c>
      <c r="AM242" s="17" t="str">
        <f>IF(VLOOKUP(AF242,Group,7,FALSE)="","",VLOOKUP(AF242,Group,7,FALSE))</f>
        <v/>
      </c>
      <c r="AO242" s="31" t="s">
        <v>59</v>
      </c>
    </row>
    <row r="243" spans="2:41" s="3" customFormat="1" ht="0.95" customHeight="1" x14ac:dyDescent="0.2">
      <c r="C243" s="35"/>
      <c r="D243" s="40" t="s">
        <v>87</v>
      </c>
      <c r="E243" s="141"/>
      <c r="F243" s="141"/>
      <c r="H243" s="141"/>
      <c r="I243" s="141"/>
      <c r="J243" s="141"/>
      <c r="K243" s="141"/>
      <c r="L243" s="141"/>
      <c r="M243" s="141"/>
      <c r="N243" s="141"/>
      <c r="O243" s="141"/>
      <c r="P243" s="30"/>
      <c r="Q243" s="30"/>
      <c r="R243" s="30"/>
      <c r="S243" s="30"/>
      <c r="T243" s="30"/>
      <c r="U243" s="5"/>
      <c r="V243" s="52"/>
      <c r="W243" s="70"/>
      <c r="X243" s="70"/>
      <c r="Y243" s="52"/>
      <c r="Z243" s="39"/>
      <c r="AA243" s="39"/>
      <c r="AB243" s="55"/>
      <c r="AC243" s="17"/>
      <c r="AD243" s="15"/>
      <c r="AE243" s="65"/>
      <c r="AF243" s="124"/>
      <c r="AG243" s="17"/>
      <c r="AH243" s="52"/>
      <c r="AJ243" s="17"/>
      <c r="AK243" s="17"/>
      <c r="AL243" s="17"/>
      <c r="AM243" s="17"/>
      <c r="AO243" s="31" t="s">
        <v>59</v>
      </c>
    </row>
    <row r="244" spans="2:41" s="3" customFormat="1" ht="9.75" customHeight="1" x14ac:dyDescent="0.2">
      <c r="D244" s="99" t="s">
        <v>53</v>
      </c>
      <c r="E244" s="180" t="s">
        <v>173</v>
      </c>
      <c r="F244" s="142"/>
      <c r="G244" s="142"/>
      <c r="H244" s="142"/>
      <c r="I244" s="142"/>
      <c r="J244" s="142"/>
      <c r="K244" s="142"/>
      <c r="L244" s="142"/>
      <c r="M244" s="142"/>
      <c r="N244" s="142"/>
      <c r="O244" s="143"/>
      <c r="P244" s="142"/>
      <c r="Q244" s="144"/>
      <c r="R244" s="29"/>
      <c r="S244" s="39"/>
      <c r="T244" s="37"/>
      <c r="U244" s="37"/>
      <c r="V244" s="52"/>
      <c r="W244" s="56"/>
      <c r="X244" s="39"/>
      <c r="Y244" s="52"/>
      <c r="Z244" s="39"/>
      <c r="AA244" s="39"/>
      <c r="AB244" s="60"/>
      <c r="AC244" s="39"/>
      <c r="AD244" s="60"/>
      <c r="AE244" s="76"/>
      <c r="AF244" s="125"/>
      <c r="AG244" s="39"/>
      <c r="AH244" s="52"/>
      <c r="AJ244" s="39"/>
      <c r="AK244" s="39"/>
      <c r="AL244" s="39"/>
      <c r="AM244" s="39"/>
      <c r="AO244" s="31" t="s">
        <v>59</v>
      </c>
    </row>
    <row r="245" spans="2:41" s="3" customFormat="1" ht="9.75" customHeight="1" x14ac:dyDescent="0.2">
      <c r="D245" s="99"/>
      <c r="E245" s="180" t="s">
        <v>174</v>
      </c>
      <c r="F245" s="142"/>
      <c r="G245" s="142"/>
      <c r="H245" s="142"/>
      <c r="I245" s="142"/>
      <c r="J245" s="142"/>
      <c r="K245" s="142"/>
      <c r="L245" s="142"/>
      <c r="M245" s="142"/>
      <c r="N245" s="142"/>
      <c r="O245" s="143"/>
      <c r="P245" s="142"/>
      <c r="Q245" s="144"/>
      <c r="R245" s="29"/>
      <c r="S245" s="39"/>
      <c r="T245" s="37"/>
      <c r="U245" s="37"/>
      <c r="V245" s="52"/>
      <c r="W245" s="56"/>
      <c r="X245" s="39"/>
      <c r="Y245" s="52"/>
      <c r="Z245" s="39"/>
      <c r="AA245" s="39"/>
      <c r="AB245" s="60"/>
      <c r="AC245" s="39"/>
      <c r="AD245" s="60"/>
      <c r="AE245" s="76"/>
      <c r="AF245" s="125"/>
      <c r="AG245" s="39"/>
      <c r="AH245" s="52"/>
      <c r="AJ245" s="39"/>
      <c r="AK245" s="39"/>
      <c r="AL245" s="39"/>
      <c r="AM245" s="39"/>
      <c r="AO245" s="31" t="s">
        <v>59</v>
      </c>
    </row>
    <row r="246" spans="2:41" s="3" customFormat="1" ht="9.75" customHeight="1" x14ac:dyDescent="0.2">
      <c r="D246" s="99"/>
      <c r="E246" s="180" t="s">
        <v>175</v>
      </c>
      <c r="F246" s="142"/>
      <c r="G246" s="142"/>
      <c r="H246" s="142"/>
      <c r="I246" s="142"/>
      <c r="J246" s="142"/>
      <c r="K246" s="142"/>
      <c r="L246" s="142"/>
      <c r="M246" s="142"/>
      <c r="N246" s="142"/>
      <c r="O246" s="143"/>
      <c r="P246" s="142"/>
      <c r="Q246" s="144"/>
      <c r="R246" s="29"/>
      <c r="S246" s="39"/>
      <c r="T246" s="37"/>
      <c r="U246" s="37"/>
      <c r="V246" s="52"/>
      <c r="W246" s="56"/>
      <c r="X246" s="39"/>
      <c r="Y246" s="52"/>
      <c r="Z246" s="39"/>
      <c r="AA246" s="39"/>
      <c r="AB246" s="60"/>
      <c r="AC246" s="39"/>
      <c r="AD246" s="60"/>
      <c r="AE246" s="76"/>
      <c r="AF246" s="125"/>
      <c r="AG246" s="39"/>
      <c r="AH246" s="52"/>
      <c r="AJ246" s="39"/>
      <c r="AK246" s="39"/>
      <c r="AL246" s="39"/>
      <c r="AM246" s="39"/>
      <c r="AO246" s="31" t="s">
        <v>59</v>
      </c>
    </row>
    <row r="247" spans="2:41" s="3" customFormat="1" ht="9.75" customHeight="1" x14ac:dyDescent="0.2">
      <c r="D247" s="99"/>
      <c r="E247" s="180" t="s">
        <v>179</v>
      </c>
      <c r="F247" s="142"/>
      <c r="G247" s="142"/>
      <c r="H247" s="142"/>
      <c r="I247" s="142"/>
      <c r="J247" s="142"/>
      <c r="K247" s="142"/>
      <c r="L247" s="142"/>
      <c r="M247" s="142"/>
      <c r="N247" s="142"/>
      <c r="O247" s="143"/>
      <c r="P247" s="142"/>
      <c r="Q247" s="144"/>
      <c r="R247" s="29"/>
      <c r="S247" s="39"/>
      <c r="T247" s="37"/>
      <c r="U247" s="37"/>
      <c r="V247" s="52"/>
      <c r="W247" s="56"/>
      <c r="X247" s="39"/>
      <c r="Y247" s="52"/>
      <c r="Z247" s="39"/>
      <c r="AA247" s="39"/>
      <c r="AB247" s="60"/>
      <c r="AC247" s="39"/>
      <c r="AD247" s="60"/>
      <c r="AE247" s="76"/>
      <c r="AF247" s="125"/>
      <c r="AG247" s="39"/>
      <c r="AH247" s="52"/>
      <c r="AJ247" s="39"/>
      <c r="AK247" s="39"/>
      <c r="AL247" s="39"/>
      <c r="AM247" s="39"/>
      <c r="AO247" s="31" t="s">
        <v>59</v>
      </c>
    </row>
    <row r="248" spans="2:41" s="3" customFormat="1" ht="3" customHeight="1" x14ac:dyDescent="0.2">
      <c r="P248" s="75"/>
      <c r="Q248" s="91"/>
      <c r="R248" s="6"/>
      <c r="S248" s="39"/>
      <c r="T248" s="6"/>
      <c r="U248" s="5"/>
      <c r="V248" s="52"/>
      <c r="W248" s="56"/>
      <c r="X248" s="15"/>
      <c r="Y248" s="52"/>
      <c r="Z248" s="39"/>
      <c r="AA248" s="39"/>
      <c r="AB248" s="55"/>
      <c r="AC248" s="17"/>
      <c r="AD248" s="15"/>
      <c r="AE248" s="65"/>
      <c r="AF248" s="124"/>
      <c r="AG248" s="39"/>
      <c r="AH248" s="52"/>
      <c r="AJ248" s="17"/>
      <c r="AK248" s="17"/>
      <c r="AL248" s="17"/>
      <c r="AM248" s="17"/>
      <c r="AO248" s="31" t="s">
        <v>59</v>
      </c>
    </row>
    <row r="249" spans="2:41" s="3" customFormat="1" ht="9.9499999999999993" customHeight="1" x14ac:dyDescent="0.2">
      <c r="C249" s="74"/>
      <c r="D249" s="11" t="s">
        <v>176</v>
      </c>
      <c r="J249" s="3" t="s">
        <v>87</v>
      </c>
      <c r="P249" s="4"/>
      <c r="Q249" s="6"/>
      <c r="R249" s="94" t="s">
        <v>223</v>
      </c>
      <c r="S249" s="178" t="s">
        <v>246</v>
      </c>
      <c r="T249" s="179"/>
      <c r="U249" s="5"/>
      <c r="V249" s="52"/>
      <c r="W249" s="70"/>
      <c r="X249" s="70"/>
      <c r="Y249" s="52"/>
      <c r="Z249" s="39"/>
      <c r="AA249" s="39"/>
      <c r="AB249" s="55"/>
      <c r="AC249" s="17"/>
      <c r="AD249" s="15"/>
      <c r="AE249" s="65"/>
      <c r="AF249" s="124"/>
      <c r="AG249" s="17"/>
      <c r="AH249" s="52"/>
      <c r="AJ249" s="17"/>
      <c r="AK249" s="17"/>
      <c r="AL249" s="17"/>
      <c r="AM249" s="17"/>
      <c r="AO249" s="31"/>
    </row>
    <row r="250" spans="2:41" s="3" customFormat="1" ht="0.95" customHeight="1" x14ac:dyDescent="0.2">
      <c r="P250" s="75"/>
      <c r="Q250" s="91"/>
      <c r="R250" s="6"/>
      <c r="S250" s="39"/>
      <c r="T250" s="6"/>
      <c r="U250" s="5"/>
      <c r="V250" s="52"/>
      <c r="W250" s="56"/>
      <c r="X250" s="15"/>
      <c r="Y250" s="52"/>
      <c r="Z250" s="39"/>
      <c r="AA250" s="39"/>
      <c r="AB250" s="55"/>
      <c r="AC250" s="17"/>
      <c r="AD250" s="15"/>
      <c r="AE250" s="65"/>
      <c r="AF250" s="124"/>
      <c r="AG250" s="39"/>
      <c r="AH250" s="52"/>
      <c r="AJ250" s="17"/>
      <c r="AK250" s="17"/>
      <c r="AL250" s="17"/>
      <c r="AM250" s="17"/>
      <c r="AO250" s="31" t="s">
        <v>59</v>
      </c>
    </row>
    <row r="251" spans="2:41" s="3" customFormat="1" ht="9.9499999999999993" customHeight="1" x14ac:dyDescent="0.2">
      <c r="B251" s="116" t="s">
        <v>92</v>
      </c>
      <c r="D251" s="40"/>
      <c r="E251" s="75" t="s">
        <v>94</v>
      </c>
      <c r="F251" s="75"/>
      <c r="G251" s="30"/>
      <c r="H251" s="30"/>
      <c r="I251" s="30"/>
      <c r="J251" s="30"/>
      <c r="K251" s="30"/>
      <c r="L251" s="30"/>
      <c r="M251" s="30"/>
      <c r="N251" s="30"/>
      <c r="P251" s="75"/>
      <c r="Q251" s="91"/>
      <c r="R251" s="29"/>
      <c r="S251" s="39">
        <f>IF(Suggested="Yes",AA251,AG251)</f>
        <v>235.8</v>
      </c>
      <c r="T251" s="37" t="s">
        <v>46</v>
      </c>
      <c r="U251" s="5" t="str">
        <f>+Instructions!$B$3</f>
        <v>D</v>
      </c>
      <c r="V251" s="52"/>
      <c r="W251" s="56">
        <f>+Instructions!$C$22</f>
        <v>0</v>
      </c>
      <c r="X251" s="17">
        <f>ROUND($AA251*(1-W251)+0.004999,2)</f>
        <v>235.8</v>
      </c>
      <c r="Y251" s="52"/>
      <c r="Z251" s="6" t="s">
        <v>307</v>
      </c>
      <c r="AA251" s="39">
        <v>235.8</v>
      </c>
      <c r="AB251" s="60">
        <f t="shared" ref="AB251:AC252" si="19">+W251</f>
        <v>0</v>
      </c>
      <c r="AC251" s="17">
        <f t="shared" si="19"/>
        <v>235.8</v>
      </c>
      <c r="AD251" s="12">
        <f>(AG251-AC251)/AG251</f>
        <v>0</v>
      </c>
      <c r="AE251" s="121"/>
      <c r="AF251" s="132">
        <v>5</v>
      </c>
      <c r="AG251" s="109">
        <f>SUM(AJ251:AL251)+AE251</f>
        <v>235.8</v>
      </c>
      <c r="AH251" s="52"/>
      <c r="AJ251" s="17">
        <f>ROUND(AC251/(1-VLOOKUP(AF251,Group,2,FALSE)),2)</f>
        <v>235.8</v>
      </c>
      <c r="AK251" s="17">
        <f>IF(VLOOKUP(AF251,Group,5,FALSE)="YES",VLOOKUP(ROUND(ROUND(AJ251,1)-AJ251,2),Round,2,FALSE)+VLOOKUP(AF251,Group,6,FALSE),0)</f>
        <v>0</v>
      </c>
      <c r="AL251" s="17">
        <f>IF(VLOOKUP(AF251,Group,7,FALSE)="",0,ROUND(AJ251-0.04999,1)-AJ251+AM251)</f>
        <v>0</v>
      </c>
      <c r="AM251" s="17" t="str">
        <f>IF(VLOOKUP(AF251,Group,7,FALSE)="","",VLOOKUP(AF251,Group,7,FALSE))</f>
        <v/>
      </c>
      <c r="AO251" s="31" t="s">
        <v>59</v>
      </c>
    </row>
    <row r="252" spans="2:41" s="3" customFormat="1" ht="9.9499999999999993" customHeight="1" x14ac:dyDescent="0.2">
      <c r="B252" s="116" t="s">
        <v>92</v>
      </c>
      <c r="D252" s="40"/>
      <c r="E252" s="75" t="s">
        <v>95</v>
      </c>
      <c r="F252" s="75"/>
      <c r="G252" s="30"/>
      <c r="H252" s="30"/>
      <c r="I252" s="30"/>
      <c r="J252" s="30"/>
      <c r="K252" s="30"/>
      <c r="L252" s="30"/>
      <c r="M252" s="30"/>
      <c r="N252" s="30"/>
      <c r="P252" s="75"/>
      <c r="Q252" s="91"/>
      <c r="R252" s="29"/>
      <c r="S252" s="39">
        <f>IF(Suggested="Yes",AA252,AG252)</f>
        <v>995.5</v>
      </c>
      <c r="T252" s="37" t="s">
        <v>46</v>
      </c>
      <c r="U252" s="5" t="str">
        <f>+Instructions!$B$3</f>
        <v>D</v>
      </c>
      <c r="V252" s="52"/>
      <c r="W252" s="56">
        <f>+Instructions!$C$22</f>
        <v>0</v>
      </c>
      <c r="X252" s="17">
        <f>ROUND($AA252*(1-W252)+0.004999,2)</f>
        <v>995.5</v>
      </c>
      <c r="Y252" s="52"/>
      <c r="Z252" s="6" t="s">
        <v>307</v>
      </c>
      <c r="AA252" s="39">
        <v>995.5</v>
      </c>
      <c r="AB252" s="60">
        <f t="shared" si="19"/>
        <v>0</v>
      </c>
      <c r="AC252" s="17">
        <f t="shared" si="19"/>
        <v>995.5</v>
      </c>
      <c r="AD252" s="12">
        <f>(AG252-AC252)/AG252</f>
        <v>0</v>
      </c>
      <c r="AE252" s="121"/>
      <c r="AF252" s="132">
        <v>5</v>
      </c>
      <c r="AG252" s="109">
        <f>SUM(AJ252:AL252)+AE252</f>
        <v>995.5</v>
      </c>
      <c r="AH252" s="52"/>
      <c r="AJ252" s="17">
        <f>ROUND(AC252/(1-VLOOKUP(AF252,Group,2,FALSE)),2)</f>
        <v>995.5</v>
      </c>
      <c r="AK252" s="17">
        <f>IF(VLOOKUP(AF252,Group,5,FALSE)="YES",VLOOKUP(ROUND(ROUND(AJ252,1)-AJ252,2),Round,2,FALSE)+VLOOKUP(AF252,Group,6,FALSE),0)</f>
        <v>0</v>
      </c>
      <c r="AL252" s="17">
        <f>IF(VLOOKUP(AF252,Group,7,FALSE)="",0,ROUND(AJ252-0.04999,1)-AJ252+AM252)</f>
        <v>0</v>
      </c>
      <c r="AM252" s="17" t="str">
        <f>IF(VLOOKUP(AF252,Group,7,FALSE)="","",VLOOKUP(AF252,Group,7,FALSE))</f>
        <v/>
      </c>
      <c r="AO252" s="31" t="s">
        <v>59</v>
      </c>
    </row>
    <row r="253" spans="2:41" s="3" customFormat="1" ht="0.95" customHeight="1" x14ac:dyDescent="0.2">
      <c r="C253" s="35"/>
      <c r="D253" s="40" t="s">
        <v>87</v>
      </c>
      <c r="E253" s="141"/>
      <c r="F253" s="141"/>
      <c r="H253" s="141"/>
      <c r="I253" s="141"/>
      <c r="J253" s="141"/>
      <c r="K253" s="141"/>
      <c r="L253" s="141"/>
      <c r="M253" s="141"/>
      <c r="N253" s="141"/>
      <c r="O253" s="141"/>
      <c r="P253" s="30"/>
      <c r="Q253" s="30"/>
      <c r="R253" s="30"/>
      <c r="S253" s="30"/>
      <c r="T253" s="30"/>
      <c r="U253" s="5"/>
      <c r="V253" s="52"/>
      <c r="W253" s="70"/>
      <c r="X253" s="70"/>
      <c r="Y253" s="52"/>
      <c r="Z253" s="39"/>
      <c r="AA253" s="39"/>
      <c r="AB253" s="55"/>
      <c r="AC253" s="17"/>
      <c r="AD253" s="15"/>
      <c r="AE253" s="65"/>
      <c r="AF253" s="124"/>
      <c r="AG253" s="17"/>
      <c r="AH253" s="52"/>
      <c r="AJ253" s="17"/>
      <c r="AK253" s="17"/>
      <c r="AL253" s="17"/>
      <c r="AM253" s="17"/>
      <c r="AO253" s="31" t="s">
        <v>59</v>
      </c>
    </row>
    <row r="254" spans="2:41" s="3" customFormat="1" ht="9.75" customHeight="1" x14ac:dyDescent="0.2">
      <c r="D254" s="99" t="s">
        <v>53</v>
      </c>
      <c r="E254" s="180" t="s">
        <v>177</v>
      </c>
      <c r="F254" s="142"/>
      <c r="G254" s="142"/>
      <c r="H254" s="142"/>
      <c r="I254" s="142"/>
      <c r="J254" s="142"/>
      <c r="K254" s="142"/>
      <c r="L254" s="142"/>
      <c r="M254" s="142"/>
      <c r="N254" s="142"/>
      <c r="O254" s="143"/>
      <c r="P254" s="142"/>
      <c r="Q254" s="144"/>
      <c r="R254" s="29"/>
      <c r="S254" s="39"/>
      <c r="T254" s="37"/>
      <c r="U254" s="37"/>
      <c r="V254" s="52"/>
      <c r="W254" s="56"/>
      <c r="X254" s="39"/>
      <c r="Y254" s="52"/>
      <c r="Z254" s="39"/>
      <c r="AA254" s="39"/>
      <c r="AB254" s="60"/>
      <c r="AC254" s="39"/>
      <c r="AD254" s="60"/>
      <c r="AE254" s="76"/>
      <c r="AF254" s="125"/>
      <c r="AG254" s="39"/>
      <c r="AH254" s="52"/>
      <c r="AJ254" s="39"/>
      <c r="AK254" s="39"/>
      <c r="AL254" s="39"/>
      <c r="AM254" s="39"/>
      <c r="AO254" s="31" t="s">
        <v>59</v>
      </c>
    </row>
    <row r="255" spans="2:41" s="3" customFormat="1" ht="9.75" customHeight="1" x14ac:dyDescent="0.2">
      <c r="D255" s="99"/>
      <c r="E255" s="180" t="s">
        <v>178</v>
      </c>
      <c r="F255" s="142"/>
      <c r="G255" s="142"/>
      <c r="H255" s="142"/>
      <c r="I255" s="142"/>
      <c r="J255" s="142"/>
      <c r="K255" s="142"/>
      <c r="L255" s="142"/>
      <c r="M255" s="142"/>
      <c r="N255" s="142"/>
      <c r="O255" s="143"/>
      <c r="P255" s="142"/>
      <c r="Q255" s="144"/>
      <c r="R255" s="29"/>
      <c r="S255" s="39"/>
      <c r="T255" s="37"/>
      <c r="U255" s="37"/>
      <c r="V255" s="52"/>
      <c r="W255" s="56"/>
      <c r="X255" s="39"/>
      <c r="Y255" s="52"/>
      <c r="Z255" s="39"/>
      <c r="AA255" s="39"/>
      <c r="AB255" s="60"/>
      <c r="AC255" s="39"/>
      <c r="AD255" s="60"/>
      <c r="AE255" s="76"/>
      <c r="AF255" s="125"/>
      <c r="AG255" s="39"/>
      <c r="AH255" s="52"/>
      <c r="AJ255" s="39"/>
      <c r="AK255" s="39"/>
      <c r="AL255" s="39"/>
      <c r="AM255" s="39"/>
      <c r="AO255" s="31" t="s">
        <v>59</v>
      </c>
    </row>
    <row r="256" spans="2:41" s="3" customFormat="1" ht="9.75" customHeight="1" x14ac:dyDescent="0.2">
      <c r="D256" s="99"/>
      <c r="E256" s="180" t="s">
        <v>179</v>
      </c>
      <c r="F256" s="142"/>
      <c r="G256" s="142"/>
      <c r="H256" s="142"/>
      <c r="I256" s="142"/>
      <c r="J256" s="142"/>
      <c r="K256" s="142"/>
      <c r="L256" s="142"/>
      <c r="M256" s="142"/>
      <c r="N256" s="142"/>
      <c r="O256" s="143"/>
      <c r="P256" s="142"/>
      <c r="Q256" s="144"/>
      <c r="R256" s="29"/>
      <c r="S256" s="39"/>
      <c r="T256" s="37"/>
      <c r="U256" s="37"/>
      <c r="V256" s="52"/>
      <c r="W256" s="56"/>
      <c r="X256" s="39"/>
      <c r="Y256" s="52"/>
      <c r="Z256" s="39"/>
      <c r="AA256" s="39"/>
      <c r="AB256" s="60"/>
      <c r="AC256" s="39"/>
      <c r="AD256" s="60"/>
      <c r="AE256" s="76"/>
      <c r="AF256" s="125"/>
      <c r="AG256" s="39"/>
      <c r="AH256" s="52"/>
      <c r="AJ256" s="39"/>
      <c r="AK256" s="39"/>
      <c r="AL256" s="39"/>
      <c r="AM256" s="39"/>
      <c r="AO256" s="31" t="s">
        <v>59</v>
      </c>
    </row>
    <row r="257" spans="1:42" x14ac:dyDescent="0.2">
      <c r="A257" s="98" t="s">
        <v>59</v>
      </c>
      <c r="B257" s="98" t="s">
        <v>59</v>
      </c>
      <c r="C257" s="98" t="s">
        <v>59</v>
      </c>
      <c r="D257" s="98" t="s">
        <v>59</v>
      </c>
      <c r="E257" s="98" t="s">
        <v>59</v>
      </c>
      <c r="F257" s="98" t="s">
        <v>59</v>
      </c>
      <c r="G257" s="98" t="s">
        <v>59</v>
      </c>
      <c r="H257" s="98" t="s">
        <v>59</v>
      </c>
      <c r="I257" s="98" t="s">
        <v>59</v>
      </c>
      <c r="J257" s="98" t="s">
        <v>59</v>
      </c>
      <c r="K257" s="98" t="s">
        <v>59</v>
      </c>
      <c r="L257" s="98" t="s">
        <v>59</v>
      </c>
      <c r="M257" s="98" t="s">
        <v>59</v>
      </c>
      <c r="N257" s="98" t="s">
        <v>59</v>
      </c>
      <c r="O257" s="98" t="s">
        <v>59</v>
      </c>
      <c r="P257" s="98" t="s">
        <v>59</v>
      </c>
      <c r="Q257" s="98" t="s">
        <v>59</v>
      </c>
      <c r="R257" s="98" t="s">
        <v>59</v>
      </c>
      <c r="S257" s="98" t="s">
        <v>59</v>
      </c>
      <c r="T257" s="98" t="s">
        <v>59</v>
      </c>
      <c r="U257" s="98" t="s">
        <v>59</v>
      </c>
      <c r="V257" s="98" t="s">
        <v>59</v>
      </c>
      <c r="W257" s="98" t="s">
        <v>59</v>
      </c>
      <c r="X257" s="98" t="s">
        <v>59</v>
      </c>
      <c r="Y257" s="98" t="s">
        <v>59</v>
      </c>
      <c r="Z257" s="98" t="s">
        <v>59</v>
      </c>
      <c r="AA257" s="98" t="s">
        <v>59</v>
      </c>
      <c r="AB257" s="98" t="s">
        <v>59</v>
      </c>
      <c r="AC257" s="98" t="s">
        <v>59</v>
      </c>
      <c r="AD257" s="98" t="s">
        <v>59</v>
      </c>
      <c r="AE257" s="98" t="s">
        <v>59</v>
      </c>
      <c r="AF257" s="98" t="s">
        <v>59</v>
      </c>
      <c r="AG257" s="98" t="s">
        <v>59</v>
      </c>
      <c r="AH257" s="98" t="s">
        <v>59</v>
      </c>
      <c r="AI257" s="98" t="s">
        <v>59</v>
      </c>
      <c r="AJ257" s="98" t="s">
        <v>59</v>
      </c>
      <c r="AK257" s="98" t="s">
        <v>59</v>
      </c>
      <c r="AL257" s="98" t="s">
        <v>59</v>
      </c>
      <c r="AM257" s="98" t="s">
        <v>59</v>
      </c>
      <c r="AN257" s="98" t="s">
        <v>59</v>
      </c>
      <c r="AO257" s="98" t="s">
        <v>59</v>
      </c>
      <c r="AP257" s="3"/>
    </row>
    <row r="258" spans="1:42" x14ac:dyDescent="0.2">
      <c r="AP258" s="3"/>
    </row>
    <row r="259" spans="1:42" x14ac:dyDescent="0.2">
      <c r="D259" s="207" t="s">
        <v>60</v>
      </c>
      <c r="E259" s="208"/>
      <c r="AP259" s="3"/>
    </row>
    <row r="260" spans="1:42" x14ac:dyDescent="0.2">
      <c r="D260" s="120">
        <v>-0.04</v>
      </c>
      <c r="E260" s="120">
        <v>0.01</v>
      </c>
      <c r="AP260" s="3"/>
    </row>
    <row r="261" spans="1:42" x14ac:dyDescent="0.2">
      <c r="D261" s="120">
        <v>-0.03</v>
      </c>
      <c r="E261" s="120">
        <v>0.02</v>
      </c>
      <c r="AP261" s="3"/>
    </row>
    <row r="262" spans="1:42" x14ac:dyDescent="0.2">
      <c r="D262" s="120">
        <v>-0.02</v>
      </c>
      <c r="E262" s="120">
        <v>0.03</v>
      </c>
      <c r="AP262" s="3"/>
    </row>
    <row r="263" spans="1:42" x14ac:dyDescent="0.2">
      <c r="D263" s="120">
        <v>-0.01</v>
      </c>
      <c r="E263" s="120">
        <v>-0.01</v>
      </c>
      <c r="AP263" s="3"/>
    </row>
    <row r="264" spans="1:42" x14ac:dyDescent="0.2">
      <c r="D264" s="120">
        <v>0</v>
      </c>
      <c r="E264" s="120">
        <v>0</v>
      </c>
      <c r="AP264" s="3"/>
    </row>
    <row r="265" spans="1:42" x14ac:dyDescent="0.2">
      <c r="D265" s="120">
        <v>0.01</v>
      </c>
      <c r="E265" s="120">
        <v>1.0000000000005116E-2</v>
      </c>
      <c r="AP265" s="3"/>
    </row>
    <row r="266" spans="1:42" x14ac:dyDescent="0.2">
      <c r="D266" s="120">
        <v>0.02</v>
      </c>
      <c r="E266" s="120">
        <v>2.0000000000003126E-2</v>
      </c>
      <c r="AP266" s="3"/>
    </row>
    <row r="267" spans="1:42" x14ac:dyDescent="0.2">
      <c r="D267" s="120">
        <v>0.03</v>
      </c>
      <c r="E267" s="120">
        <v>3.0000000000001137E-2</v>
      </c>
      <c r="AP267" s="3"/>
    </row>
    <row r="268" spans="1:42" x14ac:dyDescent="0.2">
      <c r="D268" s="120">
        <v>0.04</v>
      </c>
      <c r="E268" s="120">
        <v>-0.01</v>
      </c>
      <c r="AP268" s="3"/>
    </row>
    <row r="269" spans="1:42" x14ac:dyDescent="0.2">
      <c r="D269" s="120">
        <v>0.05</v>
      </c>
      <c r="E269" s="120">
        <v>0</v>
      </c>
      <c r="AP269" s="3"/>
    </row>
    <row r="270" spans="1:42" x14ac:dyDescent="0.2">
      <c r="AP270" s="3"/>
    </row>
    <row r="271" spans="1:42" x14ac:dyDescent="0.2">
      <c r="AP271" s="3"/>
    </row>
    <row r="272" spans="1:42" x14ac:dyDescent="0.2">
      <c r="AP272" s="3"/>
    </row>
    <row r="273" spans="42:42" x14ac:dyDescent="0.2">
      <c r="AP273" s="3"/>
    </row>
    <row r="274" spans="42:42" x14ac:dyDescent="0.2">
      <c r="AP274" s="3"/>
    </row>
    <row r="275" spans="42:42" x14ac:dyDescent="0.2">
      <c r="AP275" s="3"/>
    </row>
    <row r="276" spans="42:42" x14ac:dyDescent="0.2">
      <c r="AP276" s="3"/>
    </row>
    <row r="277" spans="42:42" x14ac:dyDescent="0.2">
      <c r="AP277" s="3"/>
    </row>
    <row r="278" spans="42:42" x14ac:dyDescent="0.2">
      <c r="AP278" s="3"/>
    </row>
    <row r="279" spans="42:42" x14ac:dyDescent="0.2">
      <c r="AP279" s="3"/>
    </row>
    <row r="280" spans="42:42" x14ac:dyDescent="0.2">
      <c r="AP280" s="3"/>
    </row>
    <row r="281" spans="42:42" x14ac:dyDescent="0.2">
      <c r="AP281" s="3"/>
    </row>
    <row r="282" spans="42:42" x14ac:dyDescent="0.2">
      <c r="AP282" s="3"/>
    </row>
    <row r="283" spans="42:42" x14ac:dyDescent="0.2">
      <c r="AP283" s="3"/>
    </row>
    <row r="284" spans="42:42" x14ac:dyDescent="0.2">
      <c r="AP284" s="3"/>
    </row>
    <row r="285" spans="42:42" x14ac:dyDescent="0.2">
      <c r="AP285" s="3"/>
    </row>
    <row r="286" spans="42:42" x14ac:dyDescent="0.2">
      <c r="AP286" s="3"/>
    </row>
    <row r="287" spans="42:42" x14ac:dyDescent="0.2">
      <c r="AP287" s="3"/>
    </row>
    <row r="288" spans="42:42" x14ac:dyDescent="0.2">
      <c r="AP288" s="3"/>
    </row>
    <row r="289" spans="42:42" x14ac:dyDescent="0.2">
      <c r="AP289" s="3"/>
    </row>
    <row r="290" spans="42:42" x14ac:dyDescent="0.2">
      <c r="AP290" s="3"/>
    </row>
    <row r="291" spans="42:42" x14ac:dyDescent="0.2">
      <c r="AP291" s="3"/>
    </row>
    <row r="292" spans="42:42" x14ac:dyDescent="0.2">
      <c r="AP292" s="3"/>
    </row>
    <row r="293" spans="42:42" x14ac:dyDescent="0.2">
      <c r="AP293" s="3"/>
    </row>
    <row r="294" spans="42:42" x14ac:dyDescent="0.2">
      <c r="AP294" s="3"/>
    </row>
    <row r="295" spans="42:42" x14ac:dyDescent="0.2">
      <c r="AP295" s="3"/>
    </row>
    <row r="296" spans="42:42" x14ac:dyDescent="0.2">
      <c r="AP296" s="3"/>
    </row>
    <row r="297" spans="42:42" x14ac:dyDescent="0.2">
      <c r="AP297" s="3"/>
    </row>
    <row r="298" spans="42:42" x14ac:dyDescent="0.2">
      <c r="AP298" s="3"/>
    </row>
    <row r="299" spans="42:42" x14ac:dyDescent="0.2">
      <c r="AP299" s="3"/>
    </row>
    <row r="300" spans="42:42" x14ac:dyDescent="0.2">
      <c r="AP300" s="3"/>
    </row>
    <row r="301" spans="42:42" x14ac:dyDescent="0.2">
      <c r="AP301" s="3"/>
    </row>
  </sheetData>
  <mergeCells count="11">
    <mergeCell ref="AE14:AG14"/>
    <mergeCell ref="O11:P11"/>
    <mergeCell ref="O10:T10"/>
    <mergeCell ref="W10:X10"/>
    <mergeCell ref="Z10:AG10"/>
    <mergeCell ref="W13:X13"/>
    <mergeCell ref="O13:T13"/>
    <mergeCell ref="N15:T16"/>
    <mergeCell ref="D259:E259"/>
    <mergeCell ref="C19:T19"/>
    <mergeCell ref="O18:P18"/>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3" manualBreakCount="3">
    <brk id="12" max="16383" man="1"/>
    <brk id="110" max="16383" man="1"/>
    <brk id="199" max="16383" man="1"/>
  </rowBreaks>
  <drawing r:id="rId2"/>
  <legacyDrawing r:id="rId3"/>
  <oleObjects>
    <mc:AlternateContent xmlns:mc="http://schemas.openxmlformats.org/markup-compatibility/2006">
      <mc:Choice Requires="x14">
        <oleObject progId="MSPhotoEd.3" shapeId="1356" r:id="rId4">
          <objectPr defaultSize="0" autoPict="0" r:id="rId5">
            <anchor moveWithCells="1">
              <from>
                <xdr:col>8</xdr:col>
                <xdr:colOff>190500</xdr:colOff>
                <xdr:row>12</xdr:row>
                <xdr:rowOff>9525</xdr:rowOff>
              </from>
              <to>
                <xdr:col>14</xdr:col>
                <xdr:colOff>200025</xdr:colOff>
                <xdr:row>15</xdr:row>
                <xdr:rowOff>76200</xdr:rowOff>
              </to>
            </anchor>
          </objectPr>
        </oleObject>
      </mc:Choice>
      <mc:Fallback>
        <oleObject progId="MSPhotoEd.3" shapeId="1356" r:id="rId4"/>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76"/>
  <sheetViews>
    <sheetView workbookViewId="0">
      <selection activeCell="B1" sqref="B1"/>
    </sheetView>
  </sheetViews>
  <sheetFormatPr defaultRowHeight="12.75" x14ac:dyDescent="0.2"/>
  <cols>
    <col min="1" max="1" width="26.5703125" customWidth="1"/>
    <col min="2" max="2" width="50.5703125" customWidth="1"/>
  </cols>
  <sheetData>
    <row r="1" spans="1:2" x14ac:dyDescent="0.2">
      <c r="A1" t="s">
        <v>80</v>
      </c>
    </row>
    <row r="3" spans="1:2" x14ac:dyDescent="0.2">
      <c r="A3" s="136" t="s">
        <v>81</v>
      </c>
      <c r="B3" s="137" t="s">
        <v>82</v>
      </c>
    </row>
    <row r="5" spans="1:2" x14ac:dyDescent="0.2">
      <c r="A5" s="138" t="s">
        <v>83</v>
      </c>
      <c r="B5" s="137" t="s">
        <v>192</v>
      </c>
    </row>
    <row r="8" spans="1:2" x14ac:dyDescent="0.2">
      <c r="A8" s="139" t="s">
        <v>35</v>
      </c>
      <c r="B8" s="139" t="s">
        <v>84</v>
      </c>
    </row>
    <row r="9" spans="1:2" x14ac:dyDescent="0.2">
      <c r="A9" s="140"/>
      <c r="B9" s="140"/>
    </row>
    <row r="10" spans="1:2" x14ac:dyDescent="0.2">
      <c r="A10" s="140"/>
      <c r="B10" s="137"/>
    </row>
    <row r="11" spans="1:2" x14ac:dyDescent="0.2">
      <c r="A11" s="140"/>
      <c r="B11" s="140"/>
    </row>
    <row r="12" spans="1:2" x14ac:dyDescent="0.2">
      <c r="A12" s="140"/>
      <c r="B12" s="140"/>
    </row>
    <row r="13" spans="1:2" x14ac:dyDescent="0.2">
      <c r="A13" s="140"/>
      <c r="B13" s="140"/>
    </row>
    <row r="14" spans="1:2" x14ac:dyDescent="0.2">
      <c r="A14" s="140"/>
      <c r="B14" s="140"/>
    </row>
    <row r="15" spans="1:2" x14ac:dyDescent="0.2">
      <c r="A15" s="140"/>
      <c r="B15" s="140"/>
    </row>
    <row r="16" spans="1:2" x14ac:dyDescent="0.2">
      <c r="A16" s="140"/>
      <c r="B16" s="140"/>
    </row>
    <row r="17" spans="1:2" x14ac:dyDescent="0.2">
      <c r="A17" s="140"/>
      <c r="B17" s="140"/>
    </row>
    <row r="18" spans="1:2" x14ac:dyDescent="0.2">
      <c r="A18" s="140"/>
      <c r="B18" s="140"/>
    </row>
    <row r="19" spans="1:2" x14ac:dyDescent="0.2">
      <c r="A19" s="140"/>
      <c r="B19" s="140"/>
    </row>
    <row r="20" spans="1:2" x14ac:dyDescent="0.2">
      <c r="A20" s="140"/>
      <c r="B20" s="140"/>
    </row>
    <row r="21" spans="1:2" x14ac:dyDescent="0.2">
      <c r="A21" s="140"/>
      <c r="B21" s="140"/>
    </row>
    <row r="22" spans="1:2" x14ac:dyDescent="0.2">
      <c r="A22" s="140"/>
      <c r="B22" s="140"/>
    </row>
    <row r="23" spans="1:2" x14ac:dyDescent="0.2">
      <c r="A23" s="140"/>
      <c r="B23" s="140"/>
    </row>
    <row r="24" spans="1:2" x14ac:dyDescent="0.2">
      <c r="A24" s="140"/>
      <c r="B24" s="140"/>
    </row>
    <row r="25" spans="1:2" x14ac:dyDescent="0.2">
      <c r="A25" s="140"/>
      <c r="B25" s="140"/>
    </row>
    <row r="26" spans="1:2" x14ac:dyDescent="0.2">
      <c r="A26" s="140"/>
      <c r="B26" s="140"/>
    </row>
    <row r="27" spans="1:2" x14ac:dyDescent="0.2">
      <c r="A27" s="140"/>
      <c r="B27" s="140"/>
    </row>
    <row r="28" spans="1:2" x14ac:dyDescent="0.2">
      <c r="A28" s="140"/>
      <c r="B28" s="140"/>
    </row>
    <row r="29" spans="1:2" x14ac:dyDescent="0.2">
      <c r="A29" s="140"/>
      <c r="B29" s="140"/>
    </row>
    <row r="30" spans="1:2" x14ac:dyDescent="0.2">
      <c r="A30" s="140"/>
      <c r="B30" s="140"/>
    </row>
    <row r="31" spans="1:2" x14ac:dyDescent="0.2">
      <c r="A31" s="140"/>
      <c r="B31" s="140"/>
    </row>
    <row r="32" spans="1:2" x14ac:dyDescent="0.2">
      <c r="A32" s="140"/>
      <c r="B32" s="140"/>
    </row>
    <row r="33" spans="1:2" x14ac:dyDescent="0.2">
      <c r="A33" s="140"/>
      <c r="B33" s="140"/>
    </row>
    <row r="34" spans="1:2" x14ac:dyDescent="0.2">
      <c r="A34" s="140"/>
      <c r="B34" s="140"/>
    </row>
    <row r="35" spans="1:2" x14ac:dyDescent="0.2">
      <c r="A35" s="140"/>
      <c r="B35" s="140"/>
    </row>
    <row r="36" spans="1:2" x14ac:dyDescent="0.2">
      <c r="A36" s="140"/>
      <c r="B36" s="140"/>
    </row>
    <row r="37" spans="1:2" x14ac:dyDescent="0.2">
      <c r="A37" s="140"/>
      <c r="B37" s="140"/>
    </row>
    <row r="38" spans="1:2" x14ac:dyDescent="0.2">
      <c r="A38" s="140"/>
      <c r="B38" s="140"/>
    </row>
    <row r="39" spans="1:2" x14ac:dyDescent="0.2">
      <c r="A39" s="140"/>
      <c r="B39" s="140"/>
    </row>
    <row r="40" spans="1:2" x14ac:dyDescent="0.2">
      <c r="A40" s="140"/>
      <c r="B40" s="140"/>
    </row>
    <row r="41" spans="1:2" x14ac:dyDescent="0.2">
      <c r="A41" s="140"/>
      <c r="B41" s="140"/>
    </row>
    <row r="42" spans="1:2" x14ac:dyDescent="0.2">
      <c r="A42" s="140"/>
      <c r="B42" s="140"/>
    </row>
    <row r="43" spans="1:2" x14ac:dyDescent="0.2">
      <c r="A43" s="140"/>
      <c r="B43" s="140"/>
    </row>
    <row r="44" spans="1:2" x14ac:dyDescent="0.2">
      <c r="A44" s="140"/>
      <c r="B44" s="140"/>
    </row>
    <row r="45" spans="1:2" x14ac:dyDescent="0.2">
      <c r="A45" s="140"/>
      <c r="B45" s="140"/>
    </row>
    <row r="46" spans="1:2" x14ac:dyDescent="0.2">
      <c r="A46" s="140"/>
      <c r="B46" s="140"/>
    </row>
    <row r="47" spans="1:2" x14ac:dyDescent="0.2">
      <c r="A47" s="140"/>
      <c r="B47" s="140"/>
    </row>
    <row r="48" spans="1:2" x14ac:dyDescent="0.2">
      <c r="A48" s="140"/>
      <c r="B48" s="140"/>
    </row>
    <row r="49" spans="1:2" x14ac:dyDescent="0.2">
      <c r="A49" s="140"/>
      <c r="B49" s="140"/>
    </row>
    <row r="50" spans="1:2" x14ac:dyDescent="0.2">
      <c r="A50" s="140"/>
      <c r="B50" s="140"/>
    </row>
    <row r="51" spans="1:2" x14ac:dyDescent="0.2">
      <c r="A51" s="140"/>
      <c r="B51" s="140"/>
    </row>
    <row r="52" spans="1:2" x14ac:dyDescent="0.2">
      <c r="A52" s="140"/>
      <c r="B52" s="140"/>
    </row>
    <row r="53" spans="1:2" x14ac:dyDescent="0.2">
      <c r="A53" s="140"/>
      <c r="B53" s="140"/>
    </row>
    <row r="54" spans="1:2" x14ac:dyDescent="0.2">
      <c r="A54" s="140"/>
      <c r="B54" s="140"/>
    </row>
    <row r="55" spans="1:2" x14ac:dyDescent="0.2">
      <c r="A55" s="140"/>
      <c r="B55" s="140"/>
    </row>
    <row r="56" spans="1:2" x14ac:dyDescent="0.2">
      <c r="A56" s="140"/>
      <c r="B56" s="140"/>
    </row>
    <row r="57" spans="1:2" x14ac:dyDescent="0.2">
      <c r="A57" s="140"/>
      <c r="B57" s="140"/>
    </row>
    <row r="58" spans="1:2" x14ac:dyDescent="0.2">
      <c r="A58" s="140"/>
      <c r="B58" s="140"/>
    </row>
    <row r="59" spans="1:2" x14ac:dyDescent="0.2">
      <c r="A59" s="140"/>
      <c r="B59" s="140"/>
    </row>
    <row r="60" spans="1:2" x14ac:dyDescent="0.2">
      <c r="A60" s="140"/>
      <c r="B60" s="140"/>
    </row>
    <row r="61" spans="1:2" x14ac:dyDescent="0.2">
      <c r="A61" s="140"/>
      <c r="B61" s="140"/>
    </row>
    <row r="62" spans="1:2" x14ac:dyDescent="0.2">
      <c r="A62" s="140"/>
      <c r="B62" s="140"/>
    </row>
    <row r="63" spans="1:2" x14ac:dyDescent="0.2">
      <c r="A63" s="140"/>
      <c r="B63" s="140"/>
    </row>
    <row r="64" spans="1:2" x14ac:dyDescent="0.2">
      <c r="A64" s="140"/>
      <c r="B64" s="140"/>
    </row>
    <row r="65" spans="1:2" x14ac:dyDescent="0.2">
      <c r="A65" s="140"/>
      <c r="B65" s="140"/>
    </row>
    <row r="66" spans="1:2" x14ac:dyDescent="0.2">
      <c r="A66" s="140"/>
      <c r="B66" s="140"/>
    </row>
    <row r="67" spans="1:2" x14ac:dyDescent="0.2">
      <c r="A67" s="140"/>
      <c r="B67" s="140"/>
    </row>
    <row r="68" spans="1:2" x14ac:dyDescent="0.2">
      <c r="A68" s="140"/>
      <c r="B68" s="140"/>
    </row>
    <row r="69" spans="1:2" x14ac:dyDescent="0.2">
      <c r="A69" s="140"/>
      <c r="B69" s="140"/>
    </row>
    <row r="70" spans="1:2" x14ac:dyDescent="0.2">
      <c r="A70" s="140"/>
      <c r="B70" s="140"/>
    </row>
    <row r="71" spans="1:2" x14ac:dyDescent="0.2">
      <c r="A71" s="140"/>
      <c r="B71" s="140"/>
    </row>
    <row r="72" spans="1:2" x14ac:dyDescent="0.2">
      <c r="A72" s="140"/>
      <c r="B72" s="140"/>
    </row>
    <row r="73" spans="1:2" x14ac:dyDescent="0.2">
      <c r="A73" s="140"/>
      <c r="B73" s="140"/>
    </row>
    <row r="74" spans="1:2" x14ac:dyDescent="0.2">
      <c r="A74" s="140"/>
      <c r="B74" s="140"/>
    </row>
    <row r="75" spans="1:2" x14ac:dyDescent="0.2">
      <c r="A75" s="140"/>
      <c r="B75" s="140"/>
    </row>
    <row r="76" spans="1:2" x14ac:dyDescent="0.2">
      <c r="A76" s="140"/>
      <c r="B76" s="140"/>
    </row>
  </sheetData>
  <phoneticPr fontId="0" type="noConversion"/>
  <hyperlinks>
    <hyperlink ref="B3" r:id="rId1" xr:uid="{00000000-0004-0000-0300-000000000000}"/>
    <hyperlink ref="B5" r:id="rId2" xr:uid="{00000000-0004-0000-0300-000001000000}"/>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C37"/>
  <sheetViews>
    <sheetView workbookViewId="0">
      <selection activeCell="D1" sqref="D1"/>
    </sheetView>
  </sheetViews>
  <sheetFormatPr defaultRowHeight="12.75" x14ac:dyDescent="0.2"/>
  <cols>
    <col min="1" max="1" width="13.28515625" style="186" customWidth="1"/>
    <col min="2" max="2" width="34.85546875" style="189" customWidth="1"/>
    <col min="3" max="3" width="42.140625" style="189" customWidth="1"/>
  </cols>
  <sheetData>
    <row r="1" spans="1:3" x14ac:dyDescent="0.2">
      <c r="A1" s="187" t="s">
        <v>0</v>
      </c>
      <c r="B1" s="187"/>
      <c r="C1" s="187"/>
    </row>
    <row r="2" spans="1:3" x14ac:dyDescent="0.2">
      <c r="A2" s="188" t="s">
        <v>1</v>
      </c>
      <c r="B2" s="188" t="s">
        <v>49</v>
      </c>
      <c r="C2" s="188" t="s">
        <v>27</v>
      </c>
    </row>
    <row r="3" spans="1:3" ht="25.5" x14ac:dyDescent="0.2">
      <c r="A3" s="186" t="s">
        <v>2</v>
      </c>
    </row>
    <row r="4" spans="1:3" s="182" customFormat="1" ht="25.5" x14ac:dyDescent="0.2">
      <c r="A4" s="186">
        <v>40743</v>
      </c>
      <c r="B4" s="183" t="s">
        <v>193</v>
      </c>
      <c r="C4" s="190"/>
    </row>
    <row r="5" spans="1:3" s="148" customFormat="1" ht="25.5" x14ac:dyDescent="0.2">
      <c r="A5" s="191">
        <v>41809</v>
      </c>
      <c r="B5" s="192" t="s">
        <v>202</v>
      </c>
      <c r="C5" s="192"/>
    </row>
    <row r="6" spans="1:3" s="184" customFormat="1" ht="25.5" x14ac:dyDescent="0.2">
      <c r="A6" s="186">
        <v>42902</v>
      </c>
      <c r="B6" s="183" t="s">
        <v>247</v>
      </c>
      <c r="C6" s="183"/>
    </row>
    <row r="7" spans="1:3" s="148" customFormat="1" x14ac:dyDescent="0.2">
      <c r="A7" s="193"/>
      <c r="B7" s="192"/>
      <c r="C7" s="192"/>
    </row>
    <row r="8" spans="1:3" s="148" customFormat="1" x14ac:dyDescent="0.2">
      <c r="A8" s="193"/>
      <c r="B8" s="192"/>
      <c r="C8" s="192"/>
    </row>
    <row r="9" spans="1:3" s="148" customFormat="1" x14ac:dyDescent="0.2">
      <c r="A9" s="193"/>
      <c r="B9" s="192"/>
      <c r="C9" s="192"/>
    </row>
    <row r="10" spans="1:3" s="148" customFormat="1" ht="25.5" x14ac:dyDescent="0.2">
      <c r="A10" s="186" t="s">
        <v>3</v>
      </c>
      <c r="B10" s="192"/>
      <c r="C10" s="192"/>
    </row>
    <row r="11" spans="1:3" s="148" customFormat="1" x14ac:dyDescent="0.2">
      <c r="A11" s="191">
        <v>41809</v>
      </c>
      <c r="B11" s="192" t="s">
        <v>199</v>
      </c>
      <c r="C11" s="192" t="s">
        <v>200</v>
      </c>
    </row>
    <row r="12" spans="1:3" s="148" customFormat="1" x14ac:dyDescent="0.2">
      <c r="A12" s="191">
        <v>41809</v>
      </c>
      <c r="B12" s="192" t="s">
        <v>121</v>
      </c>
      <c r="C12" s="192" t="s">
        <v>201</v>
      </c>
    </row>
    <row r="13" spans="1:3" s="184" customFormat="1" ht="25.5" x14ac:dyDescent="0.2">
      <c r="A13" s="186">
        <v>42902</v>
      </c>
      <c r="B13" s="183" t="s">
        <v>169</v>
      </c>
      <c r="C13" s="183" t="s">
        <v>201</v>
      </c>
    </row>
    <row r="14" spans="1:3" s="148" customFormat="1" x14ac:dyDescent="0.2">
      <c r="A14" s="186">
        <v>42902</v>
      </c>
      <c r="B14" s="183" t="s">
        <v>176</v>
      </c>
      <c r="C14" s="183" t="s">
        <v>251</v>
      </c>
    </row>
    <row r="15" spans="1:3" x14ac:dyDescent="0.2">
      <c r="A15" s="194">
        <v>43987</v>
      </c>
      <c r="B15" s="192" t="s">
        <v>270</v>
      </c>
      <c r="C15" s="192" t="s">
        <v>263</v>
      </c>
    </row>
    <row r="16" spans="1:3" s="148" customFormat="1" ht="25.5" x14ac:dyDescent="0.2">
      <c r="A16" s="186">
        <v>44873</v>
      </c>
      <c r="B16" s="183" t="s">
        <v>271</v>
      </c>
      <c r="C16" s="183" t="s">
        <v>272</v>
      </c>
    </row>
    <row r="17" spans="1:3" s="148" customFormat="1" ht="25.5" x14ac:dyDescent="0.2">
      <c r="A17" s="186">
        <v>44873</v>
      </c>
      <c r="B17" s="183" t="s">
        <v>271</v>
      </c>
      <c r="C17" s="183" t="s">
        <v>273</v>
      </c>
    </row>
    <row r="18" spans="1:3" s="198" customFormat="1" x14ac:dyDescent="0.2">
      <c r="A18" s="196">
        <v>45036</v>
      </c>
      <c r="B18" s="197" t="s">
        <v>159</v>
      </c>
      <c r="C18" s="197"/>
    </row>
    <row r="19" spans="1:3" s="198" customFormat="1" x14ac:dyDescent="0.2">
      <c r="A19" s="196">
        <v>45036</v>
      </c>
      <c r="B19" s="197" t="s">
        <v>171</v>
      </c>
      <c r="C19" s="197" t="s">
        <v>274</v>
      </c>
    </row>
    <row r="20" spans="1:3" s="198" customFormat="1" x14ac:dyDescent="0.2">
      <c r="A20" s="186">
        <v>46143</v>
      </c>
      <c r="B20" s="183" t="s">
        <v>294</v>
      </c>
      <c r="C20" s="183" t="s">
        <v>295</v>
      </c>
    </row>
    <row r="21" spans="1:3" s="198" customFormat="1" ht="25.5" x14ac:dyDescent="0.2">
      <c r="A21" s="186">
        <v>46143</v>
      </c>
      <c r="B21" s="183" t="s">
        <v>296</v>
      </c>
      <c r="C21" s="183" t="s">
        <v>297</v>
      </c>
    </row>
    <row r="22" spans="1:3" s="198" customFormat="1" x14ac:dyDescent="0.2">
      <c r="A22" s="186">
        <v>46143</v>
      </c>
      <c r="B22" s="183" t="s">
        <v>296</v>
      </c>
      <c r="C22" s="183" t="s">
        <v>298</v>
      </c>
    </row>
    <row r="23" spans="1:3" s="198" customFormat="1" ht="25.5" x14ac:dyDescent="0.2">
      <c r="A23" s="186">
        <v>46143</v>
      </c>
      <c r="B23" s="183" t="s">
        <v>296</v>
      </c>
      <c r="C23" s="183" t="s">
        <v>302</v>
      </c>
    </row>
    <row r="24" spans="1:3" s="198" customFormat="1" ht="25.5" x14ac:dyDescent="0.2">
      <c r="A24" s="186">
        <v>46143</v>
      </c>
      <c r="B24" s="183" t="s">
        <v>296</v>
      </c>
      <c r="C24" s="183" t="s">
        <v>299</v>
      </c>
    </row>
    <row r="25" spans="1:3" s="198" customFormat="1" ht="25.5" x14ac:dyDescent="0.2">
      <c r="A25" s="186">
        <v>46143</v>
      </c>
      <c r="B25" s="183" t="s">
        <v>296</v>
      </c>
      <c r="C25" s="183" t="s">
        <v>300</v>
      </c>
    </row>
    <row r="26" spans="1:3" s="198" customFormat="1" ht="25.5" x14ac:dyDescent="0.2">
      <c r="A26" s="186">
        <v>46143</v>
      </c>
      <c r="B26" s="183" t="s">
        <v>296</v>
      </c>
      <c r="C26" s="183" t="s">
        <v>303</v>
      </c>
    </row>
    <row r="27" spans="1:3" s="198" customFormat="1" x14ac:dyDescent="0.2">
      <c r="A27" s="186">
        <v>46143</v>
      </c>
      <c r="B27" s="183" t="s">
        <v>296</v>
      </c>
      <c r="C27" s="183" t="s">
        <v>301</v>
      </c>
    </row>
    <row r="28" spans="1:3" s="198" customFormat="1" x14ac:dyDescent="0.2">
      <c r="A28" s="186">
        <v>46143</v>
      </c>
      <c r="B28" s="183" t="s">
        <v>296</v>
      </c>
      <c r="C28" s="183" t="s">
        <v>304</v>
      </c>
    </row>
    <row r="29" spans="1:3" s="198" customFormat="1" ht="25.5" x14ac:dyDescent="0.2">
      <c r="A29" s="186">
        <v>46143</v>
      </c>
      <c r="B29" s="183" t="s">
        <v>296</v>
      </c>
      <c r="C29" s="183" t="s">
        <v>305</v>
      </c>
    </row>
    <row r="30" spans="1:3" x14ac:dyDescent="0.2">
      <c r="A30" s="194"/>
    </row>
    <row r="31" spans="1:3" x14ac:dyDescent="0.2">
      <c r="A31" s="194"/>
      <c r="C31" s="195"/>
    </row>
    <row r="32" spans="1:3" x14ac:dyDescent="0.2">
      <c r="A32" s="194"/>
    </row>
    <row r="33" spans="1:3" x14ac:dyDescent="0.2">
      <c r="A33" s="194"/>
      <c r="C33" s="195"/>
    </row>
    <row r="34" spans="1:3" x14ac:dyDescent="0.2">
      <c r="A34" s="194"/>
    </row>
    <row r="35" spans="1:3" x14ac:dyDescent="0.2">
      <c r="A35" s="194"/>
    </row>
    <row r="36" spans="1:3" x14ac:dyDescent="0.2">
      <c r="A36" s="194"/>
    </row>
    <row r="37" spans="1:3" x14ac:dyDescent="0.2">
      <c r="A37" s="194"/>
    </row>
  </sheetData>
  <phoneticPr fontId="0"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2026-04-06T17:12:52Z</cp:lastPrinted>
  <dcterms:created xsi:type="dcterms:W3CDTF">1998-06-02T12:05:01Z</dcterms:created>
  <dcterms:modified xsi:type="dcterms:W3CDTF">2026-04-06T17:13:40Z</dcterms:modified>
</cp:coreProperties>
</file>