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May\Pricelists\Excel\"/>
    </mc:Choice>
  </mc:AlternateContent>
  <xr:revisionPtr revIDLastSave="0" documentId="8_{7BFA20BA-AAA0-463C-BF6A-C761AF6C5BF8}"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List'!$W$19:$X$492</definedName>
    <definedName name="Customer_Cost">'Price List'!$Z$19:$AG$492</definedName>
    <definedName name="Customer_List">'Price List'!$C$19:$T$492</definedName>
    <definedName name="Group">Instructions!$B$38:$H$50</definedName>
    <definedName name="Header">'Price List'!$19:$26</definedName>
    <definedName name="Index">Index!$A$1:$K$51</definedName>
    <definedName name="Price_Calculation">'Price List'!#REF!</definedName>
    <definedName name="Price_Change">'Price List'!#REF!</definedName>
    <definedName name="Price_List">'Price List'!$C$19:$T$492</definedName>
    <definedName name="_xlnm.Print_Area" localSheetId="4">Changes!$A$1:$C$154</definedName>
    <definedName name="_xlnm.Print_Area" localSheetId="1">Index!$A$1:$K$51</definedName>
    <definedName name="_xlnm.Print_Area" localSheetId="2">'Price List'!$C$19:$T$492</definedName>
    <definedName name="_xlnm.Print_Titles" localSheetId="2">'Price List'!$C:$N,'Price List'!$19:$26</definedName>
    <definedName name="Purchasing_Cost">'Price List'!#REF!</definedName>
    <definedName name="Round">'Price List'!$D$496:$E$505</definedName>
    <definedName name="Suggested">Instructions!$H$61</definedName>
  </definedNames>
  <calcPr calcId="191029"/>
</workbook>
</file>

<file path=xl/calcChain.xml><?xml version="1.0" encoding="utf-8"?>
<calcChain xmlns="http://schemas.openxmlformats.org/spreadsheetml/2006/main">
  <c r="AM343" i="1" l="1"/>
  <c r="AL343" i="1"/>
  <c r="AK343" i="1"/>
  <c r="W343" i="1"/>
  <c r="AB343" i="1" s="1"/>
  <c r="U343" i="1"/>
  <c r="AM342" i="1"/>
  <c r="AL342" i="1"/>
  <c r="AK342" i="1"/>
  <c r="W342" i="1"/>
  <c r="AB342" i="1" s="1"/>
  <c r="U342" i="1"/>
  <c r="AM195" i="1"/>
  <c r="AL195" i="1"/>
  <c r="AK195" i="1"/>
  <c r="W195" i="1"/>
  <c r="AB195" i="1" s="1"/>
  <c r="U195" i="1"/>
  <c r="AM200" i="1"/>
  <c r="AL200" i="1"/>
  <c r="AK200" i="1"/>
  <c r="W200" i="1"/>
  <c r="AB200" i="1" s="1"/>
  <c r="U200" i="1"/>
  <c r="AM196" i="1"/>
  <c r="AL196" i="1"/>
  <c r="AK196" i="1"/>
  <c r="W196" i="1"/>
  <c r="AB196" i="1" s="1"/>
  <c r="U196" i="1"/>
  <c r="AM197" i="1"/>
  <c r="AL197" i="1"/>
  <c r="AK197" i="1"/>
  <c r="W197" i="1"/>
  <c r="AB197" i="1" s="1"/>
  <c r="U197" i="1"/>
  <c r="AM198" i="1"/>
  <c r="AL198" i="1"/>
  <c r="AK198" i="1"/>
  <c r="W198" i="1"/>
  <c r="AB198" i="1" s="1"/>
  <c r="U198" i="1"/>
  <c r="AM262" i="1"/>
  <c r="AL262" i="1"/>
  <c r="AK262" i="1"/>
  <c r="W262" i="1"/>
  <c r="AB262" i="1" s="1"/>
  <c r="U262" i="1"/>
  <c r="AM413" i="1"/>
  <c r="AL413" i="1"/>
  <c r="AK413" i="1"/>
  <c r="W413" i="1"/>
  <c r="AB413" i="1" s="1"/>
  <c r="U413" i="1"/>
  <c r="AM412" i="1"/>
  <c r="AL412" i="1"/>
  <c r="AK412" i="1"/>
  <c r="W412" i="1"/>
  <c r="AB412" i="1" s="1"/>
  <c r="U412" i="1"/>
  <c r="AM78" i="1"/>
  <c r="AL78" i="1"/>
  <c r="AK78" i="1"/>
  <c r="W78" i="1"/>
  <c r="AB78" i="1" s="1"/>
  <c r="U78" i="1"/>
  <c r="AM74" i="1"/>
  <c r="AL74" i="1"/>
  <c r="AK74" i="1"/>
  <c r="W74" i="1"/>
  <c r="AB74" i="1" s="1"/>
  <c r="U74" i="1"/>
  <c r="AM73" i="1"/>
  <c r="AL73" i="1"/>
  <c r="AK73" i="1"/>
  <c r="W73" i="1"/>
  <c r="AB73" i="1" s="1"/>
  <c r="U73" i="1"/>
  <c r="AM250" i="1"/>
  <c r="AL250" i="1"/>
  <c r="AK250" i="1"/>
  <c r="W250" i="1"/>
  <c r="AB250" i="1" s="1"/>
  <c r="U250" i="1"/>
  <c r="AM243" i="1"/>
  <c r="AL243" i="1"/>
  <c r="AK243" i="1"/>
  <c r="W243" i="1"/>
  <c r="AB243" i="1" s="1"/>
  <c r="U243" i="1"/>
  <c r="AM241" i="1"/>
  <c r="AL241" i="1"/>
  <c r="AK241" i="1"/>
  <c r="W241" i="1"/>
  <c r="AB241" i="1" s="1"/>
  <c r="U241" i="1"/>
  <c r="AM467" i="1"/>
  <c r="AL467" i="1"/>
  <c r="AK467" i="1"/>
  <c r="W467" i="1"/>
  <c r="AB467" i="1" s="1"/>
  <c r="U467" i="1"/>
  <c r="AM214" i="1"/>
  <c r="AL214" i="1"/>
  <c r="AK214" i="1"/>
  <c r="W214" i="1"/>
  <c r="AB214" i="1" s="1"/>
  <c r="U214" i="1"/>
  <c r="AM210" i="1"/>
  <c r="AL210" i="1"/>
  <c r="AK210" i="1"/>
  <c r="W210" i="1"/>
  <c r="AB210" i="1" s="1"/>
  <c r="U210" i="1"/>
  <c r="AM206" i="1"/>
  <c r="AL206" i="1"/>
  <c r="AK206" i="1"/>
  <c r="W206" i="1"/>
  <c r="AB206" i="1" s="1"/>
  <c r="U206" i="1"/>
  <c r="AM138" i="1"/>
  <c r="AL138" i="1"/>
  <c r="AK138" i="1"/>
  <c r="W138" i="1"/>
  <c r="AB138" i="1" s="1"/>
  <c r="U138" i="1"/>
  <c r="AM89" i="1"/>
  <c r="AL89" i="1"/>
  <c r="AK89" i="1"/>
  <c r="W89" i="1"/>
  <c r="AB89" i="1" s="1"/>
  <c r="U89" i="1"/>
  <c r="AM88" i="1"/>
  <c r="AL88" i="1"/>
  <c r="AK88" i="1"/>
  <c r="W88" i="1"/>
  <c r="AB88" i="1" s="1"/>
  <c r="U88" i="1"/>
  <c r="AM452" i="1"/>
  <c r="AL452" i="1"/>
  <c r="AK452" i="1"/>
  <c r="W452" i="1"/>
  <c r="AB452" i="1" s="1"/>
  <c r="U452" i="1"/>
  <c r="AM374" i="1"/>
  <c r="AL374" i="1"/>
  <c r="AK374" i="1"/>
  <c r="W374" i="1"/>
  <c r="AB374" i="1" s="1"/>
  <c r="U374" i="1"/>
  <c r="AM54" i="1" l="1"/>
  <c r="AL54" i="1"/>
  <c r="AK54" i="1"/>
  <c r="W54" i="1"/>
  <c r="AB54" i="1" s="1"/>
  <c r="U54" i="1"/>
  <c r="AM53" i="1"/>
  <c r="AL53" i="1"/>
  <c r="AK53" i="1"/>
  <c r="W53" i="1"/>
  <c r="AB53" i="1" s="1"/>
  <c r="U53" i="1"/>
  <c r="AM49" i="1"/>
  <c r="AL49" i="1"/>
  <c r="AK49" i="1"/>
  <c r="W49" i="1"/>
  <c r="AB49" i="1" s="1"/>
  <c r="U49" i="1"/>
  <c r="AM48" i="1"/>
  <c r="AL48" i="1"/>
  <c r="AK48" i="1"/>
  <c r="W48" i="1"/>
  <c r="AB48" i="1" s="1"/>
  <c r="U48" i="1"/>
  <c r="AM44" i="1"/>
  <c r="AL44" i="1"/>
  <c r="AK44" i="1"/>
  <c r="W44" i="1"/>
  <c r="AB44" i="1" s="1"/>
  <c r="U44" i="1"/>
  <c r="AM43" i="1"/>
  <c r="AL43" i="1"/>
  <c r="AK43" i="1"/>
  <c r="W43" i="1"/>
  <c r="AB43" i="1" s="1"/>
  <c r="U43" i="1"/>
  <c r="AM177" i="1"/>
  <c r="AL177" i="1"/>
  <c r="AK177" i="1"/>
  <c r="W177" i="1"/>
  <c r="AB177" i="1" s="1"/>
  <c r="U177" i="1"/>
  <c r="AM455" i="1"/>
  <c r="AL455" i="1"/>
  <c r="AK455" i="1"/>
  <c r="W455" i="1"/>
  <c r="AB455" i="1" s="1"/>
  <c r="U455" i="1"/>
  <c r="AM454" i="1"/>
  <c r="AL454" i="1"/>
  <c r="AK454" i="1"/>
  <c r="W454" i="1"/>
  <c r="AB454" i="1" s="1"/>
  <c r="U454" i="1"/>
  <c r="AM274" i="1"/>
  <c r="AL274" i="1"/>
  <c r="AK274" i="1"/>
  <c r="W274" i="1"/>
  <c r="AB274" i="1" s="1"/>
  <c r="U274" i="1"/>
  <c r="AM256" i="1"/>
  <c r="AL256" i="1"/>
  <c r="AK256" i="1"/>
  <c r="W256" i="1"/>
  <c r="AB256" i="1" s="1"/>
  <c r="U256" i="1"/>
  <c r="AM231" i="1"/>
  <c r="AL231" i="1"/>
  <c r="AK231" i="1"/>
  <c r="W231" i="1"/>
  <c r="AB231" i="1" s="1"/>
  <c r="U231" i="1"/>
  <c r="AM230" i="1"/>
  <c r="AL230" i="1"/>
  <c r="AK230" i="1"/>
  <c r="W230" i="1"/>
  <c r="AB230" i="1" s="1"/>
  <c r="U230" i="1"/>
  <c r="AM229" i="1"/>
  <c r="AL229" i="1"/>
  <c r="AK229" i="1"/>
  <c r="W229" i="1"/>
  <c r="AB229" i="1" s="1"/>
  <c r="U229" i="1"/>
  <c r="AM158" i="1"/>
  <c r="AL158" i="1"/>
  <c r="AK158" i="1"/>
  <c r="W158" i="1"/>
  <c r="AB158" i="1" s="1"/>
  <c r="U158" i="1"/>
  <c r="AM144" i="1"/>
  <c r="AL144" i="1"/>
  <c r="AK144" i="1"/>
  <c r="W144" i="1"/>
  <c r="AB144" i="1" s="1"/>
  <c r="U144" i="1"/>
  <c r="AM172" i="1"/>
  <c r="AL172" i="1"/>
  <c r="AK172" i="1"/>
  <c r="W172" i="1"/>
  <c r="AB172" i="1" s="1"/>
  <c r="U172" i="1"/>
  <c r="AM67" i="1"/>
  <c r="AL67" i="1"/>
  <c r="AK67" i="1"/>
  <c r="W67" i="1"/>
  <c r="AB67" i="1" s="1"/>
  <c r="U67" i="1"/>
  <c r="AM321" i="1"/>
  <c r="AL321" i="1"/>
  <c r="AK321" i="1"/>
  <c r="W321" i="1"/>
  <c r="AB321" i="1" s="1"/>
  <c r="U321" i="1"/>
  <c r="AM287" i="1"/>
  <c r="AL287" i="1"/>
  <c r="AK287" i="1"/>
  <c r="W287" i="1"/>
  <c r="AB287" i="1" s="1"/>
  <c r="U287" i="1"/>
  <c r="AM286" i="1"/>
  <c r="AL286" i="1"/>
  <c r="AK286" i="1"/>
  <c r="W286" i="1"/>
  <c r="AB286" i="1" s="1"/>
  <c r="U286" i="1"/>
  <c r="AM288" i="1"/>
  <c r="AL288" i="1"/>
  <c r="AK288" i="1"/>
  <c r="W288" i="1"/>
  <c r="AB288" i="1" s="1"/>
  <c r="U288" i="1"/>
  <c r="AM166" i="1"/>
  <c r="AL166" i="1"/>
  <c r="AK166" i="1"/>
  <c r="W166" i="1"/>
  <c r="AB166" i="1" s="1"/>
  <c r="U166" i="1"/>
  <c r="AM151" i="1"/>
  <c r="AL151" i="1"/>
  <c r="AK151" i="1"/>
  <c r="W151" i="1"/>
  <c r="AB151" i="1" s="1"/>
  <c r="U151" i="1"/>
  <c r="AM461" i="1"/>
  <c r="AL461" i="1"/>
  <c r="AK461" i="1"/>
  <c r="W461" i="1"/>
  <c r="AB461" i="1" s="1"/>
  <c r="U461" i="1"/>
  <c r="AM406" i="1"/>
  <c r="AL406" i="1"/>
  <c r="AK406" i="1"/>
  <c r="W406" i="1"/>
  <c r="AB406" i="1" s="1"/>
  <c r="U406" i="1"/>
  <c r="AM223" i="1"/>
  <c r="AL223" i="1"/>
  <c r="AK223" i="1"/>
  <c r="W223" i="1"/>
  <c r="AB223" i="1" s="1"/>
  <c r="U223" i="1"/>
  <c r="AM222" i="1"/>
  <c r="AL222" i="1"/>
  <c r="AK222" i="1"/>
  <c r="W222" i="1"/>
  <c r="AB222" i="1" s="1"/>
  <c r="U222" i="1"/>
  <c r="AM189" i="1"/>
  <c r="AL189" i="1"/>
  <c r="AK189" i="1"/>
  <c r="W189" i="1"/>
  <c r="AB189" i="1" s="1"/>
  <c r="U189" i="1"/>
  <c r="AM130" i="1"/>
  <c r="AL130" i="1"/>
  <c r="AK130" i="1"/>
  <c r="W130" i="1"/>
  <c r="AB130" i="1" s="1"/>
  <c r="U130" i="1"/>
  <c r="AM131" i="1"/>
  <c r="AL131" i="1"/>
  <c r="AK131" i="1"/>
  <c r="W131" i="1"/>
  <c r="AB131" i="1" s="1"/>
  <c r="U131" i="1"/>
  <c r="AM132" i="1"/>
  <c r="AL132" i="1"/>
  <c r="AK132" i="1"/>
  <c r="W132" i="1"/>
  <c r="AB132" i="1" s="1"/>
  <c r="U132" i="1"/>
  <c r="AM128" i="1"/>
  <c r="AL128" i="1"/>
  <c r="AK128" i="1"/>
  <c r="W128" i="1"/>
  <c r="AB128" i="1" s="1"/>
  <c r="U128" i="1"/>
  <c r="AM122" i="1"/>
  <c r="AL122" i="1"/>
  <c r="AK122" i="1"/>
  <c r="W122" i="1"/>
  <c r="AB122" i="1" s="1"/>
  <c r="U122" i="1"/>
  <c r="AM444" i="1"/>
  <c r="AL444" i="1"/>
  <c r="AK444" i="1"/>
  <c r="W444" i="1"/>
  <c r="AB444" i="1" s="1"/>
  <c r="U444" i="1"/>
  <c r="AM441" i="1"/>
  <c r="AL441" i="1"/>
  <c r="AK441" i="1"/>
  <c r="W441" i="1"/>
  <c r="AB441" i="1" s="1"/>
  <c r="U441" i="1"/>
  <c r="AM442" i="1"/>
  <c r="AL442" i="1"/>
  <c r="AK442" i="1"/>
  <c r="W442" i="1"/>
  <c r="AB442" i="1" s="1"/>
  <c r="U442" i="1"/>
  <c r="AM423" i="1"/>
  <c r="AL423" i="1"/>
  <c r="AK423" i="1"/>
  <c r="W423" i="1"/>
  <c r="AB423" i="1" s="1"/>
  <c r="U423" i="1"/>
  <c r="AM111" i="1"/>
  <c r="AL111" i="1"/>
  <c r="AK111" i="1"/>
  <c r="W111" i="1"/>
  <c r="AB111" i="1" s="1"/>
  <c r="U111" i="1"/>
  <c r="AM354" i="1"/>
  <c r="AL354" i="1"/>
  <c r="AK354" i="1"/>
  <c r="W354" i="1"/>
  <c r="AB354" i="1" s="1"/>
  <c r="U354" i="1"/>
  <c r="AM352" i="1"/>
  <c r="AL352" i="1"/>
  <c r="AK352" i="1"/>
  <c r="W352" i="1"/>
  <c r="AB352" i="1" s="1"/>
  <c r="U352" i="1"/>
  <c r="AM350" i="1"/>
  <c r="AL350" i="1"/>
  <c r="AK350" i="1"/>
  <c r="W350" i="1"/>
  <c r="AB350" i="1" s="1"/>
  <c r="U350" i="1"/>
  <c r="AM351" i="1"/>
  <c r="AL351" i="1"/>
  <c r="AK351" i="1"/>
  <c r="W351" i="1"/>
  <c r="AB351" i="1" s="1"/>
  <c r="U351" i="1"/>
  <c r="AM314" i="1"/>
  <c r="AL314" i="1"/>
  <c r="AK314" i="1"/>
  <c r="W314" i="1"/>
  <c r="AB314" i="1" s="1"/>
  <c r="U314" i="1"/>
  <c r="AM312" i="1"/>
  <c r="AL312" i="1"/>
  <c r="AK312" i="1"/>
  <c r="W312" i="1"/>
  <c r="AB312" i="1" s="1"/>
  <c r="U312" i="1"/>
  <c r="AM336" i="1"/>
  <c r="AL336" i="1"/>
  <c r="AK336" i="1"/>
  <c r="W336" i="1"/>
  <c r="AB336" i="1" s="1"/>
  <c r="U336" i="1"/>
  <c r="AM298" i="1"/>
  <c r="AL298" i="1"/>
  <c r="AK298" i="1"/>
  <c r="W298" i="1"/>
  <c r="AB298" i="1" s="1"/>
  <c r="U298" i="1"/>
  <c r="AM294" i="1"/>
  <c r="AL294" i="1"/>
  <c r="AK294" i="1"/>
  <c r="W294" i="1"/>
  <c r="AB294" i="1" s="1"/>
  <c r="U294" i="1"/>
  <c r="AM280" i="1"/>
  <c r="AL280" i="1"/>
  <c r="AK280" i="1"/>
  <c r="W280" i="1"/>
  <c r="AB280" i="1" s="1"/>
  <c r="U280" i="1"/>
  <c r="AM183" i="1"/>
  <c r="AL183" i="1"/>
  <c r="AK183" i="1"/>
  <c r="W183" i="1"/>
  <c r="AB183" i="1" s="1"/>
  <c r="U183" i="1"/>
  <c r="AM104" i="1"/>
  <c r="AL104" i="1"/>
  <c r="AK104" i="1"/>
  <c r="W104" i="1"/>
  <c r="AB104" i="1" s="1"/>
  <c r="U104" i="1"/>
  <c r="AM102" i="1"/>
  <c r="AL102" i="1"/>
  <c r="AK102" i="1"/>
  <c r="W102" i="1"/>
  <c r="AB102" i="1" s="1"/>
  <c r="U102" i="1"/>
  <c r="AM95" i="1"/>
  <c r="AL95" i="1"/>
  <c r="AK95" i="1"/>
  <c r="W95" i="1"/>
  <c r="AB95" i="1" s="1"/>
  <c r="U95" i="1"/>
  <c r="AM37" i="1"/>
  <c r="AL37" i="1"/>
  <c r="AK37" i="1"/>
  <c r="W37" i="1"/>
  <c r="AB37" i="1" s="1"/>
  <c r="U37" i="1"/>
  <c r="AM31" i="1"/>
  <c r="AL31" i="1"/>
  <c r="AK31" i="1"/>
  <c r="W31" i="1"/>
  <c r="AB31" i="1" s="1"/>
  <c r="U31" i="1"/>
  <c r="AM61" i="1"/>
  <c r="AL61" i="1"/>
  <c r="AK61" i="1"/>
  <c r="W61" i="1"/>
  <c r="AB61" i="1" s="1"/>
  <c r="U61" i="1"/>
  <c r="AM435" i="1"/>
  <c r="AL435" i="1"/>
  <c r="AK435" i="1"/>
  <c r="W435" i="1"/>
  <c r="AB435" i="1" s="1"/>
  <c r="U435" i="1"/>
  <c r="AM433" i="1"/>
  <c r="AL433" i="1"/>
  <c r="AK433" i="1"/>
  <c r="W433" i="1"/>
  <c r="AB433" i="1" s="1"/>
  <c r="U433" i="1"/>
  <c r="AM429" i="1"/>
  <c r="AL429" i="1"/>
  <c r="AK429" i="1"/>
  <c r="W429" i="1"/>
  <c r="AB429" i="1" s="1"/>
  <c r="U429" i="1"/>
  <c r="AM430" i="1"/>
  <c r="AL430" i="1"/>
  <c r="AK430" i="1"/>
  <c r="W430" i="1"/>
  <c r="AB430" i="1" s="1"/>
  <c r="U430" i="1"/>
  <c r="AM431" i="1"/>
  <c r="AL431" i="1"/>
  <c r="AK431" i="1"/>
  <c r="W431" i="1"/>
  <c r="AB431" i="1" s="1"/>
  <c r="U431" i="1"/>
  <c r="AM399" i="1"/>
  <c r="AL399" i="1"/>
  <c r="AK399" i="1"/>
  <c r="W399" i="1"/>
  <c r="AB399" i="1" s="1"/>
  <c r="U399" i="1"/>
  <c r="AM397" i="1"/>
  <c r="AL397" i="1"/>
  <c r="AK397" i="1"/>
  <c r="W397" i="1"/>
  <c r="AB397" i="1" s="1"/>
  <c r="U397" i="1"/>
  <c r="AM389" i="1"/>
  <c r="AL389" i="1"/>
  <c r="AK389" i="1"/>
  <c r="W389" i="1"/>
  <c r="AB389" i="1" s="1"/>
  <c r="U389" i="1"/>
  <c r="AM388" i="1"/>
  <c r="AL388" i="1"/>
  <c r="AK388" i="1"/>
  <c r="W388" i="1"/>
  <c r="AB388" i="1" s="1"/>
  <c r="U388" i="1"/>
  <c r="AM387" i="1"/>
  <c r="AL387" i="1"/>
  <c r="AK387" i="1"/>
  <c r="W387" i="1"/>
  <c r="AB387" i="1" s="1"/>
  <c r="U387" i="1"/>
  <c r="AM386" i="1"/>
  <c r="AL386" i="1"/>
  <c r="AK386" i="1"/>
  <c r="W386" i="1"/>
  <c r="AB386" i="1" s="1"/>
  <c r="U386" i="1"/>
  <c r="AM385" i="1"/>
  <c r="AL385" i="1"/>
  <c r="AK385" i="1"/>
  <c r="W385" i="1"/>
  <c r="AB385" i="1" s="1"/>
  <c r="U385" i="1"/>
  <c r="AM384" i="1"/>
  <c r="AL384" i="1"/>
  <c r="AK384" i="1"/>
  <c r="W384" i="1"/>
  <c r="AB384" i="1" s="1"/>
  <c r="U384" i="1"/>
  <c r="AM383" i="1"/>
  <c r="AL383" i="1"/>
  <c r="AK383" i="1"/>
  <c r="W383" i="1"/>
  <c r="AB383" i="1" s="1"/>
  <c r="U383" i="1"/>
  <c r="AM382" i="1"/>
  <c r="AL382" i="1"/>
  <c r="AK382" i="1"/>
  <c r="W382" i="1"/>
  <c r="AB382" i="1" s="1"/>
  <c r="U382" i="1"/>
  <c r="AM381" i="1"/>
  <c r="AL381" i="1"/>
  <c r="AK381" i="1"/>
  <c r="W381" i="1"/>
  <c r="AB381" i="1" s="1"/>
  <c r="U381" i="1"/>
  <c r="AM365" i="1"/>
  <c r="AL365" i="1"/>
  <c r="AK365" i="1"/>
  <c r="W365" i="1"/>
  <c r="AB365" i="1" s="1"/>
  <c r="U365" i="1"/>
  <c r="AM364" i="1"/>
  <c r="AL364" i="1"/>
  <c r="AK364" i="1"/>
  <c r="W364" i="1"/>
  <c r="AB364" i="1" s="1"/>
  <c r="U364" i="1"/>
  <c r="AM363" i="1"/>
  <c r="AL363" i="1"/>
  <c r="AK363" i="1"/>
  <c r="W363" i="1"/>
  <c r="AB363" i="1" s="1"/>
  <c r="U363" i="1"/>
  <c r="AM362" i="1"/>
  <c r="AL362" i="1"/>
  <c r="AK362" i="1"/>
  <c r="W362" i="1"/>
  <c r="AB362" i="1" s="1"/>
  <c r="U362" i="1"/>
  <c r="AM369" i="1"/>
  <c r="AL369" i="1"/>
  <c r="AK369" i="1"/>
  <c r="W369" i="1"/>
  <c r="AB369" i="1" s="1"/>
  <c r="U369" i="1"/>
  <c r="AM368" i="1"/>
  <c r="AL368" i="1"/>
  <c r="AK368" i="1"/>
  <c r="W368" i="1"/>
  <c r="AB368" i="1" s="1"/>
  <c r="U368" i="1"/>
  <c r="AM367" i="1"/>
  <c r="AL367" i="1"/>
  <c r="AK367" i="1"/>
  <c r="W367" i="1"/>
  <c r="AB367" i="1" s="1"/>
  <c r="U367" i="1"/>
  <c r="AM366" i="1"/>
  <c r="AL366" i="1"/>
  <c r="AK366" i="1"/>
  <c r="W366" i="1"/>
  <c r="AB366" i="1" s="1"/>
  <c r="U366" i="1"/>
  <c r="AM371" i="1"/>
  <c r="AL371" i="1"/>
  <c r="AK371" i="1"/>
  <c r="W371" i="1"/>
  <c r="AB371" i="1" s="1"/>
  <c r="U371" i="1"/>
  <c r="AM370" i="1"/>
  <c r="AL370" i="1"/>
  <c r="AK370" i="1"/>
  <c r="W370" i="1"/>
  <c r="AB370" i="1" s="1"/>
  <c r="U370" i="1"/>
  <c r="AM372" i="1"/>
  <c r="AL372" i="1"/>
  <c r="AK372" i="1"/>
  <c r="W372" i="1"/>
  <c r="AB372" i="1" s="1"/>
  <c r="U372" i="1"/>
  <c r="AM373" i="1"/>
  <c r="AL373" i="1"/>
  <c r="AK373" i="1"/>
  <c r="W373" i="1"/>
  <c r="AB373" i="1" s="1"/>
  <c r="U373" i="1"/>
  <c r="AM376" i="1"/>
  <c r="AL376" i="1"/>
  <c r="AK376" i="1"/>
  <c r="W376" i="1"/>
  <c r="AB376" i="1" s="1"/>
  <c r="U376" i="1"/>
  <c r="AM377" i="1"/>
  <c r="AL377" i="1"/>
  <c r="AK377" i="1"/>
  <c r="W377" i="1"/>
  <c r="AB377" i="1" s="1"/>
  <c r="U377" i="1"/>
  <c r="AM327" i="1"/>
  <c r="AL327" i="1"/>
  <c r="AK327" i="1"/>
  <c r="W327" i="1"/>
  <c r="AB327" i="1" s="1"/>
  <c r="U327" i="1"/>
  <c r="AM304" i="1"/>
  <c r="AL304" i="1"/>
  <c r="AK304" i="1"/>
  <c r="W304" i="1"/>
  <c r="AB304" i="1" s="1"/>
  <c r="U304" i="1"/>
  <c r="AM268" i="1"/>
  <c r="AL268" i="1"/>
  <c r="AK268" i="1"/>
  <c r="W268" i="1"/>
  <c r="AB268" i="1" s="1"/>
  <c r="U268" i="1"/>
  <c r="AM118" i="1"/>
  <c r="AL118" i="1"/>
  <c r="AK118" i="1"/>
  <c r="W118" i="1"/>
  <c r="AB118" i="1" s="1"/>
  <c r="U118" i="1"/>
  <c r="AM117" i="1"/>
  <c r="AL117" i="1"/>
  <c r="AK117" i="1"/>
  <c r="W117" i="1"/>
  <c r="AB117" i="1" s="1"/>
  <c r="U117" i="1"/>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U8" i="1"/>
  <c r="W8" i="1"/>
  <c r="AB8" i="1" s="1"/>
  <c r="AK8" i="1"/>
  <c r="AL8" i="1"/>
  <c r="AM8" i="1"/>
  <c r="U9" i="1"/>
  <c r="W9" i="1"/>
  <c r="AB9" i="1" s="1"/>
  <c r="AK9" i="1"/>
  <c r="AL9" i="1"/>
  <c r="AM9" i="1"/>
  <c r="U10" i="1"/>
  <c r="W10" i="1"/>
  <c r="AB10" i="1" s="1"/>
  <c r="AK10" i="1"/>
  <c r="AL10" i="1"/>
  <c r="AM10" i="1"/>
  <c r="U11" i="1"/>
  <c r="W11" i="1"/>
  <c r="AB11" i="1" s="1"/>
  <c r="AK11" i="1"/>
  <c r="AL11" i="1"/>
  <c r="AM11" i="1"/>
  <c r="U12" i="1"/>
  <c r="W12" i="1"/>
  <c r="AB12" i="1" s="1"/>
  <c r="AK12" i="1"/>
  <c r="AL12" i="1"/>
  <c r="AM12" i="1"/>
  <c r="U13" i="1"/>
  <c r="W13" i="1"/>
  <c r="AB13" i="1" s="1"/>
  <c r="AK13" i="1"/>
  <c r="AL13" i="1"/>
  <c r="AM13" i="1"/>
  <c r="S17" i="1"/>
  <c r="S24" i="1" s="1"/>
  <c r="O19" i="1"/>
  <c r="T20" i="1"/>
  <c r="AE20" i="1"/>
  <c r="N21" i="1"/>
  <c r="C22" i="1"/>
  <c r="AG22" i="1"/>
  <c r="U24" i="1"/>
  <c r="AB24" i="1"/>
  <c r="AC24" i="1"/>
  <c r="AD24" i="1"/>
  <c r="AE24" i="1"/>
  <c r="AF24" i="1"/>
  <c r="AG24" i="1"/>
  <c r="AJ24" i="1"/>
  <c r="AK24" i="1"/>
  <c r="AL24" i="1"/>
  <c r="AM24" i="1"/>
  <c r="F3" i="4"/>
  <c r="A6" i="4"/>
  <c r="B22" i="5"/>
  <c r="S343" i="1" l="1"/>
  <c r="X343" i="1"/>
  <c r="AC343" i="1" s="1"/>
  <c r="AJ343" i="1" s="1"/>
  <c r="AG343" i="1" s="1"/>
  <c r="AD343" i="1" s="1"/>
  <c r="S342" i="1"/>
  <c r="X342" i="1"/>
  <c r="AC342" i="1" s="1"/>
  <c r="AJ342" i="1" s="1"/>
  <c r="AG342" i="1" s="1"/>
  <c r="AD342" i="1" s="1"/>
  <c r="S195" i="1"/>
  <c r="X195" i="1"/>
  <c r="AC195" i="1" s="1"/>
  <c r="AJ195" i="1" s="1"/>
  <c r="AG195" i="1" s="1"/>
  <c r="AD195" i="1" s="1"/>
  <c r="S200" i="1"/>
  <c r="X200" i="1"/>
  <c r="AC200" i="1" s="1"/>
  <c r="AJ200" i="1" s="1"/>
  <c r="AG200" i="1" s="1"/>
  <c r="AD200" i="1" s="1"/>
  <c r="S196" i="1"/>
  <c r="X196" i="1"/>
  <c r="AC196" i="1" s="1"/>
  <c r="AJ196" i="1" s="1"/>
  <c r="AG196" i="1" s="1"/>
  <c r="AD196" i="1" s="1"/>
  <c r="S197" i="1"/>
  <c r="X197" i="1"/>
  <c r="AC197" i="1" s="1"/>
  <c r="AJ197" i="1" s="1"/>
  <c r="AG197" i="1" s="1"/>
  <c r="AD197" i="1" s="1"/>
  <c r="S198" i="1"/>
  <c r="X198" i="1"/>
  <c r="AC198" i="1" s="1"/>
  <c r="AJ198" i="1" s="1"/>
  <c r="AG198" i="1" s="1"/>
  <c r="AD198" i="1" s="1"/>
  <c r="S13" i="1"/>
  <c r="S369" i="1"/>
  <c r="S206" i="1"/>
  <c r="X250" i="1"/>
  <c r="AC250" i="1" s="1"/>
  <c r="AJ250" i="1" s="1"/>
  <c r="AG250" i="1" s="1"/>
  <c r="AD250" i="1" s="1"/>
  <c r="S241" i="1"/>
  <c r="S412" i="1"/>
  <c r="S210" i="1"/>
  <c r="S214" i="1"/>
  <c r="S243" i="1"/>
  <c r="S413" i="1"/>
  <c r="X467" i="1"/>
  <c r="AC467" i="1" s="1"/>
  <c r="AJ467" i="1" s="1"/>
  <c r="AG467" i="1" s="1"/>
  <c r="AD467" i="1" s="1"/>
  <c r="X78" i="1"/>
  <c r="AC78" i="1" s="1"/>
  <c r="AJ78" i="1" s="1"/>
  <c r="AG78" i="1" s="1"/>
  <c r="AD78" i="1" s="1"/>
  <c r="X12" i="1"/>
  <c r="AC12" i="1" s="1"/>
  <c r="AJ12" i="1" s="1"/>
  <c r="AG12" i="1" s="1"/>
  <c r="AD12" i="1" s="1"/>
  <c r="X151" i="1"/>
  <c r="AC151" i="1" s="1"/>
  <c r="AJ151" i="1" s="1"/>
  <c r="AG151" i="1" s="1"/>
  <c r="AD151" i="1" s="1"/>
  <c r="S397" i="1"/>
  <c r="S183" i="1"/>
  <c r="S461" i="1"/>
  <c r="X321" i="1"/>
  <c r="AC321" i="1" s="1"/>
  <c r="AJ321" i="1" s="1"/>
  <c r="AG321" i="1" s="1"/>
  <c r="AD321" i="1" s="1"/>
  <c r="S452" i="1"/>
  <c r="S374" i="1"/>
  <c r="S138" i="1"/>
  <c r="S89" i="1"/>
  <c r="S88" i="1"/>
  <c r="X88" i="1"/>
  <c r="AC88" i="1" s="1"/>
  <c r="AJ88" i="1" s="1"/>
  <c r="AG88" i="1" s="1"/>
  <c r="AD88" i="1" s="1"/>
  <c r="X314" i="1"/>
  <c r="AC314" i="1" s="1"/>
  <c r="AJ314" i="1" s="1"/>
  <c r="AG314" i="1" s="1"/>
  <c r="AD314" i="1" s="1"/>
  <c r="S371" i="1"/>
  <c r="X336" i="1"/>
  <c r="AC336" i="1" s="1"/>
  <c r="AJ336" i="1" s="1"/>
  <c r="AG336" i="1" s="1"/>
  <c r="AD336" i="1" s="1"/>
  <c r="X3" i="1"/>
  <c r="AC3" i="1" s="1"/>
  <c r="AJ3" i="1" s="1"/>
  <c r="AG3" i="1" s="1"/>
  <c r="AD3" i="1" s="1"/>
  <c r="S312" i="1"/>
  <c r="X312" i="1"/>
  <c r="AC312" i="1" s="1"/>
  <c r="AJ312" i="1" s="1"/>
  <c r="AG312" i="1" s="1"/>
  <c r="AD312" i="1" s="1"/>
  <c r="X1" i="1"/>
  <c r="AC1" i="1" s="1"/>
  <c r="AJ1" i="1" s="1"/>
  <c r="AG1" i="1" s="1"/>
  <c r="AD1" i="1" s="1"/>
  <c r="S1" i="1"/>
  <c r="S2" i="1"/>
  <c r="X2" i="1"/>
  <c r="AC2" i="1" s="1"/>
  <c r="AJ2" i="1" s="1"/>
  <c r="AG2" i="1" s="1"/>
  <c r="AD2" i="1" s="1"/>
  <c r="X9" i="1"/>
  <c r="AC9" i="1" s="1"/>
  <c r="AJ9" i="1" s="1"/>
  <c r="AG9" i="1" s="1"/>
  <c r="AD9" i="1" s="1"/>
  <c r="S9" i="1"/>
  <c r="S5" i="1"/>
  <c r="X5" i="1"/>
  <c r="AC5" i="1" s="1"/>
  <c r="AJ5" i="1" s="1"/>
  <c r="AG5" i="1" s="1"/>
  <c r="AD5" i="1" s="1"/>
  <c r="X111" i="1"/>
  <c r="AC111" i="1" s="1"/>
  <c r="AJ111" i="1" s="1"/>
  <c r="AG111" i="1" s="1"/>
  <c r="AD111" i="1" s="1"/>
  <c r="S111" i="1"/>
  <c r="S10" i="1"/>
  <c r="X10" i="1"/>
  <c r="AC10" i="1" s="1"/>
  <c r="AJ10" i="1" s="1"/>
  <c r="AG10" i="1" s="1"/>
  <c r="AD10" i="1" s="1"/>
  <c r="S11" i="1"/>
  <c r="X11" i="1"/>
  <c r="AC11" i="1" s="1"/>
  <c r="AJ11" i="1" s="1"/>
  <c r="AG11" i="1" s="1"/>
  <c r="AD11" i="1" s="1"/>
  <c r="X327" i="1"/>
  <c r="AC327" i="1" s="1"/>
  <c r="AJ327" i="1" s="1"/>
  <c r="AG327" i="1" s="1"/>
  <c r="AD327" i="1" s="1"/>
  <c r="S327" i="1"/>
  <c r="X8" i="1"/>
  <c r="AC8" i="1" s="1"/>
  <c r="AJ8" i="1" s="1"/>
  <c r="AG8" i="1" s="1"/>
  <c r="AD8" i="1" s="1"/>
  <c r="S8" i="1"/>
  <c r="S385" i="1"/>
  <c r="X385" i="1"/>
  <c r="AC385" i="1" s="1"/>
  <c r="AJ385" i="1" s="1"/>
  <c r="AG385" i="1" s="1"/>
  <c r="AD385" i="1" s="1"/>
  <c r="X383" i="1"/>
  <c r="AC383" i="1" s="1"/>
  <c r="AJ383" i="1" s="1"/>
  <c r="AG383" i="1" s="1"/>
  <c r="AD383" i="1" s="1"/>
  <c r="S383" i="1"/>
  <c r="X13" i="1" l="1"/>
  <c r="AC13" i="1" s="1"/>
  <c r="AJ13" i="1" s="1"/>
  <c r="AG13" i="1" s="1"/>
  <c r="AD13" i="1" s="1"/>
  <c r="S78" i="1"/>
  <c r="X369" i="1"/>
  <c r="AC369" i="1" s="1"/>
  <c r="AJ369" i="1" s="1"/>
  <c r="AG369" i="1" s="1"/>
  <c r="AD369" i="1" s="1"/>
  <c r="X382" i="1"/>
  <c r="AC382" i="1" s="1"/>
  <c r="AJ382" i="1" s="1"/>
  <c r="AG382" i="1" s="1"/>
  <c r="AD382" i="1" s="1"/>
  <c r="S467" i="1"/>
  <c r="X206" i="1"/>
  <c r="AC206" i="1" s="1"/>
  <c r="AJ206" i="1" s="1"/>
  <c r="AG206" i="1" s="1"/>
  <c r="AD206" i="1" s="1"/>
  <c r="X243" i="1"/>
  <c r="AC243" i="1" s="1"/>
  <c r="AJ243" i="1" s="1"/>
  <c r="AG243" i="1" s="1"/>
  <c r="AD243" i="1" s="1"/>
  <c r="S250" i="1"/>
  <c r="X214" i="1"/>
  <c r="AC214" i="1" s="1"/>
  <c r="AJ214" i="1" s="1"/>
  <c r="AG214" i="1" s="1"/>
  <c r="AD214" i="1" s="1"/>
  <c r="X412" i="1"/>
  <c r="AC412" i="1" s="1"/>
  <c r="AJ412" i="1" s="1"/>
  <c r="AG412" i="1" s="1"/>
  <c r="AD412" i="1" s="1"/>
  <c r="S12" i="1"/>
  <c r="X210" i="1"/>
  <c r="AC210" i="1" s="1"/>
  <c r="AJ210" i="1" s="1"/>
  <c r="AG210" i="1" s="1"/>
  <c r="AD210" i="1" s="1"/>
  <c r="X241" i="1"/>
  <c r="AC241" i="1" s="1"/>
  <c r="AJ241" i="1" s="1"/>
  <c r="AG241" i="1" s="1"/>
  <c r="AD241" i="1" s="1"/>
  <c r="X413" i="1"/>
  <c r="AC413" i="1" s="1"/>
  <c r="AJ413" i="1" s="1"/>
  <c r="AG413" i="1" s="1"/>
  <c r="AD413" i="1" s="1"/>
  <c r="X262" i="1"/>
  <c r="AC262" i="1" s="1"/>
  <c r="AJ262" i="1" s="1"/>
  <c r="AG262" i="1" s="1"/>
  <c r="AD262" i="1" s="1"/>
  <c r="S262" i="1"/>
  <c r="X304" i="1"/>
  <c r="AC304" i="1" s="1"/>
  <c r="AJ304" i="1" s="1"/>
  <c r="AG304" i="1" s="1"/>
  <c r="AD304" i="1" s="1"/>
  <c r="X183" i="1"/>
  <c r="AC183" i="1" s="1"/>
  <c r="AJ183" i="1" s="1"/>
  <c r="AG183" i="1" s="1"/>
  <c r="AD183" i="1" s="1"/>
  <c r="S376" i="1"/>
  <c r="X351" i="1"/>
  <c r="AC351" i="1" s="1"/>
  <c r="AJ351" i="1" s="1"/>
  <c r="AG351" i="1" s="1"/>
  <c r="AD351" i="1" s="1"/>
  <c r="S387" i="1"/>
  <c r="X429" i="1"/>
  <c r="AC429" i="1" s="1"/>
  <c r="AJ429" i="1" s="1"/>
  <c r="AG429" i="1" s="1"/>
  <c r="AD429" i="1" s="1"/>
  <c r="S73" i="1"/>
  <c r="X73" i="1"/>
  <c r="AC73" i="1" s="1"/>
  <c r="AJ73" i="1" s="1"/>
  <c r="AG73" i="1" s="1"/>
  <c r="AD73" i="1" s="1"/>
  <c r="S74" i="1"/>
  <c r="X74" i="1"/>
  <c r="AC74" i="1" s="1"/>
  <c r="AJ74" i="1" s="1"/>
  <c r="AG74" i="1" s="1"/>
  <c r="AD74" i="1" s="1"/>
  <c r="X397" i="1"/>
  <c r="AC397" i="1" s="1"/>
  <c r="AJ397" i="1" s="1"/>
  <c r="AG397" i="1" s="1"/>
  <c r="AD397" i="1" s="1"/>
  <c r="S399" i="1"/>
  <c r="S314" i="1"/>
  <c r="X461" i="1"/>
  <c r="AC461" i="1" s="1"/>
  <c r="AJ461" i="1" s="1"/>
  <c r="AG461" i="1" s="1"/>
  <c r="AD461" i="1" s="1"/>
  <c r="S362" i="1"/>
  <c r="S268" i="1"/>
  <c r="X374" i="1"/>
  <c r="AC374" i="1" s="1"/>
  <c r="AJ374" i="1" s="1"/>
  <c r="AG374" i="1" s="1"/>
  <c r="AD374" i="1" s="1"/>
  <c r="X452" i="1"/>
  <c r="AC452" i="1" s="1"/>
  <c r="AJ452" i="1" s="1"/>
  <c r="AG452" i="1" s="1"/>
  <c r="AD452" i="1" s="1"/>
  <c r="X138" i="1"/>
  <c r="AC138" i="1" s="1"/>
  <c r="AJ138" i="1" s="1"/>
  <c r="AG138" i="1" s="1"/>
  <c r="AD138" i="1" s="1"/>
  <c r="X89" i="1"/>
  <c r="AC89" i="1" s="1"/>
  <c r="AJ89" i="1" s="1"/>
  <c r="AG89" i="1" s="1"/>
  <c r="AD89" i="1" s="1"/>
  <c r="S54" i="1"/>
  <c r="S53" i="1"/>
  <c r="S49" i="1"/>
  <c r="S48" i="1"/>
  <c r="S44" i="1"/>
  <c r="S43" i="1"/>
  <c r="S377" i="1"/>
  <c r="S158" i="1"/>
  <c r="X231" i="1"/>
  <c r="AC231" i="1" s="1"/>
  <c r="AJ231" i="1" s="1"/>
  <c r="AG231" i="1" s="1"/>
  <c r="AD231" i="1" s="1"/>
  <c r="X144" i="1"/>
  <c r="AC144" i="1" s="1"/>
  <c r="AJ144" i="1" s="1"/>
  <c r="AG144" i="1" s="1"/>
  <c r="AD144" i="1" s="1"/>
  <c r="X67" i="1"/>
  <c r="AC67" i="1" s="1"/>
  <c r="AJ67" i="1" s="1"/>
  <c r="AG67" i="1" s="1"/>
  <c r="AD67" i="1" s="1"/>
  <c r="X431" i="1"/>
  <c r="AC431" i="1" s="1"/>
  <c r="AJ431" i="1" s="1"/>
  <c r="AG431" i="1" s="1"/>
  <c r="AD431" i="1" s="1"/>
  <c r="S321" i="1"/>
  <c r="X371" i="1"/>
  <c r="AC371" i="1" s="1"/>
  <c r="AJ371" i="1" s="1"/>
  <c r="AG371" i="1" s="1"/>
  <c r="AD371" i="1" s="1"/>
  <c r="X388" i="1"/>
  <c r="AC388" i="1" s="1"/>
  <c r="AJ388" i="1" s="1"/>
  <c r="AG388" i="1" s="1"/>
  <c r="AD388" i="1" s="1"/>
  <c r="S151" i="1"/>
  <c r="X286" i="1"/>
  <c r="AC286" i="1" s="1"/>
  <c r="AJ286" i="1" s="1"/>
  <c r="AG286" i="1" s="1"/>
  <c r="AD286" i="1" s="1"/>
  <c r="X288" i="1"/>
  <c r="AC288" i="1" s="1"/>
  <c r="AJ288" i="1" s="1"/>
  <c r="AG288" i="1" s="1"/>
  <c r="AD288" i="1" s="1"/>
  <c r="X166" i="1"/>
  <c r="AC166" i="1" s="1"/>
  <c r="AJ166" i="1" s="1"/>
  <c r="AG166" i="1" s="1"/>
  <c r="AD166" i="1" s="1"/>
  <c r="X287" i="1"/>
  <c r="AC287" i="1" s="1"/>
  <c r="AJ287" i="1" s="1"/>
  <c r="AG287" i="1" s="1"/>
  <c r="AD287" i="1" s="1"/>
  <c r="S336" i="1"/>
  <c r="S117" i="1"/>
  <c r="S3" i="1"/>
  <c r="X298" i="1"/>
  <c r="AC298" i="1" s="1"/>
  <c r="AJ298" i="1" s="1"/>
  <c r="AG298" i="1" s="1"/>
  <c r="AD298" i="1" s="1"/>
  <c r="S298" i="1"/>
  <c r="X4" i="1"/>
  <c r="AC4" i="1" s="1"/>
  <c r="AJ4" i="1" s="1"/>
  <c r="AG4" i="1" s="1"/>
  <c r="AD4" i="1" s="1"/>
  <c r="S4" i="1"/>
  <c r="S37" i="1"/>
  <c r="X37" i="1"/>
  <c r="AC37" i="1" s="1"/>
  <c r="AJ37" i="1" s="1"/>
  <c r="AG37" i="1" s="1"/>
  <c r="AD37" i="1" s="1"/>
  <c r="X7" i="1"/>
  <c r="AC7" i="1" s="1"/>
  <c r="AJ7" i="1" s="1"/>
  <c r="AG7" i="1" s="1"/>
  <c r="AD7" i="1" s="1"/>
  <c r="S7" i="1"/>
  <c r="S118" i="1"/>
  <c r="X118" i="1"/>
  <c r="AC118" i="1" s="1"/>
  <c r="AJ118" i="1" s="1"/>
  <c r="AG118" i="1" s="1"/>
  <c r="AD118" i="1" s="1"/>
  <c r="X6" i="1"/>
  <c r="AC6" i="1" s="1"/>
  <c r="AJ6" i="1" s="1"/>
  <c r="AG6" i="1" s="1"/>
  <c r="AD6" i="1" s="1"/>
  <c r="S6" i="1"/>
  <c r="S389" i="1"/>
  <c r="X389" i="1"/>
  <c r="AC389" i="1" s="1"/>
  <c r="AJ389" i="1" s="1"/>
  <c r="AG389" i="1" s="1"/>
  <c r="AD389" i="1" s="1"/>
  <c r="X104" i="1"/>
  <c r="AC104" i="1" s="1"/>
  <c r="AJ104" i="1" s="1"/>
  <c r="AG104" i="1" s="1"/>
  <c r="AD104" i="1" s="1"/>
  <c r="S104" i="1"/>
  <c r="X435" i="1"/>
  <c r="AC435" i="1" s="1"/>
  <c r="AJ435" i="1" s="1"/>
  <c r="AG435" i="1" s="1"/>
  <c r="AD435" i="1" s="1"/>
  <c r="S435" i="1"/>
  <c r="X433" i="1"/>
  <c r="AC433" i="1" s="1"/>
  <c r="AJ433" i="1" s="1"/>
  <c r="AG433" i="1" s="1"/>
  <c r="AD433" i="1" s="1"/>
  <c r="S433" i="1"/>
  <c r="X430" i="1"/>
  <c r="AC430" i="1" s="1"/>
  <c r="AJ430" i="1" s="1"/>
  <c r="AG430" i="1" s="1"/>
  <c r="AD430" i="1" s="1"/>
  <c r="S430" i="1"/>
  <c r="S350" i="1"/>
  <c r="X350" i="1"/>
  <c r="AC350" i="1" s="1"/>
  <c r="AJ350" i="1" s="1"/>
  <c r="AG350" i="1" s="1"/>
  <c r="AD350" i="1" s="1"/>
  <c r="S31" i="1"/>
  <c r="X31" i="1"/>
  <c r="AC31" i="1" s="1"/>
  <c r="AJ31" i="1" s="1"/>
  <c r="AG31" i="1" s="1"/>
  <c r="AD31" i="1" s="1"/>
  <c r="S280" i="1"/>
  <c r="X280" i="1"/>
  <c r="AC280" i="1" s="1"/>
  <c r="AJ280" i="1" s="1"/>
  <c r="AG280" i="1" s="1"/>
  <c r="AD280" i="1" s="1"/>
  <c r="S61" i="1"/>
  <c r="X61" i="1"/>
  <c r="AC61" i="1" s="1"/>
  <c r="AJ61" i="1" s="1"/>
  <c r="AG61" i="1" s="1"/>
  <c r="AD61" i="1" s="1"/>
  <c r="S354" i="1"/>
  <c r="X354" i="1"/>
  <c r="AC354" i="1" s="1"/>
  <c r="AJ354" i="1" s="1"/>
  <c r="AG354" i="1" s="1"/>
  <c r="AD354" i="1" s="1"/>
  <c r="X95" i="1"/>
  <c r="AC95" i="1" s="1"/>
  <c r="AJ95" i="1" s="1"/>
  <c r="AG95" i="1" s="1"/>
  <c r="AD95" i="1" s="1"/>
  <c r="S95" i="1"/>
  <c r="S352" i="1"/>
  <c r="X352" i="1"/>
  <c r="AC352" i="1" s="1"/>
  <c r="AJ352" i="1" s="1"/>
  <c r="AG352" i="1" s="1"/>
  <c r="AD352" i="1" s="1"/>
  <c r="X370" i="1"/>
  <c r="AC370" i="1" s="1"/>
  <c r="AJ370" i="1" s="1"/>
  <c r="AG370" i="1" s="1"/>
  <c r="AD370" i="1" s="1"/>
  <c r="S370" i="1"/>
  <c r="X372" i="1"/>
  <c r="AC372" i="1" s="1"/>
  <c r="AJ372" i="1" s="1"/>
  <c r="AG372" i="1" s="1"/>
  <c r="AD372" i="1" s="1"/>
  <c r="S372" i="1"/>
  <c r="X384" i="1"/>
  <c r="AC384" i="1" s="1"/>
  <c r="AJ384" i="1" s="1"/>
  <c r="AG384" i="1" s="1"/>
  <c r="AD384" i="1" s="1"/>
  <c r="S384" i="1"/>
  <c r="S365" i="1"/>
  <c r="X365" i="1"/>
  <c r="AC365" i="1" s="1"/>
  <c r="AJ365" i="1" s="1"/>
  <c r="AG365" i="1" s="1"/>
  <c r="AD365" i="1" s="1"/>
  <c r="S368" i="1"/>
  <c r="X368" i="1"/>
  <c r="AC368" i="1" s="1"/>
  <c r="AJ368" i="1" s="1"/>
  <c r="AG368" i="1" s="1"/>
  <c r="AD368" i="1" s="1"/>
  <c r="X386" i="1"/>
  <c r="AC386" i="1" s="1"/>
  <c r="AJ386" i="1" s="1"/>
  <c r="AG386" i="1" s="1"/>
  <c r="AD386" i="1" s="1"/>
  <c r="S386" i="1"/>
  <c r="X373" i="1"/>
  <c r="AC373" i="1" s="1"/>
  <c r="AJ373" i="1" s="1"/>
  <c r="AG373" i="1" s="1"/>
  <c r="AD373" i="1" s="1"/>
  <c r="S373" i="1"/>
  <c r="S367" i="1"/>
  <c r="X367" i="1"/>
  <c r="AC367" i="1" s="1"/>
  <c r="AJ367" i="1" s="1"/>
  <c r="AG367" i="1" s="1"/>
  <c r="AD367" i="1" s="1"/>
  <c r="S381" i="1"/>
  <c r="X381" i="1"/>
  <c r="AC381" i="1" s="1"/>
  <c r="AJ381" i="1" s="1"/>
  <c r="AG381" i="1" s="1"/>
  <c r="AD381" i="1" s="1"/>
  <c r="X364" i="1"/>
  <c r="AC364" i="1" s="1"/>
  <c r="AJ364" i="1" s="1"/>
  <c r="AG364" i="1" s="1"/>
  <c r="AD364" i="1" s="1"/>
  <c r="S364" i="1"/>
  <c r="S366" i="1"/>
  <c r="X366" i="1"/>
  <c r="AC366" i="1" s="1"/>
  <c r="AJ366" i="1" s="1"/>
  <c r="AG366" i="1" s="1"/>
  <c r="AD366" i="1" s="1"/>
  <c r="S382" i="1" l="1"/>
  <c r="S429" i="1"/>
  <c r="X102" i="1"/>
  <c r="AC102" i="1" s="1"/>
  <c r="AJ102" i="1" s="1"/>
  <c r="AG102" i="1" s="1"/>
  <c r="AD102" i="1" s="1"/>
  <c r="X376" i="1"/>
  <c r="AC376" i="1" s="1"/>
  <c r="AJ376" i="1" s="1"/>
  <c r="AG376" i="1" s="1"/>
  <c r="AD376" i="1" s="1"/>
  <c r="S304" i="1"/>
  <c r="X362" i="1"/>
  <c r="AC362" i="1" s="1"/>
  <c r="AJ362" i="1" s="1"/>
  <c r="AG362" i="1" s="1"/>
  <c r="AD362" i="1" s="1"/>
  <c r="S351" i="1"/>
  <c r="X387" i="1"/>
  <c r="AC387" i="1" s="1"/>
  <c r="AJ387" i="1" s="1"/>
  <c r="AG387" i="1" s="1"/>
  <c r="AD387" i="1" s="1"/>
  <c r="X399" i="1"/>
  <c r="AC399" i="1" s="1"/>
  <c r="AJ399" i="1" s="1"/>
  <c r="AG399" i="1" s="1"/>
  <c r="AD399" i="1" s="1"/>
  <c r="X294" i="1"/>
  <c r="AC294" i="1" s="1"/>
  <c r="AJ294" i="1" s="1"/>
  <c r="AG294" i="1" s="1"/>
  <c r="AD294" i="1" s="1"/>
  <c r="X268" i="1"/>
  <c r="AC268" i="1" s="1"/>
  <c r="AJ268" i="1" s="1"/>
  <c r="AG268" i="1" s="1"/>
  <c r="AD268" i="1" s="1"/>
  <c r="X363" i="1"/>
  <c r="AC363" i="1" s="1"/>
  <c r="AJ363" i="1" s="1"/>
  <c r="AG363" i="1" s="1"/>
  <c r="AD363" i="1" s="1"/>
  <c r="X49" i="1"/>
  <c r="AC49" i="1" s="1"/>
  <c r="AJ49" i="1" s="1"/>
  <c r="AG49" i="1" s="1"/>
  <c r="AD49" i="1" s="1"/>
  <c r="X44" i="1"/>
  <c r="AC44" i="1" s="1"/>
  <c r="AJ44" i="1" s="1"/>
  <c r="AG44" i="1" s="1"/>
  <c r="AD44" i="1" s="1"/>
  <c r="X54" i="1"/>
  <c r="AC54" i="1" s="1"/>
  <c r="AJ54" i="1" s="1"/>
  <c r="AG54" i="1" s="1"/>
  <c r="AD54" i="1" s="1"/>
  <c r="X48" i="1"/>
  <c r="AC48" i="1" s="1"/>
  <c r="AJ48" i="1" s="1"/>
  <c r="AG48" i="1" s="1"/>
  <c r="AD48" i="1" s="1"/>
  <c r="X53" i="1"/>
  <c r="AC53" i="1" s="1"/>
  <c r="AJ53" i="1" s="1"/>
  <c r="AG53" i="1" s="1"/>
  <c r="AD53" i="1" s="1"/>
  <c r="X43" i="1"/>
  <c r="AC43" i="1" s="1"/>
  <c r="AJ43" i="1" s="1"/>
  <c r="AG43" i="1" s="1"/>
  <c r="AD43" i="1" s="1"/>
  <c r="X377" i="1"/>
  <c r="AC377" i="1" s="1"/>
  <c r="AJ377" i="1" s="1"/>
  <c r="AG377" i="1" s="1"/>
  <c r="AD377" i="1" s="1"/>
  <c r="X158" i="1"/>
  <c r="AC158" i="1" s="1"/>
  <c r="AJ158" i="1" s="1"/>
  <c r="AG158" i="1" s="1"/>
  <c r="AD158" i="1" s="1"/>
  <c r="S67" i="1"/>
  <c r="S144" i="1"/>
  <c r="S177" i="1"/>
  <c r="X177" i="1"/>
  <c r="AC177" i="1" s="1"/>
  <c r="AJ177" i="1" s="1"/>
  <c r="AG177" i="1" s="1"/>
  <c r="AD177" i="1" s="1"/>
  <c r="S231" i="1"/>
  <c r="S431" i="1"/>
  <c r="S454" i="1"/>
  <c r="X454" i="1"/>
  <c r="AC454" i="1" s="1"/>
  <c r="AJ454" i="1" s="1"/>
  <c r="AG454" i="1" s="1"/>
  <c r="AD454" i="1" s="1"/>
  <c r="S455" i="1"/>
  <c r="X455" i="1"/>
  <c r="AC455" i="1" s="1"/>
  <c r="AJ455" i="1" s="1"/>
  <c r="AG455" i="1" s="1"/>
  <c r="AD455" i="1" s="1"/>
  <c r="S287" i="1"/>
  <c r="S286" i="1"/>
  <c r="S388" i="1"/>
  <c r="S274" i="1"/>
  <c r="X274" i="1"/>
  <c r="AC274" i="1" s="1"/>
  <c r="AJ274" i="1" s="1"/>
  <c r="AG274" i="1" s="1"/>
  <c r="AD274" i="1" s="1"/>
  <c r="S288" i="1"/>
  <c r="S256" i="1"/>
  <c r="X256" i="1"/>
  <c r="AC256" i="1" s="1"/>
  <c r="AJ256" i="1" s="1"/>
  <c r="AG256" i="1" s="1"/>
  <c r="AD256" i="1" s="1"/>
  <c r="X117" i="1"/>
  <c r="AC117" i="1" s="1"/>
  <c r="AJ117" i="1" s="1"/>
  <c r="AG117" i="1" s="1"/>
  <c r="AD117" i="1" s="1"/>
  <c r="S230" i="1"/>
  <c r="X230" i="1"/>
  <c r="AC230" i="1" s="1"/>
  <c r="AJ230" i="1" s="1"/>
  <c r="AG230" i="1" s="1"/>
  <c r="AD230" i="1" s="1"/>
  <c r="S229" i="1"/>
  <c r="X229" i="1"/>
  <c r="AC229" i="1" s="1"/>
  <c r="AJ229" i="1" s="1"/>
  <c r="AG229" i="1" s="1"/>
  <c r="AD229" i="1" s="1"/>
  <c r="S166" i="1"/>
  <c r="S172" i="1"/>
  <c r="X172" i="1"/>
  <c r="AC172" i="1" s="1"/>
  <c r="AJ172" i="1" s="1"/>
  <c r="AG172" i="1" s="1"/>
  <c r="AD172" i="1" s="1"/>
  <c r="S441" i="1"/>
  <c r="X441" i="1"/>
  <c r="AC441" i="1" s="1"/>
  <c r="AJ441" i="1" s="1"/>
  <c r="AG441" i="1" s="1"/>
  <c r="AD441" i="1" s="1"/>
  <c r="S406" i="1"/>
  <c r="X406" i="1"/>
  <c r="AC406" i="1" s="1"/>
  <c r="AJ406" i="1" s="1"/>
  <c r="AG406" i="1" s="1"/>
  <c r="AD406" i="1" s="1"/>
  <c r="S444" i="1"/>
  <c r="X444" i="1"/>
  <c r="AC444" i="1" s="1"/>
  <c r="AJ444" i="1" s="1"/>
  <c r="AG444" i="1" s="1"/>
  <c r="AD444" i="1" s="1"/>
  <c r="S128" i="1"/>
  <c r="X128" i="1"/>
  <c r="AC128" i="1" s="1"/>
  <c r="AJ128" i="1" s="1"/>
  <c r="AG128" i="1" s="1"/>
  <c r="AD128" i="1" s="1"/>
  <c r="S442" i="1"/>
  <c r="X442" i="1"/>
  <c r="AC442" i="1" s="1"/>
  <c r="AJ442" i="1" s="1"/>
  <c r="AG442" i="1" s="1"/>
  <c r="AD442" i="1" s="1"/>
  <c r="S189" i="1"/>
  <c r="X189" i="1"/>
  <c r="AC189" i="1" s="1"/>
  <c r="AJ189" i="1" s="1"/>
  <c r="AG189" i="1" s="1"/>
  <c r="AD189" i="1" s="1"/>
  <c r="S222" i="1"/>
  <c r="X222" i="1"/>
  <c r="AC222" i="1" s="1"/>
  <c r="AJ222" i="1" s="1"/>
  <c r="AG222" i="1" s="1"/>
  <c r="AD222" i="1" s="1"/>
  <c r="S132" i="1"/>
  <c r="X132" i="1"/>
  <c r="AC132" i="1" s="1"/>
  <c r="AJ132" i="1" s="1"/>
  <c r="AG132" i="1" s="1"/>
  <c r="AD132" i="1" s="1"/>
  <c r="S130" i="1"/>
  <c r="X130" i="1"/>
  <c r="AC130" i="1" s="1"/>
  <c r="AJ130" i="1" s="1"/>
  <c r="AG130" i="1" s="1"/>
  <c r="AD130" i="1" s="1"/>
  <c r="S131" i="1"/>
  <c r="X131" i="1"/>
  <c r="AC131" i="1" s="1"/>
  <c r="AJ131" i="1" s="1"/>
  <c r="AG131" i="1" s="1"/>
  <c r="AD131" i="1" s="1"/>
  <c r="X122" i="1"/>
  <c r="AC122" i="1" s="1"/>
  <c r="AJ122" i="1" s="1"/>
  <c r="AG122" i="1" s="1"/>
  <c r="AD122" i="1" s="1"/>
  <c r="S122" i="1"/>
  <c r="S423" i="1"/>
  <c r="X423" i="1"/>
  <c r="AC423" i="1" s="1"/>
  <c r="AJ423" i="1" s="1"/>
  <c r="AG423" i="1" s="1"/>
  <c r="AD423" i="1" s="1"/>
  <c r="S223" i="1"/>
  <c r="X223" i="1"/>
  <c r="AC223" i="1" s="1"/>
  <c r="AJ223" i="1" s="1"/>
  <c r="AG223" i="1" s="1"/>
  <c r="AD223" i="1" s="1"/>
  <c r="S102" i="1" l="1"/>
  <c r="S294" i="1"/>
  <c r="S363" i="1"/>
</calcChain>
</file>

<file path=xl/sharedStrings.xml><?xml version="1.0" encoding="utf-8"?>
<sst xmlns="http://schemas.openxmlformats.org/spreadsheetml/2006/main" count="2132" uniqueCount="656">
  <si>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</si>
  <si>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</si>
  <si>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</si>
  <si>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</si>
  <si>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</si>
  <si>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</si>
  <si>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</si>
  <si>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</si>
  <si>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</si>
  <si>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Colors:</t>
  </si>
  <si>
    <t>Sizes &amp; Shapes</t>
  </si>
  <si>
    <t>Cost</t>
  </si>
  <si>
    <t>List Price</t>
  </si>
  <si>
    <t>Stock</t>
  </si>
  <si>
    <t>Net</t>
  </si>
  <si>
    <t>Code</t>
  </si>
  <si>
    <t>U/M</t>
  </si>
  <si>
    <t>Note</t>
  </si>
  <si>
    <t>Disc.</t>
  </si>
  <si>
    <t>Disc</t>
  </si>
  <si>
    <t>Act. Cost</t>
  </si>
  <si>
    <t>Ocean</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</si>
  <si>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</si>
  <si>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</si>
  <si>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</si>
  <si>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</si>
  <si>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</si>
  <si>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</si>
  <si>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</si>
  <si>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</si>
  <si>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</si>
  <si>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</si>
  <si>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</si>
  <si>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</si>
  <si>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</si>
  <si>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</si>
  <si>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</si>
  <si>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</si>
  <si>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</si>
  <si>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</si>
  <si>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</si>
  <si>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</si>
  <si>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</si>
  <si>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</si>
  <si>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</si>
  <si>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</si>
  <si>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</si>
  <si>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SF</t>
  </si>
  <si>
    <t>Field</t>
  </si>
  <si>
    <t>Series</t>
  </si>
  <si>
    <t>Product Type</t>
  </si>
  <si>
    <t>Full Carton</t>
  </si>
  <si>
    <t>a</t>
  </si>
  <si>
    <t>Group</t>
  </si>
  <si>
    <t>GP Margin % for</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</si>
  <si>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</si>
  <si>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</si>
  <si>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</si>
  <si>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</si>
  <si>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</si>
  <si>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</si>
  <si>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</si>
  <si>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</si>
  <si>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</si>
  <si>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</si>
  <si>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</si>
  <si>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</si>
  <si>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</si>
  <si>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</si>
  <si>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</si>
  <si>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</si>
  <si>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</si>
  <si>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</si>
  <si>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</si>
  <si>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</si>
  <si>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</si>
  <si>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</si>
  <si>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</si>
  <si>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</si>
  <si>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</si>
  <si>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</si>
  <si>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</si>
  <si>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</si>
  <si>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</si>
  <si>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</si>
  <si>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</si>
  <si>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</si>
  <si>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 xml:space="preserve"> </t>
  </si>
  <si>
    <t>Field Tile - A</t>
  </si>
  <si>
    <t>Trim - A</t>
  </si>
  <si>
    <t>Decos - A</t>
  </si>
  <si>
    <t>10.76 SF/CTN</t>
  </si>
  <si>
    <t>Decos - T</t>
  </si>
  <si>
    <t>B</t>
  </si>
  <si>
    <t>Color:</t>
  </si>
  <si>
    <t>4" x 12"</t>
  </si>
  <si>
    <t>Field Tile - Turkey</t>
  </si>
  <si>
    <t>Trim - Turkey</t>
  </si>
  <si>
    <t>Decos - Turkey</t>
  </si>
  <si>
    <t>Item # Lookup:</t>
  </si>
  <si>
    <t>Changes</t>
  </si>
  <si>
    <t>Quarter Round</t>
  </si>
  <si>
    <t>8" x 8"</t>
  </si>
  <si>
    <t>This price list is available electronically on an Excel spreadsheet at www.conestogatile.com/pricelists.</t>
  </si>
  <si>
    <t>Concerti</t>
  </si>
  <si>
    <t>C</t>
  </si>
  <si>
    <t>Field Tile - MLW</t>
  </si>
  <si>
    <t>Trim - MLW</t>
  </si>
  <si>
    <t>Decos - MLW</t>
  </si>
  <si>
    <t>CNAR</t>
  </si>
  <si>
    <t>Arroyo</t>
  </si>
  <si>
    <t>Dali</t>
  </si>
  <si>
    <t>El Greco</t>
  </si>
  <si>
    <t>Goya Black</t>
  </si>
  <si>
    <t>Goya White</t>
  </si>
  <si>
    <t>Miro</t>
  </si>
  <si>
    <t>2" x 10"</t>
  </si>
  <si>
    <t>5.38 SF/CTN</t>
  </si>
  <si>
    <t>10.87 SF/CTN</t>
  </si>
  <si>
    <t>1/2" x 10"</t>
  </si>
  <si>
    <t>Blue</t>
  </si>
  <si>
    <t>Gray</t>
  </si>
  <si>
    <t>CNCO</t>
  </si>
  <si>
    <t>3" x 16"</t>
  </si>
  <si>
    <t>7.77 SF/CTN</t>
  </si>
  <si>
    <t>6" x 16"</t>
  </si>
  <si>
    <t>11.65 SF/CTN</t>
  </si>
  <si>
    <t>5/8" x 12"</t>
  </si>
  <si>
    <t>CNNO</t>
  </si>
  <si>
    <t>8.66 SF/CTN</t>
  </si>
  <si>
    <t>Gray             White</t>
  </si>
  <si>
    <t>6" x 6"</t>
  </si>
  <si>
    <t>11.00 SF/CTN</t>
  </si>
  <si>
    <t>CNPA</t>
  </si>
  <si>
    <t>Black</t>
  </si>
  <si>
    <t xml:space="preserve">         White</t>
  </si>
  <si>
    <t>Mosaic</t>
  </si>
  <si>
    <t>CNQU</t>
  </si>
  <si>
    <t>Ash             Blue             Deep Blue             Gray             White</t>
  </si>
  <si>
    <t>CNSL</t>
  </si>
  <si>
    <t>4" x 4"</t>
  </si>
  <si>
    <t>3" x 8"</t>
  </si>
  <si>
    <t>6" x 12"</t>
  </si>
  <si>
    <t>12" x 12"</t>
  </si>
  <si>
    <t>16" x 16"</t>
  </si>
  <si>
    <t>6" x 24"</t>
  </si>
  <si>
    <t>12" x 24"</t>
  </si>
  <si>
    <t>18" x 36"</t>
  </si>
  <si>
    <t>2-3/4" x 11"</t>
  </si>
  <si>
    <t>2" x 2"</t>
  </si>
  <si>
    <t>Small Herringbone</t>
  </si>
  <si>
    <t>10"</t>
  </si>
  <si>
    <t>10.00 SF/CTN</t>
  </si>
  <si>
    <t>11.20 SF/CTN</t>
  </si>
  <si>
    <t>10.68 SF/CTN</t>
  </si>
  <si>
    <t>12.00 SF/CTN</t>
  </si>
  <si>
    <t>6.00 SF/CTN</t>
  </si>
  <si>
    <t>10.55 SF/CTN</t>
  </si>
  <si>
    <t>Squall</t>
  </si>
  <si>
    <t>Black Blizzard</t>
  </si>
  <si>
    <t>CNST</t>
  </si>
  <si>
    <t>Black             Tan             White</t>
  </si>
  <si>
    <t>10.75 SF/CTN</t>
  </si>
  <si>
    <t>CNUR</t>
  </si>
  <si>
    <t>Bullnose</t>
  </si>
  <si>
    <t>5.42 SF/CTN</t>
  </si>
  <si>
    <t>5.46 SF/CTN</t>
  </si>
  <si>
    <t>12-1/2" x 12-3/8</t>
  </si>
  <si>
    <t>CNAL</t>
  </si>
  <si>
    <t>Alloy</t>
  </si>
  <si>
    <t>Porcelain Field Tile and Mosaics.</t>
  </si>
  <si>
    <t>19.59" x 39.19"</t>
  </si>
  <si>
    <t>16.00 SF/CTN</t>
  </si>
  <si>
    <t>CNAN</t>
  </si>
  <si>
    <t>Andalucia</t>
  </si>
  <si>
    <t>Porcelain 8" x 8" Decorative Field Tile.</t>
  </si>
  <si>
    <t xml:space="preserve">      Picasso</t>
  </si>
  <si>
    <t xml:space="preserve">      Murillo</t>
  </si>
  <si>
    <t>Note:</t>
  </si>
  <si>
    <t>Cava</t>
  </si>
  <si>
    <t>Porcelain 6" x 23.6" Wall Panels.</t>
  </si>
  <si>
    <t>CNCH</t>
  </si>
  <si>
    <t>10.79 SF/CTN</t>
  </si>
  <si>
    <t>CNCS</t>
  </si>
  <si>
    <t>5.17 SF/CTN</t>
  </si>
  <si>
    <t>Dark Gray</t>
  </si>
  <si>
    <t>Emerald</t>
  </si>
  <si>
    <t>Ivory</t>
  </si>
  <si>
    <t>Light Gray</t>
  </si>
  <si>
    <t>Chelsea</t>
  </si>
  <si>
    <t>Porcelain 2" x 10" Field Tile.</t>
  </si>
  <si>
    <t>Contempo</t>
  </si>
  <si>
    <t>Ceramic 2" x 4" Field Tile.</t>
  </si>
  <si>
    <t>Ash             Blackened             Natural             White Washed</t>
  </si>
  <si>
    <t>Cubist</t>
  </si>
  <si>
    <t>Porcelain 4" x 4" on 13" x 13" Wall Panels.</t>
  </si>
  <si>
    <t>Etruscan</t>
  </si>
  <si>
    <t>Porcelain 10" x 10" Field and Decorative Field Tile.</t>
  </si>
  <si>
    <t>15.50 SF/CTN</t>
  </si>
  <si>
    <t>CNKW</t>
  </si>
  <si>
    <t>Bradwood             Chesawood             Emmawood</t>
  </si>
  <si>
    <t>8" x 48"</t>
  </si>
  <si>
    <t>(1.00 SF/Sheet)</t>
  </si>
  <si>
    <t>(1.10 SF/Sheet)</t>
  </si>
  <si>
    <t>CNLI</t>
  </si>
  <si>
    <t>Field Tile - MLW Stone</t>
  </si>
  <si>
    <t>Trim - MLW Stone</t>
  </si>
  <si>
    <t>Decos - MLW Stone</t>
  </si>
  <si>
    <t>Heirloom</t>
  </si>
  <si>
    <t>Kingston Wood</t>
  </si>
  <si>
    <t>Limestone</t>
  </si>
  <si>
    <t>Porcelain.</t>
  </si>
  <si>
    <t>Natural Stone.</t>
  </si>
  <si>
    <t>Mantra</t>
  </si>
  <si>
    <t>Marble</t>
  </si>
  <si>
    <t>Marrakesh</t>
  </si>
  <si>
    <t>CNNB</t>
  </si>
  <si>
    <t>Nola Black</t>
  </si>
  <si>
    <t>CNNM</t>
  </si>
  <si>
    <t>Bohemian White          Gypsy Blue</t>
  </si>
  <si>
    <t>20" x 40"</t>
  </si>
  <si>
    <t>Nomad</t>
  </si>
  <si>
    <t>Ceramic.</t>
  </si>
  <si>
    <t>11.63 SF/CTN</t>
  </si>
  <si>
    <t>24" x 48"</t>
  </si>
  <si>
    <t>Onyx</t>
  </si>
  <si>
    <t>Pacific</t>
  </si>
  <si>
    <t>CNPC</t>
  </si>
  <si>
    <t>Birch          Chestnut          Driftwood          Pine</t>
  </si>
  <si>
    <t>Pastiche</t>
  </si>
  <si>
    <t>Quarry</t>
  </si>
  <si>
    <t>CNQR</t>
  </si>
  <si>
    <t>Calacatta Gold</t>
  </si>
  <si>
    <t>Calacatta Statuary</t>
  </si>
  <si>
    <t>Noir Saint Laurent</t>
  </si>
  <si>
    <t>Pulpis Dark Gray</t>
  </si>
  <si>
    <t xml:space="preserve">          Pulpis Gray</t>
  </si>
  <si>
    <t xml:space="preserve">          Pulpis Taupe</t>
  </si>
  <si>
    <t>4.5" x 4.5"</t>
  </si>
  <si>
    <t>2.25" x 9"</t>
  </si>
  <si>
    <t>4.5" x 9"</t>
  </si>
  <si>
    <t>Artista</t>
  </si>
  <si>
    <t>Brique</t>
  </si>
  <si>
    <t>Cadence</t>
  </si>
  <si>
    <t>Porcelain</t>
  </si>
  <si>
    <t>Cambridge</t>
  </si>
  <si>
    <t>Ceramic</t>
  </si>
  <si>
    <t>Camden</t>
  </si>
  <si>
    <t>Charleston</t>
  </si>
  <si>
    <t>Cotto Brick</t>
  </si>
  <si>
    <t>Empire</t>
  </si>
  <si>
    <t>Heavy Metal</t>
  </si>
  <si>
    <t>Natural Stone</t>
  </si>
  <si>
    <t>Metro</t>
  </si>
  <si>
    <t>Nola</t>
  </si>
  <si>
    <t>Piazza</t>
  </si>
  <si>
    <t>Piccadilly</t>
  </si>
  <si>
    <t>Recycled Glass</t>
  </si>
  <si>
    <t>Quadrant</t>
  </si>
  <si>
    <t>Rainforest</t>
  </si>
  <si>
    <t>Shaftwood</t>
  </si>
  <si>
    <t>Slate</t>
  </si>
  <si>
    <t>Stella</t>
  </si>
  <si>
    <t>Urban</t>
  </si>
  <si>
    <t>CNMR</t>
  </si>
  <si>
    <t>Black             Blue             Gray             Rose             White</t>
  </si>
  <si>
    <t>Color Coal Black 7" x 8" Hex Field Tile, 4.3" x 4.3" Lines, 8.8" x 8.8" Rows, 3" x 17.7" Tread and 7" x 8" Hex Multi Decorative Field Tile only.  Color Sky Blue 3" x 17.7" Field Tile  and 8.8" x 8.8" Rows Decorative Field Tile only.  All formats in color Storm Gray.  Color Tarnished White 4.3" x 4.3" Snakeskin Decorative Field Tile only.</t>
  </si>
  <si>
    <t>3" x 12" Picket Field Tile only in all colors.</t>
  </si>
  <si>
    <t>Entire Series.</t>
  </si>
  <si>
    <t>CNMO</t>
  </si>
  <si>
    <t>5.54 SF/CTN</t>
  </si>
  <si>
    <t>Moroccan</t>
  </si>
  <si>
    <t>CNPL</t>
  </si>
  <si>
    <t>Plume</t>
  </si>
  <si>
    <t>Pyramid</t>
  </si>
  <si>
    <t>Gloss Aqua</t>
  </si>
  <si>
    <t>Gloss Black</t>
  </si>
  <si>
    <t>Gloss Pewter</t>
  </si>
  <si>
    <t xml:space="preserve">    Matte Clay</t>
  </si>
  <si>
    <t xml:space="preserve">    Gloss White</t>
  </si>
  <si>
    <t xml:space="preserve">    Gloss Teal</t>
  </si>
  <si>
    <t xml:space="preserve">  Matte Gray</t>
  </si>
  <si>
    <t xml:space="preserve">  Matte Sea</t>
  </si>
  <si>
    <t xml:space="preserve">  Matte Graphite</t>
  </si>
  <si>
    <t xml:space="preserve">         Matte White</t>
  </si>
  <si>
    <t>CNSE</t>
  </si>
  <si>
    <t>Avocado</t>
  </si>
  <si>
    <t>Bone</t>
  </si>
  <si>
    <t>Light Blue</t>
  </si>
  <si>
    <t xml:space="preserve">          Terracotta</t>
  </si>
  <si>
    <t xml:space="preserve">          Spice</t>
  </si>
  <si>
    <t>4" x 8"</t>
  </si>
  <si>
    <t>a) Available in color White only.</t>
  </si>
  <si>
    <t>6.16 SF/CTN</t>
  </si>
  <si>
    <t>10.64 SF/CTN</t>
  </si>
  <si>
    <t>Sedona</t>
  </si>
  <si>
    <t>CNCL</t>
  </si>
  <si>
    <t>1" x 1"</t>
  </si>
  <si>
    <t>12" x 12" x 1/4"</t>
  </si>
  <si>
    <t>(0.97 SF/Sheet)</t>
  </si>
  <si>
    <t>13.58 SF/CTN</t>
  </si>
  <si>
    <t>Aviation Blue</t>
  </si>
  <si>
    <t>Cloud</t>
  </si>
  <si>
    <t>Cement</t>
  </si>
  <si>
    <t xml:space="preserve">    Mint</t>
  </si>
  <si>
    <t xml:space="preserve">    Myrtle</t>
  </si>
  <si>
    <t>Chiclet</t>
  </si>
  <si>
    <t>Porcelain Floor &amp; Wall Mosaics.</t>
  </si>
  <si>
    <t>Petrified Wood</t>
  </si>
  <si>
    <t xml:space="preserve">      White</t>
  </si>
  <si>
    <t xml:space="preserve">      Sage</t>
  </si>
  <si>
    <t>All formats in color Hawthorne White (Honed) only.</t>
  </si>
  <si>
    <t>9.04 SF/CTN</t>
  </si>
  <si>
    <t>Mayfair</t>
  </si>
  <si>
    <t>5" x 5" x 5/16"</t>
  </si>
  <si>
    <t>5.49 SF/CTN</t>
  </si>
  <si>
    <t>CNTE</t>
  </si>
  <si>
    <t>Dark          Light</t>
  </si>
  <si>
    <t>8" x 16"</t>
  </si>
  <si>
    <t>11.52 SF/CTN</t>
  </si>
  <si>
    <t>Field - Cross</t>
  </si>
  <si>
    <t>6.14 SF/CTN</t>
  </si>
  <si>
    <t>Field - Star</t>
  </si>
  <si>
    <t>4.10 SF/CTN</t>
  </si>
  <si>
    <t>Floor:</t>
  </si>
  <si>
    <t>Wall:</t>
  </si>
  <si>
    <t>Field - Brick</t>
  </si>
  <si>
    <t>Terracotta</t>
  </si>
  <si>
    <t>Porcelain Floor &amp; Ceramic Wall.</t>
  </si>
  <si>
    <t>Valencia</t>
  </si>
  <si>
    <t>CNVA</t>
  </si>
  <si>
    <t>3" Hexagon Mosaic only in all colors.</t>
  </si>
  <si>
    <t>CNGA</t>
  </si>
  <si>
    <t>20.00 SF/CTN</t>
  </si>
  <si>
    <t>24" x 24" x 5/16"</t>
  </si>
  <si>
    <t>Gatsby</t>
  </si>
  <si>
    <t>CNGE</t>
  </si>
  <si>
    <t>8" x 8" x 1/4"</t>
  </si>
  <si>
    <t>Natural</t>
  </si>
  <si>
    <t>Gesso</t>
  </si>
  <si>
    <t>Notes:</t>
  </si>
  <si>
    <t>CNLR</t>
  </si>
  <si>
    <t>3" x 9" x 1/4"</t>
  </si>
  <si>
    <t>8.25 SF/CTN</t>
  </si>
  <si>
    <t>Limerick</t>
  </si>
  <si>
    <t>CNML</t>
  </si>
  <si>
    <t>Blue             Gray             Lime             Taupe             White</t>
  </si>
  <si>
    <t>6" x 6" x 5/16"</t>
  </si>
  <si>
    <t>3" x 8" x 5/16"</t>
  </si>
  <si>
    <t>1/2" x 12"</t>
  </si>
  <si>
    <t>8" x 9" x 1/4"</t>
  </si>
  <si>
    <t>4" x 4" x 5/16"</t>
  </si>
  <si>
    <t>4" x 8" x 5/16"</t>
  </si>
  <si>
    <t>8" x 24" x 5/16"</t>
  </si>
  <si>
    <t>CNSC</t>
  </si>
  <si>
    <t>3" x 18"</t>
  </si>
  <si>
    <t>9.69 SF/CTN</t>
  </si>
  <si>
    <t>Belgian Bluestone</t>
  </si>
  <si>
    <t>French Limestone</t>
  </si>
  <si>
    <t>Piasentina Stone</t>
  </si>
  <si>
    <t>Roman Travertine</t>
  </si>
  <si>
    <t xml:space="preserve">           Soap Stone</t>
  </si>
  <si>
    <t xml:space="preserve">           Silver Gray Travertine</t>
  </si>
  <si>
    <t>Stone Classics</t>
  </si>
  <si>
    <r>
      <t>VALENCIA</t>
    </r>
    <r>
      <rPr>
        <i/>
        <u/>
        <sz val="8"/>
        <rFont val="Arial"/>
        <family val="2"/>
      </rPr>
      <t xml:space="preserve"> - Porcelain Floor &amp; Ceramic Wall</t>
    </r>
  </si>
  <si>
    <t>CNWO</t>
  </si>
  <si>
    <t>Ash          Cypress          Oak</t>
  </si>
  <si>
    <t>18" x 48" x 5/16"</t>
  </si>
  <si>
    <t>18.00 SF/CTN</t>
  </si>
  <si>
    <t>Woodridge</t>
  </si>
  <si>
    <t>13" x 13" x 1/4"</t>
  </si>
  <si>
    <t>Ink</t>
  </si>
  <si>
    <t xml:space="preserve">       Olive</t>
  </si>
  <si>
    <t xml:space="preserve">       Navy Blue</t>
  </si>
  <si>
    <t xml:space="preserve">   Rope</t>
  </si>
  <si>
    <t xml:space="preserve">   Sea</t>
  </si>
  <si>
    <t xml:space="preserve">     Smoke</t>
  </si>
  <si>
    <t xml:space="preserve">     Snow</t>
  </si>
  <si>
    <t>Malibu</t>
  </si>
  <si>
    <t>Momentum</t>
  </si>
  <si>
    <t>Chalk          Dove          Natural          White Gloss</t>
  </si>
  <si>
    <t>2" x 6" x 5/16"</t>
  </si>
  <si>
    <t>4.86 SF/CTN</t>
  </si>
  <si>
    <t>CNHA</t>
  </si>
  <si>
    <t>Beige</t>
  </si>
  <si>
    <t>Forest Green</t>
  </si>
  <si>
    <t>Frost</t>
  </si>
  <si>
    <t xml:space="preserve">    Hunter Green</t>
  </si>
  <si>
    <t xml:space="preserve">    Silver</t>
  </si>
  <si>
    <t>Turquoise</t>
  </si>
  <si>
    <t>Hampstead</t>
  </si>
  <si>
    <t>CNHB</t>
  </si>
  <si>
    <t>Carbon Black</t>
  </si>
  <si>
    <t>Earth Brown</t>
  </si>
  <si>
    <t>Multicolor</t>
  </si>
  <si>
    <t xml:space="preserve">    Pearl Gray</t>
  </si>
  <si>
    <t xml:space="preserve">    Sand</t>
  </si>
  <si>
    <t xml:space="preserve">    Sienna</t>
  </si>
  <si>
    <t>Silver Gray</t>
  </si>
  <si>
    <t>Smoke</t>
  </si>
  <si>
    <t>White</t>
  </si>
  <si>
    <t>2" x 18"</t>
  </si>
  <si>
    <t>8.32 SF/CTN</t>
  </si>
  <si>
    <t>Hudson Brick</t>
  </si>
  <si>
    <t>Alabaster          Dollar Green          Misty Gray          Pale Blue          White</t>
  </si>
  <si>
    <t>Faro (Honed)</t>
  </si>
  <si>
    <t>Orval (Honed)</t>
  </si>
  <si>
    <t>4.50 SF/PC</t>
  </si>
  <si>
    <t>CNNR</t>
  </si>
  <si>
    <t>Black          Gray          Ivory</t>
  </si>
  <si>
    <t>Normandy</t>
  </si>
  <si>
    <t>24" x 24"</t>
  </si>
  <si>
    <t>24" x 36"</t>
  </si>
  <si>
    <t>CNPO</t>
  </si>
  <si>
    <t>Arabescato Marble</t>
  </si>
  <si>
    <t>Ivory Travertine</t>
  </si>
  <si>
    <t>Marmo Bianco</t>
  </si>
  <si>
    <t>Portofino</t>
  </si>
  <si>
    <t>4" x 12" Field Tile format only in color White Venatino in both the Honed and the Polished surfaces.</t>
  </si>
  <si>
    <t>4" x 12" x 5/16" Decorative Mix in colors Pearl and White.</t>
  </si>
  <si>
    <t xml:space="preserve">Color Coal Black 4.3" x 8.8", 3" x 17.7" and 8.8" x 17.7" Field Tile formats only.  All formats in color Sky Blue.  Color Tarnished White 7" x 8" Hex Field Tile format, 3" x 17.7" Tread and 7" x 8" Hex Multi Decorative Patterns only. </t>
  </si>
  <si>
    <t>8" x 8" x 1/4" Field Tile format only in colors Gray and White.</t>
  </si>
  <si>
    <t>Colors Montagu and Wentworth only in all formats.</t>
  </si>
  <si>
    <r>
      <t>MALIBU</t>
    </r>
    <r>
      <rPr>
        <i/>
        <u/>
        <sz val="8"/>
        <rFont val="Arial"/>
        <family val="2"/>
      </rPr>
      <t xml:space="preserve"> - Porcelain Wall</t>
    </r>
  </si>
  <si>
    <t>CNAT</t>
  </si>
  <si>
    <t>Buckhead          Midtown          Morningside          Westside</t>
  </si>
  <si>
    <t>3" x 11" x 5/16"</t>
  </si>
  <si>
    <t>Atlanta Brick</t>
  </si>
  <si>
    <t>Field (Decorative Pattern)</t>
  </si>
  <si>
    <t>Cromwell</t>
  </si>
  <si>
    <t>24" x 48" x 5/16"</t>
  </si>
  <si>
    <t>Porcelain Floor &amp; Wall Tile.</t>
  </si>
  <si>
    <t>CNGR</t>
  </si>
  <si>
    <t>Buff             Calcite             Mesquite             Sagebrush</t>
  </si>
  <si>
    <t>Grand Canyon</t>
  </si>
  <si>
    <t>Ceramic Wall Tile.</t>
  </si>
  <si>
    <t>Havana</t>
  </si>
  <si>
    <t>2.5" x 10" x 5/16"</t>
  </si>
  <si>
    <t>CNHV</t>
  </si>
  <si>
    <t>2" x 16" x 5/16"</t>
  </si>
  <si>
    <t>10.77 SF/CTN</t>
  </si>
  <si>
    <t>Bosque Verde</t>
  </si>
  <si>
    <t>Cerda Rosa</t>
  </si>
  <si>
    <t xml:space="preserve">       Deep Blue</t>
  </si>
  <si>
    <t xml:space="preserve">       Gray</t>
  </si>
  <si>
    <t xml:space="preserve">    Loden Green</t>
  </si>
  <si>
    <t xml:space="preserve">    Mission Red</t>
  </si>
  <si>
    <t xml:space="preserve">         Tierra Brown</t>
  </si>
  <si>
    <r>
      <t>MARMOL</t>
    </r>
    <r>
      <rPr>
        <i/>
        <u/>
        <sz val="8"/>
        <rFont val="Arial"/>
        <family val="2"/>
      </rPr>
      <t xml:space="preserve"> - Porcelain Floor &amp; Wall</t>
    </r>
  </si>
  <si>
    <t>Blanco          Marron</t>
  </si>
  <si>
    <t>Marmol</t>
  </si>
  <si>
    <t>2.5" x 7" x 5/16"</t>
  </si>
  <si>
    <t>Field - Amulet</t>
  </si>
  <si>
    <t>6.31 SF/CTN</t>
  </si>
  <si>
    <t>4.21 SF/CTN</t>
  </si>
  <si>
    <t>Alhambra          Malaga          Marbella          Seville</t>
  </si>
  <si>
    <t>Casablanca          Fez          Safi          Tangier</t>
  </si>
  <si>
    <t>Dauphine          Lafayette          Magazine          Orleans          Toulouse</t>
  </si>
  <si>
    <t>Decatur          Tulane</t>
  </si>
  <si>
    <t>Carmel          Laguna          Lodi          Ojai</t>
  </si>
  <si>
    <t>Field - Hexagon</t>
  </si>
  <si>
    <t>Field - Picket</t>
  </si>
  <si>
    <t>CNVI</t>
  </si>
  <si>
    <t>Auburn          Blue          Green</t>
  </si>
  <si>
    <t>2.56" x 7.87" x 5/16"</t>
  </si>
  <si>
    <t>5.39 SF/CTN</t>
  </si>
  <si>
    <t>4.85 SF/CTN</t>
  </si>
  <si>
    <t>Vintage</t>
  </si>
  <si>
    <t>Due to ongoing issues with the consistency of the mounting of this hexagon mosaic, we will be pulling it from the market.</t>
  </si>
  <si>
    <t>All formats in color Tarnished White only.</t>
  </si>
  <si>
    <t xml:space="preserve">3" x 8", 6" x 12", 12" x 12" and 12" x 24" Field Tile formats only in colors Faro (Honed), Orval (Honed) and St. Bernardus (Honed). </t>
  </si>
  <si>
    <t>3" x 8", 6" x 12", 12" x 12", 12" x 24" and 18" x 36" Field Tile formats only in color White Venatino (Honed).</t>
  </si>
  <si>
    <t>(16 pcs. Per Carton)</t>
  </si>
  <si>
    <t>(24 pcs. Per Carton)</t>
  </si>
  <si>
    <t>a) For the Cross and Star pattern, order equal amounts of each.  Example:  100 SF total needed, order 50 SF of the Cross and 50 SF of the Star patterns.</t>
  </si>
  <si>
    <t>a) Packaging is changing from 11.00 SF/CTN to 5.50 SF/CTN as inventory with old packaging is depleted.</t>
  </si>
  <si>
    <t>5.50 SF/CTN</t>
  </si>
  <si>
    <t>Florence Beige</t>
  </si>
  <si>
    <t>Florence Gray</t>
  </si>
  <si>
    <t xml:space="preserve">       Milan Beige</t>
  </si>
  <si>
    <t xml:space="preserve">       Milan Gray</t>
  </si>
  <si>
    <t xml:space="preserve">    Venice</t>
  </si>
  <si>
    <t>Colors Florence Beige, Florence Gray, Milan Beige, Milan Gray and Venice added.</t>
  </si>
  <si>
    <t>CNIT</t>
  </si>
  <si>
    <t>Italia</t>
  </si>
  <si>
    <t>Pisa</t>
  </si>
  <si>
    <t xml:space="preserve">4" x 12" and 6" x 24" Field Tile, 2" x 2" Mosaic, Small Herringbone Mosaic, 12" Chair Rail and 5/8" x 12" Pencil formats only in colors Faro (Honed), Orval (Honed) and St. Bernardus (Honed). </t>
  </si>
  <si>
    <t>8" x 16" x 5/8"</t>
  </si>
  <si>
    <t>16" x 24" x 5/8"</t>
  </si>
  <si>
    <t>8.00 SF/CTN</t>
  </si>
  <si>
    <t>Chimay (Honed)</t>
  </si>
  <si>
    <t>Color White Venatino (Honed) in all formats and finishes.</t>
  </si>
  <si>
    <t>b</t>
  </si>
  <si>
    <t>Versailles Pattern added to color Black Blizzard only.</t>
  </si>
  <si>
    <t>Field - Versailles Pattern</t>
  </si>
  <si>
    <t>Field - Flat</t>
  </si>
  <si>
    <t>2.56" x 7.87" x 5/16" Flat Field Tile format added.</t>
  </si>
  <si>
    <t>CNCZ</t>
  </si>
  <si>
    <t>Capri          Perla</t>
  </si>
  <si>
    <t>Caliza</t>
  </si>
  <si>
    <t>Field - Carved</t>
  </si>
  <si>
    <t>Field - Scraped</t>
  </si>
  <si>
    <t>Gibraltar</t>
  </si>
  <si>
    <t>CNGI</t>
  </si>
  <si>
    <t>Beige             Blue             Gray             Terra             Turquoise             White</t>
  </si>
  <si>
    <t>2.5" x 7"</t>
  </si>
  <si>
    <t>CNLU</t>
  </si>
  <si>
    <t>Black          Greige          Olive          Sage          Silver          Terracotta          White</t>
  </si>
  <si>
    <t>8" x 8" x 5/16"</t>
  </si>
  <si>
    <t>Blue          Caramel          Honey</t>
  </si>
  <si>
    <t>Deep Green</t>
  </si>
  <si>
    <t>CNZA</t>
  </si>
  <si>
    <t>Ice          Mist          Pistachio          Twilight          White</t>
  </si>
  <si>
    <t>Zahara</t>
  </si>
  <si>
    <t>5.5" x 8" x 5/16"</t>
  </si>
  <si>
    <t>Field - Arabesque</t>
  </si>
  <si>
    <t>5.51 SF/CTN</t>
  </si>
  <si>
    <t>Luxor</t>
  </si>
  <si>
    <t>CNMI</t>
  </si>
  <si>
    <t>Aegean Green</t>
  </si>
  <si>
    <t>Anthracite</t>
  </si>
  <si>
    <t xml:space="preserve">    Beige</t>
  </si>
  <si>
    <t xml:space="preserve">    Celadon Green</t>
  </si>
  <si>
    <t xml:space="preserve">     Gray</t>
  </si>
  <si>
    <t xml:space="preserve">     Dark Blue</t>
  </si>
  <si>
    <t xml:space="preserve">   Light Blue</t>
  </si>
  <si>
    <t xml:space="preserve">   White</t>
  </si>
  <si>
    <t>Milton</t>
  </si>
  <si>
    <t>3" x 12"</t>
  </si>
  <si>
    <t>6.35 SF/CTN</t>
  </si>
  <si>
    <t>CNMD</t>
  </si>
  <si>
    <t>Milton Ridge</t>
  </si>
  <si>
    <t>Packaging is changing from 11.00 SF/CTN to 5.50 SF/CTN as inventory with old packaging is depleted.</t>
  </si>
  <si>
    <t>b) For the Cross &amp; Star pattern, order equal amounts of each.  Example:  100 SF total needed, order 50 SF of the Cross &amp; 50 SF of the Star.</t>
  </si>
  <si>
    <t>a) For the Amulet &amp; Cross pattern, order (2) Amulet per (1) Cross.  Example:  104.28 SF total needed, order 53.80 SF of the Amulet &amp; 50.48 SF of the Cross.</t>
  </si>
  <si>
    <t>(16 Pieces per Carton, 0.263 SF per Piece)</t>
  </si>
  <si>
    <t>(24 Pieces per Carton, 0.269 SF per Piece)</t>
  </si>
  <si>
    <t>(36 Pieces per Carton, 0.149 SF per Piece)</t>
  </si>
  <si>
    <t xml:space="preserve">  </t>
  </si>
  <si>
    <t>CNBA</t>
  </si>
  <si>
    <t>Barcelona</t>
  </si>
  <si>
    <t>Porcelain Floor &amp; Wall.</t>
  </si>
  <si>
    <t>Porcelain Floor &amp; Wall</t>
  </si>
  <si>
    <t>Field - Leaf</t>
  </si>
  <si>
    <t>Matte</t>
  </si>
  <si>
    <t>6.5" x 6.5" x 5/16"</t>
  </si>
  <si>
    <t>Field - Nexus</t>
  </si>
  <si>
    <t>3.12 SF/CTN</t>
  </si>
  <si>
    <t>4.41 SF/CTN</t>
  </si>
  <si>
    <t>Field - Nexus Deco</t>
  </si>
  <si>
    <t>Blue          Clay          Mixed</t>
  </si>
  <si>
    <t>a) This two-part combination pattern that requires ordering 1 carton of the Nexus Field and 2 cartons of the Leaf Field.</t>
  </si>
  <si>
    <t>The Barcelona Series can also be combined with the Tarragona Series to create different colors and finish combinations.</t>
  </si>
  <si>
    <t>Baked Clay          Midnight Blue          Taupe          White Mist</t>
  </si>
  <si>
    <t>Example: 106.50 SF total needed, order 44.10 SF (10 Cartons) of the Nexus Field and 62.40 SF (20 Cartons) of the Leaf Field.</t>
  </si>
  <si>
    <t>CNTA</t>
  </si>
  <si>
    <t>Aegean Green             Lumen Gray             Putty             Twilight Gray             White</t>
  </si>
  <si>
    <t>Glossy</t>
  </si>
  <si>
    <t>The Tarragona Series can also be combined with the Barcelona Series to create different colors and finish combinations.</t>
  </si>
  <si>
    <t>Tarragona</t>
  </si>
  <si>
    <t>Artisan</t>
  </si>
  <si>
    <t>Nami</t>
  </si>
  <si>
    <t>Porcelain Wall.</t>
  </si>
  <si>
    <t>CNNA</t>
  </si>
  <si>
    <t>Brown          Gray          White</t>
  </si>
  <si>
    <t>Butternut          Ice          Steel Mist          White</t>
  </si>
  <si>
    <t>4.7" x 4.7" x 7/16"</t>
  </si>
  <si>
    <t>3.41 SF/CTN</t>
  </si>
  <si>
    <t>Limestone (see Artisan)</t>
  </si>
  <si>
    <r>
      <t>ALLOY</t>
    </r>
    <r>
      <rPr>
        <i/>
        <u/>
        <sz val="8"/>
        <rFont val="Arial"/>
        <family val="2"/>
      </rPr>
      <t xml:space="preserve"> - Porcelain Floor &amp; Wall</t>
    </r>
  </si>
  <si>
    <r>
      <t>ANDALUCIA</t>
    </r>
    <r>
      <rPr>
        <i/>
        <u/>
        <sz val="8"/>
        <rFont val="Arial"/>
        <family val="2"/>
      </rPr>
      <t xml:space="preserve"> - Porcelain Floor &amp; Wall</t>
    </r>
  </si>
  <si>
    <r>
      <t>ARTISAN</t>
    </r>
    <r>
      <rPr>
        <i/>
        <u/>
        <sz val="8"/>
        <rFont val="Arial"/>
        <family val="2"/>
      </rPr>
      <t xml:space="preserve"> - Natural Limestone Floor &amp; Wall </t>
    </r>
    <r>
      <rPr>
        <i/>
        <u/>
        <sz val="7"/>
        <rFont val="Arial"/>
        <family val="2"/>
      </rPr>
      <t>(previoulsy known as Limestone)</t>
    </r>
  </si>
  <si>
    <r>
      <t>ARTISTA</t>
    </r>
    <r>
      <rPr>
        <i/>
        <u/>
        <sz val="8"/>
        <rFont val="Arial"/>
        <family val="2"/>
      </rPr>
      <t xml:space="preserve"> - Porcelain Floor &amp; Wall</t>
    </r>
  </si>
  <si>
    <r>
      <t>ATLANTA BRICK</t>
    </r>
    <r>
      <rPr>
        <i/>
        <u/>
        <sz val="8"/>
        <rFont val="Arial"/>
        <family val="2"/>
      </rPr>
      <t xml:space="preserve"> - Porcelain Floor &amp; Wall</t>
    </r>
  </si>
  <si>
    <r>
      <t>CALIZA</t>
    </r>
    <r>
      <rPr>
        <i/>
        <u/>
        <sz val="8"/>
        <rFont val="Arial"/>
        <family val="2"/>
      </rPr>
      <t xml:space="preserve"> - Ceramic Wall</t>
    </r>
  </si>
  <si>
    <t>Entire Series.  (Discontinued by Manufacturer)</t>
  </si>
  <si>
    <r>
      <t>CHICLET</t>
    </r>
    <r>
      <rPr>
        <i/>
        <u/>
        <sz val="8"/>
        <rFont val="Arial"/>
        <family val="2"/>
      </rPr>
      <t xml:space="preserve"> - Porcelain Floor &amp; Wall</t>
    </r>
  </si>
  <si>
    <r>
      <t>COTTO BRICK</t>
    </r>
    <r>
      <rPr>
        <i/>
        <u/>
        <sz val="8"/>
        <rFont val="Arial"/>
        <family val="2"/>
      </rPr>
      <t xml:space="preserve"> - Porcelain Floor &amp; Wall</t>
    </r>
  </si>
  <si>
    <r>
      <t>GATSBY</t>
    </r>
    <r>
      <rPr>
        <i/>
        <u/>
        <sz val="8"/>
        <rFont val="Arial"/>
        <family val="2"/>
      </rPr>
      <t xml:space="preserve"> - Porcelain Floor &amp; Wall</t>
    </r>
  </si>
  <si>
    <r>
      <t>GESSO</t>
    </r>
    <r>
      <rPr>
        <i/>
        <u/>
        <sz val="8"/>
        <rFont val="Arial"/>
        <family val="2"/>
      </rPr>
      <t xml:space="preserve"> - Porcelain Floor &amp; Wall</t>
    </r>
  </si>
  <si>
    <r>
      <t>GIBRALTAR</t>
    </r>
    <r>
      <rPr>
        <i/>
        <u/>
        <sz val="8"/>
        <rFont val="Arial"/>
        <family val="2"/>
      </rPr>
      <t xml:space="preserve"> - Porcelain Floor &amp; Wall</t>
    </r>
  </si>
  <si>
    <r>
      <t>HAMPSTEAD</t>
    </r>
    <r>
      <rPr>
        <i/>
        <u/>
        <sz val="8"/>
        <rFont val="Arial"/>
        <family val="2"/>
      </rPr>
      <t xml:space="preserve"> - Porcelain Floor &amp; Wall</t>
    </r>
  </si>
  <si>
    <r>
      <t>GRAND CANYON</t>
    </r>
    <r>
      <rPr>
        <i/>
        <u/>
        <sz val="8"/>
        <rFont val="Arial"/>
        <family val="2"/>
      </rPr>
      <t xml:space="preserve"> - Ceramic Wall</t>
    </r>
  </si>
  <si>
    <r>
      <t>HAVANA</t>
    </r>
    <r>
      <rPr>
        <i/>
        <u/>
        <sz val="8"/>
        <rFont val="Arial"/>
        <family val="2"/>
      </rPr>
      <t xml:space="preserve"> - Ceramic Wall</t>
    </r>
  </si>
  <si>
    <r>
      <t>LIMERICK</t>
    </r>
    <r>
      <rPr>
        <i/>
        <u/>
        <sz val="8"/>
        <rFont val="Arial"/>
        <family val="2"/>
      </rPr>
      <t xml:space="preserve"> - Ceramic Wall</t>
    </r>
  </si>
  <si>
    <r>
      <t>HUDSON BRICK</t>
    </r>
    <r>
      <rPr>
        <i/>
        <u/>
        <sz val="8"/>
        <rFont val="Arial"/>
        <family val="2"/>
      </rPr>
      <t xml:space="preserve"> - Porcelain Floor &amp; Wall</t>
    </r>
  </si>
  <si>
    <r>
      <t>ITALIA</t>
    </r>
    <r>
      <rPr>
        <i/>
        <u/>
        <sz val="8"/>
        <rFont val="Arial"/>
        <family val="2"/>
      </rPr>
      <t xml:space="preserve"> - Porcelain Floor &amp; Wall</t>
    </r>
  </si>
  <si>
    <r>
      <t>KINGSTON WOOD</t>
    </r>
    <r>
      <rPr>
        <i/>
        <u/>
        <sz val="8"/>
        <rFont val="Arial"/>
        <family val="2"/>
      </rPr>
      <t xml:space="preserve"> - Porcelain Floor &amp; Wall</t>
    </r>
  </si>
  <si>
    <r>
      <t>MOROCCAN</t>
    </r>
    <r>
      <rPr>
        <i/>
        <u/>
        <sz val="8"/>
        <rFont val="Arial"/>
        <family val="2"/>
      </rPr>
      <t xml:space="preserve"> - Porcelain Floor &amp; Wall</t>
    </r>
  </si>
  <si>
    <r>
      <t>NOLA</t>
    </r>
    <r>
      <rPr>
        <i/>
        <u/>
        <sz val="8"/>
        <rFont val="Arial"/>
        <family val="2"/>
      </rPr>
      <t xml:space="preserve"> - Porcelain Floor &amp; Wall</t>
    </r>
  </si>
  <si>
    <r>
      <t>NOLA BLACK</t>
    </r>
    <r>
      <rPr>
        <i/>
        <u/>
        <sz val="8"/>
        <rFont val="Arial"/>
        <family val="2"/>
      </rPr>
      <t xml:space="preserve"> - Porcelain Floor &amp; Wall</t>
    </r>
  </si>
  <si>
    <r>
      <t>NOMAD</t>
    </r>
    <r>
      <rPr>
        <i/>
        <u/>
        <sz val="8"/>
        <rFont val="Arial"/>
        <family val="2"/>
      </rPr>
      <t xml:space="preserve"> - Porcelain Floor &amp; Wall</t>
    </r>
  </si>
  <si>
    <r>
      <t>NORMANDY</t>
    </r>
    <r>
      <rPr>
        <i/>
        <u/>
        <sz val="8"/>
        <rFont val="Arial"/>
        <family val="2"/>
      </rPr>
      <t xml:space="preserve"> - Porcelain Floor &amp; Wall</t>
    </r>
  </si>
  <si>
    <r>
      <t>PACIFIC</t>
    </r>
    <r>
      <rPr>
        <i/>
        <u/>
        <sz val="8"/>
        <rFont val="Arial"/>
        <family val="2"/>
      </rPr>
      <t xml:space="preserve"> - Porcelain Floor &amp; Wall</t>
    </r>
  </si>
  <si>
    <r>
      <t>PIAZZA</t>
    </r>
    <r>
      <rPr>
        <i/>
        <u/>
        <sz val="8"/>
        <rFont val="Arial"/>
        <family val="2"/>
      </rPr>
      <t xml:space="preserve"> - Ceramic Wall</t>
    </r>
  </si>
  <si>
    <r>
      <t>PLUME</t>
    </r>
    <r>
      <rPr>
        <i/>
        <u/>
        <sz val="8"/>
        <rFont val="Arial"/>
        <family val="2"/>
      </rPr>
      <t xml:space="preserve"> - Ceramic Wall</t>
    </r>
  </si>
  <si>
    <r>
      <t>QUADRANT</t>
    </r>
    <r>
      <rPr>
        <i/>
        <u/>
        <sz val="8"/>
        <rFont val="Arial"/>
        <family val="2"/>
      </rPr>
      <t xml:space="preserve"> - Ceramic Wall</t>
    </r>
  </si>
  <si>
    <r>
      <t>PORTOFINO</t>
    </r>
    <r>
      <rPr>
        <i/>
        <u/>
        <sz val="8"/>
        <rFont val="Arial"/>
        <family val="2"/>
      </rPr>
      <t xml:space="preserve"> - Porcelain Floor &amp; Wall</t>
    </r>
  </si>
  <si>
    <r>
      <t>QUARRY</t>
    </r>
    <r>
      <rPr>
        <i/>
        <u/>
        <sz val="8"/>
        <rFont val="Arial"/>
        <family val="2"/>
      </rPr>
      <t xml:space="preserve"> - Porcelain Floor &amp; Wall</t>
    </r>
  </si>
  <si>
    <r>
      <t>SEDONA</t>
    </r>
    <r>
      <rPr>
        <i/>
        <u/>
        <sz val="8"/>
        <rFont val="Arial"/>
        <family val="2"/>
      </rPr>
      <t xml:space="preserve"> - Ceramic Wall</t>
    </r>
  </si>
  <si>
    <r>
      <t>SLATE</t>
    </r>
    <r>
      <rPr>
        <i/>
        <u/>
        <sz val="8"/>
        <rFont val="Arial"/>
        <family val="2"/>
      </rPr>
      <t xml:space="preserve"> - Natural Stone Floor &amp; Wall</t>
    </r>
  </si>
  <si>
    <r>
      <t>STELLA</t>
    </r>
    <r>
      <rPr>
        <i/>
        <u/>
        <sz val="8"/>
        <rFont val="Arial"/>
        <family val="2"/>
      </rPr>
      <t xml:space="preserve"> - Porcelain Floor &amp; Wall</t>
    </r>
  </si>
  <si>
    <r>
      <t>STONE CLASSICS</t>
    </r>
    <r>
      <rPr>
        <i/>
        <u/>
        <sz val="8"/>
        <rFont val="Arial"/>
        <family val="2"/>
      </rPr>
      <t xml:space="preserve"> - Porcelain Floor &amp; Wall</t>
    </r>
  </si>
  <si>
    <r>
      <t>TERRACOTTA</t>
    </r>
    <r>
      <rPr>
        <i/>
        <u/>
        <sz val="8"/>
        <rFont val="Arial"/>
        <family val="2"/>
      </rPr>
      <t xml:space="preserve"> - Porcelain Floor &amp; Wall</t>
    </r>
  </si>
  <si>
    <r>
      <t>URBAN</t>
    </r>
    <r>
      <rPr>
        <i/>
        <u/>
        <sz val="8"/>
        <rFont val="Arial"/>
        <family val="2"/>
      </rPr>
      <t xml:space="preserve"> - Porcelain Floor &amp; Wall</t>
    </r>
  </si>
  <si>
    <r>
      <t>VINTAGE</t>
    </r>
    <r>
      <rPr>
        <i/>
        <u/>
        <sz val="8"/>
        <rFont val="Arial"/>
        <family val="2"/>
      </rPr>
      <t xml:space="preserve"> - Ceramic Wall</t>
    </r>
  </si>
  <si>
    <r>
      <t>WOODRIDGE</t>
    </r>
    <r>
      <rPr>
        <i/>
        <u/>
        <sz val="8"/>
        <rFont val="Arial"/>
        <family val="2"/>
      </rPr>
      <t xml:space="preserve"> - Ceramic Wall</t>
    </r>
  </si>
  <si>
    <r>
      <t>CHELSEA</t>
    </r>
    <r>
      <rPr>
        <i/>
        <u/>
        <sz val="8"/>
        <rFont val="Arial"/>
        <family val="2"/>
      </rPr>
      <t xml:space="preserve"> - Porcelain Wall</t>
    </r>
  </si>
  <si>
    <r>
      <t>CHARLESTON</t>
    </r>
    <r>
      <rPr>
        <i/>
        <u/>
        <sz val="8"/>
        <rFont val="Arial"/>
        <family val="2"/>
      </rPr>
      <t xml:space="preserve"> - Porcelain Wall</t>
    </r>
  </si>
  <si>
    <t>a) Color Terracotta has a Matte finish.</t>
  </si>
  <si>
    <t>Ceramic Wall</t>
  </si>
  <si>
    <t>Porcelain Wall</t>
  </si>
  <si>
    <t>Porcelain Floor &amp; Ceramic Wall</t>
  </si>
  <si>
    <t>Natural Stone F &amp; W</t>
  </si>
  <si>
    <t>Natural Limestone F &amp; W</t>
  </si>
  <si>
    <t>5/1/26</t>
  </si>
  <si>
    <t xml:space="preserve">Color Pewter only in all formats.  2" x 2" Mosaic only in all colors. </t>
  </si>
  <si>
    <r>
      <t xml:space="preserve">Cyan         </t>
    </r>
    <r>
      <rPr>
        <i/>
        <sz val="8"/>
        <color rgb="FFFF0000"/>
        <rFont val="Arial Narrow"/>
        <family val="2"/>
      </rPr>
      <t xml:space="preserve"> </t>
    </r>
    <r>
      <rPr>
        <i/>
        <sz val="8"/>
        <rFont val="Arial Narrow"/>
        <family val="2"/>
      </rPr>
      <t>Platinum          Umber</t>
    </r>
  </si>
  <si>
    <t>10.67 SF/CTN</t>
  </si>
  <si>
    <t>7.11 SF/CTN</t>
  </si>
  <si>
    <r>
      <t>BARCELONA</t>
    </r>
    <r>
      <rPr>
        <i/>
        <u/>
        <sz val="8"/>
        <rFont val="Arial"/>
        <family val="2"/>
      </rPr>
      <t xml:space="preserve"> - Porcelain Floor &amp; Wall</t>
    </r>
  </si>
  <si>
    <r>
      <t>LUXOR</t>
    </r>
    <r>
      <rPr>
        <i/>
        <u/>
        <sz val="8"/>
        <rFont val="Arial"/>
        <family val="2"/>
      </rPr>
      <t xml:space="preserve"> - Ceramic Wall</t>
    </r>
  </si>
  <si>
    <t>CNLT</t>
  </si>
  <si>
    <t>12" x 24" x 5/16"</t>
  </si>
  <si>
    <t>13.56 SF/CTN</t>
  </si>
  <si>
    <t xml:space="preserve">Doric </t>
  </si>
  <si>
    <r>
      <rPr>
        <b/>
        <u/>
        <sz val="8"/>
        <rFont val="Arial"/>
        <family val="2"/>
      </rPr>
      <t>LUTETIAN LIMESTONE</t>
    </r>
    <r>
      <rPr>
        <u/>
        <sz val="8"/>
        <rFont val="Arial"/>
        <family val="2"/>
      </rPr>
      <t xml:space="preserve"> - Porcelain Floor &amp; Wall</t>
    </r>
  </si>
  <si>
    <t>Ivory          Taupe</t>
  </si>
  <si>
    <t>2" x 8" x 5/16"</t>
  </si>
  <si>
    <t>Lutetian Limestone</t>
  </si>
  <si>
    <t>a,b</t>
  </si>
  <si>
    <r>
      <t>MILTON</t>
    </r>
    <r>
      <rPr>
        <i/>
        <u/>
        <sz val="8"/>
        <rFont val="Arial"/>
        <family val="2"/>
      </rPr>
      <t xml:space="preserve"> - Ceramic Wall</t>
    </r>
  </si>
  <si>
    <r>
      <t>MILTON RIDGE</t>
    </r>
    <r>
      <rPr>
        <i/>
        <u/>
        <sz val="8"/>
        <rFont val="Arial"/>
        <family val="2"/>
      </rPr>
      <t xml:space="preserve"> - Ceramic Wall</t>
    </r>
  </si>
  <si>
    <t>(Discontinued by Manufacturer)</t>
  </si>
  <si>
    <r>
      <t>NAMI</t>
    </r>
    <r>
      <rPr>
        <i/>
        <u/>
        <sz val="8"/>
        <rFont val="Arial"/>
        <family val="2"/>
      </rPr>
      <t xml:space="preserve"> - Porcelain Wall</t>
    </r>
  </si>
  <si>
    <t>Color Marmo Fumo only in all formats.</t>
  </si>
  <si>
    <t>Silver Travertine</t>
  </si>
  <si>
    <t xml:space="preserve">a) Consists of the following sizes:  8" x 8", 2 pieces, 8" x 16", 1 piece, 16" x 16", 2 pieces and 16" x 24", 1 piece.  </t>
  </si>
  <si>
    <t>1-3/4" x 5-5/8" Herringbone and Large Herringbone Mosaics only in color Black Blizzard.  4" x 12" and 6" x 24" Field Tile and the 1-3/4" x 5-5/8" Herringbone, 2" x 2" and Small Herringbone Mosaics only in color Squall.</t>
  </si>
  <si>
    <r>
      <t>SEDIMENT</t>
    </r>
    <r>
      <rPr>
        <i/>
        <u/>
        <sz val="8"/>
        <rFont val="Arial"/>
        <family val="2"/>
      </rPr>
      <t xml:space="preserve"> - Porcelain Floor &amp; Wall</t>
    </r>
  </si>
  <si>
    <t>CNSD</t>
  </si>
  <si>
    <t>Beige             Light Gray             Taupe             White</t>
  </si>
  <si>
    <t>Sediment</t>
  </si>
  <si>
    <r>
      <t>TARRAGONA</t>
    </r>
    <r>
      <rPr>
        <i/>
        <u/>
        <sz val="8"/>
        <rFont val="Arial"/>
        <family val="2"/>
      </rPr>
      <t xml:space="preserve"> - Porcelain Floor &amp; Wall</t>
    </r>
  </si>
  <si>
    <t>Field - Ripple</t>
  </si>
  <si>
    <t>Field - Wave</t>
  </si>
  <si>
    <t>Field - Diagonal</t>
  </si>
  <si>
    <t>Field - Round</t>
  </si>
  <si>
    <t>Field - Straight</t>
  </si>
  <si>
    <t>Field - Crystal</t>
  </si>
  <si>
    <t>Field - Oval</t>
  </si>
  <si>
    <t>Field - Gatsby Deco</t>
  </si>
  <si>
    <r>
      <t>ZAHARA</t>
    </r>
    <r>
      <rPr>
        <i/>
        <u/>
        <sz val="8"/>
        <rFont val="Arial"/>
        <family val="2"/>
      </rPr>
      <t xml:space="preserve"> - Porcelain Floor &amp; Wall</t>
    </r>
  </si>
  <si>
    <t>new</t>
  </si>
  <si>
    <t>YES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</si>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</sst>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9"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i/>
      <u/>
      <sz val="8"/>
      <name val="Arial"/>
      <family val="2"/>
    </font>
    <font>
      <sz val="10"/>
      <name val="Arial Narrow"/>
      <family val="2"/>
    </font>
    <font>
      <sz val="7"/>
      <name val="Arial Narrow"/>
      <family val="2"/>
    </font>
    <font>
      <sz val="11"/>
      <color theme="1"/>
      <name val="Calibri"/>
      <family val="2"/>
      <scheme val="minor"/>
    </font>
    <font>
      <sz val="10"/>
      <color rgb="FF0000FF"/>
      <name val="Arial"/>
      <family val="2"/>
    </font>
    <font>
      <sz val="10"/>
      <color theme="1"/>
      <name val="Arial"/>
      <family val="2"/>
    </font>
    <font>
      <sz val="8"/>
      <color rgb="FFFF0000"/>
      <name val="Arial"/>
      <family val="2"/>
    </font>
    <font>
      <b/>
      <sz val="10"/>
      <color theme="1"/>
      <name val="Arial"/>
      <family val="2"/>
    </font>
    <font>
      <sz val="8"/>
      <color rgb="FF0000FF"/>
      <name val="Arial"/>
      <family val="2"/>
    </font>
    <font>
      <b/>
      <u/>
      <sz val="10"/>
      <color rgb="FF0000FF"/>
      <name val="Arial"/>
      <family val="2"/>
    </font>
    <font>
      <sz val="10"/>
      <color rgb="FF000000"/>
      <name val="Arial"/>
      <family val="2"/>
    </font>
    <font>
      <i/>
      <sz val="11.5"/>
      <name val="Georgia"/>
      <family val="1"/>
    </font>
    <font>
      <sz val="8"/>
      <color rgb="FFFF0000"/>
      <name val="Arial Narrow"/>
      <family val="2"/>
    </font>
    <font>
      <i/>
      <sz val="8"/>
      <color rgb="FFFF0000"/>
      <name val="Arial Narrow"/>
      <family val="2"/>
    </font>
    <font>
      <i/>
      <sz val="8"/>
      <color rgb="FFFF0000"/>
      <name val="Arial"/>
      <family val="2"/>
    </font>
    <font>
      <b/>
      <sz val="8"/>
      <color rgb="FFFF0000"/>
      <name val="Arial"/>
      <family val="2"/>
    </font>
    <font>
      <i/>
      <u/>
      <sz val="7"/>
      <name val="Arial"/>
      <family val="2"/>
    </font>
    <font>
      <b/>
      <i/>
      <sz val="8"/>
      <name val="Arial Narrow"/>
      <family val="2"/>
    </font>
  </fonts>
  <fills count="23">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rgb="FFFFFF00"/>
        <bgColor indexed="64"/>
      </patternFill>
    </fill>
    <fill>
      <patternFill patternType="solid">
        <fgColor rgb="FF009999"/>
        <bgColor indexed="64"/>
      </patternFill>
    </fill>
    <fill>
      <patternFill patternType="solid">
        <fgColor rgb="FF33CCCC"/>
        <bgColor indexed="64"/>
      </patternFill>
    </fill>
    <fill>
      <patternFill patternType="solid">
        <fgColor rgb="FF66FFFF"/>
        <bgColor indexed="64"/>
      </patternFill>
    </fill>
    <fill>
      <patternFill patternType="solid">
        <fgColor rgb="FFFF5050"/>
        <bgColor indexed="64"/>
      </patternFill>
    </fill>
    <fill>
      <patternFill patternType="solid">
        <fgColor rgb="FFFF9999"/>
        <bgColor indexed="64"/>
      </patternFill>
    </fill>
    <fill>
      <patternFill patternType="solid">
        <fgColor rgb="FFFFCCCC"/>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0" fontId="24" fillId="0" borderId="0"/>
    <xf numFmtId="9" fontId="1" fillId="0" borderId="0" applyFont="0" applyFill="0" applyBorder="0" applyAlignment="0" applyProtection="0"/>
  </cellStyleXfs>
  <cellXfs count="272">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4"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4" applyFont="1" applyFill="1" applyBorder="1" applyAlignment="1">
      <alignment horizontal="center" vertical="center"/>
    </xf>
    <xf numFmtId="9" fontId="4" fillId="0" borderId="0" xfId="4" applyFont="1" applyFill="1" applyAlignment="1">
      <alignment vertical="center"/>
    </xf>
    <xf numFmtId="9" fontId="4" fillId="0" borderId="0" xfId="4" applyFont="1" applyFill="1" applyAlignment="1">
      <alignment horizontal="center" vertical="center"/>
    </xf>
    <xf numFmtId="9" fontId="4" fillId="0" borderId="0" xfId="4" applyFont="1" applyFill="1" applyAlignment="1">
      <alignment horizontal="center"/>
    </xf>
    <xf numFmtId="4" fontId="6" fillId="0" borderId="0" xfId="1" applyNumberFormat="1" applyFont="1" applyFill="1" applyAlignment="1">
      <alignment vertical="center"/>
    </xf>
    <xf numFmtId="9" fontId="6" fillId="0" borderId="0" xfId="4" applyFont="1" applyFill="1" applyAlignment="1">
      <alignment vertical="center"/>
    </xf>
    <xf numFmtId="165" fontId="4" fillId="0" borderId="0" xfId="4" applyNumberFormat="1" applyFont="1" applyFill="1" applyAlignment="1">
      <alignment vertical="center"/>
    </xf>
    <xf numFmtId="9" fontId="4" fillId="0" borderId="0" xfId="4" applyFont="1" applyFill="1"/>
    <xf numFmtId="4" fontId="4" fillId="2" borderId="0" xfId="1" applyNumberFormat="1" applyFont="1" applyFill="1" applyAlignment="1" applyProtection="1">
      <alignment vertical="center"/>
      <protection locked="0"/>
    </xf>
    <xf numFmtId="9" fontId="4" fillId="0" borderId="1" xfId="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4"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4"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4"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 fontId="4" fillId="0" borderId="0" xfId="0" applyNumberFormat="1" applyFont="1" applyAlignment="1">
      <alignment horizont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4"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2" borderId="2" xfId="0" applyFont="1" applyFill="1" applyBorder="1"/>
    <xf numFmtId="0" fontId="11" fillId="0" borderId="1" xfId="2" applyBorder="1" applyAlignment="1" applyProtection="1"/>
    <xf numFmtId="0" fontId="0" fillId="12" borderId="2" xfId="0" applyFill="1" applyBorder="1"/>
    <xf numFmtId="0" fontId="0" fillId="12" borderId="1" xfId="0" applyFill="1" applyBorder="1"/>
    <xf numFmtId="0" fontId="0" fillId="0" borderId="1" xfId="0" applyBorder="1"/>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4" applyNumberFormat="1" applyFont="1" applyFill="1" applyAlignment="1">
      <alignment horizontal="left" vertical="center" wrapText="1"/>
    </xf>
    <xf numFmtId="9" fontId="4" fillId="0" borderId="0" xfId="4"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20" fillId="0" borderId="0" xfId="0" applyFont="1"/>
    <xf numFmtId="0" fontId="2" fillId="0" borderId="0" xfId="0" applyFont="1" applyAlignment="1">
      <alignment horizontal="left" wrapText="1"/>
    </xf>
    <xf numFmtId="0" fontId="3" fillId="0" borderId="0" xfId="0" applyFont="1"/>
    <xf numFmtId="0" fontId="2" fillId="0" borderId="0" xfId="0" applyFont="1"/>
    <xf numFmtId="14" fontId="2" fillId="0" borderId="0" xfId="0" applyNumberFormat="1" applyFont="1" applyAlignment="1">
      <alignment horizontal="left"/>
    </xf>
    <xf numFmtId="14" fontId="3" fillId="0" borderId="0" xfId="0" quotePrefix="1" applyNumberFormat="1" applyFont="1" applyAlignment="1">
      <alignment horizontal="left"/>
    </xf>
    <xf numFmtId="0" fontId="3" fillId="0" borderId="0" xfId="0" quotePrefix="1" applyFont="1"/>
    <xf numFmtId="0" fontId="11" fillId="0" borderId="1" xfId="2" applyBorder="1" applyAlignment="1" applyProtection="1">
      <alignment wrapText="1"/>
    </xf>
    <xf numFmtId="0" fontId="11" fillId="0" borderId="0" xfId="2" applyBorder="1" applyAlignment="1" applyProtection="1"/>
    <xf numFmtId="0" fontId="25" fillId="0" borderId="0" xfId="0" applyFont="1"/>
    <xf numFmtId="14" fontId="25" fillId="0" borderId="0" xfId="0" applyNumberFormat="1" applyFont="1" applyAlignment="1">
      <alignment horizontal="left"/>
    </xf>
    <xf numFmtId="14" fontId="26" fillId="0" borderId="0" xfId="0" quotePrefix="1" applyNumberFormat="1" applyFont="1" applyAlignment="1">
      <alignment horizontal="left"/>
    </xf>
    <xf numFmtId="0" fontId="26" fillId="0" borderId="0" xfId="0" applyFont="1"/>
    <xf numFmtId="14" fontId="28" fillId="0" borderId="0" xfId="0" quotePrefix="1" applyNumberFormat="1" applyFont="1" applyAlignment="1">
      <alignment horizontal="left"/>
    </xf>
    <xf numFmtId="0" fontId="28" fillId="0" borderId="0" xfId="0" applyFont="1"/>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4"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2" fillId="0" borderId="0" xfId="0" applyFont="1" applyAlignment="1">
      <alignment horizontal="left"/>
    </xf>
    <xf numFmtId="0" fontId="16" fillId="0" borderId="0" xfId="0" applyFont="1" applyAlignment="1">
      <alignment vertical="center"/>
    </xf>
    <xf numFmtId="4" fontId="4" fillId="14" borderId="0" xfId="1" applyNumberFormat="1" applyFont="1" applyFill="1" applyAlignment="1">
      <alignment horizontal="left" vertical="center"/>
    </xf>
    <xf numFmtId="4" fontId="4" fillId="15" borderId="0" xfId="1" applyNumberFormat="1" applyFont="1" applyFill="1" applyAlignment="1">
      <alignment horizontal="left" vertical="center"/>
    </xf>
    <xf numFmtId="4" fontId="4" fillId="16" borderId="0" xfId="1" applyNumberFormat="1" applyFont="1" applyFill="1" applyAlignment="1">
      <alignment horizontal="left" vertical="center"/>
    </xf>
    <xf numFmtId="4" fontId="4" fillId="17" borderId="0" xfId="1" applyNumberFormat="1" applyFont="1" applyFill="1" applyAlignment="1">
      <alignment horizontal="left" vertical="center"/>
    </xf>
    <xf numFmtId="4" fontId="4" fillId="18" borderId="0" xfId="1" applyNumberFormat="1" applyFont="1" applyFill="1" applyAlignment="1">
      <alignment horizontal="left" vertical="center"/>
    </xf>
    <xf numFmtId="4" fontId="4" fillId="19" borderId="0" xfId="1" applyNumberFormat="1" applyFont="1" applyFill="1" applyAlignment="1">
      <alignment horizontal="left" vertical="center"/>
    </xf>
    <xf numFmtId="4" fontId="4" fillId="19" borderId="0" xfId="1" applyNumberFormat="1" applyFont="1" applyFill="1" applyAlignment="1">
      <alignment vertical="center"/>
    </xf>
    <xf numFmtId="3" fontId="4" fillId="19" borderId="0" xfId="1" applyNumberFormat="1" applyFont="1" applyFill="1" applyAlignment="1">
      <alignment horizontal="center" vertical="center"/>
    </xf>
    <xf numFmtId="3" fontId="4" fillId="18" borderId="0" xfId="1" applyNumberFormat="1" applyFont="1" applyFill="1" applyAlignment="1">
      <alignment horizontal="center" vertical="center"/>
    </xf>
    <xf numFmtId="4" fontId="4" fillId="18" borderId="0" xfId="1" applyNumberFormat="1" applyFont="1" applyFill="1" applyAlignment="1">
      <alignment vertical="center"/>
    </xf>
    <xf numFmtId="3" fontId="4" fillId="17" borderId="0" xfId="1" applyNumberFormat="1" applyFont="1" applyFill="1" applyAlignment="1">
      <alignment horizontal="center" vertical="center"/>
    </xf>
    <xf numFmtId="4" fontId="4" fillId="17" borderId="0" xfId="1" applyNumberFormat="1" applyFont="1" applyFill="1" applyAlignment="1">
      <alignment vertical="center"/>
    </xf>
    <xf numFmtId="4" fontId="4" fillId="14" borderId="0" xfId="1" applyNumberFormat="1" applyFont="1" applyFill="1" applyAlignment="1">
      <alignment vertical="center"/>
    </xf>
    <xf numFmtId="4" fontId="4" fillId="16" borderId="0" xfId="1" applyNumberFormat="1" applyFont="1" applyFill="1" applyAlignment="1">
      <alignment vertical="center"/>
    </xf>
    <xf numFmtId="4" fontId="4" fillId="15" borderId="0" xfId="1" applyNumberFormat="1" applyFont="1" applyFill="1" applyAlignment="1">
      <alignment vertical="center"/>
    </xf>
    <xf numFmtId="3" fontId="4" fillId="16" borderId="0" xfId="1" applyNumberFormat="1" applyFont="1" applyFill="1" applyAlignment="1">
      <alignment horizontal="center" vertical="center"/>
    </xf>
    <xf numFmtId="3" fontId="4" fillId="14" borderId="0" xfId="1" applyNumberFormat="1" applyFont="1" applyFill="1" applyAlignment="1">
      <alignment horizontal="center" vertical="center"/>
    </xf>
    <xf numFmtId="3" fontId="4" fillId="15" borderId="0" xfId="1" applyNumberFormat="1" applyFont="1" applyFill="1" applyAlignment="1">
      <alignment horizontal="center" vertical="center"/>
    </xf>
    <xf numFmtId="0" fontId="12" fillId="0" borderId="0" xfId="0" applyFont="1" applyAlignment="1">
      <alignment vertical="center"/>
    </xf>
    <xf numFmtId="0" fontId="19" fillId="0" borderId="0" xfId="0" applyFont="1" applyAlignment="1">
      <alignment vertical="center"/>
    </xf>
    <xf numFmtId="43" fontId="4" fillId="0" borderId="0" xfId="1" applyFont="1" applyFill="1" applyAlignment="1">
      <alignment vertical="center"/>
    </xf>
    <xf numFmtId="0" fontId="10" fillId="0" borderId="0" xfId="0" applyFont="1" applyAlignment="1">
      <alignment horizontal="right" vertical="center"/>
    </xf>
    <xf numFmtId="0" fontId="7" fillId="0" borderId="0" xfId="0" applyFont="1"/>
    <xf numFmtId="1" fontId="8" fillId="0" borderId="0" xfId="0" applyNumberFormat="1" applyFont="1" applyAlignment="1">
      <alignment horizontal="center" vertical="center"/>
    </xf>
    <xf numFmtId="1" fontId="6" fillId="0" borderId="7" xfId="0" applyNumberFormat="1" applyFont="1" applyBorder="1" applyAlignment="1">
      <alignment horizontal="center"/>
    </xf>
    <xf numFmtId="1" fontId="4" fillId="9" borderId="0" xfId="0" applyNumberFormat="1" applyFont="1" applyFill="1" applyAlignment="1">
      <alignment horizontal="center" vertical="center"/>
    </xf>
    <xf numFmtId="1" fontId="4" fillId="0" borderId="7" xfId="0" applyNumberFormat="1" applyFont="1" applyBorder="1" applyAlignment="1">
      <alignment horizontal="center" vertical="center"/>
    </xf>
    <xf numFmtId="1" fontId="2" fillId="0" borderId="0" xfId="0" applyNumberFormat="1" applyFont="1" applyAlignment="1">
      <alignment horizontal="center" vertical="center"/>
    </xf>
    <xf numFmtId="1" fontId="4" fillId="3" borderId="0" xfId="0" applyNumberFormat="1" applyFont="1" applyFill="1" applyAlignment="1">
      <alignment horizontal="center" vertical="center"/>
    </xf>
    <xf numFmtId="0" fontId="4" fillId="0" borderId="0" xfId="0" applyFont="1" applyAlignment="1">
      <alignment horizontal="left" vertical="center"/>
    </xf>
    <xf numFmtId="1" fontId="4" fillId="0" borderId="0" xfId="0" quotePrefix="1" applyNumberFormat="1" applyFont="1" applyAlignment="1">
      <alignment horizontal="center"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4" fontId="4" fillId="20" borderId="0" xfId="1" applyNumberFormat="1" applyFont="1" applyFill="1" applyAlignment="1">
      <alignment horizontal="left" vertical="center"/>
    </xf>
    <xf numFmtId="4" fontId="4" fillId="21" borderId="0" xfId="1" applyNumberFormat="1" applyFont="1" applyFill="1" applyAlignment="1">
      <alignment horizontal="left" vertical="center"/>
    </xf>
    <xf numFmtId="4" fontId="4" fillId="22" borderId="0" xfId="1" applyNumberFormat="1" applyFont="1" applyFill="1" applyAlignment="1">
      <alignment horizontal="left" vertical="center"/>
    </xf>
    <xf numFmtId="4" fontId="4" fillId="20" borderId="0" xfId="1" applyNumberFormat="1" applyFont="1" applyFill="1" applyAlignment="1">
      <alignment vertical="center"/>
    </xf>
    <xf numFmtId="3" fontId="4" fillId="20" borderId="0" xfId="1" applyNumberFormat="1" applyFont="1" applyFill="1" applyAlignment="1">
      <alignment horizontal="center" vertical="center"/>
    </xf>
    <xf numFmtId="3" fontId="4" fillId="21" borderId="0" xfId="1" applyNumberFormat="1" applyFont="1" applyFill="1" applyAlignment="1">
      <alignment horizontal="center" vertical="center"/>
    </xf>
    <xf numFmtId="4" fontId="4" fillId="21" borderId="0" xfId="1" applyNumberFormat="1" applyFont="1" applyFill="1" applyAlignment="1">
      <alignment vertical="center"/>
    </xf>
    <xf numFmtId="4" fontId="4" fillId="22" borderId="0" xfId="1" applyNumberFormat="1" applyFont="1" applyFill="1" applyAlignment="1">
      <alignment vertical="center"/>
    </xf>
    <xf numFmtId="3" fontId="4" fillId="22" borderId="0" xfId="1" applyNumberFormat="1" applyFont="1" applyFill="1" applyAlignment="1">
      <alignment horizontal="center" vertical="center"/>
    </xf>
    <xf numFmtId="14" fontId="2" fillId="0" borderId="0" xfId="0"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0" fontId="4" fillId="0" borderId="0" xfId="0" applyFont="1" applyAlignment="1">
      <alignment vertical="top"/>
    </xf>
    <xf numFmtId="43" fontId="4" fillId="13" borderId="0" xfId="1" applyFont="1" applyFill="1" applyAlignment="1">
      <alignment horizontal="center" vertical="center"/>
    </xf>
    <xf numFmtId="0" fontId="3" fillId="0" borderId="7" xfId="0" applyFont="1" applyBorder="1" applyAlignment="1">
      <alignment horizontal="center" vertical="center"/>
    </xf>
    <xf numFmtId="0" fontId="0" fillId="0" borderId="7" xfId="0" applyBorder="1" applyAlignment="1">
      <alignment horizontal="center" vertical="center"/>
    </xf>
    <xf numFmtId="0" fontId="29" fillId="0" borderId="0" xfId="0" applyFont="1"/>
    <xf numFmtId="0" fontId="0" fillId="0" borderId="0" xfId="0" applyAlignment="1">
      <alignment horizontal="center" vertical="center"/>
    </xf>
    <xf numFmtId="0" fontId="16" fillId="0" borderId="0" xfId="0" applyFont="1" applyAlignment="1">
      <alignment horizontal="center" vertical="center"/>
    </xf>
    <xf numFmtId="2" fontId="7" fillId="0" borderId="0" xfId="1" applyNumberFormat="1" applyFont="1" applyFill="1" applyAlignment="1">
      <alignment horizontal="center" vertical="center"/>
    </xf>
    <xf numFmtId="0" fontId="7" fillId="0" borderId="0" xfId="0" applyFont="1" applyAlignment="1">
      <alignment horizontal="left" vertical="center"/>
    </xf>
    <xf numFmtId="0" fontId="16" fillId="0" borderId="0" xfId="0" applyFont="1" applyAlignment="1">
      <alignment horizontal="right" vertical="center"/>
    </xf>
    <xf numFmtId="0" fontId="23" fillId="0" borderId="0" xfId="0" applyFont="1" applyAlignment="1">
      <alignment vertical="center"/>
    </xf>
    <xf numFmtId="14" fontId="30" fillId="0" borderId="0" xfId="0" applyNumberFormat="1" applyFont="1" applyAlignment="1">
      <alignment horizontal="left"/>
    </xf>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1" fillId="0" borderId="0" xfId="0" applyFont="1"/>
    <xf numFmtId="0" fontId="32" fillId="0" borderId="0" xfId="0" applyFont="1"/>
    <xf numFmtId="0" fontId="33" fillId="0" borderId="0" xfId="0" applyFont="1" applyAlignment="1">
      <alignment horizontal="right" vertical="center"/>
    </xf>
    <xf numFmtId="0" fontId="33" fillId="0" borderId="0" xfId="0" applyFont="1" applyAlignment="1">
      <alignment vertical="center"/>
    </xf>
    <xf numFmtId="0" fontId="27" fillId="0" borderId="0" xfId="0" applyFont="1" applyAlignment="1">
      <alignment vertical="center"/>
    </xf>
    <xf numFmtId="14" fontId="1" fillId="0" borderId="0" xfId="0" applyNumberFormat="1" applyFont="1" applyAlignment="1">
      <alignment horizontal="left"/>
    </xf>
    <xf numFmtId="0" fontId="6" fillId="0" borderId="0" xfId="0" applyFont="1" applyAlignment="1">
      <alignment vertical="top"/>
    </xf>
    <xf numFmtId="0" fontId="35" fillId="0" borderId="0" xfId="0" applyFont="1" applyAlignment="1">
      <alignment horizontal="right" vertical="center"/>
    </xf>
    <xf numFmtId="14"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1" fillId="0" borderId="0" xfId="0" applyFont="1" applyAlignment="1">
      <alignment vertical="center"/>
    </xf>
    <xf numFmtId="0" fontId="0" fillId="0" borderId="0" xfId="0" applyAlignment="1">
      <alignment vertical="top"/>
    </xf>
    <xf numFmtId="0" fontId="36" fillId="0" borderId="0" xfId="0" applyFont="1" applyAlignment="1">
      <alignment horizontal="center" vertical="center"/>
    </xf>
    <xf numFmtId="0" fontId="23" fillId="0" borderId="0" xfId="0" applyFont="1" applyAlignment="1">
      <alignment horizontal="right" vertical="center"/>
    </xf>
    <xf numFmtId="49" fontId="4" fillId="0" borderId="0" xfId="0" applyNumberFormat="1" applyFont="1" applyAlignment="1">
      <alignment horizontal="center" vertical="center"/>
    </xf>
    <xf numFmtId="0" fontId="5" fillId="0" borderId="0" xfId="0" applyFont="1" applyAlignment="1">
      <alignment vertical="center"/>
    </xf>
    <xf numFmtId="0" fontId="38" fillId="0" borderId="0" xfId="0" applyFont="1" applyAlignment="1">
      <alignment vertical="center"/>
    </xf>
    <xf numFmtId="0" fontId="1" fillId="0" borderId="0" xfId="0" applyFont="1" applyAlignment="1">
      <alignment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4"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4" applyNumberFormat="1" applyFont="1" applyAlignment="1">
      <alignment horizontal="right" vertical="center"/>
    </xf>
    <xf numFmtId="0" fontId="7" fillId="0" borderId="0" xfId="0" applyFont="1" applyAlignment="1">
      <alignment horizontal="center" vertical="center" wrapText="1"/>
    </xf>
    <xf numFmtId="0" fontId="22" fillId="0" borderId="0" xfId="0" applyFont="1" applyAlignment="1">
      <alignment horizontal="center" vertical="center" wrapText="1"/>
    </xf>
    <xf numFmtId="0" fontId="15"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2" fontId="7" fillId="0" borderId="0" xfId="0" applyNumberFormat="1" applyFont="1" applyAlignment="1">
      <alignment horizontal="center" vertical="center" wrapText="1"/>
    </xf>
  </cellXfs>
  <cellStyles count="5">
    <cellStyle name="Comma" xfId="1" builtinId="3"/>
    <cellStyle name="Hyperlink" xfId="2" builtinId="8"/>
    <cellStyle name="Normal" xfId="0" builtinId="0"/>
    <cellStyle name="Normal 2" xfId="3" xr:uid="{00000000-0005-0000-0000-000003000000}"/>
    <cellStyle name="Percent" xfId="4"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54</xdr:row>
          <xdr:rowOff>28575</xdr:rowOff>
        </xdr:from>
        <xdr:to>
          <xdr:col>0</xdr:col>
          <xdr:colOff>1038225</xdr:colOff>
          <xdr:row>56</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58</xdr:row>
          <xdr:rowOff>28575</xdr:rowOff>
        </xdr:from>
        <xdr:to>
          <xdr:col>0</xdr:col>
          <xdr:colOff>1038225</xdr:colOff>
          <xdr:row>60</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17957" name="Line 2">
          <a:extLst>
            <a:ext uri="{FF2B5EF4-FFF2-40B4-BE49-F238E27FC236}">
              <a16:creationId xmlns:a16="http://schemas.microsoft.com/office/drawing/2014/main" id="{00000000-0008-0000-0100-000025460000}"/>
            </a:ext>
          </a:extLst>
        </xdr:cNvPr>
        <xdr:cNvSpPr>
          <a:spLocks noChangeShapeType="1"/>
        </xdr:cNvSpPr>
      </xdr:nvSpPr>
      <xdr:spPr bwMode="auto">
        <a:xfrm>
          <a:off x="328612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2</xdr:row>
      <xdr:rowOff>19050</xdr:rowOff>
    </xdr:from>
    <xdr:to>
      <xdr:col>2</xdr:col>
      <xdr:colOff>1190625</xdr:colOff>
      <xdr:row>3</xdr:row>
      <xdr:rowOff>19050</xdr:rowOff>
    </xdr:to>
    <xdr:pic>
      <xdr:nvPicPr>
        <xdr:cNvPr id="17958" name="Picture 335">
          <a:extLst>
            <a:ext uri="{FF2B5EF4-FFF2-40B4-BE49-F238E27FC236}">
              <a16:creationId xmlns:a16="http://schemas.microsoft.com/office/drawing/2014/main" id="{00000000-0008-0000-0100-0000264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429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933450</xdr:colOff>
      <xdr:row>1</xdr:row>
      <xdr:rowOff>47625</xdr:rowOff>
    </xdr:from>
    <xdr:to>
      <xdr:col>6</xdr:col>
      <xdr:colOff>142875</xdr:colOff>
      <xdr:row>4</xdr:row>
      <xdr:rowOff>123825</xdr:rowOff>
    </xdr:to>
    <xdr:pic>
      <xdr:nvPicPr>
        <xdr:cNvPr id="17959" name="Picture 3">
          <a:extLst>
            <a:ext uri="{FF2B5EF4-FFF2-40B4-BE49-F238E27FC236}">
              <a16:creationId xmlns:a16="http://schemas.microsoft.com/office/drawing/2014/main" id="{00000000-0008-0000-0100-00002746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67025" y="209550"/>
          <a:ext cx="8667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18</xdr:row>
      <xdr:rowOff>0</xdr:rowOff>
    </xdr:from>
    <xdr:to>
      <xdr:col>12</xdr:col>
      <xdr:colOff>228600</xdr:colOff>
      <xdr:row>18</xdr:row>
      <xdr:rowOff>0</xdr:rowOff>
    </xdr:to>
    <xdr:sp macro="" textlink="">
      <xdr:nvSpPr>
        <xdr:cNvPr id="18710" name="Line 118">
          <a:extLst>
            <a:ext uri="{FF2B5EF4-FFF2-40B4-BE49-F238E27FC236}">
              <a16:creationId xmlns:a16="http://schemas.microsoft.com/office/drawing/2014/main" id="{00000000-0008-0000-0200-000016490000}"/>
            </a:ext>
          </a:extLst>
        </xdr:cNvPr>
        <xdr:cNvSpPr>
          <a:spLocks noChangeShapeType="1"/>
        </xdr:cNvSpPr>
      </xdr:nvSpPr>
      <xdr:spPr bwMode="auto">
        <a:xfrm>
          <a:off x="4391025" y="1400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18</xdr:row>
      <xdr:rowOff>0</xdr:rowOff>
    </xdr:from>
    <xdr:to>
      <xdr:col>12</xdr:col>
      <xdr:colOff>228600</xdr:colOff>
      <xdr:row>18</xdr:row>
      <xdr:rowOff>0</xdr:rowOff>
    </xdr:to>
    <xdr:sp macro="" textlink="">
      <xdr:nvSpPr>
        <xdr:cNvPr id="18711" name="Line 192">
          <a:extLst>
            <a:ext uri="{FF2B5EF4-FFF2-40B4-BE49-F238E27FC236}">
              <a16:creationId xmlns:a16="http://schemas.microsoft.com/office/drawing/2014/main" id="{00000000-0008-0000-0200-000017490000}"/>
            </a:ext>
          </a:extLst>
        </xdr:cNvPr>
        <xdr:cNvSpPr>
          <a:spLocks noChangeShapeType="1"/>
        </xdr:cNvSpPr>
      </xdr:nvSpPr>
      <xdr:spPr bwMode="auto">
        <a:xfrm>
          <a:off x="4391025" y="1400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xdr:colOff>
      <xdr:row>18</xdr:row>
      <xdr:rowOff>19050</xdr:rowOff>
    </xdr:from>
    <xdr:to>
      <xdr:col>7</xdr:col>
      <xdr:colOff>28575</xdr:colOff>
      <xdr:row>19</xdr:row>
      <xdr:rowOff>19050</xdr:rowOff>
    </xdr:to>
    <xdr:pic>
      <xdr:nvPicPr>
        <xdr:cNvPr id="18712" name="Picture 335">
          <a:extLst>
            <a:ext uri="{FF2B5EF4-FFF2-40B4-BE49-F238E27FC236}">
              <a16:creationId xmlns:a16="http://schemas.microsoft.com/office/drawing/2014/main" id="{00000000-0008-0000-0200-0000184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8725" y="14192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219075</xdr:colOff>
      <xdr:row>18</xdr:row>
      <xdr:rowOff>28575</xdr:rowOff>
    </xdr:from>
    <xdr:to>
      <xdr:col>13</xdr:col>
      <xdr:colOff>104775</xdr:colOff>
      <xdr:row>21</xdr:row>
      <xdr:rowOff>133350</xdr:rowOff>
    </xdr:to>
    <xdr:pic>
      <xdr:nvPicPr>
        <xdr:cNvPr id="18713" name="Picture 3">
          <a:extLst>
            <a:ext uri="{FF2B5EF4-FFF2-40B4-BE49-F238E27FC236}">
              <a16:creationId xmlns:a16="http://schemas.microsoft.com/office/drawing/2014/main" id="{00000000-0008-0000-0200-00001949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733800" y="1428750"/>
          <a:ext cx="8572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emilceramica.it/openemil/html/UK/index.html" TargetMode="External"/><Relationship Id="rId2" Type="http://schemas.openxmlformats.org/officeDocument/2006/relationships/hyperlink" Target="http://www.conestogatile.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6"/>
  <sheetViews>
    <sheetView topLeftCell="A19" workbookViewId="0">
      <selection activeCell="H61" sqref="H61"/>
    </sheetView>
  </sheetViews>
  <sheetFormatPr defaultRowHeight="12.75" x14ac:dyDescent="0.2"/>
  <cols>
    <col min="1" max="1" width="18.85546875" customWidth="1"/>
    <col min="2" max="8" width="9.42578125" customWidth="1"/>
  </cols>
  <sheetData>
    <row r="1" spans="1:13" ht="23.25" x14ac:dyDescent="0.35">
      <c r="A1" s="7" t="s">
        <v>55</v>
      </c>
      <c r="B1" s="107" t="s">
        <v>104</v>
      </c>
    </row>
    <row r="2" spans="1:13" ht="13.5" x14ac:dyDescent="0.25">
      <c r="A2" s="7" t="s">
        <v>84</v>
      </c>
      <c r="B2" s="168" t="s">
        <v>105</v>
      </c>
      <c r="D2" s="192"/>
      <c r="G2" s="192"/>
    </row>
    <row r="3" spans="1:13" x14ac:dyDescent="0.2">
      <c r="A3" s="7" t="s">
        <v>72</v>
      </c>
      <c r="B3" s="168" t="s">
        <v>93</v>
      </c>
      <c r="D3" s="219"/>
    </row>
    <row r="4" spans="1:13" x14ac:dyDescent="0.2">
      <c r="A4" s="7" t="s">
        <v>28</v>
      </c>
      <c r="B4" s="106" t="s">
        <v>615</v>
      </c>
      <c r="C4" s="106"/>
      <c r="D4" s="106"/>
    </row>
    <row r="6" spans="1:13" x14ac:dyDescent="0.2">
      <c r="A6" s="88"/>
      <c r="B6" s="88"/>
      <c r="C6" s="88"/>
      <c r="D6" s="88"/>
      <c r="E6" s="88"/>
      <c r="F6" s="88"/>
      <c r="G6" s="88"/>
      <c r="H6" s="88"/>
    </row>
    <row r="8" spans="1:13" x14ac:dyDescent="0.2">
      <c r="A8" s="50" t="s">
        <v>42</v>
      </c>
      <c r="B8" s="51"/>
      <c r="C8" s="249"/>
      <c r="D8" s="249"/>
      <c r="E8" s="249"/>
      <c r="F8" s="249"/>
      <c r="G8" s="249"/>
      <c r="H8" s="250"/>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15</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8"/>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8" t="s">
        <v>63</v>
      </c>
      <c r="B28" s="3" t="s">
        <v>38</v>
      </c>
      <c r="C28" s="3"/>
      <c r="D28" s="3"/>
      <c r="E28" s="3"/>
      <c r="F28" s="3"/>
      <c r="G28" s="3"/>
      <c r="H28" s="3"/>
      <c r="I28" s="3"/>
      <c r="J28" s="3"/>
      <c r="K28" s="3"/>
      <c r="L28" s="3"/>
      <c r="M28" s="3"/>
    </row>
    <row r="29" spans="1:13" x14ac:dyDescent="0.2">
      <c r="A29" s="78"/>
      <c r="B29" s="3" t="s">
        <v>7</v>
      </c>
      <c r="C29" s="3"/>
      <c r="D29" s="3"/>
      <c r="E29" s="3"/>
      <c r="F29" s="3"/>
      <c r="G29" s="3"/>
      <c r="H29" s="3"/>
      <c r="I29" s="3"/>
      <c r="J29" s="3"/>
      <c r="K29" s="3"/>
      <c r="L29" s="3"/>
      <c r="M29" s="3"/>
    </row>
    <row r="30" spans="1:13" x14ac:dyDescent="0.2">
      <c r="A30" s="78"/>
      <c r="B30" s="3"/>
      <c r="C30" s="3"/>
      <c r="D30" s="3"/>
      <c r="E30" s="3"/>
      <c r="F30" s="3"/>
      <c r="G30" s="3"/>
      <c r="H30" s="3"/>
      <c r="I30" s="3"/>
      <c r="J30" s="3"/>
      <c r="K30" s="3"/>
      <c r="L30" s="3"/>
      <c r="M30" s="3"/>
    </row>
    <row r="31" spans="1:13" x14ac:dyDescent="0.2">
      <c r="A31" s="78" t="s">
        <v>64</v>
      </c>
      <c r="B31" s="3" t="s">
        <v>65</v>
      </c>
      <c r="C31" s="3"/>
      <c r="D31" s="3"/>
      <c r="E31" s="3"/>
      <c r="F31" s="3"/>
      <c r="G31" s="3"/>
      <c r="H31" s="3"/>
      <c r="I31" s="3"/>
      <c r="J31" s="3"/>
      <c r="K31" s="3"/>
      <c r="L31" s="3"/>
      <c r="M31" s="3"/>
    </row>
    <row r="32" spans="1:13" x14ac:dyDescent="0.2">
      <c r="A32" s="78"/>
      <c r="B32" s="3" t="s">
        <v>77</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8" t="s">
        <v>66</v>
      </c>
      <c r="B34" s="3" t="s">
        <v>43</v>
      </c>
      <c r="C34" s="3"/>
      <c r="D34" s="3"/>
      <c r="E34" s="3"/>
      <c r="F34" s="3"/>
      <c r="G34" s="3"/>
      <c r="H34" s="3"/>
      <c r="I34" s="3"/>
      <c r="J34" s="3"/>
      <c r="K34" s="3"/>
      <c r="L34" s="3"/>
      <c r="M34" s="3"/>
    </row>
    <row r="35" spans="1:13" x14ac:dyDescent="0.2">
      <c r="A35" s="78"/>
      <c r="B35" s="3" t="s">
        <v>78</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3" t="s">
        <v>53</v>
      </c>
      <c r="C37" s="103" t="s">
        <v>67</v>
      </c>
      <c r="D37" s="251" t="s">
        <v>54</v>
      </c>
      <c r="E37" s="252"/>
      <c r="F37" s="103" t="s">
        <v>68</v>
      </c>
      <c r="G37" s="103" t="s">
        <v>69</v>
      </c>
      <c r="H37" s="103" t="s">
        <v>70</v>
      </c>
      <c r="I37" s="3"/>
      <c r="J37" s="3"/>
      <c r="K37" s="3"/>
      <c r="L37" s="3"/>
      <c r="M37" s="3"/>
    </row>
    <row r="38" spans="1:13" x14ac:dyDescent="0.2">
      <c r="B38" s="104">
        <v>1</v>
      </c>
      <c r="C38" s="117"/>
      <c r="D38" s="105" t="s">
        <v>92</v>
      </c>
      <c r="E38" s="102"/>
      <c r="F38" s="118" t="s">
        <v>71</v>
      </c>
      <c r="G38" s="118">
        <v>0</v>
      </c>
      <c r="H38" s="118"/>
      <c r="I38" s="3"/>
      <c r="J38" s="3"/>
      <c r="K38" s="3"/>
      <c r="L38" s="3"/>
      <c r="M38" s="3"/>
    </row>
    <row r="39" spans="1:13" x14ac:dyDescent="0.2">
      <c r="B39" s="104">
        <v>2</v>
      </c>
      <c r="C39" s="117"/>
      <c r="D39" s="105" t="s">
        <v>88</v>
      </c>
      <c r="E39" s="102"/>
      <c r="F39" s="118" t="s">
        <v>71</v>
      </c>
      <c r="G39" s="118">
        <v>0</v>
      </c>
      <c r="H39" s="118"/>
      <c r="I39" s="3"/>
      <c r="J39" s="3"/>
      <c r="K39" s="3"/>
      <c r="L39" s="3"/>
      <c r="M39" s="3"/>
    </row>
    <row r="40" spans="1:13" x14ac:dyDescent="0.2">
      <c r="B40" s="104">
        <v>3</v>
      </c>
      <c r="C40" s="117"/>
      <c r="D40" s="105" t="s">
        <v>89</v>
      </c>
      <c r="E40" s="102"/>
      <c r="F40" s="118" t="s">
        <v>71</v>
      </c>
      <c r="G40" s="118">
        <v>0</v>
      </c>
      <c r="H40" s="118"/>
      <c r="I40" s="3"/>
      <c r="J40" s="3"/>
      <c r="K40" s="3"/>
      <c r="L40" s="3"/>
      <c r="M40" s="3"/>
    </row>
    <row r="41" spans="1:13" x14ac:dyDescent="0.2">
      <c r="B41" s="104">
        <v>4</v>
      </c>
      <c r="C41" s="117"/>
      <c r="D41" s="105" t="s">
        <v>90</v>
      </c>
      <c r="E41" s="102"/>
      <c r="F41" s="118" t="s">
        <v>71</v>
      </c>
      <c r="G41" s="118">
        <v>0</v>
      </c>
      <c r="H41" s="118"/>
      <c r="I41" s="3"/>
      <c r="J41" s="3"/>
      <c r="K41" s="3"/>
      <c r="L41" s="3"/>
      <c r="M41" s="3"/>
    </row>
    <row r="42" spans="1:13" x14ac:dyDescent="0.2">
      <c r="B42" s="104">
        <v>5</v>
      </c>
      <c r="C42" s="117"/>
      <c r="D42" s="105" t="s">
        <v>96</v>
      </c>
      <c r="E42" s="102"/>
      <c r="F42" s="118" t="s">
        <v>71</v>
      </c>
      <c r="G42" s="118">
        <v>0</v>
      </c>
      <c r="H42" s="118"/>
      <c r="I42" s="3"/>
      <c r="J42" s="3"/>
      <c r="K42" s="3"/>
      <c r="L42" s="3"/>
      <c r="M42" s="3"/>
    </row>
    <row r="43" spans="1:13" x14ac:dyDescent="0.2">
      <c r="B43" s="104">
        <v>6</v>
      </c>
      <c r="C43" s="117"/>
      <c r="D43" s="105" t="s">
        <v>97</v>
      </c>
      <c r="E43" s="102"/>
      <c r="F43" s="118" t="s">
        <v>71</v>
      </c>
      <c r="G43" s="118">
        <v>0</v>
      </c>
      <c r="H43" s="118"/>
      <c r="I43" s="3"/>
      <c r="J43" s="3"/>
      <c r="K43" s="3"/>
      <c r="L43" s="3"/>
      <c r="M43" s="3"/>
    </row>
    <row r="44" spans="1:13" x14ac:dyDescent="0.2">
      <c r="B44" s="104">
        <v>7</v>
      </c>
      <c r="C44" s="117"/>
      <c r="D44" s="105" t="s">
        <v>98</v>
      </c>
      <c r="E44" s="102"/>
      <c r="F44" s="118" t="s">
        <v>71</v>
      </c>
      <c r="G44" s="118">
        <v>0</v>
      </c>
      <c r="H44" s="118"/>
      <c r="I44" s="3"/>
      <c r="J44" s="3"/>
      <c r="K44" s="3"/>
      <c r="L44" s="3"/>
      <c r="M44" s="3"/>
    </row>
    <row r="45" spans="1:13" x14ac:dyDescent="0.2">
      <c r="B45" s="104">
        <v>8</v>
      </c>
      <c r="C45" s="117"/>
      <c r="D45" s="105" t="s">
        <v>205</v>
      </c>
      <c r="E45" s="102"/>
      <c r="F45" s="118" t="s">
        <v>71</v>
      </c>
      <c r="G45" s="118">
        <v>0</v>
      </c>
      <c r="H45" s="118"/>
      <c r="I45" s="3"/>
      <c r="J45" s="3"/>
      <c r="K45" s="3"/>
      <c r="L45" s="3"/>
      <c r="M45" s="3"/>
    </row>
    <row r="46" spans="1:13" x14ac:dyDescent="0.2">
      <c r="B46" s="104">
        <v>9</v>
      </c>
      <c r="C46" s="117"/>
      <c r="D46" s="105" t="s">
        <v>206</v>
      </c>
      <c r="E46" s="102"/>
      <c r="F46" s="118" t="s">
        <v>71</v>
      </c>
      <c r="G46" s="118">
        <v>0</v>
      </c>
      <c r="H46" s="118"/>
      <c r="I46" s="3"/>
      <c r="J46" s="3"/>
      <c r="K46" s="3"/>
      <c r="L46" s="3"/>
      <c r="M46" s="3"/>
    </row>
    <row r="47" spans="1:13" x14ac:dyDescent="0.2">
      <c r="B47" s="104">
        <v>10</v>
      </c>
      <c r="C47" s="117"/>
      <c r="D47" s="105" t="s">
        <v>207</v>
      </c>
      <c r="E47" s="102"/>
      <c r="F47" s="118" t="s">
        <v>71</v>
      </c>
      <c r="G47" s="118">
        <v>0</v>
      </c>
      <c r="H47" s="118"/>
      <c r="I47" s="3"/>
      <c r="J47" s="3"/>
      <c r="K47" s="3" t="s">
        <v>538</v>
      </c>
      <c r="L47" s="3"/>
      <c r="M47" s="3"/>
    </row>
    <row r="48" spans="1:13" x14ac:dyDescent="0.2">
      <c r="B48" s="104">
        <v>11</v>
      </c>
      <c r="C48" s="117"/>
      <c r="D48" s="105" t="s">
        <v>106</v>
      </c>
      <c r="E48" s="102"/>
      <c r="F48" s="118" t="s">
        <v>71</v>
      </c>
      <c r="G48" s="118">
        <v>0</v>
      </c>
      <c r="H48" s="118"/>
      <c r="I48" s="3"/>
      <c r="J48" s="3"/>
      <c r="K48" s="3"/>
      <c r="L48" s="3"/>
      <c r="M48" s="3"/>
    </row>
    <row r="49" spans="1:13" x14ac:dyDescent="0.2">
      <c r="B49" s="104">
        <v>12</v>
      </c>
      <c r="C49" s="117"/>
      <c r="D49" s="105" t="s">
        <v>107</v>
      </c>
      <c r="E49" s="102"/>
      <c r="F49" s="118" t="s">
        <v>71</v>
      </c>
      <c r="G49" s="118">
        <v>0</v>
      </c>
      <c r="H49" s="118"/>
      <c r="I49" s="3"/>
      <c r="J49" s="3"/>
      <c r="K49" s="3"/>
      <c r="L49" s="3"/>
      <c r="M49" s="3"/>
    </row>
    <row r="50" spans="1:13" x14ac:dyDescent="0.2">
      <c r="B50" s="104">
        <v>13</v>
      </c>
      <c r="C50" s="117"/>
      <c r="D50" s="105" t="s">
        <v>108</v>
      </c>
      <c r="E50" s="102"/>
      <c r="F50" s="118" t="s">
        <v>71</v>
      </c>
      <c r="G50" s="118">
        <v>0</v>
      </c>
      <c r="H50" s="118"/>
      <c r="I50" s="3"/>
      <c r="J50" s="3"/>
      <c r="K50" s="3"/>
      <c r="L50" s="3"/>
      <c r="M50" s="3"/>
    </row>
    <row r="51" spans="1:13" x14ac:dyDescent="0.2">
      <c r="A51" s="3"/>
      <c r="B51" s="3"/>
      <c r="C51" s="3"/>
      <c r="D51" s="3"/>
      <c r="E51" s="3"/>
      <c r="F51" s="3"/>
      <c r="G51" s="3"/>
      <c r="H51" s="3"/>
      <c r="I51" s="3"/>
      <c r="J51" s="3"/>
      <c r="K51" s="3"/>
      <c r="L51" s="3"/>
      <c r="M51" s="3"/>
    </row>
    <row r="52" spans="1:13" x14ac:dyDescent="0.2">
      <c r="A52" s="3" t="s">
        <v>39</v>
      </c>
      <c r="B52" s="3"/>
      <c r="C52" s="3"/>
      <c r="D52" s="3"/>
      <c r="E52" s="3"/>
      <c r="F52" s="3"/>
      <c r="G52" s="3"/>
      <c r="H52" s="3"/>
      <c r="I52" s="3"/>
      <c r="J52" s="3"/>
      <c r="K52" s="3"/>
      <c r="L52" s="3"/>
      <c r="M52" s="3"/>
    </row>
    <row r="53" spans="1:13" x14ac:dyDescent="0.2">
      <c r="A53" s="3" t="s">
        <v>86</v>
      </c>
      <c r="B53" s="3"/>
      <c r="C53" s="3"/>
      <c r="D53" s="3"/>
      <c r="E53" s="3"/>
      <c r="F53" s="3"/>
      <c r="G53" s="3"/>
      <c r="H53" s="3"/>
      <c r="I53" s="3"/>
      <c r="J53" s="3"/>
      <c r="K53" s="3"/>
      <c r="L53" s="3"/>
      <c r="M53" s="3"/>
    </row>
    <row r="54" spans="1:13" x14ac:dyDescent="0.2">
      <c r="A54" s="3"/>
      <c r="B54" s="3"/>
      <c r="C54" s="3"/>
      <c r="D54" s="3"/>
      <c r="E54" s="3"/>
      <c r="F54" s="3"/>
      <c r="G54" s="3"/>
      <c r="H54" s="3"/>
      <c r="I54" s="3"/>
      <c r="J54" s="3"/>
      <c r="K54" s="3"/>
      <c r="L54" s="3"/>
      <c r="M54" s="3"/>
    </row>
    <row r="55" spans="1:13" x14ac:dyDescent="0.2">
      <c r="A55" s="3"/>
      <c r="B55" s="3" t="s">
        <v>40</v>
      </c>
      <c r="C55" s="3"/>
      <c r="D55" s="3"/>
      <c r="F55" s="3"/>
      <c r="G55" s="3"/>
      <c r="H55" s="3"/>
      <c r="I55" s="3"/>
      <c r="J55" s="3"/>
      <c r="K55" s="3"/>
      <c r="L55" s="3"/>
      <c r="M55" s="3"/>
    </row>
    <row r="56" spans="1:13" x14ac:dyDescent="0.2">
      <c r="A56" s="3"/>
      <c r="B56" s="3" t="s">
        <v>32</v>
      </c>
      <c r="C56" s="3"/>
      <c r="D56" s="3"/>
      <c r="F56" s="3"/>
      <c r="G56" s="3"/>
      <c r="H56" s="3"/>
      <c r="I56" s="3"/>
      <c r="J56" s="3"/>
      <c r="K56" s="3"/>
      <c r="L56" s="3"/>
      <c r="M56" s="3"/>
    </row>
    <row r="57" spans="1:13" x14ac:dyDescent="0.2">
      <c r="A57" s="3"/>
      <c r="B57" s="3"/>
      <c r="C57" s="3"/>
      <c r="D57" s="3"/>
      <c r="E57" s="3"/>
      <c r="F57" s="3"/>
      <c r="G57" s="3"/>
      <c r="H57" s="3"/>
      <c r="I57" s="3"/>
      <c r="J57" s="3"/>
      <c r="K57" s="3"/>
      <c r="L57" s="3"/>
      <c r="M57" s="3"/>
    </row>
    <row r="58" spans="1:13" x14ac:dyDescent="0.2">
      <c r="A58" s="3"/>
      <c r="B58" s="3"/>
      <c r="C58" s="3"/>
      <c r="D58" s="3"/>
      <c r="E58" s="3"/>
      <c r="F58" s="3"/>
      <c r="G58" s="3"/>
      <c r="H58" s="3"/>
      <c r="I58" s="3"/>
      <c r="J58" s="3"/>
      <c r="K58" s="3"/>
      <c r="L58" s="3"/>
      <c r="M58" s="3"/>
    </row>
    <row r="59" spans="1:13" x14ac:dyDescent="0.2">
      <c r="A59" s="3"/>
      <c r="B59" s="3" t="s">
        <v>41</v>
      </c>
      <c r="C59" s="3"/>
      <c r="D59" s="3"/>
      <c r="F59" s="3"/>
      <c r="G59" s="3"/>
      <c r="H59" s="3"/>
      <c r="I59" s="3"/>
      <c r="J59" s="3"/>
      <c r="K59" s="3"/>
      <c r="L59" s="3"/>
      <c r="M59" s="3"/>
    </row>
    <row r="60" spans="1:13" x14ac:dyDescent="0.2">
      <c r="A60" s="3"/>
      <c r="B60" s="3" t="s">
        <v>32</v>
      </c>
      <c r="C60" s="3"/>
      <c r="D60" s="3"/>
      <c r="F60" s="3"/>
      <c r="G60" s="3"/>
      <c r="H60" s="3"/>
      <c r="I60" s="3"/>
      <c r="J60" s="3"/>
      <c r="K60" s="3"/>
      <c r="L60" s="3"/>
      <c r="M60" s="3"/>
    </row>
    <row r="61" spans="1:13" x14ac:dyDescent="0.2">
      <c r="A61" s="3"/>
      <c r="B61" s="3"/>
      <c r="C61" s="3"/>
      <c r="D61" s="3"/>
      <c r="E61" s="3"/>
      <c r="F61" s="3"/>
      <c r="G61" s="3"/>
      <c r="H61" s="86" t="s">
        <v>85</v>
      </c>
      <c r="I61" s="3"/>
      <c r="J61" s="3"/>
      <c r="K61" s="3"/>
      <c r="L61" s="3"/>
      <c r="M61" s="3"/>
    </row>
    <row r="62" spans="1:13" x14ac:dyDescent="0.2">
      <c r="A62" s="3"/>
      <c r="B62" s="3"/>
      <c r="C62" s="3"/>
      <c r="D62" s="3"/>
      <c r="E62" s="3"/>
      <c r="F62" s="3"/>
      <c r="G62" s="3"/>
      <c r="H62" s="3"/>
      <c r="I62" s="3"/>
      <c r="J62" s="3"/>
      <c r="K62" s="3"/>
      <c r="L62" s="3"/>
      <c r="M62" s="3"/>
    </row>
    <row r="63" spans="1:13" x14ac:dyDescent="0.2">
      <c r="A63" s="3" t="s">
        <v>5</v>
      </c>
      <c r="B63" s="3"/>
      <c r="C63" s="3"/>
      <c r="D63" s="3"/>
      <c r="E63" s="3"/>
      <c r="F63" s="3"/>
      <c r="G63" s="3"/>
      <c r="H63" s="3"/>
      <c r="I63" s="3"/>
      <c r="J63" s="3"/>
      <c r="K63" s="3"/>
      <c r="L63" s="3"/>
      <c r="M63" s="3"/>
    </row>
    <row r="64" spans="1:13" x14ac:dyDescent="0.2">
      <c r="A64" s="3" t="s">
        <v>6</v>
      </c>
      <c r="B64" s="3"/>
      <c r="C64" s="3"/>
      <c r="D64" s="3"/>
      <c r="E64" s="3"/>
      <c r="F64" s="3"/>
      <c r="G64" s="3"/>
      <c r="H64" s="3"/>
      <c r="I64" s="3"/>
      <c r="J64" s="3"/>
      <c r="K64" s="3"/>
      <c r="L64" s="3"/>
      <c r="M64" s="3"/>
    </row>
    <row r="65" spans="1:13" x14ac:dyDescent="0.2">
      <c r="A65" s="3"/>
      <c r="B65" s="3"/>
      <c r="C65" s="3"/>
      <c r="D65" s="3"/>
      <c r="E65" s="3"/>
      <c r="F65" s="3"/>
      <c r="G65" s="3"/>
      <c r="H65" s="3"/>
      <c r="I65" s="3"/>
      <c r="J65" s="3"/>
      <c r="K65" s="3"/>
      <c r="L65" s="3"/>
      <c r="M65" s="3"/>
    </row>
    <row r="66" spans="1:13" x14ac:dyDescent="0.2">
      <c r="A66" s="88"/>
      <c r="B66" s="88"/>
      <c r="C66" s="88"/>
      <c r="D66" s="88"/>
      <c r="E66" s="88"/>
      <c r="F66" s="88"/>
      <c r="G66" s="88"/>
      <c r="H66" s="88"/>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54</xdr:row>
                    <xdr:rowOff>28575</xdr:rowOff>
                  </from>
                  <to>
                    <xdr:col>0</xdr:col>
                    <xdr:colOff>1038225</xdr:colOff>
                    <xdr:row>56</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58</xdr:row>
                    <xdr:rowOff>28575</xdr:rowOff>
                  </from>
                  <to>
                    <xdr:col>0</xdr:col>
                    <xdr:colOff>1038225</xdr:colOff>
                    <xdr:row>60</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96" customWidth="1"/>
    <col min="2" max="2" width="1" style="10" customWidth="1"/>
    <col min="3" max="3" width="19.140625" style="2" customWidth="1"/>
    <col min="4" max="4" width="1" style="2" customWidth="1"/>
    <col min="5" max="5" width="21.5703125" style="2" customWidth="1"/>
    <col min="6" max="6" width="3.28515625" customWidth="1"/>
    <col min="7" max="7" width="4.85546875" style="10" customWidth="1"/>
    <col min="8" max="8" width="1" style="10" customWidth="1"/>
    <col min="9" max="9" width="19.140625" style="2" customWidth="1"/>
    <col min="10" max="10" width="1" style="2" customWidth="1"/>
    <col min="11" max="11" width="21.5703125" style="2" customWidth="1"/>
  </cols>
  <sheetData>
    <row r="3" spans="1:19" ht="15.75" x14ac:dyDescent="0.2">
      <c r="A3" s="193"/>
      <c r="B3" s="83"/>
      <c r="C3" s="83"/>
      <c r="D3" s="83"/>
      <c r="E3" s="83"/>
      <c r="F3" s="255" t="str">
        <f>"File '"&amp;Instructions!B2&amp;"' - "&amp;Instructions!B1</f>
        <v>File 'C' - Concerti</v>
      </c>
      <c r="G3" s="255"/>
      <c r="H3" s="255"/>
      <c r="I3" s="255"/>
      <c r="J3" s="255"/>
      <c r="K3" s="255"/>
      <c r="Q3" s="11"/>
      <c r="R3" s="6"/>
      <c r="S3" s="36"/>
    </row>
    <row r="4" spans="1:19" ht="15.75" x14ac:dyDescent="0.25">
      <c r="A4" s="193"/>
      <c r="B4" s="83"/>
      <c r="C4" s="83"/>
      <c r="D4" s="83"/>
      <c r="E4" s="143"/>
      <c r="Q4" s="11"/>
      <c r="R4" s="6"/>
      <c r="S4" s="36"/>
    </row>
    <row r="5" spans="1:19" ht="15.75" x14ac:dyDescent="0.2">
      <c r="A5" s="193"/>
      <c r="B5" s="83"/>
      <c r="C5" s="83"/>
      <c r="D5" s="83"/>
      <c r="E5" s="83"/>
      <c r="F5" s="83"/>
      <c r="G5" s="83"/>
      <c r="H5" s="83"/>
      <c r="I5" s="83"/>
      <c r="J5" s="83"/>
      <c r="K5" s="83"/>
      <c r="L5" s="3"/>
      <c r="M5" s="3"/>
      <c r="N5" s="3"/>
      <c r="O5" s="3"/>
      <c r="P5" s="4"/>
      <c r="Q5" s="11"/>
      <c r="R5" s="6"/>
      <c r="S5" s="36"/>
    </row>
    <row r="6" spans="1:19" ht="15.75" x14ac:dyDescent="0.2">
      <c r="A6" s="253" t="str">
        <f>"Price List Index - "&amp;Instructions!B4</f>
        <v>Price List Index - 5/1/26</v>
      </c>
      <c r="B6" s="253"/>
      <c r="C6" s="253"/>
      <c r="D6" s="253"/>
      <c r="E6" s="253"/>
      <c r="F6" s="253"/>
      <c r="G6" s="253"/>
      <c r="H6" s="253"/>
      <c r="I6" s="253"/>
      <c r="J6" s="253"/>
      <c r="K6" s="253"/>
      <c r="L6" s="3"/>
      <c r="M6" s="3"/>
      <c r="N6" s="3"/>
      <c r="O6" s="3"/>
      <c r="P6" s="4"/>
      <c r="Q6" s="11"/>
      <c r="R6" s="6"/>
      <c r="S6" s="36"/>
    </row>
    <row r="7" spans="1:19" ht="6" customHeight="1" x14ac:dyDescent="0.2">
      <c r="A7" s="193"/>
      <c r="B7" s="83"/>
      <c r="C7" s="83"/>
      <c r="D7" s="83"/>
      <c r="E7" s="83"/>
      <c r="F7" s="83"/>
      <c r="G7" s="83"/>
      <c r="H7" s="83"/>
      <c r="I7" s="83"/>
      <c r="J7" s="83"/>
      <c r="K7" s="83"/>
      <c r="L7" s="3"/>
      <c r="M7" s="3"/>
      <c r="N7" s="3"/>
      <c r="O7" s="3"/>
      <c r="P7" s="4"/>
      <c r="Q7" s="11"/>
      <c r="R7" s="6"/>
      <c r="S7" s="36"/>
    </row>
    <row r="8" spans="1:19" ht="3" customHeight="1" x14ac:dyDescent="0.2">
      <c r="A8" s="195"/>
      <c r="B8" s="84"/>
      <c r="C8" s="84"/>
      <c r="D8" s="84"/>
      <c r="E8" s="84"/>
      <c r="F8" s="84"/>
      <c r="G8" s="84"/>
      <c r="H8" s="84"/>
      <c r="I8" s="84"/>
      <c r="J8" s="84"/>
      <c r="K8" s="84"/>
    </row>
    <row r="9" spans="1:19" ht="3" customHeight="1" x14ac:dyDescent="0.2">
      <c r="A9" s="196"/>
      <c r="B9" s="85"/>
      <c r="C9" s="85"/>
      <c r="D9" s="85"/>
      <c r="E9" s="85"/>
      <c r="F9" s="85"/>
      <c r="G9" s="85"/>
      <c r="H9" s="85"/>
      <c r="I9" s="85"/>
      <c r="J9" s="85"/>
      <c r="K9" s="85"/>
    </row>
    <row r="11" spans="1:19" x14ac:dyDescent="0.2">
      <c r="A11" s="194" t="s">
        <v>8</v>
      </c>
      <c r="B11" s="80"/>
      <c r="C11" s="81" t="s">
        <v>49</v>
      </c>
      <c r="D11" s="80"/>
      <c r="E11" s="81" t="s">
        <v>50</v>
      </c>
      <c r="G11" s="81" t="s">
        <v>8</v>
      </c>
      <c r="H11" s="80"/>
      <c r="I11" s="81" t="s">
        <v>49</v>
      </c>
      <c r="J11" s="80"/>
      <c r="K11" s="81" t="s">
        <v>50</v>
      </c>
    </row>
    <row r="12" spans="1:19" s="82" customFormat="1" ht="15" customHeight="1" x14ac:dyDescent="0.2">
      <c r="A12" s="93">
        <v>1</v>
      </c>
      <c r="B12" s="78"/>
      <c r="C12" s="3" t="s">
        <v>169</v>
      </c>
      <c r="D12" s="3"/>
      <c r="E12" s="3" t="s">
        <v>542</v>
      </c>
      <c r="F12" s="241"/>
      <c r="G12" s="200">
        <v>3</v>
      </c>
      <c r="H12" s="78"/>
      <c r="I12" s="3" t="s">
        <v>527</v>
      </c>
      <c r="J12" s="3"/>
      <c r="K12" s="3" t="s">
        <v>610</v>
      </c>
    </row>
    <row r="13" spans="1:19" s="82" customFormat="1" ht="15" customHeight="1" x14ac:dyDescent="0.2">
      <c r="A13" s="93">
        <v>1</v>
      </c>
      <c r="B13" s="78"/>
      <c r="C13" s="3" t="s">
        <v>174</v>
      </c>
      <c r="D13" s="3"/>
      <c r="E13" s="3" t="s">
        <v>542</v>
      </c>
      <c r="F13" s="241"/>
      <c r="G13" s="200">
        <v>3</v>
      </c>
      <c r="H13" s="78"/>
      <c r="I13" s="3" t="s">
        <v>531</v>
      </c>
      <c r="J13" s="3"/>
      <c r="K13" s="3" t="s">
        <v>610</v>
      </c>
    </row>
    <row r="14" spans="1:19" s="82" customFormat="1" ht="15" customHeight="1" x14ac:dyDescent="0.2">
      <c r="A14" s="93">
        <v>1</v>
      </c>
      <c r="B14" s="78"/>
      <c r="C14" s="3" t="s">
        <v>560</v>
      </c>
      <c r="D14" s="3"/>
      <c r="E14" s="3" t="s">
        <v>614</v>
      </c>
      <c r="F14" s="241"/>
      <c r="G14" s="200">
        <v>3</v>
      </c>
      <c r="H14" s="78"/>
      <c r="I14" s="3" t="s">
        <v>271</v>
      </c>
      <c r="J14" s="3"/>
      <c r="K14" s="3" t="s">
        <v>542</v>
      </c>
    </row>
    <row r="15" spans="1:19" s="82" customFormat="1" ht="15" customHeight="1" x14ac:dyDescent="0.2">
      <c r="A15" s="93">
        <v>1</v>
      </c>
      <c r="B15" s="78"/>
      <c r="C15" s="3" t="s">
        <v>241</v>
      </c>
      <c r="D15" s="3"/>
      <c r="E15" s="3" t="s">
        <v>542</v>
      </c>
      <c r="F15" s="241"/>
      <c r="G15" s="93">
        <v>3</v>
      </c>
      <c r="H15" s="78"/>
      <c r="I15" s="3" t="s">
        <v>561</v>
      </c>
      <c r="J15" s="3"/>
      <c r="K15" s="3" t="s">
        <v>611</v>
      </c>
    </row>
    <row r="16" spans="1:19" s="82" customFormat="1" ht="15" customHeight="1" x14ac:dyDescent="0.2">
      <c r="A16" s="200">
        <v>1</v>
      </c>
      <c r="B16" s="78"/>
      <c r="C16" s="3" t="s">
        <v>427</v>
      </c>
      <c r="D16" s="3"/>
      <c r="E16" s="3" t="s">
        <v>542</v>
      </c>
      <c r="F16" s="241"/>
      <c r="G16" s="93">
        <v>3</v>
      </c>
      <c r="H16" s="78"/>
      <c r="I16" s="3" t="s">
        <v>254</v>
      </c>
      <c r="J16" s="3"/>
      <c r="K16" s="3" t="s">
        <v>542</v>
      </c>
    </row>
    <row r="17" spans="1:11" s="82" customFormat="1" ht="15" customHeight="1" x14ac:dyDescent="0.2">
      <c r="A17" s="200">
        <v>1</v>
      </c>
      <c r="B17" s="78"/>
      <c r="C17" s="3" t="s">
        <v>540</v>
      </c>
      <c r="D17" s="3"/>
      <c r="E17" s="3" t="s">
        <v>542</v>
      </c>
      <c r="F17" s="241"/>
      <c r="G17" s="93">
        <v>3</v>
      </c>
      <c r="H17" s="78"/>
      <c r="I17" s="3" t="s">
        <v>217</v>
      </c>
      <c r="J17" s="3"/>
      <c r="K17" s="3" t="s">
        <v>542</v>
      </c>
    </row>
    <row r="18" spans="1:11" s="82" customFormat="1" ht="15" customHeight="1" x14ac:dyDescent="0.2">
      <c r="A18" s="93">
        <v>1</v>
      </c>
      <c r="B18" s="78"/>
      <c r="C18" s="3" t="s">
        <v>499</v>
      </c>
      <c r="D18" s="3"/>
      <c r="E18" s="3" t="s">
        <v>610</v>
      </c>
      <c r="F18" s="241"/>
      <c r="G18" s="93">
        <v>3</v>
      </c>
      <c r="H18" s="78"/>
      <c r="I18" s="3" t="s">
        <v>221</v>
      </c>
      <c r="J18" s="3"/>
      <c r="K18" s="3" t="s">
        <v>542</v>
      </c>
    </row>
    <row r="19" spans="1:11" s="82" customFormat="1" ht="15" customHeight="1" x14ac:dyDescent="0.2">
      <c r="A19" s="93">
        <v>1</v>
      </c>
      <c r="B19" s="78"/>
      <c r="C19" s="3" t="s">
        <v>248</v>
      </c>
      <c r="D19" s="3"/>
      <c r="E19" s="3" t="s">
        <v>611</v>
      </c>
      <c r="F19" s="241"/>
      <c r="G19" s="93">
        <v>3</v>
      </c>
      <c r="H19" s="78"/>
      <c r="I19" s="3" t="s">
        <v>410</v>
      </c>
      <c r="J19" s="3"/>
      <c r="K19" s="3" t="s">
        <v>542</v>
      </c>
    </row>
    <row r="20" spans="1:11" s="82" customFormat="1" ht="15" customHeight="1" x14ac:dyDescent="0.2">
      <c r="A20" s="200">
        <v>1</v>
      </c>
      <c r="B20" s="78"/>
      <c r="C20" s="3" t="s">
        <v>189</v>
      </c>
      <c r="D20" s="3"/>
      <c r="E20" s="3" t="s">
        <v>611</v>
      </c>
      <c r="F20" s="241"/>
      <c r="G20" s="93">
        <v>3</v>
      </c>
      <c r="H20" s="79"/>
      <c r="I20" s="3" t="s">
        <v>226</v>
      </c>
      <c r="J20" s="3"/>
      <c r="K20" s="3" t="s">
        <v>542</v>
      </c>
    </row>
    <row r="21" spans="1:11" s="82" customFormat="1" ht="15" customHeight="1" x14ac:dyDescent="0.2">
      <c r="A21" s="200">
        <v>1</v>
      </c>
      <c r="B21" s="78"/>
      <c r="C21" s="3" t="s">
        <v>306</v>
      </c>
      <c r="D21" s="3"/>
      <c r="E21" s="3" t="s">
        <v>542</v>
      </c>
      <c r="F21" s="241"/>
      <c r="G21" s="93">
        <v>3</v>
      </c>
      <c r="H21" s="78"/>
      <c r="I21" s="3" t="s">
        <v>255</v>
      </c>
      <c r="J21" s="3"/>
      <c r="K21" s="3" t="s">
        <v>610</v>
      </c>
    </row>
    <row r="22" spans="1:11" s="82" customFormat="1" ht="15" customHeight="1" x14ac:dyDescent="0.2">
      <c r="A22" s="93">
        <v>1</v>
      </c>
      <c r="B22" s="78"/>
      <c r="C22" s="3" t="s">
        <v>249</v>
      </c>
      <c r="D22" s="3"/>
      <c r="E22" s="3" t="s">
        <v>542</v>
      </c>
      <c r="F22" s="241"/>
      <c r="G22" s="93">
        <v>3</v>
      </c>
      <c r="H22" s="78"/>
      <c r="I22" s="3" t="s">
        <v>273</v>
      </c>
      <c r="J22" s="3"/>
      <c r="K22" s="3" t="s">
        <v>610</v>
      </c>
    </row>
    <row r="23" spans="1:11" s="82" customFormat="1" ht="15" customHeight="1" x14ac:dyDescent="0.2">
      <c r="A23" s="93">
        <v>1</v>
      </c>
      <c r="B23" s="78"/>
      <c r="C23" s="3" t="s">
        <v>335</v>
      </c>
      <c r="D23" s="3"/>
      <c r="E23" s="3" t="s">
        <v>542</v>
      </c>
      <c r="F23" s="241"/>
      <c r="G23" s="93">
        <v>3</v>
      </c>
      <c r="H23" s="6"/>
      <c r="I23" s="199" t="s">
        <v>417</v>
      </c>
      <c r="J23" s="199"/>
      <c r="K23" s="3" t="s">
        <v>542</v>
      </c>
    </row>
    <row r="24" spans="1:11" s="82" customFormat="1" ht="15" customHeight="1" x14ac:dyDescent="0.2">
      <c r="A24" s="93">
        <v>2</v>
      </c>
      <c r="B24" s="78"/>
      <c r="C24" s="3" t="s">
        <v>339</v>
      </c>
      <c r="D24" s="3"/>
      <c r="E24" s="3" t="s">
        <v>542</v>
      </c>
      <c r="F24" s="241"/>
      <c r="G24" s="93">
        <v>4</v>
      </c>
      <c r="H24" s="6"/>
      <c r="I24" s="199" t="s">
        <v>258</v>
      </c>
      <c r="J24" s="199"/>
      <c r="K24" s="199" t="s">
        <v>610</v>
      </c>
    </row>
    <row r="25" spans="1:11" s="82" customFormat="1" ht="15" customHeight="1" x14ac:dyDescent="0.2">
      <c r="A25" s="93">
        <v>2</v>
      </c>
      <c r="B25" s="78"/>
      <c r="C25" s="3" t="s">
        <v>502</v>
      </c>
      <c r="D25" s="3"/>
      <c r="E25" s="3" t="s">
        <v>542</v>
      </c>
      <c r="F25" s="241"/>
      <c r="G25" s="93">
        <v>4</v>
      </c>
      <c r="H25" s="6"/>
      <c r="I25" s="199" t="s">
        <v>230</v>
      </c>
      <c r="J25" s="199"/>
      <c r="K25" s="3" t="s">
        <v>542</v>
      </c>
    </row>
    <row r="26" spans="1:11" s="82" customFormat="1" ht="15" customHeight="1" x14ac:dyDescent="0.2">
      <c r="A26" s="93">
        <v>2</v>
      </c>
      <c r="B26" s="78"/>
      <c r="C26" s="3" t="s">
        <v>434</v>
      </c>
      <c r="D26" s="3"/>
      <c r="E26" s="3" t="s">
        <v>610</v>
      </c>
      <c r="F26" s="241"/>
      <c r="G26" s="93">
        <v>4</v>
      </c>
      <c r="H26" s="6"/>
      <c r="I26" s="3" t="s">
        <v>642</v>
      </c>
      <c r="J26" s="3"/>
      <c r="K26" s="3" t="s">
        <v>542</v>
      </c>
    </row>
    <row r="27" spans="1:11" s="82" customFormat="1" ht="15" customHeight="1" x14ac:dyDescent="0.2">
      <c r="A27" s="93">
        <v>2</v>
      </c>
      <c r="B27" s="78"/>
      <c r="C27" s="3" t="s">
        <v>390</v>
      </c>
      <c r="D27" s="3"/>
      <c r="E27" s="3" t="s">
        <v>542</v>
      </c>
      <c r="F27" s="241"/>
      <c r="G27" s="200">
        <v>4</v>
      </c>
      <c r="H27" s="6"/>
      <c r="I27" s="199" t="s">
        <v>295</v>
      </c>
      <c r="J27" s="199"/>
      <c r="K27" s="199" t="s">
        <v>610</v>
      </c>
    </row>
    <row r="28" spans="1:11" s="82" customFormat="1" ht="15" customHeight="1" x14ac:dyDescent="0.2">
      <c r="A28" s="93">
        <v>2</v>
      </c>
      <c r="B28" s="78"/>
      <c r="C28" s="3" t="s">
        <v>436</v>
      </c>
      <c r="D28" s="3"/>
      <c r="E28" s="3" t="s">
        <v>610</v>
      </c>
      <c r="F28" s="241"/>
      <c r="G28" s="200">
        <v>4</v>
      </c>
      <c r="H28" s="6"/>
      <c r="I28" s="199" t="s">
        <v>261</v>
      </c>
      <c r="J28" s="199"/>
      <c r="K28" s="199" t="s">
        <v>613</v>
      </c>
    </row>
    <row r="29" spans="1:11" s="82" customFormat="1" ht="15" customHeight="1" x14ac:dyDescent="0.2">
      <c r="A29" s="93">
        <v>2</v>
      </c>
      <c r="B29" s="78"/>
      <c r="C29" s="3" t="s">
        <v>403</v>
      </c>
      <c r="D29" s="3"/>
      <c r="E29" s="3" t="s">
        <v>542</v>
      </c>
      <c r="F29" s="241"/>
      <c r="G29" s="93">
        <v>4</v>
      </c>
      <c r="H29" s="6"/>
      <c r="I29" s="199" t="s">
        <v>262</v>
      </c>
      <c r="J29" s="199"/>
      <c r="K29" s="3" t="s">
        <v>542</v>
      </c>
    </row>
    <row r="30" spans="1:11" s="82" customFormat="1" ht="15" customHeight="1" x14ac:dyDescent="0.2">
      <c r="A30" s="93">
        <v>2</v>
      </c>
      <c r="B30" s="78"/>
      <c r="C30" s="3" t="s">
        <v>484</v>
      </c>
      <c r="D30" s="3"/>
      <c r="E30" s="3" t="s">
        <v>542</v>
      </c>
      <c r="F30" s="241"/>
      <c r="G30" s="93">
        <v>4</v>
      </c>
      <c r="H30" s="6"/>
      <c r="I30" s="199" t="s">
        <v>363</v>
      </c>
      <c r="J30" s="199"/>
      <c r="K30" s="3" t="s">
        <v>542</v>
      </c>
    </row>
    <row r="31" spans="1:11" s="82" customFormat="1" ht="15" customHeight="1" x14ac:dyDescent="0.2">
      <c r="A31" s="93">
        <v>2</v>
      </c>
      <c r="B31" s="78"/>
      <c r="C31" s="3" t="s">
        <v>209</v>
      </c>
      <c r="D31" s="3"/>
      <c r="E31" s="3" t="s">
        <v>542</v>
      </c>
      <c r="F31" s="241"/>
      <c r="G31" s="93">
        <v>5</v>
      </c>
      <c r="H31" s="6"/>
      <c r="I31" s="199" t="s">
        <v>559</v>
      </c>
      <c r="J31" s="199"/>
      <c r="K31" s="3" t="s">
        <v>542</v>
      </c>
    </row>
    <row r="32" spans="1:11" s="82" customFormat="1" ht="15" customHeight="1" x14ac:dyDescent="0.2">
      <c r="A32" s="93">
        <v>2</v>
      </c>
      <c r="B32" s="78"/>
      <c r="C32" s="3" t="s">
        <v>344</v>
      </c>
      <c r="D32" s="3"/>
      <c r="E32" s="3" t="s">
        <v>610</v>
      </c>
      <c r="F32" s="241"/>
      <c r="G32" s="93">
        <v>5</v>
      </c>
      <c r="H32" s="6"/>
      <c r="I32" s="199" t="s">
        <v>327</v>
      </c>
      <c r="J32" s="199"/>
      <c r="K32" s="3" t="s">
        <v>542</v>
      </c>
    </row>
    <row r="33" spans="1:11" s="82" customFormat="1" ht="15" customHeight="1" x14ac:dyDescent="0.2">
      <c r="A33" s="200"/>
      <c r="B33" s="78"/>
      <c r="C33" s="246" t="s">
        <v>568</v>
      </c>
      <c r="D33" s="3"/>
      <c r="E33" s="246" t="s">
        <v>252</v>
      </c>
      <c r="F33" s="241"/>
      <c r="G33" s="93">
        <v>5</v>
      </c>
      <c r="H33" s="6"/>
      <c r="I33" s="199" t="s">
        <v>263</v>
      </c>
      <c r="J33" s="199"/>
      <c r="K33" s="3" t="s">
        <v>542</v>
      </c>
    </row>
    <row r="34" spans="1:11" s="82" customFormat="1" ht="15" customHeight="1" x14ac:dyDescent="0.2">
      <c r="A34" s="200">
        <v>2</v>
      </c>
      <c r="B34" s="78"/>
      <c r="C34" s="3" t="s">
        <v>629</v>
      </c>
      <c r="D34" s="3"/>
      <c r="E34" s="3" t="s">
        <v>542</v>
      </c>
      <c r="F34" s="241"/>
      <c r="G34" s="93">
        <v>5</v>
      </c>
      <c r="H34" s="6"/>
      <c r="I34" s="199" t="s">
        <v>329</v>
      </c>
      <c r="J34" s="199"/>
      <c r="K34" s="3" t="s">
        <v>612</v>
      </c>
    </row>
    <row r="35" spans="1:11" s="82" customFormat="1" ht="15" customHeight="1" x14ac:dyDescent="0.2">
      <c r="A35" s="200">
        <v>2</v>
      </c>
      <c r="B35" s="78"/>
      <c r="C35" s="3" t="s">
        <v>517</v>
      </c>
      <c r="D35" s="3"/>
      <c r="E35" s="3" t="s">
        <v>610</v>
      </c>
      <c r="F35" s="241"/>
      <c r="G35" s="93">
        <v>5</v>
      </c>
      <c r="H35" s="6"/>
      <c r="I35" s="199" t="s">
        <v>467</v>
      </c>
      <c r="J35" s="199"/>
      <c r="K35" s="199" t="s">
        <v>610</v>
      </c>
    </row>
    <row r="36" spans="1:11" s="82" customFormat="1" ht="15" customHeight="1" x14ac:dyDescent="0.2">
      <c r="A36" s="200">
        <v>2</v>
      </c>
      <c r="B36" s="78"/>
      <c r="C36" s="3" t="s">
        <v>378</v>
      </c>
      <c r="D36" s="3"/>
      <c r="E36" s="3" t="s">
        <v>611</v>
      </c>
      <c r="F36" s="241"/>
      <c r="G36" s="93">
        <v>5</v>
      </c>
      <c r="H36" s="78"/>
      <c r="I36" s="3" t="s">
        <v>369</v>
      </c>
      <c r="J36" s="3"/>
      <c r="K36" s="3" t="s">
        <v>610</v>
      </c>
    </row>
    <row r="37" spans="1:11" s="82" customFormat="1" ht="15" customHeight="1" x14ac:dyDescent="0.2">
      <c r="A37" s="93">
        <v>3</v>
      </c>
      <c r="B37" s="78"/>
      <c r="C37" s="3" t="s">
        <v>450</v>
      </c>
      <c r="D37" s="3"/>
      <c r="E37" s="3" t="s">
        <v>542</v>
      </c>
      <c r="F37" s="241"/>
      <c r="G37" s="245">
        <v>5</v>
      </c>
      <c r="H37" s="78"/>
      <c r="I37" s="3" t="s">
        <v>513</v>
      </c>
      <c r="J37" s="3"/>
      <c r="K37" s="3" t="s">
        <v>542</v>
      </c>
    </row>
    <row r="38" spans="1:11" s="82" customFormat="1" ht="15" customHeight="1" x14ac:dyDescent="0.2">
      <c r="A38" s="200"/>
      <c r="B38" s="78"/>
      <c r="C38" s="3"/>
      <c r="D38" s="3"/>
      <c r="E38" s="3"/>
      <c r="G38" s="245"/>
      <c r="H38" s="78"/>
      <c r="I38" s="3"/>
      <c r="J38" s="3"/>
      <c r="K38" s="3"/>
    </row>
    <row r="39" spans="1:11" s="82" customFormat="1" ht="15" customHeight="1" x14ac:dyDescent="0.2">
      <c r="A39" s="93"/>
      <c r="B39" s="78"/>
      <c r="C39" s="3"/>
      <c r="D39" s="3"/>
      <c r="E39" s="3"/>
      <c r="G39" s="245"/>
      <c r="H39" s="78"/>
      <c r="I39" s="3"/>
      <c r="J39" s="3"/>
      <c r="K39" s="3"/>
    </row>
    <row r="40" spans="1:11" s="82" customFormat="1" ht="15" customHeight="1" x14ac:dyDescent="0.2">
      <c r="A40" s="93"/>
      <c r="B40" s="78"/>
      <c r="C40" s="3"/>
      <c r="D40" s="3"/>
      <c r="E40" s="3"/>
      <c r="G40" s="92"/>
      <c r="H40" s="78"/>
      <c r="I40" s="3"/>
      <c r="J40" s="3"/>
      <c r="K40" s="3"/>
    </row>
    <row r="41" spans="1:11" s="82" customFormat="1" ht="15" customHeight="1" x14ac:dyDescent="0.2">
      <c r="A41" s="93"/>
      <c r="B41" s="78"/>
      <c r="C41" s="3"/>
      <c r="D41" s="3"/>
      <c r="E41" s="3"/>
      <c r="G41" s="92"/>
      <c r="H41" s="78"/>
      <c r="I41" s="3"/>
      <c r="J41" s="3"/>
      <c r="K41" s="3"/>
    </row>
    <row r="42" spans="1:11" s="82" customFormat="1" ht="15" customHeight="1" x14ac:dyDescent="0.2">
      <c r="A42" s="93"/>
      <c r="B42" s="79"/>
      <c r="C42" s="3"/>
      <c r="D42" s="3"/>
      <c r="E42" s="3"/>
      <c r="G42" s="92"/>
      <c r="H42" s="78"/>
      <c r="I42" s="3"/>
      <c r="J42" s="3"/>
      <c r="K42" s="3"/>
    </row>
    <row r="43" spans="1:11" s="82" customFormat="1" ht="15" customHeight="1" x14ac:dyDescent="0.2">
      <c r="A43" s="93"/>
      <c r="B43" s="78"/>
      <c r="C43" s="3"/>
      <c r="D43" s="3"/>
      <c r="E43" s="3"/>
      <c r="G43" s="92"/>
      <c r="H43" s="79"/>
      <c r="I43" s="3"/>
      <c r="J43" s="3"/>
      <c r="K43" s="3"/>
    </row>
    <row r="44" spans="1:11" s="82" customFormat="1" ht="15" customHeight="1" x14ac:dyDescent="0.2">
      <c r="A44" s="93"/>
      <c r="B44" s="78"/>
      <c r="C44" s="3"/>
      <c r="D44" s="3"/>
      <c r="E44" s="3"/>
      <c r="G44" s="92"/>
      <c r="H44" s="78"/>
      <c r="I44" s="3"/>
      <c r="J44" s="3"/>
      <c r="K44" s="3"/>
    </row>
    <row r="45" spans="1:11" s="82" customFormat="1" ht="15" customHeight="1" x14ac:dyDescent="0.2">
      <c r="A45" s="93"/>
      <c r="B45" s="78"/>
      <c r="C45" s="3"/>
      <c r="D45" s="3"/>
      <c r="E45" s="3"/>
      <c r="G45" s="92"/>
      <c r="H45" s="78"/>
      <c r="I45" s="3"/>
      <c r="J45" s="3"/>
      <c r="K45" s="3"/>
    </row>
    <row r="46" spans="1:11" s="82" customFormat="1" ht="5.0999999999999996" customHeight="1" x14ac:dyDescent="0.2">
      <c r="A46" s="197"/>
      <c r="G46" s="92"/>
      <c r="H46" s="78"/>
      <c r="I46" s="3"/>
      <c r="J46" s="3"/>
      <c r="K46" s="3"/>
    </row>
    <row r="47" spans="1:11" s="82" customFormat="1" ht="9.9499999999999993" customHeight="1" x14ac:dyDescent="0.2">
      <c r="A47" s="93"/>
      <c r="B47" s="78"/>
      <c r="C47" s="3"/>
      <c r="D47" s="3"/>
      <c r="E47" s="3"/>
    </row>
    <row r="48" spans="1:11" s="82" customFormat="1" ht="9.9499999999999993" customHeight="1" x14ac:dyDescent="0.2">
      <c r="A48" s="93"/>
      <c r="B48" s="78"/>
      <c r="C48" s="3"/>
      <c r="D48" s="3"/>
      <c r="E48" s="3"/>
    </row>
    <row r="49" spans="1:11" s="82" customFormat="1" ht="12.75" customHeight="1" x14ac:dyDescent="0.2">
      <c r="A49" s="254" t="s">
        <v>103</v>
      </c>
      <c r="B49" s="254"/>
      <c r="C49" s="254"/>
      <c r="D49" s="254"/>
      <c r="E49" s="254"/>
      <c r="F49" s="254"/>
      <c r="G49" s="254"/>
      <c r="H49" s="254"/>
      <c r="I49" s="254"/>
      <c r="J49" s="254"/>
      <c r="K49" s="254"/>
    </row>
    <row r="50" spans="1:11" s="82" customFormat="1" ht="3.95" customHeight="1" x14ac:dyDescent="0.2">
      <c r="A50" s="93"/>
      <c r="B50" s="6"/>
      <c r="C50" s="6"/>
      <c r="D50" s="6"/>
      <c r="E50" s="6"/>
      <c r="F50" s="220"/>
      <c r="G50" s="220"/>
      <c r="H50" s="220"/>
      <c r="I50" s="220"/>
      <c r="J50" s="220"/>
      <c r="K50" s="220"/>
    </row>
    <row r="51" spans="1:11" s="82" customFormat="1" ht="36.75" customHeight="1" x14ac:dyDescent="0.2">
      <c r="A51" s="254" t="s">
        <v>29</v>
      </c>
      <c r="B51" s="254"/>
      <c r="C51" s="254"/>
      <c r="D51" s="254"/>
      <c r="E51" s="254"/>
      <c r="F51" s="254"/>
      <c r="G51" s="254"/>
      <c r="H51" s="254"/>
      <c r="I51" s="254"/>
      <c r="J51" s="254"/>
      <c r="K51" s="254"/>
    </row>
    <row r="52" spans="1:11" x14ac:dyDescent="0.2">
      <c r="A52" s="198"/>
      <c r="B52" s="31"/>
      <c r="C52" s="31"/>
      <c r="D52" s="31"/>
      <c r="E52" s="31"/>
      <c r="F52" s="31"/>
      <c r="G52" s="31"/>
      <c r="H52" s="31"/>
      <c r="I52" s="31"/>
      <c r="J52" s="31"/>
      <c r="K52" s="3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537"/>
  <sheetViews>
    <sheetView tabSelected="1" topLeftCell="A8" zoomScale="128" zoomScaleNormal="128" workbookViewId="0">
      <pane xSplit="14" ySplit="18" topLeftCell="O26" activePane="bottomRight" state="frozen"/>
      <selection activeCell="A8" sqref="A8"/>
      <selection pane="topRight" activeCell="O8" sqref="O8"/>
      <selection pane="bottomLeft" activeCell="A26" sqref="A26"/>
      <selection pane="bottomRight" activeCell="O26" sqref="O26"/>
    </sheetView>
  </sheetViews>
  <sheetFormatPr defaultRowHeight="11.25" x14ac:dyDescent="0.2"/>
  <cols>
    <col min="1" max="1" width="1.28515625" style="2" customWidth="1"/>
    <col min="2" max="2" width="16.855468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9" width="5.28515625" style="2" customWidth="1"/>
    <col min="10" max="13" width="4.85546875" style="2" customWidth="1"/>
    <col min="14" max="14" width="4.7109375" style="2" customWidth="1"/>
    <col min="15" max="15" width="4.85546875" style="2" customWidth="1"/>
    <col min="16" max="16" width="6.7109375" style="8" customWidth="1"/>
    <col min="17" max="17" width="4.5703125" style="1" customWidth="1"/>
    <col min="18" max="18" width="3.28515625" style="2" customWidth="1"/>
    <col min="19" max="19" width="6.42578125" style="22" customWidth="1"/>
    <col min="20" max="20" width="3.85546875" style="2" customWidth="1"/>
    <col min="21" max="21" width="4" style="9" customWidth="1"/>
    <col min="22" max="22" width="3.28515625" style="90" customWidth="1"/>
    <col min="23" max="23" width="3.85546875" style="57" customWidth="1"/>
    <col min="24" max="24" width="6.7109375" style="16" customWidth="1"/>
    <col min="25" max="25" width="1" style="90"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0" customWidth="1"/>
    <col min="35" max="35" width="4.28515625" style="122"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1" t="s">
        <v>92</v>
      </c>
      <c r="D1" s="40"/>
      <c r="E1" s="73" t="s">
        <v>24</v>
      </c>
      <c r="F1" s="73"/>
      <c r="G1" s="30" t="s">
        <v>26</v>
      </c>
      <c r="H1" s="30"/>
      <c r="I1" s="30" t="s">
        <v>27</v>
      </c>
      <c r="J1" s="30"/>
      <c r="K1" s="30"/>
      <c r="L1" s="30"/>
      <c r="M1" s="30"/>
      <c r="N1" s="30"/>
      <c r="P1" s="73"/>
      <c r="Q1" s="89"/>
      <c r="R1" s="29"/>
      <c r="S1" s="39">
        <f t="shared" ref="S1:S10" si="0">IF(Suggested="Yes",AA1,AG1)</f>
        <v>0.05</v>
      </c>
      <c r="T1" s="37" t="s">
        <v>46</v>
      </c>
      <c r="U1" s="5" t="str">
        <f>+Instructions!$B$3</f>
        <v>B</v>
      </c>
      <c r="V1" s="52"/>
      <c r="W1" s="56">
        <f>+Instructions!$C$22</f>
        <v>0</v>
      </c>
      <c r="X1" s="17">
        <f t="shared" ref="X1:X7" si="1">ROUND($AA1*(1-W1)+0.004999,2)</f>
        <v>0.05</v>
      </c>
      <c r="Y1" s="52"/>
      <c r="Z1" s="6" t="s">
        <v>653</v>
      </c>
      <c r="AA1" s="39">
        <v>0.05</v>
      </c>
      <c r="AB1" s="60">
        <f t="shared" ref="AB1:AC7" si="2">+W1</f>
        <v>0</v>
      </c>
      <c r="AC1" s="17">
        <f t="shared" si="2"/>
        <v>0.05</v>
      </c>
      <c r="AD1" s="12">
        <f t="shared" ref="AD1:AD7" si="3">(AG1-AC1)/AG1</f>
        <v>0</v>
      </c>
      <c r="AE1" s="116"/>
      <c r="AF1" s="123">
        <v>1</v>
      </c>
      <c r="AG1" s="38">
        <f t="shared" ref="AG1:AG7" si="4">SUM(AJ1:AL1)+AE1</f>
        <v>0.05</v>
      </c>
      <c r="AH1" s="52"/>
      <c r="AJ1" s="17">
        <f t="shared" ref="AJ1:AJ7" si="5">ROUND(AC1/(1-VLOOKUP(AF1,Group,2,FALSE)),2)</f>
        <v>0.05</v>
      </c>
      <c r="AK1" s="17">
        <f t="shared" ref="AK1:AK7" si="6">IF(VLOOKUP(AF1,Group,5,FALSE)="YES",VLOOKUP(ROUND(ROUND(AJ1,1)-AJ1,2),Round,2,FALSE)+VLOOKUP(AF1,Group,6,FALSE),0)</f>
        <v>0</v>
      </c>
      <c r="AL1" s="17">
        <f t="shared" ref="AL1:AL7" si="7">IF(VLOOKUP(AF1,Group,7,FALSE)="",0,ROUND(AJ1-0.04999,1)-AJ1+AM1)</f>
        <v>0</v>
      </c>
      <c r="AM1" s="17" t="str">
        <f t="shared" ref="AM1:AM7" si="8">IF(VLOOKUP(AF1,Group,7,FALSE)="","",VLOOKUP(AF1,Group,7,FALSE))</f>
        <v/>
      </c>
      <c r="AO1" s="101" t="s">
        <v>58</v>
      </c>
    </row>
    <row r="2" spans="2:41" s="3" customFormat="1" ht="9.9499999999999993" hidden="1" customHeight="1" x14ac:dyDescent="0.2">
      <c r="B2" s="112" t="s">
        <v>88</v>
      </c>
      <c r="D2" s="40"/>
      <c r="E2" s="73" t="s">
        <v>24</v>
      </c>
      <c r="F2" s="73"/>
      <c r="G2" s="30" t="s">
        <v>48</v>
      </c>
      <c r="H2" s="30"/>
      <c r="I2" s="30"/>
      <c r="J2" s="30"/>
      <c r="K2" s="30"/>
      <c r="L2" s="30"/>
      <c r="M2" s="30"/>
      <c r="N2" s="30"/>
      <c r="P2" s="73" t="s">
        <v>25</v>
      </c>
      <c r="Q2" s="89"/>
      <c r="R2" s="29"/>
      <c r="S2" s="39">
        <f t="shared" si="0"/>
        <v>0.05</v>
      </c>
      <c r="T2" s="37" t="s">
        <v>47</v>
      </c>
      <c r="U2" s="5" t="str">
        <f>+Instructions!$B$3</f>
        <v>B</v>
      </c>
      <c r="V2" s="52"/>
      <c r="W2" s="56">
        <f>+Instructions!$C$22</f>
        <v>0</v>
      </c>
      <c r="X2" s="39">
        <f t="shared" si="1"/>
        <v>0.05</v>
      </c>
      <c r="Y2" s="52"/>
      <c r="Z2" s="6" t="s">
        <v>653</v>
      </c>
      <c r="AA2" s="39">
        <v>0.05</v>
      </c>
      <c r="AB2" s="60">
        <f t="shared" si="2"/>
        <v>0</v>
      </c>
      <c r="AC2" s="39">
        <f t="shared" si="2"/>
        <v>0.05</v>
      </c>
      <c r="AD2" s="60">
        <f t="shared" si="3"/>
        <v>0</v>
      </c>
      <c r="AE2" s="116"/>
      <c r="AF2" s="125">
        <v>2</v>
      </c>
      <c r="AG2" s="44">
        <f t="shared" si="4"/>
        <v>0.05</v>
      </c>
      <c r="AH2" s="52"/>
      <c r="AJ2" s="17">
        <f t="shared" si="5"/>
        <v>0.05</v>
      </c>
      <c r="AK2" s="17">
        <f t="shared" si="6"/>
        <v>0</v>
      </c>
      <c r="AL2" s="17">
        <f t="shared" si="7"/>
        <v>0</v>
      </c>
      <c r="AM2" s="17" t="str">
        <f t="shared" si="8"/>
        <v/>
      </c>
      <c r="AO2" s="101" t="s">
        <v>58</v>
      </c>
    </row>
    <row r="3" spans="2:41" s="3" customFormat="1" ht="9.9499999999999993" hidden="1" customHeight="1" x14ac:dyDescent="0.2">
      <c r="B3" s="110" t="s">
        <v>89</v>
      </c>
      <c r="D3" s="40"/>
      <c r="E3" s="73" t="s">
        <v>24</v>
      </c>
      <c r="F3" s="73"/>
      <c r="G3" s="30" t="s">
        <v>26</v>
      </c>
      <c r="H3" s="30"/>
      <c r="I3" s="30" t="s">
        <v>27</v>
      </c>
      <c r="J3" s="30"/>
      <c r="K3" s="30"/>
      <c r="L3" s="30"/>
      <c r="M3" s="30"/>
      <c r="N3" s="30"/>
      <c r="P3" s="73"/>
      <c r="Q3" s="89"/>
      <c r="R3" s="29"/>
      <c r="S3" s="39">
        <f t="shared" si="0"/>
        <v>0.05</v>
      </c>
      <c r="T3" s="37" t="s">
        <v>46</v>
      </c>
      <c r="U3" s="5" t="str">
        <f>+Instructions!$B$3</f>
        <v>B</v>
      </c>
      <c r="V3" s="52"/>
      <c r="W3" s="56">
        <f>+Instructions!$C$22</f>
        <v>0</v>
      </c>
      <c r="X3" s="17">
        <f t="shared" si="1"/>
        <v>0.05</v>
      </c>
      <c r="Y3" s="52"/>
      <c r="Z3" s="6" t="s">
        <v>653</v>
      </c>
      <c r="AA3" s="39">
        <v>0.05</v>
      </c>
      <c r="AB3" s="60">
        <f t="shared" si="2"/>
        <v>0</v>
      </c>
      <c r="AC3" s="17">
        <f t="shared" si="2"/>
        <v>0.05</v>
      </c>
      <c r="AD3" s="12">
        <f t="shared" si="3"/>
        <v>0</v>
      </c>
      <c r="AE3" s="116"/>
      <c r="AF3" s="124">
        <v>3</v>
      </c>
      <c r="AG3" s="53">
        <f t="shared" si="4"/>
        <v>0.05</v>
      </c>
      <c r="AH3" s="52"/>
      <c r="AJ3" s="17">
        <f t="shared" si="5"/>
        <v>0.05</v>
      </c>
      <c r="AK3" s="17">
        <f t="shared" si="6"/>
        <v>0</v>
      </c>
      <c r="AL3" s="17">
        <f t="shared" si="7"/>
        <v>0</v>
      </c>
      <c r="AM3" s="17" t="str">
        <f t="shared" si="8"/>
        <v/>
      </c>
      <c r="AO3" s="101" t="s">
        <v>58</v>
      </c>
    </row>
    <row r="4" spans="2:41" s="3" customFormat="1" ht="9.9499999999999993" hidden="1" customHeight="1" x14ac:dyDescent="0.2">
      <c r="B4" s="113" t="s">
        <v>90</v>
      </c>
      <c r="D4" s="40"/>
      <c r="E4" s="73" t="s">
        <v>24</v>
      </c>
      <c r="F4" s="73"/>
      <c r="G4" s="30" t="s">
        <v>26</v>
      </c>
      <c r="H4" s="30"/>
      <c r="I4" s="30" t="s">
        <v>27</v>
      </c>
      <c r="J4" s="30"/>
      <c r="K4" s="30"/>
      <c r="L4" s="144"/>
      <c r="M4" s="30"/>
      <c r="N4" s="30"/>
      <c r="P4" s="73"/>
      <c r="Q4" s="89"/>
      <c r="R4" s="29"/>
      <c r="S4" s="39">
        <f t="shared" si="0"/>
        <v>0.05</v>
      </c>
      <c r="T4" s="216" t="s">
        <v>46</v>
      </c>
      <c r="U4" s="5" t="str">
        <f>+Instructions!$B$3</f>
        <v>B</v>
      </c>
      <c r="V4" s="52"/>
      <c r="W4" s="56">
        <f>+Instructions!$C$22</f>
        <v>0</v>
      </c>
      <c r="X4" s="17">
        <f t="shared" si="1"/>
        <v>0.05</v>
      </c>
      <c r="Y4" s="52"/>
      <c r="Z4" s="6" t="s">
        <v>653</v>
      </c>
      <c r="AA4" s="39">
        <v>0.05</v>
      </c>
      <c r="AB4" s="60">
        <f t="shared" si="2"/>
        <v>0</v>
      </c>
      <c r="AC4" s="17">
        <f t="shared" si="2"/>
        <v>0.05</v>
      </c>
      <c r="AD4" s="12">
        <f t="shared" si="3"/>
        <v>0</v>
      </c>
      <c r="AE4" s="116"/>
      <c r="AF4" s="126">
        <v>4</v>
      </c>
      <c r="AG4" s="109">
        <f t="shared" si="4"/>
        <v>0.05</v>
      </c>
      <c r="AH4" s="52"/>
      <c r="AJ4" s="17">
        <f t="shared" si="5"/>
        <v>0.05</v>
      </c>
      <c r="AK4" s="17">
        <f t="shared" si="6"/>
        <v>0</v>
      </c>
      <c r="AL4" s="17">
        <f t="shared" si="7"/>
        <v>0</v>
      </c>
      <c r="AM4" s="17" t="str">
        <f t="shared" si="8"/>
        <v/>
      </c>
      <c r="AO4" s="101" t="s">
        <v>58</v>
      </c>
    </row>
    <row r="5" spans="2:41" s="3" customFormat="1" ht="9.9499999999999993" hidden="1" customHeight="1" x14ac:dyDescent="0.2">
      <c r="B5" s="173" t="s">
        <v>96</v>
      </c>
      <c r="D5" s="40"/>
      <c r="E5" s="73" t="s">
        <v>24</v>
      </c>
      <c r="F5" s="73"/>
      <c r="G5" s="30" t="s">
        <v>48</v>
      </c>
      <c r="H5" s="30"/>
      <c r="I5" s="30"/>
      <c r="J5" s="30"/>
      <c r="K5" s="30"/>
      <c r="L5" s="30"/>
      <c r="M5" s="30"/>
      <c r="N5" s="30"/>
      <c r="P5" s="73" t="s">
        <v>25</v>
      </c>
      <c r="Q5" s="89"/>
      <c r="R5" s="29"/>
      <c r="S5" s="39">
        <f t="shared" si="0"/>
        <v>0.05</v>
      </c>
      <c r="T5" s="37" t="s">
        <v>47</v>
      </c>
      <c r="U5" s="5" t="str">
        <f>+Instructions!$B$3</f>
        <v>B</v>
      </c>
      <c r="V5" s="52"/>
      <c r="W5" s="56">
        <f>+Instructions!$C$22</f>
        <v>0</v>
      </c>
      <c r="X5" s="17">
        <f t="shared" si="1"/>
        <v>0.05</v>
      </c>
      <c r="Y5" s="52"/>
      <c r="Z5" s="6" t="s">
        <v>653</v>
      </c>
      <c r="AA5" s="39">
        <v>0.05</v>
      </c>
      <c r="AB5" s="60">
        <f t="shared" si="2"/>
        <v>0</v>
      </c>
      <c r="AC5" s="17">
        <f t="shared" si="2"/>
        <v>0.05</v>
      </c>
      <c r="AD5" s="12">
        <f t="shared" si="3"/>
        <v>0</v>
      </c>
      <c r="AE5" s="116"/>
      <c r="AF5" s="180">
        <v>5</v>
      </c>
      <c r="AG5" s="181">
        <f t="shared" si="4"/>
        <v>0.05</v>
      </c>
      <c r="AH5" s="52"/>
      <c r="AJ5" s="17">
        <f t="shared" si="5"/>
        <v>0.05</v>
      </c>
      <c r="AK5" s="17">
        <f t="shared" si="6"/>
        <v>0</v>
      </c>
      <c r="AL5" s="17">
        <f t="shared" si="7"/>
        <v>0</v>
      </c>
      <c r="AM5" s="17" t="str">
        <f t="shared" si="8"/>
        <v/>
      </c>
      <c r="AO5" s="101" t="s">
        <v>58</v>
      </c>
    </row>
    <row r="6" spans="2:41" s="3" customFormat="1" ht="9.9499999999999993" hidden="1" customHeight="1" x14ac:dyDescent="0.2">
      <c r="B6" s="174" t="s">
        <v>97</v>
      </c>
      <c r="D6" s="40"/>
      <c r="E6" s="73" t="s">
        <v>24</v>
      </c>
      <c r="F6" s="73"/>
      <c r="G6" s="30" t="s">
        <v>26</v>
      </c>
      <c r="H6" s="30"/>
      <c r="I6" s="30" t="s">
        <v>27</v>
      </c>
      <c r="J6" s="30"/>
      <c r="K6" s="30"/>
      <c r="L6" s="30"/>
      <c r="M6" s="30"/>
      <c r="N6" s="30"/>
      <c r="P6" s="73"/>
      <c r="Q6" s="89"/>
      <c r="R6" s="29"/>
      <c r="S6" s="39">
        <f t="shared" si="0"/>
        <v>0.05</v>
      </c>
      <c r="T6" s="37" t="s">
        <v>46</v>
      </c>
      <c r="U6" s="5" t="str">
        <f>+Instructions!$B$3</f>
        <v>B</v>
      </c>
      <c r="V6" s="52"/>
      <c r="W6" s="56">
        <f>+Instructions!$C$22</f>
        <v>0</v>
      </c>
      <c r="X6" s="17">
        <f t="shared" si="1"/>
        <v>0.05</v>
      </c>
      <c r="Y6" s="52"/>
      <c r="Z6" s="6" t="s">
        <v>653</v>
      </c>
      <c r="AA6" s="39">
        <v>0.05</v>
      </c>
      <c r="AB6" s="60">
        <f t="shared" si="2"/>
        <v>0</v>
      </c>
      <c r="AC6" s="17">
        <f t="shared" si="2"/>
        <v>0.05</v>
      </c>
      <c r="AD6" s="12">
        <f t="shared" si="3"/>
        <v>0</v>
      </c>
      <c r="AE6" s="116"/>
      <c r="AF6" s="178">
        <v>6</v>
      </c>
      <c r="AG6" s="179">
        <f t="shared" si="4"/>
        <v>0.05</v>
      </c>
      <c r="AH6" s="52"/>
      <c r="AJ6" s="17">
        <f t="shared" si="5"/>
        <v>0.05</v>
      </c>
      <c r="AK6" s="17">
        <f t="shared" si="6"/>
        <v>0</v>
      </c>
      <c r="AL6" s="17">
        <f t="shared" si="7"/>
        <v>0</v>
      </c>
      <c r="AM6" s="17" t="str">
        <f t="shared" si="8"/>
        <v/>
      </c>
      <c r="AO6" s="101" t="s">
        <v>58</v>
      </c>
    </row>
    <row r="7" spans="2:41" s="3" customFormat="1" ht="9.9499999999999993" hidden="1" customHeight="1" x14ac:dyDescent="0.2">
      <c r="B7" s="175" t="s">
        <v>98</v>
      </c>
      <c r="D7" s="40"/>
      <c r="E7" s="73" t="s">
        <v>24</v>
      </c>
      <c r="F7" s="73"/>
      <c r="G7" s="30" t="s">
        <v>26</v>
      </c>
      <c r="H7" s="30"/>
      <c r="I7" s="30" t="s">
        <v>27</v>
      </c>
      <c r="J7" s="30"/>
      <c r="K7" s="30"/>
      <c r="L7" s="30"/>
      <c r="M7" s="30"/>
      <c r="N7" s="30"/>
      <c r="P7" s="73"/>
      <c r="Q7" s="89"/>
      <c r="R7" s="29"/>
      <c r="S7" s="39">
        <f t="shared" si="0"/>
        <v>0.05</v>
      </c>
      <c r="T7" s="37" t="s">
        <v>46</v>
      </c>
      <c r="U7" s="5" t="str">
        <f>+Instructions!$B$3</f>
        <v>B</v>
      </c>
      <c r="V7" s="52"/>
      <c r="W7" s="56">
        <f>+Instructions!$C$22</f>
        <v>0</v>
      </c>
      <c r="X7" s="17">
        <f t="shared" si="1"/>
        <v>0.05</v>
      </c>
      <c r="Y7" s="52"/>
      <c r="Z7" s="6" t="s">
        <v>653</v>
      </c>
      <c r="AA7" s="39">
        <v>0.05</v>
      </c>
      <c r="AB7" s="60">
        <f t="shared" si="2"/>
        <v>0</v>
      </c>
      <c r="AC7" s="17">
        <f t="shared" si="2"/>
        <v>0.05</v>
      </c>
      <c r="AD7" s="12">
        <f t="shared" si="3"/>
        <v>0</v>
      </c>
      <c r="AE7" s="116"/>
      <c r="AF7" s="177">
        <v>7</v>
      </c>
      <c r="AG7" s="176">
        <f t="shared" si="4"/>
        <v>0.05</v>
      </c>
      <c r="AH7" s="52"/>
      <c r="AJ7" s="17">
        <f t="shared" si="5"/>
        <v>0.05</v>
      </c>
      <c r="AK7" s="17">
        <f t="shared" si="6"/>
        <v>0</v>
      </c>
      <c r="AL7" s="17">
        <f t="shared" si="7"/>
        <v>0</v>
      </c>
      <c r="AM7" s="17" t="str">
        <f t="shared" si="8"/>
        <v/>
      </c>
      <c r="AO7" s="101" t="s">
        <v>58</v>
      </c>
    </row>
    <row r="8" spans="2:41" s="3" customFormat="1" ht="9.9499999999999993" hidden="1" customHeight="1" x14ac:dyDescent="0.2">
      <c r="B8" s="170" t="s">
        <v>205</v>
      </c>
      <c r="D8" s="40"/>
      <c r="E8" s="73" t="s">
        <v>24</v>
      </c>
      <c r="F8" s="73"/>
      <c r="G8" s="30" t="s">
        <v>48</v>
      </c>
      <c r="H8" s="30"/>
      <c r="I8" s="30"/>
      <c r="J8" s="30"/>
      <c r="K8" s="30"/>
      <c r="L8" s="30"/>
      <c r="M8" s="30"/>
      <c r="N8" s="30"/>
      <c r="P8" s="73" t="s">
        <v>25</v>
      </c>
      <c r="Q8" s="89"/>
      <c r="R8" s="29"/>
      <c r="S8" s="39">
        <f t="shared" si="0"/>
        <v>0.05</v>
      </c>
      <c r="T8" s="37" t="s">
        <v>47</v>
      </c>
      <c r="U8" s="5" t="str">
        <f>+Instructions!$B$3</f>
        <v>B</v>
      </c>
      <c r="V8" s="52"/>
      <c r="W8" s="56">
        <f>+Instructions!$C$22</f>
        <v>0</v>
      </c>
      <c r="X8" s="17">
        <f t="shared" ref="X8:X13" si="9">ROUND($AA8*(1-W8)+0.004999,2)</f>
        <v>0.05</v>
      </c>
      <c r="Y8" s="52"/>
      <c r="Z8" s="6" t="s">
        <v>653</v>
      </c>
      <c r="AA8" s="39">
        <v>0.05</v>
      </c>
      <c r="AB8" s="60">
        <f t="shared" ref="AB8:AC10" si="10">+W8</f>
        <v>0</v>
      </c>
      <c r="AC8" s="17">
        <f t="shared" si="10"/>
        <v>0.05</v>
      </c>
      <c r="AD8" s="12">
        <f t="shared" ref="AD8:AD13" si="11">(AG8-AC8)/AG8</f>
        <v>0</v>
      </c>
      <c r="AE8" s="116"/>
      <c r="AF8" s="186">
        <v>8</v>
      </c>
      <c r="AG8" s="182">
        <f t="shared" ref="AG8:AG13" si="12">SUM(AJ8:AL8)+AE8</f>
        <v>0.05</v>
      </c>
      <c r="AH8" s="52"/>
      <c r="AJ8" s="17">
        <f t="shared" ref="AJ8:AJ13" si="13">ROUND(AC8/(1-VLOOKUP(AF8,Group,2,FALSE)),2)</f>
        <v>0.05</v>
      </c>
      <c r="AK8" s="17">
        <f t="shared" ref="AK8:AK13" si="14">IF(VLOOKUP(AF8,Group,5,FALSE)="YES",VLOOKUP(ROUND(ROUND(AJ8,1)-AJ8,2),Round,2,FALSE)+VLOOKUP(AF8,Group,6,FALSE),0)</f>
        <v>0</v>
      </c>
      <c r="AL8" s="17">
        <f t="shared" ref="AL8:AL13" si="15">IF(VLOOKUP(AF8,Group,7,FALSE)="",0,ROUND(AJ8-0.04999,1)-AJ8+AM8)</f>
        <v>0</v>
      </c>
      <c r="AM8" s="17" t="str">
        <f t="shared" ref="AM8:AM13" si="16">IF(VLOOKUP(AF8,Group,7,FALSE)="","",VLOOKUP(AF8,Group,7,FALSE))</f>
        <v/>
      </c>
      <c r="AO8" s="101" t="s">
        <v>58</v>
      </c>
    </row>
    <row r="9" spans="2:41" s="3" customFormat="1" ht="9.9499999999999993" hidden="1" customHeight="1" x14ac:dyDescent="0.2">
      <c r="B9" s="171" t="s">
        <v>206</v>
      </c>
      <c r="D9" s="40"/>
      <c r="E9" s="73" t="s">
        <v>24</v>
      </c>
      <c r="F9" s="73"/>
      <c r="G9" s="30" t="s">
        <v>26</v>
      </c>
      <c r="H9" s="30"/>
      <c r="I9" s="30" t="s">
        <v>27</v>
      </c>
      <c r="J9" s="30"/>
      <c r="K9" s="30"/>
      <c r="L9" s="30"/>
      <c r="M9" s="30"/>
      <c r="N9" s="30"/>
      <c r="P9" s="73"/>
      <c r="Q9" s="89"/>
      <c r="R9" s="29"/>
      <c r="S9" s="39">
        <f t="shared" si="0"/>
        <v>0.05</v>
      </c>
      <c r="T9" s="37" t="s">
        <v>46</v>
      </c>
      <c r="U9" s="5" t="str">
        <f>+Instructions!$B$3</f>
        <v>B</v>
      </c>
      <c r="V9" s="52"/>
      <c r="W9" s="56">
        <f>+Instructions!$C$22</f>
        <v>0</v>
      </c>
      <c r="X9" s="17">
        <f t="shared" si="9"/>
        <v>0.05</v>
      </c>
      <c r="Y9" s="52"/>
      <c r="Z9" s="6" t="s">
        <v>653</v>
      </c>
      <c r="AA9" s="39">
        <v>0.05</v>
      </c>
      <c r="AB9" s="60">
        <f t="shared" si="10"/>
        <v>0</v>
      </c>
      <c r="AC9" s="17">
        <f t="shared" si="10"/>
        <v>0.05</v>
      </c>
      <c r="AD9" s="12">
        <f t="shared" si="11"/>
        <v>0</v>
      </c>
      <c r="AE9" s="116"/>
      <c r="AF9" s="187">
        <v>9</v>
      </c>
      <c r="AG9" s="184">
        <f t="shared" si="12"/>
        <v>0.05</v>
      </c>
      <c r="AH9" s="52"/>
      <c r="AJ9" s="17">
        <f t="shared" si="13"/>
        <v>0.05</v>
      </c>
      <c r="AK9" s="17">
        <f t="shared" si="14"/>
        <v>0</v>
      </c>
      <c r="AL9" s="17">
        <f t="shared" si="15"/>
        <v>0</v>
      </c>
      <c r="AM9" s="17" t="str">
        <f t="shared" si="16"/>
        <v/>
      </c>
      <c r="AO9" s="101" t="s">
        <v>58</v>
      </c>
    </row>
    <row r="10" spans="2:41" s="3" customFormat="1" ht="9.9499999999999993" hidden="1" customHeight="1" x14ac:dyDescent="0.2">
      <c r="B10" s="172" t="s">
        <v>207</v>
      </c>
      <c r="D10" s="40"/>
      <c r="E10" s="73" t="s">
        <v>24</v>
      </c>
      <c r="F10" s="73"/>
      <c r="G10" s="30" t="s">
        <v>26</v>
      </c>
      <c r="H10" s="30"/>
      <c r="I10" s="30" t="s">
        <v>27</v>
      </c>
      <c r="J10" s="30"/>
      <c r="K10" s="30"/>
      <c r="L10" s="30"/>
      <c r="M10" s="30"/>
      <c r="N10" s="30"/>
      <c r="P10" s="73"/>
      <c r="Q10" s="89"/>
      <c r="R10" s="29"/>
      <c r="S10" s="39">
        <f t="shared" si="0"/>
        <v>0.05</v>
      </c>
      <c r="T10" s="37" t="s">
        <v>46</v>
      </c>
      <c r="U10" s="5" t="str">
        <f>+Instructions!$B$3</f>
        <v>B</v>
      </c>
      <c r="V10" s="52"/>
      <c r="W10" s="56">
        <f>+Instructions!$C$22</f>
        <v>0</v>
      </c>
      <c r="X10" s="17">
        <f t="shared" si="9"/>
        <v>0.05</v>
      </c>
      <c r="Y10" s="52"/>
      <c r="Z10" s="6" t="s">
        <v>653</v>
      </c>
      <c r="AA10" s="39">
        <v>0.05</v>
      </c>
      <c r="AB10" s="60">
        <f t="shared" si="10"/>
        <v>0</v>
      </c>
      <c r="AC10" s="17">
        <f t="shared" si="10"/>
        <v>0.05</v>
      </c>
      <c r="AD10" s="12">
        <f t="shared" si="11"/>
        <v>0</v>
      </c>
      <c r="AE10" s="116"/>
      <c r="AF10" s="185">
        <v>10</v>
      </c>
      <c r="AG10" s="183">
        <f t="shared" si="12"/>
        <v>0.05</v>
      </c>
      <c r="AH10" s="52"/>
      <c r="AJ10" s="17">
        <f t="shared" si="13"/>
        <v>0.05</v>
      </c>
      <c r="AK10" s="17">
        <f t="shared" si="14"/>
        <v>0</v>
      </c>
      <c r="AL10" s="17">
        <f t="shared" si="15"/>
        <v>0</v>
      </c>
      <c r="AM10" s="17" t="str">
        <f t="shared" si="16"/>
        <v/>
      </c>
      <c r="AO10" s="101" t="s">
        <v>58</v>
      </c>
    </row>
    <row r="11" spans="2:41" s="3" customFormat="1" ht="9.9499999999999993" hidden="1" customHeight="1" x14ac:dyDescent="0.2">
      <c r="B11" s="205" t="s">
        <v>106</v>
      </c>
      <c r="D11" s="40"/>
      <c r="E11" s="73" t="s">
        <v>24</v>
      </c>
      <c r="F11" s="73"/>
      <c r="G11" s="30" t="s">
        <v>48</v>
      </c>
      <c r="H11" s="30"/>
      <c r="I11" s="30"/>
      <c r="J11" s="30"/>
      <c r="K11" s="30"/>
      <c r="L11" s="30"/>
      <c r="M11" s="30"/>
      <c r="N11" s="30"/>
      <c r="P11" s="73" t="s">
        <v>25</v>
      </c>
      <c r="Q11" s="89"/>
      <c r="R11" s="29"/>
      <c r="S11" s="39">
        <f>IF(Suggested="Yes",AA11,AG11)</f>
        <v>0.05</v>
      </c>
      <c r="T11" s="37" t="s">
        <v>47</v>
      </c>
      <c r="U11" s="5" t="str">
        <f>+Instructions!$B$3</f>
        <v>B</v>
      </c>
      <c r="V11" s="52"/>
      <c r="W11" s="56">
        <f>+Instructions!$C$22</f>
        <v>0</v>
      </c>
      <c r="X11" s="17">
        <f t="shared" si="9"/>
        <v>0.05</v>
      </c>
      <c r="Y11" s="52"/>
      <c r="Z11" s="6" t="s">
        <v>653</v>
      </c>
      <c r="AA11" s="39">
        <v>0.05</v>
      </c>
      <c r="AB11" s="60">
        <f t="shared" ref="AB11:AC13" si="17">+W11</f>
        <v>0</v>
      </c>
      <c r="AC11" s="17">
        <f t="shared" si="17"/>
        <v>0.05</v>
      </c>
      <c r="AD11" s="12">
        <f t="shared" si="11"/>
        <v>0</v>
      </c>
      <c r="AE11" s="116"/>
      <c r="AF11" s="211">
        <v>11</v>
      </c>
      <c r="AG11" s="210">
        <f t="shared" si="12"/>
        <v>0.05</v>
      </c>
      <c r="AH11" s="52"/>
      <c r="AJ11" s="17">
        <f t="shared" si="13"/>
        <v>0.05</v>
      </c>
      <c r="AK11" s="17">
        <f t="shared" si="14"/>
        <v>0</v>
      </c>
      <c r="AL11" s="17">
        <f t="shared" si="15"/>
        <v>0</v>
      </c>
      <c r="AM11" s="17" t="str">
        <f t="shared" si="16"/>
        <v/>
      </c>
      <c r="AO11" s="101" t="s">
        <v>58</v>
      </c>
    </row>
    <row r="12" spans="2:41" s="3" customFormat="1" ht="9.9499999999999993" hidden="1" customHeight="1" x14ac:dyDescent="0.2">
      <c r="B12" s="204" t="s">
        <v>107</v>
      </c>
      <c r="D12" s="40"/>
      <c r="E12" s="73" t="s">
        <v>24</v>
      </c>
      <c r="F12" s="73"/>
      <c r="G12" s="30" t="s">
        <v>26</v>
      </c>
      <c r="H12" s="30"/>
      <c r="I12" s="30" t="s">
        <v>27</v>
      </c>
      <c r="J12" s="30"/>
      <c r="K12" s="30"/>
      <c r="L12" s="30"/>
      <c r="M12" s="30"/>
      <c r="N12" s="30"/>
      <c r="P12" s="73"/>
      <c r="Q12" s="89"/>
      <c r="R12" s="29"/>
      <c r="S12" s="39">
        <f>IF(Suggested="Yes",AA12,AG12)</f>
        <v>0.05</v>
      </c>
      <c r="T12" s="37" t="s">
        <v>46</v>
      </c>
      <c r="U12" s="5" t="str">
        <f>+Instructions!$B$3</f>
        <v>B</v>
      </c>
      <c r="V12" s="52"/>
      <c r="W12" s="56">
        <f>+Instructions!$C$22</f>
        <v>0</v>
      </c>
      <c r="X12" s="17">
        <f t="shared" si="9"/>
        <v>0.05</v>
      </c>
      <c r="Y12" s="52"/>
      <c r="Z12" s="6" t="s">
        <v>653</v>
      </c>
      <c r="AA12" s="39">
        <v>0.05</v>
      </c>
      <c r="AB12" s="60">
        <f t="shared" si="17"/>
        <v>0</v>
      </c>
      <c r="AC12" s="17">
        <f t="shared" si="17"/>
        <v>0.05</v>
      </c>
      <c r="AD12" s="12">
        <f t="shared" si="11"/>
        <v>0</v>
      </c>
      <c r="AE12" s="116"/>
      <c r="AF12" s="208">
        <v>12</v>
      </c>
      <c r="AG12" s="209">
        <f t="shared" si="12"/>
        <v>0.05</v>
      </c>
      <c r="AH12" s="52"/>
      <c r="AJ12" s="17">
        <f t="shared" si="13"/>
        <v>0.05</v>
      </c>
      <c r="AK12" s="17">
        <f t="shared" si="14"/>
        <v>0</v>
      </c>
      <c r="AL12" s="17">
        <f t="shared" si="15"/>
        <v>0</v>
      </c>
      <c r="AM12" s="17" t="str">
        <f t="shared" si="16"/>
        <v/>
      </c>
      <c r="AO12" s="101" t="s">
        <v>58</v>
      </c>
    </row>
    <row r="13" spans="2:41" s="3" customFormat="1" ht="9.9499999999999993" hidden="1" customHeight="1" x14ac:dyDescent="0.2">
      <c r="B13" s="203" t="s">
        <v>108</v>
      </c>
      <c r="D13" s="40"/>
      <c r="E13" s="73" t="s">
        <v>24</v>
      </c>
      <c r="F13" s="73"/>
      <c r="G13" s="30" t="s">
        <v>26</v>
      </c>
      <c r="H13" s="30"/>
      <c r="I13" s="30" t="s">
        <v>27</v>
      </c>
      <c r="J13" s="30"/>
      <c r="K13" s="30"/>
      <c r="L13" s="30"/>
      <c r="M13" s="30"/>
      <c r="N13" s="30"/>
      <c r="P13" s="73"/>
      <c r="Q13" s="89"/>
      <c r="R13" s="29"/>
      <c r="S13" s="39">
        <f>IF(Suggested="Yes",AA13,AG13)</f>
        <v>0.05</v>
      </c>
      <c r="T13" s="216" t="s">
        <v>46</v>
      </c>
      <c r="U13" s="5" t="str">
        <f>+Instructions!$B$3</f>
        <v>B</v>
      </c>
      <c r="V13" s="52"/>
      <c r="W13" s="56">
        <f>+Instructions!$C$22</f>
        <v>0</v>
      </c>
      <c r="X13" s="17">
        <f t="shared" si="9"/>
        <v>0.05</v>
      </c>
      <c r="Y13" s="52"/>
      <c r="Z13" s="6" t="s">
        <v>653</v>
      </c>
      <c r="AA13" s="39">
        <v>0.05</v>
      </c>
      <c r="AB13" s="60">
        <f t="shared" si="17"/>
        <v>0</v>
      </c>
      <c r="AC13" s="17">
        <f t="shared" si="17"/>
        <v>0.05</v>
      </c>
      <c r="AD13" s="12">
        <f t="shared" si="11"/>
        <v>0</v>
      </c>
      <c r="AE13" s="116"/>
      <c r="AF13" s="207">
        <v>13</v>
      </c>
      <c r="AG13" s="206">
        <f t="shared" si="12"/>
        <v>0.05</v>
      </c>
      <c r="AH13" s="52"/>
      <c r="AJ13" s="17">
        <f t="shared" si="13"/>
        <v>0.05</v>
      </c>
      <c r="AK13" s="17">
        <f t="shared" si="14"/>
        <v>0</v>
      </c>
      <c r="AL13" s="17">
        <f t="shared" si="15"/>
        <v>0</v>
      </c>
      <c r="AM13" s="17" t="str">
        <f t="shared" si="16"/>
        <v/>
      </c>
      <c r="AO13" s="101" t="s">
        <v>58</v>
      </c>
    </row>
    <row r="14" spans="2:41" s="3" customFormat="1" ht="9.9499999999999993" hidden="1" customHeight="1" x14ac:dyDescent="0.2">
      <c r="B14" s="114" t="s">
        <v>56</v>
      </c>
      <c r="D14" s="40"/>
      <c r="E14" s="73"/>
      <c r="F14" s="73"/>
      <c r="G14" s="30"/>
      <c r="H14" s="30"/>
      <c r="I14" s="30"/>
      <c r="J14" s="30"/>
      <c r="K14" s="30"/>
      <c r="L14" s="30"/>
      <c r="M14" s="30"/>
      <c r="N14" s="30"/>
      <c r="P14" s="73"/>
      <c r="Q14" s="89" t="s">
        <v>13</v>
      </c>
      <c r="R14" s="29" t="s">
        <v>52</v>
      </c>
      <c r="S14" s="39">
        <v>1000</v>
      </c>
      <c r="T14" s="37" t="s">
        <v>57</v>
      </c>
      <c r="U14" s="37"/>
      <c r="V14" s="52"/>
      <c r="W14" s="56">
        <v>0.1</v>
      </c>
      <c r="X14" s="39">
        <v>1000</v>
      </c>
      <c r="Y14" s="52"/>
      <c r="Z14" s="39" t="s">
        <v>57</v>
      </c>
      <c r="AA14" s="39">
        <v>1000</v>
      </c>
      <c r="AB14" s="60">
        <v>0.1</v>
      </c>
      <c r="AC14" s="39">
        <v>1000</v>
      </c>
      <c r="AD14" s="60">
        <v>0.1</v>
      </c>
      <c r="AE14" s="74">
        <v>10</v>
      </c>
      <c r="AF14" s="74"/>
      <c r="AG14" s="39">
        <v>1000</v>
      </c>
      <c r="AH14" s="52"/>
      <c r="AI14" s="120"/>
      <c r="AJ14" s="39"/>
      <c r="AK14" s="39"/>
      <c r="AL14" s="39"/>
      <c r="AM14" s="39"/>
      <c r="AO14" s="101" t="s">
        <v>58</v>
      </c>
    </row>
    <row r="15" spans="2:41" s="3" customFormat="1" ht="12.75" hidden="1" x14ac:dyDescent="0.2">
      <c r="C15" s="32"/>
      <c r="D15" s="32"/>
      <c r="E15" s="32"/>
      <c r="F15" s="32"/>
      <c r="G15" s="32"/>
      <c r="H15" s="32"/>
      <c r="I15" s="32"/>
      <c r="J15" s="32"/>
      <c r="K15" s="32"/>
      <c r="L15" s="32"/>
      <c r="M15" s="32"/>
      <c r="N15" s="32"/>
      <c r="O15" s="32"/>
      <c r="P15" s="13"/>
      <c r="Q15" s="33"/>
      <c r="R15" s="32"/>
      <c r="S15" s="34"/>
      <c r="T15" s="32"/>
      <c r="U15" s="43"/>
      <c r="V15" s="52"/>
      <c r="W15" s="91"/>
      <c r="X15" s="46"/>
      <c r="Y15" s="52"/>
      <c r="Z15" s="44"/>
      <c r="AA15" s="44"/>
      <c r="AB15" s="45"/>
      <c r="AC15" s="44"/>
      <c r="AD15" s="46"/>
      <c r="AE15" s="62"/>
      <c r="AF15" s="62"/>
      <c r="AG15" s="44"/>
      <c r="AH15" s="52"/>
      <c r="AI15" s="121"/>
      <c r="AJ15" s="44"/>
      <c r="AK15" s="44"/>
      <c r="AL15" s="44"/>
      <c r="AM15" s="44"/>
      <c r="AN15" s="32"/>
      <c r="AO15" s="101" t="s">
        <v>58</v>
      </c>
    </row>
    <row r="16" spans="2:41" s="3" customFormat="1" ht="9.9499999999999993" hidden="1" customHeight="1" x14ac:dyDescent="0.2">
      <c r="I16" s="6"/>
      <c r="J16" s="6"/>
      <c r="K16" s="6"/>
      <c r="L16" s="6"/>
      <c r="M16" s="6"/>
      <c r="N16" s="6"/>
      <c r="O16" s="259" t="s">
        <v>23</v>
      </c>
      <c r="P16" s="260"/>
      <c r="Q16" s="260"/>
      <c r="R16" s="260"/>
      <c r="S16" s="260"/>
      <c r="T16" s="261"/>
      <c r="U16" s="19"/>
      <c r="V16" s="52"/>
      <c r="W16" s="262" t="s">
        <v>44</v>
      </c>
      <c r="X16" s="262"/>
      <c r="Y16" s="52"/>
      <c r="Z16" s="263" t="s">
        <v>45</v>
      </c>
      <c r="AA16" s="263"/>
      <c r="AB16" s="263"/>
      <c r="AC16" s="263"/>
      <c r="AD16" s="263"/>
      <c r="AE16" s="263"/>
      <c r="AF16" s="263"/>
      <c r="AG16" s="263"/>
      <c r="AH16" s="52"/>
      <c r="AI16" s="93"/>
      <c r="AO16" s="101" t="s">
        <v>58</v>
      </c>
    </row>
    <row r="17" spans="2:41" s="30" customFormat="1" ht="9.9499999999999993" hidden="1" customHeight="1" x14ac:dyDescent="0.2">
      <c r="B17" s="30" t="s">
        <v>87</v>
      </c>
      <c r="D17" s="23" t="s">
        <v>10</v>
      </c>
      <c r="E17" s="24"/>
      <c r="F17" s="24"/>
      <c r="G17" s="24"/>
      <c r="H17" s="24"/>
      <c r="I17" s="25"/>
      <c r="J17" s="25"/>
      <c r="K17" s="25"/>
      <c r="L17" s="25"/>
      <c r="M17" s="25"/>
      <c r="N17" s="25"/>
      <c r="O17" s="257" t="s">
        <v>51</v>
      </c>
      <c r="P17" s="258"/>
      <c r="Q17" s="26" t="s">
        <v>13</v>
      </c>
      <c r="R17" s="26" t="s">
        <v>17</v>
      </c>
      <c r="S17" s="27" t="str">
        <f>IF(Suggested="Yes",AA17,AG17)</f>
        <v>List Price</v>
      </c>
      <c r="T17" s="26" t="s">
        <v>16</v>
      </c>
      <c r="U17" s="28" t="s">
        <v>15</v>
      </c>
      <c r="V17" s="52"/>
      <c r="W17" s="54" t="s">
        <v>18</v>
      </c>
      <c r="X17" s="14" t="s">
        <v>14</v>
      </c>
      <c r="Y17" s="52"/>
      <c r="Z17" s="68" t="s">
        <v>60</v>
      </c>
      <c r="AA17" s="68" t="s">
        <v>12</v>
      </c>
      <c r="AB17" s="41" t="s">
        <v>19</v>
      </c>
      <c r="AC17" s="28" t="s">
        <v>20</v>
      </c>
      <c r="AD17" s="28" t="s">
        <v>30</v>
      </c>
      <c r="AE17" s="64" t="s">
        <v>61</v>
      </c>
      <c r="AF17" s="94" t="s">
        <v>53</v>
      </c>
      <c r="AG17" s="64" t="s">
        <v>4</v>
      </c>
      <c r="AH17" s="52"/>
      <c r="AJ17" s="28" t="s">
        <v>73</v>
      </c>
      <c r="AK17" s="127" t="s">
        <v>74</v>
      </c>
      <c r="AL17" s="28" t="s">
        <v>75</v>
      </c>
      <c r="AM17" s="28" t="s">
        <v>76</v>
      </c>
      <c r="AN17" s="3"/>
      <c r="AO17" s="101" t="s">
        <v>58</v>
      </c>
    </row>
    <row r="18" spans="2:41" s="3" customFormat="1" ht="9.9499999999999993" hidden="1" customHeight="1" x14ac:dyDescent="0.2">
      <c r="C18" s="32"/>
      <c r="D18" s="32"/>
      <c r="E18" s="32"/>
      <c r="F18" s="32"/>
      <c r="G18" s="32"/>
      <c r="H18" s="32"/>
      <c r="I18" s="32"/>
      <c r="J18" s="32"/>
      <c r="K18" s="32"/>
      <c r="L18" s="32"/>
      <c r="M18" s="32"/>
      <c r="N18" s="32"/>
      <c r="O18" s="32"/>
      <c r="P18" s="13"/>
      <c r="Q18" s="33"/>
      <c r="R18" s="32"/>
      <c r="S18" s="34"/>
      <c r="T18" s="32"/>
      <c r="U18" s="43"/>
      <c r="V18" s="52"/>
      <c r="W18" s="91"/>
      <c r="X18" s="46"/>
      <c r="Y18" s="52"/>
      <c r="Z18" s="44"/>
      <c r="AA18" s="44"/>
      <c r="AB18" s="45"/>
      <c r="AC18" s="44"/>
      <c r="AD18" s="46"/>
      <c r="AE18" s="62"/>
      <c r="AF18" s="62"/>
      <c r="AG18" s="44"/>
      <c r="AH18" s="52"/>
      <c r="AI18" s="121"/>
      <c r="AJ18" s="44"/>
      <c r="AK18" s="44"/>
      <c r="AL18" s="44"/>
      <c r="AM18" s="44"/>
      <c r="AN18" s="32"/>
      <c r="AO18" s="101" t="s">
        <v>58</v>
      </c>
    </row>
    <row r="19" spans="2:41" s="11" customFormat="1" ht="15.95" customHeight="1" x14ac:dyDescent="0.2">
      <c r="I19" s="35"/>
      <c r="O19" s="255" t="str">
        <f>"File '"&amp;Instructions!B2&amp;"' - "&amp;Instructions!B1</f>
        <v>File 'C' - Concerti</v>
      </c>
      <c r="P19" s="255"/>
      <c r="Q19" s="255"/>
      <c r="R19" s="255"/>
      <c r="S19" s="255"/>
      <c r="T19" s="255"/>
      <c r="U19" s="71"/>
      <c r="V19" s="52"/>
      <c r="W19" s="264" t="s">
        <v>11</v>
      </c>
      <c r="X19" s="264"/>
      <c r="Y19" s="52"/>
      <c r="Z19" s="20"/>
      <c r="AA19" s="20"/>
      <c r="AB19" s="59"/>
      <c r="AD19" s="20"/>
      <c r="AE19" s="66"/>
      <c r="AF19" s="66"/>
      <c r="AG19" s="20" t="s">
        <v>22</v>
      </c>
      <c r="AH19" s="52"/>
      <c r="AI19" s="95"/>
      <c r="AN19" s="3"/>
      <c r="AO19" s="31" t="s">
        <v>58</v>
      </c>
    </row>
    <row r="20" spans="2:41" s="11" customFormat="1" ht="15.95" customHeight="1" x14ac:dyDescent="0.2">
      <c r="G20" s="35"/>
      <c r="O20" s="72"/>
      <c r="P20" s="72"/>
      <c r="Q20" s="72"/>
      <c r="R20" s="72"/>
      <c r="S20" s="21"/>
      <c r="T20" s="158" t="str">
        <f>+Instructions!B4</f>
        <v>5/1/26</v>
      </c>
      <c r="U20" s="71"/>
      <c r="V20" s="52"/>
      <c r="W20" s="70"/>
      <c r="X20" s="70"/>
      <c r="Y20" s="52"/>
      <c r="Z20" s="58"/>
      <c r="AA20" s="58"/>
      <c r="AB20" s="59"/>
      <c r="AD20" s="20"/>
      <c r="AE20" s="256">
        <f ca="1">TODAY()</f>
        <v>46118</v>
      </c>
      <c r="AF20" s="256"/>
      <c r="AG20" s="256"/>
      <c r="AH20" s="52"/>
      <c r="AI20" s="95"/>
      <c r="AN20" s="3"/>
      <c r="AO20" s="31" t="s">
        <v>58</v>
      </c>
    </row>
    <row r="21" spans="2:41" s="11" customFormat="1" ht="9.9499999999999993" customHeight="1" x14ac:dyDescent="0.2">
      <c r="N21" s="267" t="str">
        <f>IF(Instructions!C8="","",+Instructions!C8)</f>
        <v/>
      </c>
      <c r="O21" s="267"/>
      <c r="P21" s="267"/>
      <c r="Q21" s="267"/>
      <c r="R21" s="267"/>
      <c r="S21" s="267"/>
      <c r="T21" s="267"/>
      <c r="U21" s="71"/>
      <c r="V21" s="52"/>
      <c r="W21" s="70"/>
      <c r="X21" s="70"/>
      <c r="Y21" s="52"/>
      <c r="Z21" s="58"/>
      <c r="AA21" s="58"/>
      <c r="AB21" s="59"/>
      <c r="AD21" s="20"/>
      <c r="AE21" s="66"/>
      <c r="AF21" s="66"/>
      <c r="AH21" s="52"/>
      <c r="AI21" s="95"/>
      <c r="AN21" s="3"/>
      <c r="AO21" s="31" t="s">
        <v>58</v>
      </c>
    </row>
    <row r="22" spans="2:41" s="3" customFormat="1" ht="12" customHeight="1" x14ac:dyDescent="0.2">
      <c r="C22" s="35" t="str">
        <f>"Product Code '"&amp;Instructions!B3&amp;"'"</f>
        <v>Product Code 'B'</v>
      </c>
      <c r="N22" s="267"/>
      <c r="O22" s="267"/>
      <c r="P22" s="267"/>
      <c r="Q22" s="267"/>
      <c r="R22" s="267"/>
      <c r="S22" s="267"/>
      <c r="T22" s="267"/>
      <c r="U22" s="5"/>
      <c r="V22" s="52"/>
      <c r="W22" s="69"/>
      <c r="X22" s="69"/>
      <c r="Y22" s="52"/>
      <c r="Z22" s="39"/>
      <c r="AA22" s="39"/>
      <c r="AB22" s="55"/>
      <c r="AC22" s="17"/>
      <c r="AD22" s="15"/>
      <c r="AE22" s="65"/>
      <c r="AF22" s="65"/>
      <c r="AG22" s="87" t="str">
        <f>IF(Instructions!$C$8="","",Instructions!$C$8)</f>
        <v/>
      </c>
      <c r="AH22" s="52"/>
      <c r="AI22" s="119"/>
      <c r="AJ22" s="17"/>
      <c r="AK22" s="17"/>
      <c r="AL22" s="17"/>
      <c r="AM22" s="17"/>
      <c r="AO22" s="31" t="s">
        <v>58</v>
      </c>
    </row>
    <row r="23" spans="2:41" s="3" customFormat="1" ht="3.95" customHeight="1" x14ac:dyDescent="0.2">
      <c r="C23" s="217"/>
      <c r="D23" s="218"/>
      <c r="E23" s="218"/>
      <c r="F23" s="218"/>
      <c r="G23" s="218"/>
      <c r="H23" s="218"/>
      <c r="I23" s="218"/>
      <c r="J23" s="218"/>
      <c r="K23" s="218"/>
      <c r="L23" s="218"/>
      <c r="M23" s="218"/>
      <c r="N23" s="218"/>
      <c r="O23" s="218"/>
      <c r="P23" s="218"/>
      <c r="Q23" s="218"/>
      <c r="R23" s="218"/>
      <c r="S23" s="218"/>
      <c r="T23" s="218"/>
      <c r="U23" s="5"/>
      <c r="V23" s="52"/>
      <c r="W23" s="69"/>
      <c r="X23" s="69"/>
      <c r="Y23" s="52"/>
      <c r="Z23" s="39"/>
      <c r="AA23" s="39"/>
      <c r="AB23" s="55"/>
      <c r="AC23" s="17"/>
      <c r="AD23" s="15"/>
      <c r="AE23" s="65"/>
      <c r="AF23" s="65"/>
      <c r="AG23" s="17"/>
      <c r="AH23" s="52"/>
      <c r="AI23" s="119"/>
      <c r="AJ23" s="17"/>
      <c r="AK23" s="17"/>
      <c r="AL23" s="17"/>
      <c r="AM23" s="17"/>
      <c r="AO23" s="31" t="s">
        <v>58</v>
      </c>
    </row>
    <row r="24" spans="2:41" s="30" customFormat="1" ht="9.9499999999999993" customHeight="1" x14ac:dyDescent="0.2">
      <c r="C24" s="76" t="s">
        <v>10</v>
      </c>
      <c r="D24" s="77"/>
      <c r="E24" s="77"/>
      <c r="F24" s="77"/>
      <c r="G24" s="25"/>
      <c r="H24" s="25"/>
      <c r="I24" s="25"/>
      <c r="J24" s="25"/>
      <c r="K24" s="25"/>
      <c r="L24" s="25"/>
      <c r="M24" s="25"/>
      <c r="N24" s="25"/>
      <c r="O24" s="257" t="s">
        <v>51</v>
      </c>
      <c r="P24" s="258"/>
      <c r="Q24" s="26" t="s">
        <v>13</v>
      </c>
      <c r="R24" s="26" t="s">
        <v>17</v>
      </c>
      <c r="S24" s="27" t="str">
        <f>+S$17</f>
        <v>List Price</v>
      </c>
      <c r="T24" s="26" t="s">
        <v>16</v>
      </c>
      <c r="U24" s="26" t="str">
        <f>+U$17</f>
        <v>Code</v>
      </c>
      <c r="V24" s="52"/>
      <c r="W24" s="75" t="s">
        <v>18</v>
      </c>
      <c r="X24" s="27" t="s">
        <v>14</v>
      </c>
      <c r="Y24" s="52"/>
      <c r="Z24" s="41" t="s">
        <v>60</v>
      </c>
      <c r="AA24" s="41" t="s">
        <v>12</v>
      </c>
      <c r="AB24" s="41" t="str">
        <f t="shared" ref="AB24:AM24" si="18">+AB$17</f>
        <v>Disc</v>
      </c>
      <c r="AC24" s="28" t="str">
        <f t="shared" si="18"/>
        <v>Act. Cost</v>
      </c>
      <c r="AD24" s="28" t="str">
        <f t="shared" si="18"/>
        <v>GP%</v>
      </c>
      <c r="AE24" s="64" t="str">
        <f t="shared" si="18"/>
        <v>Adj.</v>
      </c>
      <c r="AF24" s="94" t="str">
        <f>+AF$17</f>
        <v>Group</v>
      </c>
      <c r="AG24" s="28" t="str">
        <f t="shared" si="18"/>
        <v>Price</v>
      </c>
      <c r="AH24" s="52"/>
      <c r="AJ24" s="28" t="str">
        <f t="shared" si="18"/>
        <v>Calc Price</v>
      </c>
      <c r="AK24" s="28" t="str">
        <f t="shared" si="18"/>
        <v>.05 Round</v>
      </c>
      <c r="AL24" s="28" t="str">
        <f t="shared" si="18"/>
        <v>Cents</v>
      </c>
      <c r="AM24" s="28" t="str">
        <f t="shared" si="18"/>
        <v>Round to</v>
      </c>
      <c r="AN24" s="3"/>
      <c r="AO24" s="31" t="s">
        <v>58</v>
      </c>
    </row>
    <row r="25" spans="2:41" s="159" customFormat="1" ht="9.9499999999999993" customHeight="1" x14ac:dyDescent="0.2">
      <c r="C25" s="270" t="s">
        <v>62</v>
      </c>
      <c r="D25" s="270"/>
      <c r="E25" s="270"/>
      <c r="F25" s="270"/>
      <c r="G25" s="270"/>
      <c r="H25" s="270"/>
      <c r="I25" s="270"/>
      <c r="J25" s="270"/>
      <c r="K25" s="270"/>
      <c r="L25" s="270"/>
      <c r="M25" s="270"/>
      <c r="N25" s="270"/>
      <c r="O25" s="270"/>
      <c r="P25" s="270"/>
      <c r="Q25" s="270"/>
      <c r="R25" s="270"/>
      <c r="S25" s="270"/>
      <c r="T25" s="270"/>
      <c r="U25" s="160"/>
      <c r="V25" s="52"/>
      <c r="W25" s="163"/>
      <c r="X25" s="163"/>
      <c r="Y25" s="52"/>
      <c r="Z25" s="164"/>
      <c r="AA25" s="164"/>
      <c r="AB25" s="165"/>
      <c r="AC25" s="161"/>
      <c r="AD25" s="162"/>
      <c r="AE25" s="166"/>
      <c r="AF25" s="167"/>
      <c r="AG25" s="161"/>
      <c r="AH25" s="52"/>
      <c r="AJ25" s="161"/>
      <c r="AK25" s="161"/>
      <c r="AL25" s="161"/>
      <c r="AM25" s="161"/>
      <c r="AN25" s="3"/>
      <c r="AO25" s="31" t="s">
        <v>58</v>
      </c>
    </row>
    <row r="26" spans="2:41" s="3" customFormat="1" ht="3.95" customHeight="1" x14ac:dyDescent="0.2">
      <c r="M26" s="3" t="s">
        <v>87</v>
      </c>
      <c r="P26" s="73"/>
      <c r="Q26" s="89"/>
      <c r="R26" s="6"/>
      <c r="S26" s="39"/>
      <c r="T26" s="6"/>
      <c r="U26" s="5"/>
      <c r="V26" s="52"/>
      <c r="W26" s="56"/>
      <c r="X26" s="15"/>
      <c r="Y26" s="52"/>
      <c r="Z26" s="39"/>
      <c r="AA26" s="39"/>
      <c r="AB26" s="55"/>
      <c r="AC26" s="17"/>
      <c r="AD26" s="15"/>
      <c r="AE26" s="65"/>
      <c r="AF26" s="119"/>
      <c r="AG26" s="39"/>
      <c r="AH26" s="52"/>
      <c r="AJ26" s="17"/>
      <c r="AK26" s="17"/>
      <c r="AL26" s="17"/>
      <c r="AM26" s="17"/>
      <c r="AO26" s="31" t="s">
        <v>58</v>
      </c>
    </row>
    <row r="27" spans="2:41" s="3" customFormat="1" ht="9.9499999999999993" customHeight="1" x14ac:dyDescent="0.2">
      <c r="C27" s="188" t="s">
        <v>569</v>
      </c>
      <c r="D27" s="189"/>
      <c r="E27" s="189"/>
      <c r="M27" s="3" t="s">
        <v>538</v>
      </c>
      <c r="N27" s="3" t="s">
        <v>87</v>
      </c>
      <c r="O27" s="3" t="s">
        <v>87</v>
      </c>
      <c r="P27" s="190"/>
      <c r="Q27" s="6"/>
      <c r="R27" s="78" t="s">
        <v>99</v>
      </c>
      <c r="S27" s="201" t="s">
        <v>168</v>
      </c>
      <c r="T27" s="202"/>
      <c r="U27" s="5"/>
      <c r="V27" s="52"/>
      <c r="W27" s="69"/>
      <c r="X27" s="69"/>
      <c r="Y27" s="52"/>
      <c r="Z27" s="39"/>
      <c r="AA27" s="39"/>
      <c r="AB27" s="55"/>
      <c r="AC27" s="17"/>
      <c r="AD27" s="15"/>
      <c r="AE27" s="65"/>
      <c r="AF27" s="119"/>
      <c r="AG27" s="17"/>
      <c r="AH27" s="52"/>
      <c r="AJ27" s="17"/>
      <c r="AK27" s="17"/>
      <c r="AL27" s="17"/>
      <c r="AM27" s="17"/>
      <c r="AO27" s="31" t="s">
        <v>58</v>
      </c>
    </row>
    <row r="28" spans="2:41" s="3" customFormat="1" ht="2.85" customHeight="1" x14ac:dyDescent="0.2">
      <c r="P28" s="73"/>
      <c r="Q28" s="89"/>
      <c r="R28" s="6"/>
      <c r="S28" s="39"/>
      <c r="T28" s="6"/>
      <c r="U28" s="5"/>
      <c r="V28" s="52"/>
      <c r="W28" s="56"/>
      <c r="X28" s="15"/>
      <c r="Y28" s="52"/>
      <c r="Z28" s="39"/>
      <c r="AA28" s="39"/>
      <c r="AB28" s="55"/>
      <c r="AC28" s="17"/>
      <c r="AD28" s="15"/>
      <c r="AE28" s="65"/>
      <c r="AF28" s="119"/>
      <c r="AG28" s="39"/>
      <c r="AH28" s="52"/>
      <c r="AJ28" s="17"/>
      <c r="AK28" s="17"/>
      <c r="AL28" s="17"/>
      <c r="AM28" s="17"/>
      <c r="AO28" s="31"/>
    </row>
    <row r="29" spans="2:41" s="3" customFormat="1" ht="9.9499999999999993" customHeight="1" x14ac:dyDescent="0.2">
      <c r="C29" s="188"/>
      <c r="D29" s="40" t="s">
        <v>9</v>
      </c>
      <c r="E29" s="169" t="s">
        <v>617</v>
      </c>
      <c r="F29" s="169"/>
      <c r="G29" s="169"/>
      <c r="H29" s="169"/>
      <c r="I29" s="169"/>
      <c r="J29" s="169"/>
      <c r="K29" s="169"/>
      <c r="L29" s="169"/>
      <c r="M29" s="169"/>
      <c r="N29" s="169"/>
      <c r="O29" s="169"/>
      <c r="P29" s="169"/>
      <c r="S29" s="21"/>
      <c r="T29" s="191"/>
      <c r="U29" s="5"/>
      <c r="V29" s="52"/>
      <c r="W29" s="69"/>
      <c r="X29" s="69"/>
      <c r="Y29" s="52"/>
      <c r="Z29" s="39"/>
      <c r="AA29" s="39"/>
      <c r="AB29" s="55"/>
      <c r="AC29" s="17"/>
      <c r="AD29" s="15"/>
      <c r="AE29" s="65"/>
      <c r="AF29" s="119"/>
      <c r="AG29" s="17"/>
      <c r="AH29" s="52"/>
      <c r="AJ29" s="17"/>
      <c r="AK29" s="17"/>
      <c r="AL29" s="17"/>
      <c r="AM29" s="17"/>
      <c r="AO29" s="31"/>
    </row>
    <row r="30" spans="2:41" s="3" customFormat="1" ht="1.5" customHeight="1" x14ac:dyDescent="0.2">
      <c r="P30" s="73"/>
      <c r="Q30" s="89"/>
      <c r="R30" s="6"/>
      <c r="S30" s="39"/>
      <c r="T30" s="6"/>
      <c r="U30" s="5"/>
      <c r="V30" s="52"/>
      <c r="W30" s="56"/>
      <c r="X30" s="15"/>
      <c r="Y30" s="52"/>
      <c r="Z30" s="39"/>
      <c r="AA30" s="39"/>
      <c r="AB30" s="55"/>
      <c r="AC30" s="17"/>
      <c r="AD30" s="15"/>
      <c r="AE30" s="65"/>
      <c r="AF30" s="119"/>
      <c r="AG30" s="39"/>
      <c r="AH30" s="52"/>
      <c r="AJ30" s="17"/>
      <c r="AK30" s="17"/>
      <c r="AL30" s="17"/>
      <c r="AM30" s="17"/>
      <c r="AO30" s="31"/>
    </row>
    <row r="31" spans="2:41" s="3" customFormat="1" ht="9.9499999999999993" customHeight="1" x14ac:dyDescent="0.2">
      <c r="B31" s="205" t="s">
        <v>106</v>
      </c>
      <c r="D31" s="40"/>
      <c r="E31" s="73" t="s">
        <v>171</v>
      </c>
      <c r="F31" s="73"/>
      <c r="G31" s="30" t="s">
        <v>48</v>
      </c>
      <c r="H31" s="30"/>
      <c r="I31" s="30"/>
      <c r="J31" s="30"/>
      <c r="K31" s="30"/>
      <c r="L31" s="30"/>
      <c r="M31" s="30"/>
      <c r="N31" s="30"/>
      <c r="P31" s="73" t="s">
        <v>172</v>
      </c>
      <c r="Q31" s="89"/>
      <c r="R31" s="29"/>
      <c r="S31" s="39">
        <f>IF(Suggested="Yes",AA31,AG31)</f>
        <v>20.75</v>
      </c>
      <c r="T31" s="37" t="s">
        <v>47</v>
      </c>
      <c r="U31" s="5" t="str">
        <f>+Instructions!$B$3</f>
        <v>B</v>
      </c>
      <c r="V31" s="52"/>
      <c r="W31" s="56">
        <f>+Instructions!$C$22</f>
        <v>0</v>
      </c>
      <c r="X31" s="17">
        <f>ROUND($AA31*(1-W31)+0.004999,2)</f>
        <v>20.75</v>
      </c>
      <c r="Y31" s="52"/>
      <c r="Z31" s="6" t="s">
        <v>654</v>
      </c>
      <c r="AA31" s="39">
        <v>20.75</v>
      </c>
      <c r="AB31" s="60">
        <f>+W31</f>
        <v>0</v>
      </c>
      <c r="AC31" s="17">
        <f>+X31</f>
        <v>20.75</v>
      </c>
      <c r="AD31" s="12">
        <f>(AG31-AC31)/AG31</f>
        <v>0</v>
      </c>
      <c r="AE31" s="116"/>
      <c r="AF31" s="211">
        <v>11</v>
      </c>
      <c r="AG31" s="210">
        <f>SUM(AJ31:AL31)+AE31</f>
        <v>20.75</v>
      </c>
      <c r="AH31" s="52"/>
      <c r="AJ31" s="17">
        <f>ROUND(AC31/(1-VLOOKUP(AF31,Group,2,FALSE)),2)</f>
        <v>20.75</v>
      </c>
      <c r="AK31" s="17">
        <f>IF(VLOOKUP(AF31,Group,5,FALSE)="YES",VLOOKUP(ROUND(ROUND(AJ31,1)-AJ31,2),Round,2,FALSE)+VLOOKUP(AF31,Group,6,FALSE),0)</f>
        <v>0</v>
      </c>
      <c r="AL31" s="17">
        <f>IF(VLOOKUP(AF31,Group,7,FALSE)="",0,ROUND(AJ31-0.04999,1)-AJ31+AM31)</f>
        <v>0</v>
      </c>
      <c r="AM31" s="17" t="str">
        <f>IF(VLOOKUP(AF31,Group,7,FALSE)="","",VLOOKUP(AF31,Group,7,FALSE))</f>
        <v/>
      </c>
      <c r="AO31" s="101" t="s">
        <v>58</v>
      </c>
    </row>
    <row r="32" spans="2:41" s="3" customFormat="1" ht="3.95" customHeight="1" x14ac:dyDescent="0.2">
      <c r="P32" s="73"/>
      <c r="Q32" s="89"/>
      <c r="R32" s="6"/>
      <c r="S32" s="39"/>
      <c r="T32" s="6"/>
      <c r="U32" s="5"/>
      <c r="V32" s="52"/>
      <c r="W32" s="56"/>
      <c r="X32" s="15"/>
      <c r="Y32" s="52"/>
      <c r="Z32" s="39"/>
      <c r="AA32" s="39"/>
      <c r="AB32" s="55"/>
      <c r="AC32" s="17"/>
      <c r="AD32" s="15"/>
      <c r="AE32" s="65"/>
      <c r="AF32" s="119"/>
      <c r="AG32" s="39"/>
      <c r="AH32" s="52"/>
      <c r="AJ32" s="17"/>
      <c r="AK32" s="17"/>
      <c r="AL32" s="17"/>
      <c r="AM32" s="17"/>
      <c r="AO32" s="31"/>
    </row>
    <row r="33" spans="2:41" s="3" customFormat="1" ht="9.9499999999999993" customHeight="1" x14ac:dyDescent="0.2">
      <c r="C33" s="188" t="s">
        <v>570</v>
      </c>
      <c r="D33" s="189"/>
      <c r="E33" s="189"/>
      <c r="L33" s="3" t="s">
        <v>87</v>
      </c>
      <c r="M33" s="3" t="s">
        <v>87</v>
      </c>
      <c r="N33" s="3" t="s">
        <v>87</v>
      </c>
      <c r="O33" s="3" t="s">
        <v>87</v>
      </c>
      <c r="P33" s="190"/>
      <c r="Q33" s="6"/>
      <c r="R33" s="78" t="s">
        <v>99</v>
      </c>
      <c r="S33" s="201" t="s">
        <v>173</v>
      </c>
      <c r="T33" s="202"/>
      <c r="U33" s="5"/>
      <c r="V33" s="52"/>
      <c r="W33" s="69"/>
      <c r="X33" s="69"/>
      <c r="Y33" s="52"/>
      <c r="Z33" s="39"/>
      <c r="AA33" s="39"/>
      <c r="AB33" s="55"/>
      <c r="AC33" s="17"/>
      <c r="AD33" s="15"/>
      <c r="AE33" s="65"/>
      <c r="AF33" s="119"/>
      <c r="AG33" s="17"/>
      <c r="AH33" s="52"/>
      <c r="AJ33" s="17"/>
      <c r="AK33" s="17"/>
      <c r="AL33" s="17"/>
      <c r="AM33" s="17"/>
      <c r="AO33" s="31" t="s">
        <v>58</v>
      </c>
    </row>
    <row r="34" spans="2:41" s="3" customFormat="1" ht="2.85" customHeight="1" x14ac:dyDescent="0.2">
      <c r="P34" s="73"/>
      <c r="Q34" s="89"/>
      <c r="R34" s="6"/>
      <c r="S34" s="39"/>
      <c r="T34" s="6"/>
      <c r="U34" s="5"/>
      <c r="V34" s="52"/>
      <c r="W34" s="56"/>
      <c r="X34" s="15"/>
      <c r="Y34" s="52"/>
      <c r="Z34" s="39"/>
      <c r="AA34" s="39"/>
      <c r="AB34" s="55"/>
      <c r="AC34" s="17"/>
      <c r="AD34" s="15"/>
      <c r="AE34" s="65"/>
      <c r="AF34" s="119"/>
      <c r="AG34" s="39"/>
      <c r="AH34" s="52"/>
      <c r="AJ34" s="17"/>
      <c r="AK34" s="17"/>
      <c r="AL34" s="17"/>
      <c r="AM34" s="17"/>
      <c r="AO34" s="31"/>
    </row>
    <row r="35" spans="2:41" s="3" customFormat="1" ht="9.9499999999999993" customHeight="1" x14ac:dyDescent="0.2">
      <c r="C35" s="188"/>
      <c r="D35" s="40" t="s">
        <v>9</v>
      </c>
      <c r="E35" s="169" t="s">
        <v>455</v>
      </c>
      <c r="F35" s="169"/>
      <c r="G35" s="169"/>
      <c r="H35" s="169"/>
      <c r="I35" s="169"/>
      <c r="J35" s="169"/>
      <c r="K35" s="169"/>
      <c r="L35" s="169"/>
      <c r="M35" s="169"/>
      <c r="N35" s="169"/>
      <c r="O35" s="169"/>
      <c r="P35" s="169"/>
      <c r="S35" s="21"/>
      <c r="T35" s="191"/>
      <c r="U35" s="5"/>
      <c r="V35" s="52"/>
      <c r="W35" s="69"/>
      <c r="X35" s="69"/>
      <c r="Y35" s="52"/>
      <c r="Z35" s="39"/>
      <c r="AA35" s="39"/>
      <c r="AB35" s="55"/>
      <c r="AC35" s="17"/>
      <c r="AD35" s="15"/>
      <c r="AE35" s="65"/>
      <c r="AF35" s="119"/>
      <c r="AG35" s="17"/>
      <c r="AH35" s="52"/>
      <c r="AJ35" s="17"/>
      <c r="AK35" s="17"/>
      <c r="AL35" s="17"/>
      <c r="AM35" s="17"/>
      <c r="AO35" s="31"/>
    </row>
    <row r="36" spans="2:41" s="3" customFormat="1" ht="1.5" customHeight="1" x14ac:dyDescent="0.2">
      <c r="P36" s="73"/>
      <c r="Q36" s="89"/>
      <c r="R36" s="6"/>
      <c r="S36" s="39"/>
      <c r="T36" s="6"/>
      <c r="U36" s="5"/>
      <c r="V36" s="52"/>
      <c r="W36" s="56"/>
      <c r="X36" s="15"/>
      <c r="Y36" s="52"/>
      <c r="Z36" s="39"/>
      <c r="AA36" s="39"/>
      <c r="AB36" s="55"/>
      <c r="AC36" s="17"/>
      <c r="AD36" s="15"/>
      <c r="AE36" s="65"/>
      <c r="AF36" s="119"/>
      <c r="AG36" s="39"/>
      <c r="AH36" s="52"/>
      <c r="AJ36" s="17"/>
      <c r="AK36" s="17"/>
      <c r="AL36" s="17"/>
      <c r="AM36" s="17"/>
      <c r="AO36" s="31"/>
    </row>
    <row r="37" spans="2:41" s="3" customFormat="1" ht="9.9499999999999993" customHeight="1" x14ac:dyDescent="0.2">
      <c r="B37" s="205" t="s">
        <v>106</v>
      </c>
      <c r="D37" s="40"/>
      <c r="E37" s="73" t="s">
        <v>337</v>
      </c>
      <c r="F37" s="73"/>
      <c r="G37" s="30" t="s">
        <v>428</v>
      </c>
      <c r="H37" s="30"/>
      <c r="I37" s="30"/>
      <c r="J37" s="30"/>
      <c r="K37" s="30"/>
      <c r="L37" s="30"/>
      <c r="M37" s="30"/>
      <c r="N37" s="30"/>
      <c r="P37" s="73" t="s">
        <v>162</v>
      </c>
      <c r="Q37" s="89"/>
      <c r="R37" s="29"/>
      <c r="S37" s="39">
        <f>IF(Suggested="Yes",AA37,AG37)</f>
        <v>14.1</v>
      </c>
      <c r="T37" s="37" t="s">
        <v>47</v>
      </c>
      <c r="U37" s="5" t="str">
        <f>+Instructions!$B$3</f>
        <v>B</v>
      </c>
      <c r="V37" s="52"/>
      <c r="W37" s="56">
        <f>+Instructions!$C$22</f>
        <v>0</v>
      </c>
      <c r="X37" s="17">
        <f>ROUND($AA37*(1-W37)+0.004999,2)</f>
        <v>14.1</v>
      </c>
      <c r="Y37" s="52"/>
      <c r="Z37" s="6" t="s">
        <v>654</v>
      </c>
      <c r="AA37" s="39">
        <v>14.1</v>
      </c>
      <c r="AB37" s="60">
        <f>+W37</f>
        <v>0</v>
      </c>
      <c r="AC37" s="17">
        <f>+X37</f>
        <v>14.1</v>
      </c>
      <c r="AD37" s="12">
        <f>(AG37-AC37)/AG37</f>
        <v>0</v>
      </c>
      <c r="AE37" s="116"/>
      <c r="AF37" s="211">
        <v>11</v>
      </c>
      <c r="AG37" s="210">
        <f>SUM(AJ37:AL37)+AE37</f>
        <v>14.1</v>
      </c>
      <c r="AH37" s="52"/>
      <c r="AJ37" s="17">
        <f>ROUND(AC37/(1-VLOOKUP(AF37,Group,2,FALSE)),2)</f>
        <v>14.1</v>
      </c>
      <c r="AK37" s="17">
        <f>IF(VLOOKUP(AF37,Group,5,FALSE)="YES",VLOOKUP(ROUND(ROUND(AJ37,1)-AJ37,2),Round,2,FALSE)+VLOOKUP(AF37,Group,6,FALSE),0)</f>
        <v>0</v>
      </c>
      <c r="AL37" s="17">
        <f>IF(VLOOKUP(AF37,Group,7,FALSE)="",0,ROUND(AJ37-0.04999,1)-AJ37+AM37)</f>
        <v>0</v>
      </c>
      <c r="AM37" s="17" t="str">
        <f>IF(VLOOKUP(AF37,Group,7,FALSE)="","",VLOOKUP(AF37,Group,7,FALSE))</f>
        <v/>
      </c>
      <c r="AO37" s="101" t="s">
        <v>58</v>
      </c>
    </row>
    <row r="38" spans="2:41" s="3" customFormat="1" ht="3.95" customHeight="1" x14ac:dyDescent="0.2">
      <c r="P38" s="73"/>
      <c r="Q38" s="89"/>
      <c r="R38" s="6"/>
      <c r="S38" s="39"/>
      <c r="T38" s="6"/>
      <c r="U38" s="5"/>
      <c r="V38" s="52"/>
      <c r="W38" s="56"/>
      <c r="X38" s="15"/>
      <c r="Y38" s="52"/>
      <c r="Z38" s="39"/>
      <c r="AA38" s="39"/>
      <c r="AB38" s="55"/>
      <c r="AC38" s="17"/>
      <c r="AD38" s="15"/>
      <c r="AE38" s="65"/>
      <c r="AF38" s="119"/>
      <c r="AG38" s="39"/>
      <c r="AH38" s="52"/>
      <c r="AJ38" s="17"/>
      <c r="AK38" s="17"/>
      <c r="AL38" s="17"/>
      <c r="AM38" s="17"/>
      <c r="AO38" s="31"/>
    </row>
    <row r="39" spans="2:41" s="3" customFormat="1" ht="9.9499999999999993" customHeight="1" x14ac:dyDescent="0.2">
      <c r="C39" s="188" t="s">
        <v>571</v>
      </c>
      <c r="D39" s="189"/>
      <c r="E39" s="189"/>
      <c r="M39" s="243"/>
      <c r="P39" s="190"/>
      <c r="Q39" s="6"/>
      <c r="R39" s="78" t="s">
        <v>99</v>
      </c>
      <c r="S39" s="201" t="s">
        <v>204</v>
      </c>
      <c r="T39" s="202"/>
      <c r="U39" s="5"/>
      <c r="V39" s="52"/>
      <c r="W39" s="69"/>
      <c r="X39" s="69"/>
      <c r="Y39" s="52"/>
      <c r="Z39" s="39"/>
      <c r="AA39" s="39"/>
      <c r="AB39" s="55"/>
      <c r="AC39" s="17"/>
      <c r="AD39" s="15"/>
      <c r="AE39" s="65"/>
      <c r="AF39" s="119"/>
      <c r="AG39" s="17"/>
      <c r="AH39" s="52"/>
      <c r="AJ39" s="17"/>
      <c r="AK39" s="17"/>
      <c r="AL39" s="17"/>
      <c r="AM39" s="17"/>
      <c r="AO39" s="31" t="s">
        <v>58</v>
      </c>
    </row>
    <row r="40" spans="2:41" s="3" customFormat="1" ht="2.85" customHeight="1" x14ac:dyDescent="0.2">
      <c r="P40" s="73"/>
      <c r="Q40" s="89"/>
      <c r="R40" s="6"/>
      <c r="S40" s="39"/>
      <c r="T40" s="6"/>
      <c r="U40" s="5"/>
      <c r="V40" s="52"/>
      <c r="W40" s="56"/>
      <c r="X40" s="15"/>
      <c r="Y40" s="52"/>
      <c r="Z40" s="39"/>
      <c r="AA40" s="39"/>
      <c r="AB40" s="55"/>
      <c r="AC40" s="17"/>
      <c r="AD40" s="15"/>
      <c r="AE40" s="65"/>
      <c r="AF40" s="119"/>
      <c r="AG40" s="39"/>
      <c r="AH40" s="52"/>
      <c r="AJ40" s="17"/>
      <c r="AK40" s="17"/>
      <c r="AL40" s="17"/>
      <c r="AM40" s="17"/>
      <c r="AO40" s="31"/>
    </row>
    <row r="41" spans="2:41" s="3" customFormat="1" ht="9.9499999999999993" customHeight="1" x14ac:dyDescent="0.2">
      <c r="C41" s="188"/>
      <c r="D41" s="40" t="s">
        <v>94</v>
      </c>
      <c r="E41" s="169" t="s">
        <v>405</v>
      </c>
      <c r="F41" s="169"/>
      <c r="G41" s="169"/>
      <c r="H41" s="169"/>
      <c r="I41" s="169"/>
      <c r="J41" s="169"/>
      <c r="K41" s="169"/>
      <c r="L41" s="169"/>
      <c r="M41" s="169"/>
      <c r="N41" s="169"/>
      <c r="O41" s="169"/>
      <c r="P41" s="169"/>
      <c r="S41" s="21"/>
      <c r="T41" s="191"/>
      <c r="U41" s="5"/>
      <c r="V41" s="52"/>
      <c r="W41" s="69"/>
      <c r="X41" s="69"/>
      <c r="Y41" s="52"/>
      <c r="Z41" s="39"/>
      <c r="AA41" s="39"/>
      <c r="AB41" s="55"/>
      <c r="AC41" s="17"/>
      <c r="AD41" s="15"/>
      <c r="AE41" s="65"/>
      <c r="AF41" s="119"/>
      <c r="AG41" s="17"/>
      <c r="AH41" s="52"/>
      <c r="AJ41" s="17"/>
      <c r="AK41" s="17"/>
      <c r="AL41" s="17"/>
      <c r="AM41" s="17"/>
      <c r="AO41" s="31"/>
    </row>
    <row r="42" spans="2:41" s="3" customFormat="1" ht="1.5" customHeight="1" x14ac:dyDescent="0.2">
      <c r="P42" s="73"/>
      <c r="Q42" s="89"/>
      <c r="R42" s="6"/>
      <c r="S42" s="39"/>
      <c r="T42" s="6"/>
      <c r="U42" s="5"/>
      <c r="V42" s="52"/>
      <c r="W42" s="56"/>
      <c r="X42" s="15"/>
      <c r="Y42" s="52"/>
      <c r="Z42" s="39"/>
      <c r="AA42" s="39"/>
      <c r="AB42" s="55"/>
      <c r="AC42" s="17"/>
      <c r="AD42" s="15"/>
      <c r="AE42" s="65"/>
      <c r="AF42" s="119"/>
      <c r="AG42" s="39"/>
      <c r="AH42" s="52"/>
      <c r="AJ42" s="17"/>
      <c r="AK42" s="17"/>
      <c r="AL42" s="17"/>
      <c r="AM42" s="17"/>
      <c r="AO42" s="31"/>
    </row>
    <row r="43" spans="2:41" s="3" customFormat="1" ht="9.9499999999999993" customHeight="1" x14ac:dyDescent="0.2">
      <c r="B43" s="170" t="s">
        <v>205</v>
      </c>
      <c r="D43" s="40"/>
      <c r="E43" s="73" t="s">
        <v>487</v>
      </c>
      <c r="F43" s="73"/>
      <c r="G43" s="30" t="s">
        <v>48</v>
      </c>
      <c r="H43" s="30"/>
      <c r="I43" s="30"/>
      <c r="J43" s="30"/>
      <c r="K43" s="30"/>
      <c r="L43" s="30"/>
      <c r="M43" s="30"/>
      <c r="N43" s="30"/>
      <c r="P43" s="73" t="s">
        <v>619</v>
      </c>
      <c r="Q43" s="89"/>
      <c r="R43" s="29"/>
      <c r="S43" s="39">
        <f t="shared" ref="S43" si="19">IF(Suggested="Yes",AA43,AG43)</f>
        <v>26.85</v>
      </c>
      <c r="T43" s="37" t="s">
        <v>47</v>
      </c>
      <c r="U43" s="5" t="str">
        <f>+Instructions!$B$3</f>
        <v>B</v>
      </c>
      <c r="V43" s="52"/>
      <c r="W43" s="56">
        <f>+Instructions!$C$22</f>
        <v>0</v>
      </c>
      <c r="X43" s="17">
        <f>ROUND($AA43*(1-W43)+0.004999,2)</f>
        <v>26.85</v>
      </c>
      <c r="Y43" s="52"/>
      <c r="Z43" s="6" t="s">
        <v>654</v>
      </c>
      <c r="AA43" s="39">
        <v>26.85</v>
      </c>
      <c r="AB43" s="60">
        <f t="shared" ref="AB43" si="20">+W43</f>
        <v>0</v>
      </c>
      <c r="AC43" s="17">
        <f t="shared" ref="AC43" si="21">+X43</f>
        <v>26.85</v>
      </c>
      <c r="AD43" s="12">
        <f t="shared" ref="AD43" si="22">(AG43-AC43)/AG43</f>
        <v>0</v>
      </c>
      <c r="AE43" s="116"/>
      <c r="AF43" s="186">
        <v>8</v>
      </c>
      <c r="AG43" s="182">
        <f t="shared" ref="AG43" si="23">SUM(AJ43:AL43)+AE43</f>
        <v>26.85</v>
      </c>
      <c r="AH43" s="52"/>
      <c r="AJ43" s="17">
        <f t="shared" ref="AJ43" si="24">ROUND(AC43/(1-VLOOKUP(AF43,Group,2,FALSE)),2)</f>
        <v>26.85</v>
      </c>
      <c r="AK43" s="17">
        <f t="shared" ref="AK43" si="25">IF(VLOOKUP(AF43,Group,5,FALSE)="YES",VLOOKUP(ROUND(ROUND(AJ43,1)-AJ43,2),Round,2,FALSE)+VLOOKUP(AF43,Group,6,FALSE),0)</f>
        <v>0</v>
      </c>
      <c r="AL43" s="17">
        <f t="shared" ref="AL43" si="26">IF(VLOOKUP(AF43,Group,7,FALSE)="",0,ROUND(AJ43-0.04999,1)-AJ43+AM43)</f>
        <v>0</v>
      </c>
      <c r="AM43" s="17" t="str">
        <f t="shared" ref="AM43" si="27">IF(VLOOKUP(AF43,Group,7,FALSE)="","",VLOOKUP(AF43,Group,7,FALSE))</f>
        <v/>
      </c>
      <c r="AO43" s="101" t="s">
        <v>58</v>
      </c>
    </row>
    <row r="44" spans="2:41" s="3" customFormat="1" ht="9.9499999999999993" customHeight="1" x14ac:dyDescent="0.2">
      <c r="B44" s="170" t="s">
        <v>205</v>
      </c>
      <c r="D44" s="40"/>
      <c r="E44" s="73" t="s">
        <v>488</v>
      </c>
      <c r="F44" s="73"/>
      <c r="G44" s="30" t="s">
        <v>48</v>
      </c>
      <c r="H44" s="30"/>
      <c r="I44" s="30"/>
      <c r="J44" s="30"/>
      <c r="K44" s="30"/>
      <c r="L44" s="30"/>
      <c r="M44" s="30"/>
      <c r="N44" s="30"/>
      <c r="P44" s="73" t="s">
        <v>618</v>
      </c>
      <c r="Q44" s="89"/>
      <c r="R44" s="29"/>
      <c r="S44" s="39">
        <f t="shared" ref="S44" si="28">IF(Suggested="Yes",AA44,AG44)</f>
        <v>26.85</v>
      </c>
      <c r="T44" s="37" t="s">
        <v>47</v>
      </c>
      <c r="U44" s="5" t="str">
        <f>+Instructions!$B$3</f>
        <v>B</v>
      </c>
      <c r="V44" s="52"/>
      <c r="W44" s="56">
        <f>+Instructions!$C$22</f>
        <v>0</v>
      </c>
      <c r="X44" s="17">
        <f>ROUND($AA44*(1-W44)+0.004999,2)</f>
        <v>26.85</v>
      </c>
      <c r="Y44" s="52"/>
      <c r="Z44" s="6" t="s">
        <v>654</v>
      </c>
      <c r="AA44" s="39">
        <v>26.85</v>
      </c>
      <c r="AB44" s="60">
        <f t="shared" ref="AB44" si="29">+W44</f>
        <v>0</v>
      </c>
      <c r="AC44" s="17">
        <f t="shared" ref="AC44" si="30">+X44</f>
        <v>26.85</v>
      </c>
      <c r="AD44" s="12">
        <f t="shared" ref="AD44" si="31">(AG44-AC44)/AG44</f>
        <v>0</v>
      </c>
      <c r="AE44" s="116"/>
      <c r="AF44" s="186">
        <v>8</v>
      </c>
      <c r="AG44" s="182">
        <f t="shared" ref="AG44" si="32">SUM(AJ44:AL44)+AE44</f>
        <v>26.85</v>
      </c>
      <c r="AH44" s="52"/>
      <c r="AJ44" s="17">
        <f t="shared" ref="AJ44" si="33">ROUND(AC44/(1-VLOOKUP(AF44,Group,2,FALSE)),2)</f>
        <v>26.85</v>
      </c>
      <c r="AK44" s="17">
        <f t="shared" ref="AK44" si="34">IF(VLOOKUP(AF44,Group,5,FALSE)="YES",VLOOKUP(ROUND(ROUND(AJ44,1)-AJ44,2),Round,2,FALSE)+VLOOKUP(AF44,Group,6,FALSE),0)</f>
        <v>0</v>
      </c>
      <c r="AL44" s="17">
        <f t="shared" ref="AL44" si="35">IF(VLOOKUP(AF44,Group,7,FALSE)="",0,ROUND(AJ44-0.04999,1)-AJ44+AM44)</f>
        <v>0</v>
      </c>
      <c r="AM44" s="17" t="str">
        <f t="shared" ref="AM44" si="36">IF(VLOOKUP(AF44,Group,7,FALSE)="","",VLOOKUP(AF44,Group,7,FALSE))</f>
        <v/>
      </c>
      <c r="AO44" s="101" t="s">
        <v>58</v>
      </c>
    </row>
    <row r="45" spans="2:41" s="3" customFormat="1" ht="2.85" customHeight="1" x14ac:dyDescent="0.2">
      <c r="P45" s="73"/>
      <c r="Q45" s="89"/>
      <c r="R45" s="6"/>
      <c r="S45" s="39"/>
      <c r="T45" s="6"/>
      <c r="U45" s="5"/>
      <c r="V45" s="52"/>
      <c r="W45" s="56"/>
      <c r="X45" s="15"/>
      <c r="Y45" s="52"/>
      <c r="Z45" s="39"/>
      <c r="AA45" s="39"/>
      <c r="AB45" s="55"/>
      <c r="AC45" s="17"/>
      <c r="AD45" s="15"/>
      <c r="AE45" s="65"/>
      <c r="AF45" s="119"/>
      <c r="AG45" s="39"/>
      <c r="AH45" s="52"/>
      <c r="AJ45" s="17"/>
      <c r="AK45" s="17"/>
      <c r="AL45" s="17"/>
      <c r="AM45" s="17"/>
      <c r="AO45" s="31"/>
    </row>
    <row r="46" spans="2:41" s="3" customFormat="1" ht="9.9499999999999993" customHeight="1" x14ac:dyDescent="0.2">
      <c r="C46" s="188"/>
      <c r="D46" s="40" t="s">
        <v>94</v>
      </c>
      <c r="E46" s="169" t="s">
        <v>406</v>
      </c>
      <c r="F46" s="169"/>
      <c r="G46" s="169"/>
      <c r="H46" s="169"/>
      <c r="I46" s="169"/>
      <c r="J46" s="169"/>
      <c r="K46" s="169"/>
      <c r="L46" s="169"/>
      <c r="M46" s="169"/>
      <c r="N46" s="169"/>
      <c r="O46" s="169"/>
      <c r="P46" s="169"/>
      <c r="S46" s="21"/>
      <c r="T46" s="191"/>
      <c r="U46" s="5"/>
      <c r="V46" s="52"/>
      <c r="W46" s="69"/>
      <c r="X46" s="69"/>
      <c r="Y46" s="52"/>
      <c r="Z46" s="39"/>
      <c r="AA46" s="39"/>
      <c r="AB46" s="55"/>
      <c r="AC46" s="17"/>
      <c r="AD46" s="15"/>
      <c r="AE46" s="65"/>
      <c r="AF46" s="119"/>
      <c r="AG46" s="17"/>
      <c r="AH46" s="52"/>
      <c r="AJ46" s="17"/>
      <c r="AK46" s="17"/>
      <c r="AL46" s="17"/>
      <c r="AM46" s="17"/>
      <c r="AO46" s="31"/>
    </row>
    <row r="47" spans="2:41" s="3" customFormat="1" ht="1.5" customHeight="1" x14ac:dyDescent="0.2">
      <c r="P47" s="73"/>
      <c r="Q47" s="89"/>
      <c r="R47" s="6"/>
      <c r="S47" s="39"/>
      <c r="T47" s="6"/>
      <c r="U47" s="5"/>
      <c r="V47" s="52"/>
      <c r="W47" s="56"/>
      <c r="X47" s="15"/>
      <c r="Y47" s="52"/>
      <c r="Z47" s="39"/>
      <c r="AA47" s="39"/>
      <c r="AB47" s="55"/>
      <c r="AC47" s="17"/>
      <c r="AD47" s="15"/>
      <c r="AE47" s="65"/>
      <c r="AF47" s="119"/>
      <c r="AG47" s="39"/>
      <c r="AH47" s="52"/>
      <c r="AJ47" s="17"/>
      <c r="AK47" s="17"/>
      <c r="AL47" s="17"/>
      <c r="AM47" s="17"/>
      <c r="AO47" s="31"/>
    </row>
    <row r="48" spans="2:41" s="3" customFormat="1" ht="9.9499999999999993" customHeight="1" x14ac:dyDescent="0.2">
      <c r="B48" s="170" t="s">
        <v>205</v>
      </c>
      <c r="D48" s="40"/>
      <c r="E48" s="73" t="s">
        <v>487</v>
      </c>
      <c r="F48" s="73"/>
      <c r="G48" s="30" t="s">
        <v>48</v>
      </c>
      <c r="H48" s="30"/>
      <c r="I48" s="30"/>
      <c r="J48" s="30"/>
      <c r="K48" s="30"/>
      <c r="L48" s="30"/>
      <c r="M48" s="30"/>
      <c r="N48" s="30"/>
      <c r="P48" s="73" t="s">
        <v>619</v>
      </c>
      <c r="Q48" s="89"/>
      <c r="R48" s="29"/>
      <c r="S48" s="39">
        <f t="shared" ref="S48:S49" si="37">IF(Suggested="Yes",AA48,AG48)</f>
        <v>28.3</v>
      </c>
      <c r="T48" s="37" t="s">
        <v>47</v>
      </c>
      <c r="U48" s="5" t="str">
        <f>+Instructions!$B$3</f>
        <v>B</v>
      </c>
      <c r="V48" s="52"/>
      <c r="W48" s="56">
        <f>+Instructions!$C$22</f>
        <v>0</v>
      </c>
      <c r="X48" s="17">
        <f>ROUND($AA48*(1-W48)+0.004999,2)</f>
        <v>28.3</v>
      </c>
      <c r="Y48" s="52"/>
      <c r="Z48" s="6" t="s">
        <v>654</v>
      </c>
      <c r="AA48" s="39">
        <v>28.3</v>
      </c>
      <c r="AB48" s="60">
        <f t="shared" ref="AB48:AB49" si="38">+W48</f>
        <v>0</v>
      </c>
      <c r="AC48" s="17">
        <f t="shared" ref="AC48:AC49" si="39">+X48</f>
        <v>28.3</v>
      </c>
      <c r="AD48" s="12">
        <f t="shared" ref="AD48:AD49" si="40">(AG48-AC48)/AG48</f>
        <v>0</v>
      </c>
      <c r="AE48" s="116"/>
      <c r="AF48" s="186">
        <v>8</v>
      </c>
      <c r="AG48" s="182">
        <f t="shared" ref="AG48:AG49" si="41">SUM(AJ48:AL48)+AE48</f>
        <v>28.3</v>
      </c>
      <c r="AH48" s="52"/>
      <c r="AJ48" s="17">
        <f t="shared" ref="AJ48:AJ49" si="42">ROUND(AC48/(1-VLOOKUP(AF48,Group,2,FALSE)),2)</f>
        <v>28.3</v>
      </c>
      <c r="AK48" s="17">
        <f t="shared" ref="AK48:AK49" si="43">IF(VLOOKUP(AF48,Group,5,FALSE)="YES",VLOOKUP(ROUND(ROUND(AJ48,1)-AJ48,2),Round,2,FALSE)+VLOOKUP(AF48,Group,6,FALSE),0)</f>
        <v>0</v>
      </c>
      <c r="AL48" s="17">
        <f t="shared" ref="AL48:AL49" si="44">IF(VLOOKUP(AF48,Group,7,FALSE)="",0,ROUND(AJ48-0.04999,1)-AJ48+AM48)</f>
        <v>0</v>
      </c>
      <c r="AM48" s="17" t="str">
        <f t="shared" ref="AM48:AM49" si="45">IF(VLOOKUP(AF48,Group,7,FALSE)="","",VLOOKUP(AF48,Group,7,FALSE))</f>
        <v/>
      </c>
      <c r="AO48" s="101" t="s">
        <v>58</v>
      </c>
    </row>
    <row r="49" spans="2:41" s="3" customFormat="1" ht="9.9499999999999993" customHeight="1" x14ac:dyDescent="0.2">
      <c r="B49" s="170" t="s">
        <v>205</v>
      </c>
      <c r="D49" s="40"/>
      <c r="E49" s="73" t="s">
        <v>488</v>
      </c>
      <c r="F49" s="73"/>
      <c r="G49" s="30" t="s">
        <v>48</v>
      </c>
      <c r="H49" s="30"/>
      <c r="I49" s="30"/>
      <c r="J49" s="30"/>
      <c r="K49" s="30"/>
      <c r="L49" s="30"/>
      <c r="M49" s="30"/>
      <c r="N49" s="30"/>
      <c r="P49" s="73" t="s">
        <v>618</v>
      </c>
      <c r="Q49" s="89"/>
      <c r="R49" s="29"/>
      <c r="S49" s="39">
        <f t="shared" si="37"/>
        <v>28.3</v>
      </c>
      <c r="T49" s="37" t="s">
        <v>47</v>
      </c>
      <c r="U49" s="5" t="str">
        <f>+Instructions!$B$3</f>
        <v>B</v>
      </c>
      <c r="V49" s="52"/>
      <c r="W49" s="56">
        <f>+Instructions!$C$22</f>
        <v>0</v>
      </c>
      <c r="X49" s="17">
        <f>ROUND($AA49*(1-W49)+0.004999,2)</f>
        <v>28.3</v>
      </c>
      <c r="Y49" s="52"/>
      <c r="Z49" s="6" t="s">
        <v>654</v>
      </c>
      <c r="AA49" s="39">
        <v>28.3</v>
      </c>
      <c r="AB49" s="60">
        <f t="shared" si="38"/>
        <v>0</v>
      </c>
      <c r="AC49" s="17">
        <f t="shared" si="39"/>
        <v>28.3</v>
      </c>
      <c r="AD49" s="12">
        <f t="shared" si="40"/>
        <v>0</v>
      </c>
      <c r="AE49" s="116"/>
      <c r="AF49" s="186">
        <v>8</v>
      </c>
      <c r="AG49" s="182">
        <f t="shared" si="41"/>
        <v>28.3</v>
      </c>
      <c r="AH49" s="52"/>
      <c r="AJ49" s="17">
        <f t="shared" si="42"/>
        <v>28.3</v>
      </c>
      <c r="AK49" s="17">
        <f t="shared" si="43"/>
        <v>0</v>
      </c>
      <c r="AL49" s="17">
        <f t="shared" si="44"/>
        <v>0</v>
      </c>
      <c r="AM49" s="17" t="str">
        <f t="shared" si="45"/>
        <v/>
      </c>
      <c r="AO49" s="101" t="s">
        <v>58</v>
      </c>
    </row>
    <row r="50" spans="2:41" s="3" customFormat="1" ht="2.85" customHeight="1" x14ac:dyDescent="0.2">
      <c r="P50" s="73"/>
      <c r="Q50" s="89"/>
      <c r="R50" s="6"/>
      <c r="S50" s="39"/>
      <c r="T50" s="6"/>
      <c r="U50" s="5"/>
      <c r="V50" s="52"/>
      <c r="W50" s="56"/>
      <c r="X50" s="15"/>
      <c r="Y50" s="52"/>
      <c r="Z50" s="39"/>
      <c r="AA50" s="39"/>
      <c r="AB50" s="55"/>
      <c r="AC50" s="17"/>
      <c r="AD50" s="15"/>
      <c r="AE50" s="65"/>
      <c r="AF50" s="119"/>
      <c r="AG50" s="39"/>
      <c r="AH50" s="52"/>
      <c r="AJ50" s="17"/>
      <c r="AK50" s="17"/>
      <c r="AL50" s="17"/>
      <c r="AM50" s="17"/>
      <c r="AO50" s="31"/>
    </row>
    <row r="51" spans="2:41" s="3" customFormat="1" ht="9.9499999999999993" customHeight="1" x14ac:dyDescent="0.2">
      <c r="C51" s="188"/>
      <c r="D51" s="40" t="s">
        <v>94</v>
      </c>
      <c r="E51" s="169" t="s">
        <v>490</v>
      </c>
      <c r="F51" s="169"/>
      <c r="G51" s="169"/>
      <c r="H51" s="169"/>
      <c r="I51" s="169"/>
      <c r="J51" s="169"/>
      <c r="K51" s="169"/>
      <c r="L51" s="169"/>
      <c r="M51" s="169"/>
      <c r="N51" s="169"/>
      <c r="O51" s="169"/>
      <c r="P51" s="169"/>
      <c r="S51" s="21"/>
      <c r="T51" s="191"/>
      <c r="U51" s="5"/>
      <c r="V51" s="52"/>
      <c r="W51" s="69"/>
      <c r="X51" s="69"/>
      <c r="Y51" s="52"/>
      <c r="Z51" s="39"/>
      <c r="AA51" s="39"/>
      <c r="AB51" s="55"/>
      <c r="AC51" s="17"/>
      <c r="AD51" s="15"/>
      <c r="AE51" s="65"/>
      <c r="AF51" s="119"/>
      <c r="AG51" s="17"/>
      <c r="AH51" s="52"/>
      <c r="AJ51" s="17"/>
      <c r="AK51" s="17"/>
      <c r="AL51" s="17"/>
      <c r="AM51" s="17"/>
      <c r="AO51" s="31"/>
    </row>
    <row r="52" spans="2:41" s="3" customFormat="1" ht="1.5" customHeight="1" x14ac:dyDescent="0.2">
      <c r="P52" s="73"/>
      <c r="Q52" s="89"/>
      <c r="R52" s="6"/>
      <c r="S52" s="39"/>
      <c r="T52" s="6"/>
      <c r="U52" s="5"/>
      <c r="V52" s="52"/>
      <c r="W52" s="56"/>
      <c r="X52" s="15"/>
      <c r="Y52" s="52"/>
      <c r="Z52" s="39"/>
      <c r="AA52" s="39"/>
      <c r="AB52" s="55"/>
      <c r="AC52" s="17"/>
      <c r="AD52" s="15"/>
      <c r="AE52" s="65"/>
      <c r="AF52" s="119"/>
      <c r="AG52" s="39"/>
      <c r="AH52" s="52"/>
      <c r="AJ52" s="17"/>
      <c r="AK52" s="17"/>
      <c r="AL52" s="17"/>
      <c r="AM52" s="17"/>
      <c r="AO52" s="31"/>
    </row>
    <row r="53" spans="2:41" s="3" customFormat="1" ht="9.9499999999999993" customHeight="1" x14ac:dyDescent="0.2">
      <c r="B53" s="170" t="s">
        <v>205</v>
      </c>
      <c r="D53" s="40"/>
      <c r="E53" s="73" t="s">
        <v>487</v>
      </c>
      <c r="F53" s="73"/>
      <c r="G53" s="30" t="s">
        <v>48</v>
      </c>
      <c r="H53" s="30"/>
      <c r="I53" s="30"/>
      <c r="J53" s="30"/>
      <c r="K53" s="30"/>
      <c r="L53" s="30"/>
      <c r="M53" s="30"/>
      <c r="N53" s="30"/>
      <c r="P53" s="73" t="s">
        <v>619</v>
      </c>
      <c r="Q53" s="89"/>
      <c r="R53" s="29"/>
      <c r="S53" s="39">
        <f t="shared" ref="S53:S54" si="46">IF(Suggested="Yes",AA53,AG53)</f>
        <v>33.85</v>
      </c>
      <c r="T53" s="37" t="s">
        <v>47</v>
      </c>
      <c r="U53" s="5" t="str">
        <f>+Instructions!$B$3</f>
        <v>B</v>
      </c>
      <c r="V53" s="52"/>
      <c r="W53" s="56">
        <f>+Instructions!$C$22</f>
        <v>0</v>
      </c>
      <c r="X53" s="17">
        <f>ROUND($AA53*(1-W53)+0.004999,2)</f>
        <v>33.85</v>
      </c>
      <c r="Y53" s="52"/>
      <c r="Z53" s="6" t="s">
        <v>654</v>
      </c>
      <c r="AA53" s="39">
        <v>33.85</v>
      </c>
      <c r="AB53" s="60">
        <f t="shared" ref="AB53:AB54" si="47">+W53</f>
        <v>0</v>
      </c>
      <c r="AC53" s="17">
        <f t="shared" ref="AC53:AC54" si="48">+X53</f>
        <v>33.85</v>
      </c>
      <c r="AD53" s="12">
        <f t="shared" ref="AD53:AD54" si="49">(AG53-AC53)/AG53</f>
        <v>0</v>
      </c>
      <c r="AE53" s="116"/>
      <c r="AF53" s="186">
        <v>8</v>
      </c>
      <c r="AG53" s="182">
        <f t="shared" ref="AG53:AG54" si="50">SUM(AJ53:AL53)+AE53</f>
        <v>33.85</v>
      </c>
      <c r="AH53" s="52"/>
      <c r="AJ53" s="17">
        <f t="shared" ref="AJ53:AJ54" si="51">ROUND(AC53/(1-VLOOKUP(AF53,Group,2,FALSE)),2)</f>
        <v>33.85</v>
      </c>
      <c r="AK53" s="17">
        <f t="shared" ref="AK53:AK54" si="52">IF(VLOOKUP(AF53,Group,5,FALSE)="YES",VLOOKUP(ROUND(ROUND(AJ53,1)-AJ53,2),Round,2,FALSE)+VLOOKUP(AF53,Group,6,FALSE),0)</f>
        <v>0</v>
      </c>
      <c r="AL53" s="17">
        <f t="shared" ref="AL53:AL54" si="53">IF(VLOOKUP(AF53,Group,7,FALSE)="",0,ROUND(AJ53-0.04999,1)-AJ53+AM53)</f>
        <v>0</v>
      </c>
      <c r="AM53" s="17" t="str">
        <f t="shared" ref="AM53:AM54" si="54">IF(VLOOKUP(AF53,Group,7,FALSE)="","",VLOOKUP(AF53,Group,7,FALSE))</f>
        <v/>
      </c>
      <c r="AO53" s="101" t="s">
        <v>58</v>
      </c>
    </row>
    <row r="54" spans="2:41" s="3" customFormat="1" ht="9.9499999999999993" customHeight="1" x14ac:dyDescent="0.2">
      <c r="B54" s="170" t="s">
        <v>205</v>
      </c>
      <c r="D54" s="40"/>
      <c r="E54" s="73" t="s">
        <v>488</v>
      </c>
      <c r="F54" s="73"/>
      <c r="G54" s="30" t="s">
        <v>48</v>
      </c>
      <c r="H54" s="30"/>
      <c r="I54" s="30"/>
      <c r="J54" s="30"/>
      <c r="K54" s="30"/>
      <c r="L54" s="30"/>
      <c r="M54" s="30"/>
      <c r="N54" s="30"/>
      <c r="P54" s="73" t="s">
        <v>618</v>
      </c>
      <c r="Q54" s="89"/>
      <c r="R54" s="29"/>
      <c r="S54" s="39">
        <f t="shared" si="46"/>
        <v>33.85</v>
      </c>
      <c r="T54" s="37" t="s">
        <v>47</v>
      </c>
      <c r="U54" s="5" t="str">
        <f>+Instructions!$B$3</f>
        <v>B</v>
      </c>
      <c r="V54" s="52"/>
      <c r="W54" s="56">
        <f>+Instructions!$C$22</f>
        <v>0</v>
      </c>
      <c r="X54" s="17">
        <f>ROUND($AA54*(1-W54)+0.004999,2)</f>
        <v>33.85</v>
      </c>
      <c r="Y54" s="52"/>
      <c r="Z54" s="6" t="s">
        <v>654</v>
      </c>
      <c r="AA54" s="39">
        <v>33.85</v>
      </c>
      <c r="AB54" s="60">
        <f t="shared" si="47"/>
        <v>0</v>
      </c>
      <c r="AC54" s="17">
        <f t="shared" si="48"/>
        <v>33.85</v>
      </c>
      <c r="AD54" s="12">
        <f t="shared" si="49"/>
        <v>0</v>
      </c>
      <c r="AE54" s="116"/>
      <c r="AF54" s="186">
        <v>8</v>
      </c>
      <c r="AG54" s="182">
        <f t="shared" si="50"/>
        <v>33.85</v>
      </c>
      <c r="AH54" s="52"/>
      <c r="AJ54" s="17">
        <f t="shared" si="51"/>
        <v>33.85</v>
      </c>
      <c r="AK54" s="17">
        <f t="shared" si="52"/>
        <v>0</v>
      </c>
      <c r="AL54" s="17">
        <f t="shared" si="53"/>
        <v>0</v>
      </c>
      <c r="AM54" s="17" t="str">
        <f t="shared" si="54"/>
        <v/>
      </c>
      <c r="AO54" s="101" t="s">
        <v>58</v>
      </c>
    </row>
    <row r="55" spans="2:41" s="3" customFormat="1" ht="3.95" customHeight="1" x14ac:dyDescent="0.2">
      <c r="P55" s="73"/>
      <c r="Q55" s="89"/>
      <c r="R55" s="6"/>
      <c r="S55" s="39"/>
      <c r="T55" s="6"/>
      <c r="U55" s="5"/>
      <c r="V55" s="52"/>
      <c r="W55" s="56"/>
      <c r="X55" s="15"/>
      <c r="Y55" s="52"/>
      <c r="Z55" s="39"/>
      <c r="AA55" s="39"/>
      <c r="AB55" s="55"/>
      <c r="AC55" s="17"/>
      <c r="AD55" s="15"/>
      <c r="AE55" s="65"/>
      <c r="AF55" s="119"/>
      <c r="AG55" s="39"/>
      <c r="AH55" s="52"/>
      <c r="AJ55" s="17"/>
      <c r="AK55" s="17"/>
      <c r="AL55" s="17"/>
      <c r="AM55" s="17"/>
      <c r="AO55" s="31"/>
    </row>
    <row r="56" spans="2:41" s="3" customFormat="1" ht="9.9499999999999993" customHeight="1" x14ac:dyDescent="0.2">
      <c r="C56" s="188" t="s">
        <v>572</v>
      </c>
      <c r="D56" s="189"/>
      <c r="E56" s="189"/>
      <c r="L56" s="3" t="s">
        <v>87</v>
      </c>
      <c r="M56" s="3" t="s">
        <v>87</v>
      </c>
      <c r="N56" s="3" t="s">
        <v>87</v>
      </c>
      <c r="O56" s="3" t="s">
        <v>87</v>
      </c>
      <c r="P56" s="190"/>
      <c r="Q56" s="6"/>
      <c r="R56" s="78" t="s">
        <v>99</v>
      </c>
      <c r="S56" s="201" t="s">
        <v>109</v>
      </c>
      <c r="T56" s="202"/>
      <c r="U56" s="5"/>
      <c r="V56" s="52"/>
      <c r="W56" s="69"/>
      <c r="X56" s="69"/>
      <c r="Y56" s="52"/>
      <c r="Z56" s="39"/>
      <c r="AA56" s="39"/>
      <c r="AB56" s="55"/>
      <c r="AC56" s="17"/>
      <c r="AD56" s="15"/>
      <c r="AE56" s="65"/>
      <c r="AF56" s="119"/>
      <c r="AG56" s="17"/>
      <c r="AH56" s="52"/>
      <c r="AJ56" s="17"/>
      <c r="AK56" s="17"/>
      <c r="AL56" s="17"/>
      <c r="AM56" s="17"/>
      <c r="AO56" s="31" t="s">
        <v>58</v>
      </c>
    </row>
    <row r="57" spans="2:41" s="3" customFormat="1" ht="2.85" customHeight="1" x14ac:dyDescent="0.2">
      <c r="P57" s="73"/>
      <c r="Q57" s="89"/>
      <c r="R57" s="6"/>
      <c r="S57" s="39"/>
      <c r="T57" s="6"/>
      <c r="U57" s="5"/>
      <c r="V57" s="52"/>
      <c r="W57" s="56"/>
      <c r="X57" s="15"/>
      <c r="Y57" s="52"/>
      <c r="Z57" s="39"/>
      <c r="AA57" s="39"/>
      <c r="AB57" s="55"/>
      <c r="AC57" s="17"/>
      <c r="AD57" s="15"/>
      <c r="AE57" s="65"/>
      <c r="AF57" s="119"/>
      <c r="AG57" s="39"/>
      <c r="AH57" s="52"/>
      <c r="AJ57" s="17"/>
      <c r="AK57" s="17"/>
      <c r="AL57" s="17"/>
      <c r="AM57" s="17"/>
      <c r="AO57" s="31"/>
    </row>
    <row r="58" spans="2:41" s="3" customFormat="1" ht="9.9499999999999993" customHeight="1" x14ac:dyDescent="0.2">
      <c r="C58" s="188"/>
      <c r="D58" s="40" t="s">
        <v>9</v>
      </c>
      <c r="E58" s="169" t="s">
        <v>110</v>
      </c>
      <c r="F58" s="169" t="s">
        <v>112</v>
      </c>
      <c r="G58" s="169"/>
      <c r="H58" s="169"/>
      <c r="I58" s="169"/>
      <c r="J58" s="169" t="s">
        <v>114</v>
      </c>
      <c r="K58" s="169"/>
      <c r="L58" s="169" t="s">
        <v>177</v>
      </c>
      <c r="M58" s="169"/>
      <c r="N58" s="169"/>
      <c r="O58" s="169"/>
      <c r="P58" s="169"/>
      <c r="S58" s="21"/>
      <c r="T58" s="191"/>
      <c r="U58" s="5"/>
      <c r="V58" s="52"/>
      <c r="W58" s="69"/>
      <c r="X58" s="69"/>
      <c r="Y58" s="52"/>
      <c r="Z58" s="39"/>
      <c r="AA58" s="39"/>
      <c r="AB58" s="55"/>
      <c r="AC58" s="17"/>
      <c r="AD58" s="15"/>
      <c r="AE58" s="65"/>
      <c r="AF58" s="119"/>
      <c r="AG58" s="17"/>
      <c r="AH58" s="52"/>
      <c r="AJ58" s="17"/>
      <c r="AK58" s="17"/>
      <c r="AL58" s="17"/>
      <c r="AM58" s="17"/>
      <c r="AO58" s="31"/>
    </row>
    <row r="59" spans="2:41" s="3" customFormat="1" ht="9.9499999999999993" customHeight="1" x14ac:dyDescent="0.2">
      <c r="C59" s="188"/>
      <c r="D59" s="40"/>
      <c r="E59" s="169" t="s">
        <v>111</v>
      </c>
      <c r="F59" s="169" t="s">
        <v>113</v>
      </c>
      <c r="G59" s="169"/>
      <c r="H59" s="169"/>
      <c r="I59" s="169"/>
      <c r="J59" s="169" t="s">
        <v>115</v>
      </c>
      <c r="K59" s="169"/>
      <c r="L59" s="169" t="s">
        <v>176</v>
      </c>
      <c r="M59" s="169"/>
      <c r="N59" s="169"/>
      <c r="O59" s="169"/>
      <c r="P59" s="169"/>
      <c r="S59" s="21"/>
      <c r="T59" s="191"/>
      <c r="U59" s="5"/>
      <c r="V59" s="52"/>
      <c r="W59" s="69"/>
      <c r="X59" s="69"/>
      <c r="Y59" s="52"/>
      <c r="Z59" s="39"/>
      <c r="AA59" s="39"/>
      <c r="AB59" s="55"/>
      <c r="AC59" s="17"/>
      <c r="AD59" s="15"/>
      <c r="AE59" s="65"/>
      <c r="AF59" s="119"/>
      <c r="AG59" s="17"/>
      <c r="AH59" s="52"/>
      <c r="AJ59" s="17"/>
      <c r="AK59" s="17"/>
      <c r="AL59" s="17"/>
      <c r="AM59" s="17"/>
      <c r="AO59" s="31"/>
    </row>
    <row r="60" spans="2:41" s="3" customFormat="1" ht="1.5" customHeight="1" x14ac:dyDescent="0.2">
      <c r="P60" s="73"/>
      <c r="Q60" s="89"/>
      <c r="R60" s="6"/>
      <c r="S60" s="39"/>
      <c r="T60" s="6"/>
      <c r="U60" s="5"/>
      <c r="V60" s="52"/>
      <c r="W60" s="56"/>
      <c r="X60" s="15"/>
      <c r="Y60" s="52"/>
      <c r="Z60" s="39"/>
      <c r="AA60" s="39"/>
      <c r="AB60" s="55"/>
      <c r="AC60" s="17"/>
      <c r="AD60" s="15"/>
      <c r="AE60" s="65"/>
      <c r="AF60" s="119"/>
      <c r="AG60" s="39"/>
      <c r="AH60" s="52"/>
      <c r="AJ60" s="17"/>
      <c r="AK60" s="17"/>
      <c r="AL60" s="17"/>
      <c r="AM60" s="17"/>
      <c r="AO60" s="31"/>
    </row>
    <row r="61" spans="2:41" s="3" customFormat="1" ht="9.9499999999999993" customHeight="1" x14ac:dyDescent="0.2">
      <c r="B61" s="205" t="s">
        <v>106</v>
      </c>
      <c r="D61" s="40"/>
      <c r="E61" s="73" t="s">
        <v>102</v>
      </c>
      <c r="F61" s="73"/>
      <c r="G61" s="30" t="s">
        <v>428</v>
      </c>
      <c r="H61" s="30"/>
      <c r="I61" s="30"/>
      <c r="J61" s="30"/>
      <c r="K61" s="30" t="s">
        <v>87</v>
      </c>
      <c r="L61" s="30"/>
      <c r="M61" s="30"/>
      <c r="N61" s="30"/>
      <c r="P61" s="73" t="s">
        <v>91</v>
      </c>
      <c r="Q61" s="89"/>
      <c r="R61" s="29"/>
      <c r="S61" s="39">
        <f>IF(Suggested="Yes",AA61,AG61)</f>
        <v>14.5</v>
      </c>
      <c r="T61" s="37" t="s">
        <v>47</v>
      </c>
      <c r="U61" s="5" t="str">
        <f>+Instructions!$B$3</f>
        <v>B</v>
      </c>
      <c r="V61" s="52"/>
      <c r="W61" s="56">
        <f>+Instructions!$C$22</f>
        <v>0</v>
      </c>
      <c r="X61" s="17">
        <f>ROUND($AA61*(1-W61)+0.004999,2)</f>
        <v>14.5</v>
      </c>
      <c r="Y61" s="52"/>
      <c r="Z61" s="6" t="s">
        <v>654</v>
      </c>
      <c r="AA61" s="39">
        <v>14.5</v>
      </c>
      <c r="AB61" s="60">
        <f>+W61</f>
        <v>0</v>
      </c>
      <c r="AC61" s="17">
        <f>+X61</f>
        <v>14.5</v>
      </c>
      <c r="AD61" s="12">
        <f>(AG61-AC61)/AG61</f>
        <v>0</v>
      </c>
      <c r="AE61" s="116"/>
      <c r="AF61" s="211">
        <v>11</v>
      </c>
      <c r="AG61" s="210">
        <f>SUM(AJ61:AL61)+AE61</f>
        <v>14.5</v>
      </c>
      <c r="AH61" s="52"/>
      <c r="AJ61" s="17">
        <f>ROUND(AC61/(1-VLOOKUP(AF61,Group,2,FALSE)),2)</f>
        <v>14.5</v>
      </c>
      <c r="AK61" s="17">
        <f>IF(VLOOKUP(AF61,Group,5,FALSE)="YES",VLOOKUP(ROUND(ROUND(AJ61,1)-AJ61,2),Round,2,FALSE)+VLOOKUP(AF61,Group,6,FALSE),0)</f>
        <v>0</v>
      </c>
      <c r="AL61" s="17">
        <f>IF(VLOOKUP(AF61,Group,7,FALSE)="",0,ROUND(AJ61-0.04999,1)-AJ61+AM61)</f>
        <v>0</v>
      </c>
      <c r="AM61" s="17" t="str">
        <f>IF(VLOOKUP(AF61,Group,7,FALSE)="","",VLOOKUP(AF61,Group,7,FALSE))</f>
        <v/>
      </c>
      <c r="AO61" s="101" t="s">
        <v>58</v>
      </c>
    </row>
    <row r="62" spans="2:41" s="3" customFormat="1" ht="3.95" customHeight="1" x14ac:dyDescent="0.2">
      <c r="P62" s="73"/>
      <c r="Q62" s="89"/>
      <c r="R62" s="6"/>
      <c r="S62" s="39"/>
      <c r="T62" s="6"/>
      <c r="U62" s="5"/>
      <c r="V62" s="52"/>
      <c r="W62" s="56"/>
      <c r="X62" s="15"/>
      <c r="Y62" s="52"/>
      <c r="Z62" s="39"/>
      <c r="AA62" s="39"/>
      <c r="AB62" s="55"/>
      <c r="AC62" s="17"/>
      <c r="AD62" s="15"/>
      <c r="AE62" s="65"/>
      <c r="AF62" s="119"/>
      <c r="AG62" s="39"/>
      <c r="AH62" s="52"/>
      <c r="AJ62" s="17"/>
      <c r="AK62" s="17"/>
      <c r="AL62" s="17"/>
      <c r="AM62" s="17"/>
      <c r="AO62" s="31"/>
    </row>
    <row r="63" spans="2:41" s="3" customFormat="1" ht="9.9499999999999993" customHeight="1" x14ac:dyDescent="0.2">
      <c r="C63" s="188" t="s">
        <v>573</v>
      </c>
      <c r="D63" s="189"/>
      <c r="E63" s="189"/>
      <c r="L63" s="3" t="s">
        <v>87</v>
      </c>
      <c r="M63" s="3" t="s">
        <v>87</v>
      </c>
      <c r="N63" s="3" t="s">
        <v>87</v>
      </c>
      <c r="O63" s="3" t="s">
        <v>87</v>
      </c>
      <c r="P63" s="190"/>
      <c r="Q63" s="6"/>
      <c r="R63" s="78" t="s">
        <v>99</v>
      </c>
      <c r="S63" s="201" t="s">
        <v>424</v>
      </c>
      <c r="T63" s="202"/>
      <c r="U63" s="5"/>
      <c r="V63" s="52"/>
      <c r="W63" s="69"/>
      <c r="X63" s="69"/>
      <c r="Y63" s="52"/>
      <c r="Z63" s="39"/>
      <c r="AA63" s="39"/>
      <c r="AB63" s="55"/>
      <c r="AC63" s="17"/>
      <c r="AD63" s="15"/>
      <c r="AE63" s="65"/>
      <c r="AF63" s="119"/>
      <c r="AG63" s="17"/>
      <c r="AH63" s="52"/>
      <c r="AJ63" s="17"/>
      <c r="AK63" s="17"/>
      <c r="AL63" s="17"/>
      <c r="AM63" s="17"/>
      <c r="AO63" s="31" t="s">
        <v>58</v>
      </c>
    </row>
    <row r="64" spans="2:41" s="3" customFormat="1" ht="2.85" customHeight="1" x14ac:dyDescent="0.2">
      <c r="P64" s="73"/>
      <c r="Q64" s="89"/>
      <c r="R64" s="6"/>
      <c r="S64" s="39"/>
      <c r="T64" s="6"/>
      <c r="U64" s="5"/>
      <c r="V64" s="52"/>
      <c r="W64" s="56"/>
      <c r="X64" s="15"/>
      <c r="Y64" s="52"/>
      <c r="Z64" s="39"/>
      <c r="AA64" s="39"/>
      <c r="AB64" s="55"/>
      <c r="AC64" s="17"/>
      <c r="AD64" s="15"/>
      <c r="AE64" s="65"/>
      <c r="AF64" s="119"/>
      <c r="AG64" s="39"/>
      <c r="AH64" s="52"/>
      <c r="AJ64" s="17"/>
      <c r="AK64" s="17"/>
      <c r="AL64" s="17"/>
      <c r="AM64" s="17"/>
      <c r="AO64" s="31"/>
    </row>
    <row r="65" spans="2:41" s="3" customFormat="1" ht="9.9499999999999993" customHeight="1" x14ac:dyDescent="0.2">
      <c r="C65" s="188"/>
      <c r="D65" s="40" t="s">
        <v>9</v>
      </c>
      <c r="E65" s="169" t="s">
        <v>425</v>
      </c>
      <c r="F65" s="169"/>
      <c r="G65" s="169"/>
      <c r="H65" s="169"/>
      <c r="I65" s="169"/>
      <c r="J65" s="169"/>
      <c r="K65" s="169"/>
      <c r="L65" s="169"/>
      <c r="M65" s="169"/>
      <c r="N65" s="169"/>
      <c r="O65" s="169"/>
      <c r="P65" s="169"/>
      <c r="S65" s="21"/>
      <c r="T65" s="191"/>
      <c r="U65" s="5"/>
      <c r="V65" s="52"/>
      <c r="W65" s="69"/>
      <c r="X65" s="69"/>
      <c r="Y65" s="52"/>
      <c r="Z65" s="39"/>
      <c r="AA65" s="39"/>
      <c r="AB65" s="55"/>
      <c r="AC65" s="17"/>
      <c r="AD65" s="15"/>
      <c r="AE65" s="65"/>
      <c r="AF65" s="119"/>
      <c r="AG65" s="17"/>
      <c r="AH65" s="52"/>
      <c r="AJ65" s="17"/>
      <c r="AK65" s="17"/>
      <c r="AL65" s="17"/>
      <c r="AM65" s="17"/>
      <c r="AO65" s="31"/>
    </row>
    <row r="66" spans="2:41" s="3" customFormat="1" ht="1.5" customHeight="1" x14ac:dyDescent="0.2">
      <c r="P66" s="73"/>
      <c r="Q66" s="89"/>
      <c r="R66" s="6"/>
      <c r="S66" s="39"/>
      <c r="T66" s="6"/>
      <c r="U66" s="5"/>
      <c r="V66" s="52"/>
      <c r="W66" s="56"/>
      <c r="X66" s="15"/>
      <c r="Y66" s="52"/>
      <c r="Z66" s="39"/>
      <c r="AA66" s="39"/>
      <c r="AB66" s="55"/>
      <c r="AC66" s="17"/>
      <c r="AD66" s="15"/>
      <c r="AE66" s="65"/>
      <c r="AF66" s="119"/>
      <c r="AG66" s="39"/>
      <c r="AH66" s="52"/>
      <c r="AJ66" s="17"/>
      <c r="AK66" s="17"/>
      <c r="AL66" s="17"/>
      <c r="AM66" s="17"/>
      <c r="AO66" s="31"/>
    </row>
    <row r="67" spans="2:41" s="3" customFormat="1" ht="9.9499999999999993" customHeight="1" x14ac:dyDescent="0.2">
      <c r="B67" s="205" t="s">
        <v>106</v>
      </c>
      <c r="D67" s="40"/>
      <c r="E67" s="73" t="s">
        <v>426</v>
      </c>
      <c r="F67" s="73"/>
      <c r="G67" s="30" t="s">
        <v>48</v>
      </c>
      <c r="H67" s="30"/>
      <c r="I67" s="30"/>
      <c r="J67" s="30"/>
      <c r="K67" s="30"/>
      <c r="L67" s="30"/>
      <c r="M67" s="30"/>
      <c r="N67" s="30"/>
      <c r="P67" s="73" t="s">
        <v>118</v>
      </c>
      <c r="Q67" s="89"/>
      <c r="R67" s="29"/>
      <c r="S67" s="39">
        <f>IF(Suggested="Yes",AA67,AG67)</f>
        <v>15.25</v>
      </c>
      <c r="T67" s="37" t="s">
        <v>47</v>
      </c>
      <c r="U67" s="5" t="str">
        <f>+Instructions!$B$3</f>
        <v>B</v>
      </c>
      <c r="V67" s="52"/>
      <c r="W67" s="56">
        <f>+Instructions!$C$22</f>
        <v>0</v>
      </c>
      <c r="X67" s="17">
        <f t="shared" ref="X67" si="55">ROUND($AA67*(1-W67)+0.004999,2)</f>
        <v>15.25</v>
      </c>
      <c r="Y67" s="52"/>
      <c r="Z67" s="6" t="s">
        <v>654</v>
      </c>
      <c r="AA67" s="39">
        <v>15.25</v>
      </c>
      <c r="AB67" s="60">
        <f t="shared" ref="AB67" si="56">+W67</f>
        <v>0</v>
      </c>
      <c r="AC67" s="17">
        <f t="shared" ref="AC67" si="57">+X67</f>
        <v>15.25</v>
      </c>
      <c r="AD67" s="12">
        <f t="shared" ref="AD67" si="58">(AG67-AC67)/AG67</f>
        <v>0</v>
      </c>
      <c r="AE67" s="116"/>
      <c r="AF67" s="211">
        <v>11</v>
      </c>
      <c r="AG67" s="210">
        <f t="shared" ref="AG67" si="59">SUM(AJ67:AL67)+AE67</f>
        <v>15.25</v>
      </c>
      <c r="AH67" s="52"/>
      <c r="AJ67" s="17">
        <f t="shared" ref="AJ67" si="60">ROUND(AC67/(1-VLOOKUP(AF67,Group,2,FALSE)),2)</f>
        <v>15.25</v>
      </c>
      <c r="AK67" s="17">
        <f t="shared" ref="AK67" si="61">IF(VLOOKUP(AF67,Group,5,FALSE)="YES",VLOOKUP(ROUND(ROUND(AJ67,1)-AJ67,2),Round,2,FALSE)+VLOOKUP(AF67,Group,6,FALSE),0)</f>
        <v>0</v>
      </c>
      <c r="AL67" s="17">
        <f t="shared" ref="AL67" si="62">IF(VLOOKUP(AF67,Group,7,FALSE)="",0,ROUND(AJ67-0.04999,1)-AJ67+AM67)</f>
        <v>0</v>
      </c>
      <c r="AM67" s="17" t="str">
        <f t="shared" ref="AM67" si="63">IF(VLOOKUP(AF67,Group,7,FALSE)="","",VLOOKUP(AF67,Group,7,FALSE))</f>
        <v/>
      </c>
      <c r="AO67" s="101" t="s">
        <v>58</v>
      </c>
    </row>
    <row r="68" spans="2:41" s="3" customFormat="1" ht="3.95" customHeight="1" x14ac:dyDescent="0.2">
      <c r="P68" s="73"/>
      <c r="Q68" s="89"/>
      <c r="R68" s="6"/>
      <c r="S68" s="39"/>
      <c r="T68" s="6"/>
      <c r="U68" s="5"/>
      <c r="V68" s="52"/>
      <c r="W68" s="56"/>
      <c r="X68" s="15"/>
      <c r="Y68" s="52"/>
      <c r="Z68" s="39"/>
      <c r="AA68" s="39"/>
      <c r="AB68" s="55"/>
      <c r="AC68" s="17"/>
      <c r="AD68" s="15"/>
      <c r="AE68" s="65"/>
      <c r="AF68" s="119"/>
      <c r="AG68" s="39"/>
      <c r="AH68" s="52"/>
      <c r="AJ68" s="17"/>
      <c r="AK68" s="17"/>
      <c r="AL68" s="17"/>
      <c r="AM68" s="17"/>
      <c r="AO68" s="31"/>
    </row>
    <row r="69" spans="2:41" s="3" customFormat="1" ht="9.9499999999999993" customHeight="1" x14ac:dyDescent="0.2">
      <c r="C69" s="188" t="s">
        <v>620</v>
      </c>
      <c r="D69" s="189"/>
      <c r="E69" s="189"/>
      <c r="L69" s="3" t="s">
        <v>87</v>
      </c>
      <c r="M69" s="3" t="s">
        <v>87</v>
      </c>
      <c r="N69" s="3" t="s">
        <v>87</v>
      </c>
      <c r="O69" s="3" t="s">
        <v>87</v>
      </c>
      <c r="P69" s="190"/>
      <c r="Q69" s="6"/>
      <c r="R69" s="78" t="s">
        <v>99</v>
      </c>
      <c r="S69" s="201" t="s">
        <v>539</v>
      </c>
      <c r="T69" s="202"/>
      <c r="U69" s="5"/>
      <c r="V69" s="52"/>
      <c r="W69" s="69"/>
      <c r="X69" s="69"/>
      <c r="Y69" s="52"/>
      <c r="Z69" s="39"/>
      <c r="AA69" s="39"/>
      <c r="AB69" s="55"/>
      <c r="AC69" s="17"/>
      <c r="AD69" s="15"/>
      <c r="AE69" s="65"/>
      <c r="AF69" s="119"/>
      <c r="AG69" s="17"/>
      <c r="AH69" s="52"/>
      <c r="AJ69" s="17"/>
      <c r="AK69" s="17"/>
      <c r="AL69" s="17"/>
      <c r="AM69" s="17"/>
      <c r="AO69" s="31" t="s">
        <v>58</v>
      </c>
    </row>
    <row r="70" spans="2:41" s="3" customFormat="1" ht="2.85" customHeight="1" x14ac:dyDescent="0.2">
      <c r="P70" s="73"/>
      <c r="Q70" s="89"/>
      <c r="R70" s="6"/>
      <c r="S70" s="39"/>
      <c r="T70" s="6"/>
      <c r="U70" s="5"/>
      <c r="V70" s="52"/>
      <c r="W70" s="56"/>
      <c r="X70" s="15"/>
      <c r="Y70" s="52"/>
      <c r="Z70" s="39"/>
      <c r="AA70" s="39"/>
      <c r="AB70" s="55"/>
      <c r="AC70" s="17"/>
      <c r="AD70" s="15"/>
      <c r="AE70" s="65"/>
      <c r="AF70" s="119"/>
      <c r="AG70" s="39"/>
      <c r="AH70" s="52"/>
      <c r="AJ70" s="17"/>
      <c r="AK70" s="17"/>
      <c r="AL70" s="17"/>
      <c r="AM70" s="17"/>
      <c r="AO70" s="31"/>
    </row>
    <row r="71" spans="2:41" s="3" customFormat="1" ht="9.9499999999999993" customHeight="1" x14ac:dyDescent="0.2">
      <c r="C71" s="188"/>
      <c r="D71" s="40" t="s">
        <v>9</v>
      </c>
      <c r="E71" s="169" t="s">
        <v>553</v>
      </c>
      <c r="F71" s="169"/>
      <c r="G71" s="169"/>
      <c r="H71" s="169"/>
      <c r="I71" s="169"/>
      <c r="J71" s="169"/>
      <c r="K71" s="169"/>
      <c r="L71" s="169"/>
      <c r="M71" s="169"/>
      <c r="N71" s="169"/>
      <c r="O71" s="169"/>
      <c r="P71" s="169"/>
      <c r="S71" s="21"/>
      <c r="T71" s="191"/>
      <c r="U71" s="5"/>
      <c r="V71" s="52"/>
      <c r="W71" s="69"/>
      <c r="X71" s="69"/>
      <c r="Y71" s="52"/>
      <c r="Z71" s="39"/>
      <c r="AA71" s="39"/>
      <c r="AB71" s="55"/>
      <c r="AC71" s="17"/>
      <c r="AD71" s="15"/>
      <c r="AE71" s="65"/>
      <c r="AF71" s="119"/>
      <c r="AG71" s="17"/>
      <c r="AH71" s="52"/>
      <c r="AJ71" s="17"/>
      <c r="AK71" s="17"/>
      <c r="AL71" s="17"/>
      <c r="AM71" s="17"/>
      <c r="AO71" s="31"/>
    </row>
    <row r="72" spans="2:41" s="3" customFormat="1" ht="1.5" customHeight="1" x14ac:dyDescent="0.2">
      <c r="P72" s="73"/>
      <c r="Q72" s="89"/>
      <c r="R72" s="6"/>
      <c r="S72" s="39"/>
      <c r="T72" s="6"/>
      <c r="U72" s="5"/>
      <c r="V72" s="52"/>
      <c r="W72" s="56"/>
      <c r="X72" s="15"/>
      <c r="Y72" s="52"/>
      <c r="Z72" s="39"/>
      <c r="AA72" s="39"/>
      <c r="AB72" s="55"/>
      <c r="AC72" s="17"/>
      <c r="AD72" s="15"/>
      <c r="AE72" s="65"/>
      <c r="AF72" s="119"/>
      <c r="AG72" s="39"/>
      <c r="AH72" s="52"/>
      <c r="AJ72" s="17"/>
      <c r="AK72" s="17"/>
      <c r="AL72" s="17"/>
      <c r="AM72" s="17"/>
      <c r="AO72" s="31"/>
    </row>
    <row r="73" spans="2:41" s="3" customFormat="1" ht="9.9499999999999993" customHeight="1" x14ac:dyDescent="0.2">
      <c r="B73" s="205" t="s">
        <v>106</v>
      </c>
      <c r="D73" s="40"/>
      <c r="E73" s="73" t="s">
        <v>348</v>
      </c>
      <c r="F73" s="73"/>
      <c r="G73" s="30" t="s">
        <v>543</v>
      </c>
      <c r="H73" s="30"/>
      <c r="I73" s="30"/>
      <c r="J73" s="30"/>
      <c r="K73" s="30" t="s">
        <v>544</v>
      </c>
      <c r="L73" s="30"/>
      <c r="M73" s="30"/>
      <c r="N73" s="244"/>
      <c r="P73" s="73" t="s">
        <v>547</v>
      </c>
      <c r="Q73" s="89"/>
      <c r="R73" s="29" t="s">
        <v>52</v>
      </c>
      <c r="S73" s="39">
        <f>IF(Suggested="Yes",AA73,AG73)</f>
        <v>33</v>
      </c>
      <c r="T73" s="37" t="s">
        <v>47</v>
      </c>
      <c r="U73" s="5" t="str">
        <f>+Instructions!$B$3</f>
        <v>B</v>
      </c>
      <c r="V73" s="52"/>
      <c r="W73" s="56">
        <f>+Instructions!$C$22</f>
        <v>0</v>
      </c>
      <c r="X73" s="17">
        <f>ROUND($AA73*(1-W73)+0.004999,2)</f>
        <v>33</v>
      </c>
      <c r="Y73" s="52"/>
      <c r="Z73" s="6" t="s">
        <v>654</v>
      </c>
      <c r="AA73" s="39">
        <v>33</v>
      </c>
      <c r="AB73" s="60">
        <f>+W73</f>
        <v>0</v>
      </c>
      <c r="AC73" s="17">
        <f>+X73</f>
        <v>33</v>
      </c>
      <c r="AD73" s="12">
        <f>(AG73-AC73)/AG73</f>
        <v>0</v>
      </c>
      <c r="AE73" s="116"/>
      <c r="AF73" s="211">
        <v>11</v>
      </c>
      <c r="AG73" s="210">
        <f>SUM(AJ73:AL73)+AE73</f>
        <v>33</v>
      </c>
      <c r="AH73" s="52"/>
      <c r="AJ73" s="17">
        <f>ROUND(AC73/(1-VLOOKUP(AF73,Group,2,FALSE)),2)</f>
        <v>33</v>
      </c>
      <c r="AK73" s="17">
        <f>IF(VLOOKUP(AF73,Group,5,FALSE)="YES",VLOOKUP(ROUND(ROUND(AJ73,1)-AJ73,2),Round,2,FALSE)+VLOOKUP(AF73,Group,6,FALSE),0)</f>
        <v>0</v>
      </c>
      <c r="AL73" s="17">
        <f>IF(VLOOKUP(AF73,Group,7,FALSE)="",0,ROUND(AJ73-0.04999,1)-AJ73+AM73)</f>
        <v>0</v>
      </c>
      <c r="AM73" s="17" t="str">
        <f>IF(VLOOKUP(AF73,Group,7,FALSE)="","",VLOOKUP(AF73,Group,7,FALSE))</f>
        <v/>
      </c>
      <c r="AO73" s="101" t="s">
        <v>58</v>
      </c>
    </row>
    <row r="74" spans="2:41" s="3" customFormat="1" ht="9.9499999999999993" customHeight="1" x14ac:dyDescent="0.2">
      <c r="B74" s="205" t="s">
        <v>106</v>
      </c>
      <c r="D74" s="40"/>
      <c r="E74" s="73" t="s">
        <v>545</v>
      </c>
      <c r="F74" s="73"/>
      <c r="G74" s="30" t="s">
        <v>546</v>
      </c>
      <c r="H74" s="30"/>
      <c r="I74" s="30"/>
      <c r="J74" s="30"/>
      <c r="K74" s="30" t="s">
        <v>544</v>
      </c>
      <c r="L74" s="30"/>
      <c r="M74" s="30"/>
      <c r="N74" s="244"/>
      <c r="P74" s="73" t="s">
        <v>548</v>
      </c>
      <c r="Q74" s="89"/>
      <c r="R74" s="29" t="s">
        <v>52</v>
      </c>
      <c r="S74" s="39">
        <f>IF(Suggested="Yes",AA74,AG74)</f>
        <v>33.1</v>
      </c>
      <c r="T74" s="37" t="s">
        <v>47</v>
      </c>
      <c r="U74" s="5" t="str">
        <f>+Instructions!$B$3</f>
        <v>B</v>
      </c>
      <c r="V74" s="52"/>
      <c r="W74" s="56">
        <f>+Instructions!$C$22</f>
        <v>0</v>
      </c>
      <c r="X74" s="17">
        <f>ROUND($AA74*(1-W74)+0.004999,2)</f>
        <v>33.1</v>
      </c>
      <c r="Y74" s="52"/>
      <c r="Z74" s="6" t="s">
        <v>654</v>
      </c>
      <c r="AA74" s="39">
        <v>33.1</v>
      </c>
      <c r="AB74" s="60">
        <f>+W74</f>
        <v>0</v>
      </c>
      <c r="AC74" s="17">
        <f>+X74</f>
        <v>33.1</v>
      </c>
      <c r="AD74" s="12">
        <f>(AG74-AC74)/AG74</f>
        <v>0</v>
      </c>
      <c r="AE74" s="116"/>
      <c r="AF74" s="211">
        <v>11</v>
      </c>
      <c r="AG74" s="210">
        <f>SUM(AJ74:AL74)+AE74</f>
        <v>33.1</v>
      </c>
      <c r="AH74" s="52"/>
      <c r="AJ74" s="17">
        <f>ROUND(AC74/(1-VLOOKUP(AF74,Group,2,FALSE)),2)</f>
        <v>33.1</v>
      </c>
      <c r="AK74" s="17">
        <f>IF(VLOOKUP(AF74,Group,5,FALSE)="YES",VLOOKUP(ROUND(ROUND(AJ74,1)-AJ74,2),Round,2,FALSE)+VLOOKUP(AF74,Group,6,FALSE),0)</f>
        <v>0</v>
      </c>
      <c r="AL74" s="17">
        <f>IF(VLOOKUP(AF74,Group,7,FALSE)="",0,ROUND(AJ74-0.04999,1)-AJ74+AM74)</f>
        <v>0</v>
      </c>
      <c r="AM74" s="17" t="str">
        <f>IF(VLOOKUP(AF74,Group,7,FALSE)="","",VLOOKUP(AF74,Group,7,FALSE))</f>
        <v/>
      </c>
      <c r="AO74" s="101" t="s">
        <v>58</v>
      </c>
    </row>
    <row r="75" spans="2:41" s="3" customFormat="1" ht="2.85" customHeight="1" x14ac:dyDescent="0.2">
      <c r="P75" s="73"/>
      <c r="Q75" s="89"/>
      <c r="R75" s="6"/>
      <c r="S75" s="39"/>
      <c r="T75" s="6"/>
      <c r="U75" s="5"/>
      <c r="V75" s="52"/>
      <c r="W75" s="56"/>
      <c r="X75" s="15"/>
      <c r="Y75" s="52"/>
      <c r="Z75" s="39"/>
      <c r="AA75" s="39"/>
      <c r="AB75" s="55"/>
      <c r="AC75" s="17"/>
      <c r="AD75" s="15"/>
      <c r="AE75" s="65"/>
      <c r="AF75" s="119"/>
      <c r="AG75" s="39"/>
      <c r="AH75" s="52"/>
      <c r="AJ75" s="17"/>
      <c r="AK75" s="17"/>
      <c r="AL75" s="17"/>
      <c r="AM75" s="17"/>
      <c r="AO75" s="31"/>
    </row>
    <row r="76" spans="2:41" s="3" customFormat="1" ht="9.9499999999999993" customHeight="1" x14ac:dyDescent="0.2">
      <c r="C76" s="188"/>
      <c r="D76" s="40" t="s">
        <v>9</v>
      </c>
      <c r="E76" s="169" t="s">
        <v>550</v>
      </c>
      <c r="F76" s="169"/>
      <c r="G76" s="169"/>
      <c r="H76" s="169"/>
      <c r="I76" s="169"/>
      <c r="J76" s="169"/>
      <c r="K76" s="169"/>
      <c r="L76" s="169"/>
      <c r="M76" s="169"/>
      <c r="N76" s="169"/>
      <c r="O76" s="169"/>
      <c r="P76" s="169"/>
      <c r="S76" s="21"/>
      <c r="T76" s="191"/>
      <c r="U76" s="5"/>
      <c r="V76" s="52"/>
      <c r="W76" s="69"/>
      <c r="X76" s="69"/>
      <c r="Y76" s="52"/>
      <c r="Z76" s="39"/>
      <c r="AA76" s="39"/>
      <c r="AB76" s="55"/>
      <c r="AC76" s="17"/>
      <c r="AD76" s="15"/>
      <c r="AE76" s="65"/>
      <c r="AF76" s="119"/>
      <c r="AG76" s="17"/>
      <c r="AH76" s="52"/>
      <c r="AJ76" s="17"/>
      <c r="AK76" s="17"/>
      <c r="AL76" s="17"/>
      <c r="AM76" s="17"/>
      <c r="AO76" s="31"/>
    </row>
    <row r="77" spans="2:41" s="3" customFormat="1" ht="1.5" customHeight="1" x14ac:dyDescent="0.2">
      <c r="P77" s="73"/>
      <c r="Q77" s="89"/>
      <c r="R77" s="6"/>
      <c r="S77" s="39"/>
      <c r="T77" s="6"/>
      <c r="U77" s="5"/>
      <c r="V77" s="52"/>
      <c r="W77" s="56"/>
      <c r="X77" s="15"/>
      <c r="Y77" s="52"/>
      <c r="Z77" s="39"/>
      <c r="AA77" s="39"/>
      <c r="AB77" s="55"/>
      <c r="AC77" s="17"/>
      <c r="AD77" s="15"/>
      <c r="AE77" s="65"/>
      <c r="AF77" s="119"/>
      <c r="AG77" s="39"/>
      <c r="AH77" s="52"/>
      <c r="AJ77" s="17"/>
      <c r="AK77" s="17"/>
      <c r="AL77" s="17"/>
      <c r="AM77" s="17"/>
      <c r="AO77" s="31"/>
    </row>
    <row r="78" spans="2:41" s="3" customFormat="1" ht="9.9499999999999993" customHeight="1" x14ac:dyDescent="0.2">
      <c r="B78" s="203" t="s">
        <v>108</v>
      </c>
      <c r="D78" s="40"/>
      <c r="E78" s="73" t="s">
        <v>545</v>
      </c>
      <c r="F78" s="73"/>
      <c r="G78" s="30" t="s">
        <v>549</v>
      </c>
      <c r="H78" s="30"/>
      <c r="I78" s="30"/>
      <c r="J78" s="30"/>
      <c r="K78" s="30" t="s">
        <v>544</v>
      </c>
      <c r="L78" s="30"/>
      <c r="M78" s="30"/>
      <c r="N78" s="30"/>
      <c r="P78" s="73" t="s">
        <v>548</v>
      </c>
      <c r="Q78" s="89"/>
      <c r="R78" s="29" t="s">
        <v>52</v>
      </c>
      <c r="S78" s="39">
        <f>IF(Suggested="Yes",AA78,AG78)</f>
        <v>34.950000000000003</v>
      </c>
      <c r="T78" s="37" t="s">
        <v>47</v>
      </c>
      <c r="U78" s="5" t="str">
        <f>+Instructions!$B$3</f>
        <v>B</v>
      </c>
      <c r="V78" s="52"/>
      <c r="W78" s="56">
        <f>+Instructions!$C$22</f>
        <v>0</v>
      </c>
      <c r="X78" s="17">
        <f t="shared" ref="X78" si="64">ROUND($AA78*(1-W78)+0.004999,2)</f>
        <v>34.950000000000003</v>
      </c>
      <c r="Y78" s="52"/>
      <c r="Z78" s="6" t="s">
        <v>654</v>
      </c>
      <c r="AA78" s="39">
        <v>34.950000000000003</v>
      </c>
      <c r="AB78" s="60">
        <f t="shared" ref="AB78" si="65">+W78</f>
        <v>0</v>
      </c>
      <c r="AC78" s="17">
        <f t="shared" ref="AC78" si="66">+X78</f>
        <v>34.950000000000003</v>
      </c>
      <c r="AD78" s="12">
        <f t="shared" ref="AD78" si="67">(AG78-AC78)/AG78</f>
        <v>0</v>
      </c>
      <c r="AE78" s="116"/>
      <c r="AF78" s="207">
        <v>13</v>
      </c>
      <c r="AG78" s="206">
        <f t="shared" ref="AG78" si="68">SUM(AJ78:AL78)+AE78</f>
        <v>34.950000000000003</v>
      </c>
      <c r="AH78" s="52"/>
      <c r="AJ78" s="17">
        <f t="shared" ref="AJ78" si="69">ROUND(AC78/(1-VLOOKUP(AF78,Group,2,FALSE)),2)</f>
        <v>34.950000000000003</v>
      </c>
      <c r="AK78" s="17">
        <f t="shared" ref="AK78" si="70">IF(VLOOKUP(AF78,Group,5,FALSE)="YES",VLOOKUP(ROUND(ROUND(AJ78,1)-AJ78,2),Round,2,FALSE)+VLOOKUP(AF78,Group,6,FALSE),0)</f>
        <v>0</v>
      </c>
      <c r="AL78" s="17">
        <f t="shared" ref="AL78" si="71">IF(VLOOKUP(AF78,Group,7,FALSE)="",0,ROUND(AJ78-0.04999,1)-AJ78+AM78)</f>
        <v>0</v>
      </c>
      <c r="AM78" s="17" t="str">
        <f t="shared" ref="AM78" si="72">IF(VLOOKUP(AF78,Group,7,FALSE)="","",VLOOKUP(AF78,Group,7,FALSE))</f>
        <v/>
      </c>
      <c r="AO78" s="101" t="s">
        <v>58</v>
      </c>
    </row>
    <row r="79" spans="2:41" s="3" customFormat="1" ht="1.5" customHeight="1" x14ac:dyDescent="0.2">
      <c r="P79" s="73"/>
      <c r="Q79" s="89"/>
      <c r="R79" s="6"/>
      <c r="S79" s="39"/>
      <c r="T79" s="6"/>
      <c r="U79" s="5"/>
      <c r="V79" s="52"/>
      <c r="W79" s="56"/>
      <c r="X79" s="15"/>
      <c r="Y79" s="52"/>
      <c r="Z79" s="39"/>
      <c r="AA79" s="39"/>
      <c r="AB79" s="55"/>
      <c r="AC79" s="17"/>
      <c r="AD79" s="15"/>
      <c r="AE79" s="65"/>
      <c r="AF79" s="119"/>
      <c r="AG79" s="39"/>
      <c r="AH79" s="52"/>
      <c r="AJ79" s="17"/>
      <c r="AK79" s="17"/>
      <c r="AL79" s="17"/>
      <c r="AM79" s="17"/>
      <c r="AO79" s="31"/>
    </row>
    <row r="80" spans="2:41" s="3" customFormat="1" ht="9.75" customHeight="1" x14ac:dyDescent="0.2">
      <c r="D80" s="224" t="s">
        <v>340</v>
      </c>
      <c r="E80" s="225" t="s">
        <v>551</v>
      </c>
      <c r="K80" s="225"/>
      <c r="L80" s="225"/>
      <c r="P80" s="73"/>
      <c r="Q80" s="89"/>
      <c r="R80" s="6"/>
      <c r="S80" s="39"/>
      <c r="T80" s="6"/>
      <c r="U80" s="37"/>
      <c r="V80" s="52"/>
      <c r="W80" s="56"/>
      <c r="X80" s="15"/>
      <c r="Y80" s="52"/>
      <c r="Z80" s="39"/>
      <c r="AA80" s="39"/>
      <c r="AB80" s="55"/>
      <c r="AC80" s="17"/>
      <c r="AD80" s="15"/>
      <c r="AE80" s="65"/>
      <c r="AF80" s="119"/>
      <c r="AG80" s="39"/>
      <c r="AH80" s="52"/>
      <c r="AJ80" s="17"/>
      <c r="AK80" s="17"/>
      <c r="AL80" s="17"/>
      <c r="AM80" s="17"/>
      <c r="AO80" s="31"/>
    </row>
    <row r="81" spans="2:41" s="3" customFormat="1" ht="9.75" customHeight="1" x14ac:dyDescent="0.2">
      <c r="D81" s="224"/>
      <c r="E81" s="225" t="s">
        <v>554</v>
      </c>
      <c r="K81" s="225"/>
      <c r="L81" s="225"/>
      <c r="P81" s="73"/>
      <c r="Q81" s="89"/>
      <c r="R81" s="6"/>
      <c r="S81" s="39"/>
      <c r="T81" s="6"/>
      <c r="U81" s="37"/>
      <c r="V81" s="52"/>
      <c r="W81" s="56"/>
      <c r="X81" s="15"/>
      <c r="Y81" s="52"/>
      <c r="Z81" s="39"/>
      <c r="AA81" s="39"/>
      <c r="AB81" s="55"/>
      <c r="AC81" s="17"/>
      <c r="AD81" s="15"/>
      <c r="AE81" s="65"/>
      <c r="AF81" s="119"/>
      <c r="AG81" s="39"/>
      <c r="AH81" s="52"/>
      <c r="AJ81" s="17"/>
      <c r="AK81" s="17"/>
      <c r="AL81" s="17"/>
      <c r="AM81" s="17"/>
      <c r="AO81" s="31"/>
    </row>
    <row r="82" spans="2:41" s="3" customFormat="1" ht="9.75" customHeight="1" x14ac:dyDescent="0.2">
      <c r="D82" s="224"/>
      <c r="E82" s="225" t="s">
        <v>552</v>
      </c>
      <c r="K82" s="225"/>
      <c r="L82" s="225"/>
      <c r="P82" s="73"/>
      <c r="Q82" s="89"/>
      <c r="R82" s="6"/>
      <c r="S82" s="39"/>
      <c r="T82" s="6"/>
      <c r="U82" s="37"/>
      <c r="V82" s="52"/>
      <c r="W82" s="56"/>
      <c r="X82" s="15"/>
      <c r="Y82" s="52"/>
      <c r="Z82" s="39"/>
      <c r="AA82" s="39"/>
      <c r="AB82" s="55"/>
      <c r="AC82" s="17"/>
      <c r="AD82" s="15"/>
      <c r="AE82" s="65"/>
      <c r="AF82" s="119"/>
      <c r="AG82" s="39"/>
      <c r="AH82" s="52"/>
      <c r="AJ82" s="17"/>
      <c r="AK82" s="17"/>
      <c r="AL82" s="17"/>
      <c r="AM82" s="17"/>
      <c r="AO82" s="31"/>
    </row>
    <row r="83" spans="2:41" s="3" customFormat="1" ht="3.95" customHeight="1" x14ac:dyDescent="0.2">
      <c r="P83" s="73"/>
      <c r="Q83" s="89"/>
      <c r="R83" s="6"/>
      <c r="S83" s="39"/>
      <c r="T83" s="6"/>
      <c r="U83" s="5"/>
      <c r="V83" s="52"/>
      <c r="W83" s="56"/>
      <c r="X83" s="15"/>
      <c r="Y83" s="52"/>
      <c r="Z83" s="39"/>
      <c r="AA83" s="39"/>
      <c r="AB83" s="55"/>
      <c r="AC83" s="17"/>
      <c r="AD83" s="15"/>
      <c r="AE83" s="65"/>
      <c r="AF83" s="119"/>
      <c r="AG83" s="39"/>
      <c r="AH83" s="52"/>
      <c r="AJ83" s="17"/>
      <c r="AK83" s="17"/>
      <c r="AL83" s="17"/>
      <c r="AM83" s="17"/>
      <c r="AO83" s="31"/>
    </row>
    <row r="84" spans="2:41" s="3" customFormat="1" ht="9.9499999999999993" customHeight="1" x14ac:dyDescent="0.2">
      <c r="C84" s="188" t="s">
        <v>574</v>
      </c>
      <c r="D84" s="189"/>
      <c r="E84" s="189"/>
      <c r="L84" s="3" t="s">
        <v>87</v>
      </c>
      <c r="M84" s="3" t="s">
        <v>87</v>
      </c>
      <c r="N84" s="3" t="s">
        <v>87</v>
      </c>
      <c r="O84" s="3" t="s">
        <v>87</v>
      </c>
      <c r="P84" s="190"/>
      <c r="Q84" s="6"/>
      <c r="R84" s="78" t="s">
        <v>99</v>
      </c>
      <c r="S84" s="201" t="s">
        <v>497</v>
      </c>
      <c r="T84" s="202"/>
      <c r="U84" s="5"/>
      <c r="V84" s="52"/>
      <c r="W84" s="69"/>
      <c r="X84" s="69"/>
      <c r="Y84" s="52"/>
      <c r="Z84" s="39"/>
      <c r="AA84" s="39"/>
      <c r="AB84" s="55"/>
      <c r="AC84" s="17"/>
      <c r="AD84" s="15"/>
      <c r="AE84" s="65"/>
      <c r="AF84" s="119"/>
      <c r="AG84" s="17"/>
      <c r="AH84" s="52"/>
      <c r="AJ84" s="17"/>
      <c r="AK84" s="17"/>
      <c r="AL84" s="17"/>
      <c r="AM84" s="17"/>
      <c r="AO84" s="31" t="s">
        <v>58</v>
      </c>
    </row>
    <row r="85" spans="2:41" s="3" customFormat="1" ht="2.85" customHeight="1" x14ac:dyDescent="0.2">
      <c r="P85" s="73"/>
      <c r="Q85" s="89"/>
      <c r="R85" s="6"/>
      <c r="S85" s="39"/>
      <c r="T85" s="6"/>
      <c r="U85" s="5"/>
      <c r="V85" s="52"/>
      <c r="W85" s="56"/>
      <c r="X85" s="15"/>
      <c r="Y85" s="52"/>
      <c r="Z85" s="39"/>
      <c r="AA85" s="39"/>
      <c r="AB85" s="55"/>
      <c r="AC85" s="17"/>
      <c r="AD85" s="15"/>
      <c r="AE85" s="65"/>
      <c r="AF85" s="119"/>
      <c r="AG85" s="39"/>
      <c r="AH85" s="52"/>
      <c r="AJ85" s="17"/>
      <c r="AK85" s="17"/>
      <c r="AL85" s="17"/>
      <c r="AM85" s="17"/>
      <c r="AO85" s="31"/>
    </row>
    <row r="86" spans="2:41" s="3" customFormat="1" ht="9.9499999999999993" customHeight="1" x14ac:dyDescent="0.2">
      <c r="C86" s="188"/>
      <c r="D86" s="40" t="s">
        <v>9</v>
      </c>
      <c r="E86" s="169" t="s">
        <v>498</v>
      </c>
      <c r="F86" s="169"/>
      <c r="G86" s="169"/>
      <c r="H86" s="169"/>
      <c r="I86" s="169"/>
      <c r="J86" s="169"/>
      <c r="K86" s="169"/>
      <c r="L86" s="169"/>
      <c r="M86" s="169"/>
      <c r="N86" s="169"/>
      <c r="O86" s="169"/>
      <c r="P86" s="169"/>
      <c r="S86" s="21"/>
      <c r="T86" s="191"/>
      <c r="U86" s="5"/>
      <c r="V86" s="52"/>
      <c r="W86" s="69"/>
      <c r="X86" s="69"/>
      <c r="Y86" s="52"/>
      <c r="Z86" s="39"/>
      <c r="AA86" s="39"/>
      <c r="AB86" s="55"/>
      <c r="AC86" s="17"/>
      <c r="AD86" s="15"/>
      <c r="AE86" s="65"/>
      <c r="AF86" s="119"/>
      <c r="AG86" s="17"/>
      <c r="AH86" s="52"/>
      <c r="AJ86" s="17"/>
      <c r="AK86" s="17"/>
      <c r="AL86" s="17"/>
      <c r="AM86" s="17"/>
      <c r="AO86" s="31"/>
    </row>
    <row r="87" spans="2:41" s="3" customFormat="1" ht="1.5" customHeight="1" x14ac:dyDescent="0.2">
      <c r="P87" s="73"/>
      <c r="Q87" s="89"/>
      <c r="R87" s="6"/>
      <c r="S87" s="39"/>
      <c r="T87" s="6"/>
      <c r="U87" s="5"/>
      <c r="V87" s="52"/>
      <c r="W87" s="56"/>
      <c r="X87" s="15"/>
      <c r="Y87" s="52"/>
      <c r="Z87" s="39"/>
      <c r="AA87" s="39"/>
      <c r="AB87" s="55"/>
      <c r="AC87" s="17"/>
      <c r="AD87" s="15"/>
      <c r="AE87" s="65"/>
      <c r="AF87" s="119"/>
      <c r="AG87" s="39"/>
      <c r="AH87" s="52"/>
      <c r="AJ87" s="17"/>
      <c r="AK87" s="17"/>
      <c r="AL87" s="17"/>
      <c r="AM87" s="17"/>
      <c r="AO87" s="31"/>
    </row>
    <row r="88" spans="2:41" s="3" customFormat="1" ht="9.9499999999999993" customHeight="1" x14ac:dyDescent="0.2">
      <c r="B88" s="205" t="s">
        <v>106</v>
      </c>
      <c r="D88" s="40"/>
      <c r="E88" s="73" t="s">
        <v>367</v>
      </c>
      <c r="F88" s="73"/>
      <c r="G88" s="30" t="s">
        <v>500</v>
      </c>
      <c r="H88" s="30"/>
      <c r="I88" s="30"/>
      <c r="J88" s="30"/>
      <c r="K88" s="30"/>
      <c r="L88" s="30" t="s">
        <v>87</v>
      </c>
      <c r="M88" s="30"/>
      <c r="N88" s="30"/>
      <c r="P88" s="73" t="s">
        <v>368</v>
      </c>
      <c r="Q88" s="89"/>
      <c r="R88" s="29"/>
      <c r="S88" s="39">
        <f>IF(Suggested="Yes",AA88,AG88)</f>
        <v>18.45</v>
      </c>
      <c r="T88" s="37" t="s">
        <v>47</v>
      </c>
      <c r="U88" s="5" t="str">
        <f>+Instructions!$B$3</f>
        <v>B</v>
      </c>
      <c r="V88" s="52"/>
      <c r="W88" s="56">
        <f>+Instructions!$C$22</f>
        <v>0</v>
      </c>
      <c r="X88" s="17">
        <f>ROUND($AA88*(1-W88)+0.004999,2)</f>
        <v>18.45</v>
      </c>
      <c r="Y88" s="52"/>
      <c r="Z88" s="6" t="s">
        <v>654</v>
      </c>
      <c r="AA88" s="39">
        <v>18.45</v>
      </c>
      <c r="AB88" s="60">
        <f>+W88</f>
        <v>0</v>
      </c>
      <c r="AC88" s="17">
        <f>+X88</f>
        <v>18.45</v>
      </c>
      <c r="AD88" s="12">
        <f>(AG88-AC88)/AG88</f>
        <v>0</v>
      </c>
      <c r="AE88" s="116"/>
      <c r="AF88" s="211">
        <v>11</v>
      </c>
      <c r="AG88" s="210">
        <f>SUM(AJ88:AL88)+AE88</f>
        <v>18.45</v>
      </c>
      <c r="AH88" s="52"/>
      <c r="AJ88" s="17">
        <f>ROUND(AC88/(1-VLOOKUP(AF88,Group,2,FALSE)),2)</f>
        <v>18.45</v>
      </c>
      <c r="AK88" s="17">
        <f>IF(VLOOKUP(AF88,Group,5,FALSE)="YES",VLOOKUP(ROUND(ROUND(AJ88,1)-AJ88,2),Round,2,FALSE)+VLOOKUP(AF88,Group,6,FALSE),0)</f>
        <v>0</v>
      </c>
      <c r="AL88" s="17">
        <f>IF(VLOOKUP(AF88,Group,7,FALSE)="",0,ROUND(AJ88-0.04999,1)-AJ88+AM88)</f>
        <v>0</v>
      </c>
      <c r="AM88" s="17" t="str">
        <f>IF(VLOOKUP(AF88,Group,7,FALSE)="","",VLOOKUP(AF88,Group,7,FALSE))</f>
        <v/>
      </c>
      <c r="AO88" s="101" t="s">
        <v>58</v>
      </c>
    </row>
    <row r="89" spans="2:41" s="3" customFormat="1" ht="9.9499999999999993" customHeight="1" x14ac:dyDescent="0.2">
      <c r="B89" s="205" t="s">
        <v>106</v>
      </c>
      <c r="D89" s="40"/>
      <c r="E89" s="73" t="s">
        <v>367</v>
      </c>
      <c r="F89" s="73"/>
      <c r="G89" s="30" t="s">
        <v>501</v>
      </c>
      <c r="H89" s="30"/>
      <c r="I89" s="30"/>
      <c r="J89" s="30"/>
      <c r="K89" s="30"/>
      <c r="L89" s="30" t="s">
        <v>87</v>
      </c>
      <c r="M89" s="30"/>
      <c r="N89" s="30"/>
      <c r="P89" s="73" t="s">
        <v>368</v>
      </c>
      <c r="Q89" s="89"/>
      <c r="R89" s="29"/>
      <c r="S89" s="39">
        <f>IF(Suggested="Yes",AA89,AG89)</f>
        <v>18.45</v>
      </c>
      <c r="T89" s="37" t="s">
        <v>47</v>
      </c>
      <c r="U89" s="5" t="str">
        <f>+Instructions!$B$3</f>
        <v>B</v>
      </c>
      <c r="V89" s="52"/>
      <c r="W89" s="56">
        <f>+Instructions!$C$22</f>
        <v>0</v>
      </c>
      <c r="X89" s="17">
        <f>ROUND($AA89*(1-W89)+0.004999,2)</f>
        <v>18.45</v>
      </c>
      <c r="Y89" s="52"/>
      <c r="Z89" s="6" t="s">
        <v>654</v>
      </c>
      <c r="AA89" s="39">
        <v>18.45</v>
      </c>
      <c r="AB89" s="60">
        <f>+W89</f>
        <v>0</v>
      </c>
      <c r="AC89" s="17">
        <f>+X89</f>
        <v>18.45</v>
      </c>
      <c r="AD89" s="12">
        <f>(AG89-AC89)/AG89</f>
        <v>0</v>
      </c>
      <c r="AE89" s="116"/>
      <c r="AF89" s="211">
        <v>11</v>
      </c>
      <c r="AG89" s="210">
        <f>SUM(AJ89:AL89)+AE89</f>
        <v>18.45</v>
      </c>
      <c r="AH89" s="52"/>
      <c r="AJ89" s="17">
        <f>ROUND(AC89/(1-VLOOKUP(AF89,Group,2,FALSE)),2)</f>
        <v>18.45</v>
      </c>
      <c r="AK89" s="17">
        <f>IF(VLOOKUP(AF89,Group,5,FALSE)="YES",VLOOKUP(ROUND(ROUND(AJ89,1)-AJ89,2),Round,2,FALSE)+VLOOKUP(AF89,Group,6,FALSE),0)</f>
        <v>0</v>
      </c>
      <c r="AL89" s="17">
        <f>IF(VLOOKUP(AF89,Group,7,FALSE)="",0,ROUND(AJ89-0.04999,1)-AJ89+AM89)</f>
        <v>0</v>
      </c>
      <c r="AM89" s="17" t="str">
        <f>IF(VLOOKUP(AF89,Group,7,FALSE)="","",VLOOKUP(AF89,Group,7,FALSE))</f>
        <v/>
      </c>
      <c r="AO89" s="101" t="s">
        <v>58</v>
      </c>
    </row>
    <row r="90" spans="2:41" s="3" customFormat="1" ht="3.95" customHeight="1" x14ac:dyDescent="0.2">
      <c r="P90" s="73"/>
      <c r="Q90" s="89"/>
      <c r="R90" s="6"/>
      <c r="S90" s="39"/>
      <c r="T90" s="6"/>
      <c r="U90" s="5"/>
      <c r="V90" s="52"/>
      <c r="W90" s="56"/>
      <c r="X90" s="15"/>
      <c r="Y90" s="52"/>
      <c r="Z90" s="39"/>
      <c r="AA90" s="39"/>
      <c r="AB90" s="55"/>
      <c r="AC90" s="17"/>
      <c r="AD90" s="15"/>
      <c r="AE90" s="65"/>
      <c r="AF90" s="119"/>
      <c r="AG90" s="39"/>
      <c r="AH90" s="52"/>
      <c r="AJ90" s="17"/>
      <c r="AK90" s="17"/>
      <c r="AL90" s="17"/>
      <c r="AM90" s="17"/>
      <c r="AO90" s="31"/>
    </row>
    <row r="91" spans="2:41" s="3" customFormat="1" ht="9.9499999999999993" customHeight="1" x14ac:dyDescent="0.2">
      <c r="C91" s="188" t="s">
        <v>608</v>
      </c>
      <c r="D91" s="189"/>
      <c r="E91" s="189"/>
      <c r="L91" s="3" t="s">
        <v>87</v>
      </c>
      <c r="M91" s="3" t="s">
        <v>87</v>
      </c>
      <c r="N91" s="3" t="s">
        <v>87</v>
      </c>
      <c r="O91" s="3" t="s">
        <v>87</v>
      </c>
      <c r="P91" s="190"/>
      <c r="Q91" s="6"/>
      <c r="R91" s="78" t="s">
        <v>99</v>
      </c>
      <c r="S91" s="201" t="s">
        <v>181</v>
      </c>
      <c r="T91" s="202"/>
      <c r="U91" s="5"/>
      <c r="V91" s="52"/>
      <c r="W91" s="69"/>
      <c r="X91" s="69"/>
      <c r="Y91" s="52"/>
      <c r="Z91" s="39"/>
      <c r="AA91" s="39"/>
      <c r="AB91" s="55"/>
      <c r="AC91" s="17"/>
      <c r="AD91" s="15"/>
      <c r="AE91" s="65"/>
      <c r="AF91" s="119"/>
      <c r="AG91" s="17"/>
      <c r="AH91" s="52"/>
      <c r="AJ91" s="17"/>
      <c r="AK91" s="17"/>
      <c r="AL91" s="17"/>
      <c r="AM91" s="17"/>
      <c r="AO91" s="31" t="s">
        <v>58</v>
      </c>
    </row>
    <row r="92" spans="2:41" s="3" customFormat="1" ht="2.85" customHeight="1" x14ac:dyDescent="0.2">
      <c r="P92" s="73"/>
      <c r="Q92" s="89"/>
      <c r="R92" s="6"/>
      <c r="S92" s="39"/>
      <c r="T92" s="6"/>
      <c r="U92" s="5"/>
      <c r="V92" s="52"/>
      <c r="W92" s="56"/>
      <c r="X92" s="15"/>
      <c r="Y92" s="52"/>
      <c r="Z92" s="39"/>
      <c r="AA92" s="39"/>
      <c r="AB92" s="55"/>
      <c r="AC92" s="17"/>
      <c r="AD92" s="15"/>
      <c r="AE92" s="65"/>
      <c r="AF92" s="119"/>
      <c r="AG92" s="39"/>
      <c r="AH92" s="52"/>
      <c r="AJ92" s="17"/>
      <c r="AK92" s="17"/>
      <c r="AL92" s="17"/>
      <c r="AM92" s="17"/>
      <c r="AO92" s="31"/>
    </row>
    <row r="93" spans="2:41" s="3" customFormat="1" ht="9.9499999999999993" customHeight="1" x14ac:dyDescent="0.2">
      <c r="C93" s="188"/>
      <c r="D93" s="40" t="s">
        <v>94</v>
      </c>
      <c r="E93" s="169" t="s">
        <v>429</v>
      </c>
      <c r="F93" s="169"/>
      <c r="G93" s="169"/>
      <c r="H93" s="169"/>
      <c r="I93" s="169"/>
      <c r="J93" s="169"/>
      <c r="K93" s="169"/>
      <c r="L93" s="169"/>
      <c r="M93" s="169"/>
      <c r="N93" s="169"/>
      <c r="O93" s="169"/>
      <c r="P93" s="169"/>
      <c r="S93" s="21"/>
      <c r="T93" s="191"/>
      <c r="U93" s="5"/>
      <c r="V93" s="52"/>
      <c r="W93" s="69"/>
      <c r="X93" s="69"/>
      <c r="Y93" s="52"/>
      <c r="Z93" s="39"/>
      <c r="AA93" s="39"/>
      <c r="AB93" s="55"/>
      <c r="AC93" s="17"/>
      <c r="AD93" s="15"/>
      <c r="AE93" s="65"/>
      <c r="AF93" s="119"/>
      <c r="AG93" s="17"/>
      <c r="AH93" s="52"/>
      <c r="AJ93" s="17"/>
      <c r="AK93" s="17"/>
      <c r="AL93" s="17"/>
      <c r="AM93" s="17"/>
      <c r="AO93" s="31"/>
    </row>
    <row r="94" spans="2:41" s="3" customFormat="1" ht="1.5" customHeight="1" x14ac:dyDescent="0.2">
      <c r="P94" s="73"/>
      <c r="Q94" s="89"/>
      <c r="R94" s="6"/>
      <c r="S94" s="39"/>
      <c r="T94" s="6"/>
      <c r="U94" s="5"/>
      <c r="V94" s="52"/>
      <c r="W94" s="56"/>
      <c r="X94" s="15"/>
      <c r="Y94" s="52"/>
      <c r="Z94" s="39"/>
      <c r="AA94" s="39"/>
      <c r="AB94" s="55"/>
      <c r="AC94" s="17"/>
      <c r="AD94" s="15"/>
      <c r="AE94" s="65"/>
      <c r="AF94" s="119"/>
      <c r="AG94" s="39"/>
      <c r="AH94" s="52"/>
      <c r="AJ94" s="17"/>
      <c r="AK94" s="17"/>
      <c r="AL94" s="17"/>
      <c r="AM94" s="17"/>
      <c r="AO94" s="31"/>
    </row>
    <row r="95" spans="2:41" s="3" customFormat="1" ht="9.9499999999999993" customHeight="1" x14ac:dyDescent="0.2">
      <c r="B95" s="205" t="s">
        <v>106</v>
      </c>
      <c r="D95" s="40"/>
      <c r="E95" s="73" t="s">
        <v>370</v>
      </c>
      <c r="F95" s="73"/>
      <c r="G95" s="30" t="s">
        <v>428</v>
      </c>
      <c r="H95" s="30"/>
      <c r="I95" s="30"/>
      <c r="J95" s="30"/>
      <c r="K95" s="30"/>
      <c r="L95" s="30"/>
      <c r="M95" s="30"/>
      <c r="N95" s="30"/>
      <c r="P95" s="73" t="s">
        <v>182</v>
      </c>
      <c r="Q95" s="89"/>
      <c r="R95" s="29"/>
      <c r="S95" s="39">
        <f>IF(Suggested="Yes",AA95,AG95)</f>
        <v>15.4</v>
      </c>
      <c r="T95" s="37" t="s">
        <v>47</v>
      </c>
      <c r="U95" s="5" t="str">
        <f>+Instructions!$B$3</f>
        <v>B</v>
      </c>
      <c r="V95" s="52"/>
      <c r="W95" s="56">
        <f>+Instructions!$C$22</f>
        <v>0</v>
      </c>
      <c r="X95" s="17">
        <f>ROUND($AA95*(1-W95)+0.004999,2)</f>
        <v>15.4</v>
      </c>
      <c r="Y95" s="52"/>
      <c r="Z95" s="6" t="s">
        <v>654</v>
      </c>
      <c r="AA95" s="39">
        <v>15.4</v>
      </c>
      <c r="AB95" s="60">
        <f>+W95</f>
        <v>0</v>
      </c>
      <c r="AC95" s="17">
        <f>+X95</f>
        <v>15.4</v>
      </c>
      <c r="AD95" s="12">
        <f>(AG95-AC95)/AG95</f>
        <v>0</v>
      </c>
      <c r="AE95" s="116"/>
      <c r="AF95" s="211">
        <v>11</v>
      </c>
      <c r="AG95" s="210">
        <f>SUM(AJ95:AL95)+AE95</f>
        <v>15.4</v>
      </c>
      <c r="AH95" s="52"/>
      <c r="AJ95" s="17">
        <f>ROUND(AC95/(1-VLOOKUP(AF95,Group,2,FALSE)),2)</f>
        <v>15.4</v>
      </c>
      <c r="AK95" s="17">
        <f>IF(VLOOKUP(AF95,Group,5,FALSE)="YES",VLOOKUP(ROUND(ROUND(AJ95,1)-AJ95,2),Round,2,FALSE)+VLOOKUP(AF95,Group,6,FALSE),0)</f>
        <v>0</v>
      </c>
      <c r="AL95" s="17">
        <f>IF(VLOOKUP(AF95,Group,7,FALSE)="",0,ROUND(AJ95-0.04999,1)-AJ95+AM95)</f>
        <v>0</v>
      </c>
      <c r="AM95" s="17" t="str">
        <f>IF(VLOOKUP(AF95,Group,7,FALSE)="","",VLOOKUP(AF95,Group,7,FALSE))</f>
        <v/>
      </c>
      <c r="AO95" s="101" t="s">
        <v>58</v>
      </c>
    </row>
    <row r="96" spans="2:41" s="3" customFormat="1" ht="3.95" customHeight="1" x14ac:dyDescent="0.2">
      <c r="P96" s="73"/>
      <c r="Q96" s="89"/>
      <c r="R96" s="6"/>
      <c r="S96" s="39"/>
      <c r="T96" s="6"/>
      <c r="U96" s="5"/>
      <c r="V96" s="52"/>
      <c r="W96" s="56"/>
      <c r="X96" s="15"/>
      <c r="Y96" s="52"/>
      <c r="Z96" s="39"/>
      <c r="AA96" s="39"/>
      <c r="AB96" s="55"/>
      <c r="AC96" s="17"/>
      <c r="AD96" s="15"/>
      <c r="AE96" s="65"/>
      <c r="AF96" s="119"/>
      <c r="AG96" s="39"/>
      <c r="AH96" s="52"/>
      <c r="AJ96" s="17"/>
      <c r="AK96" s="17"/>
      <c r="AL96" s="17"/>
      <c r="AM96" s="17"/>
      <c r="AO96" s="31"/>
    </row>
    <row r="97" spans="2:41" s="3" customFormat="1" ht="9.9499999999999993" customHeight="1" x14ac:dyDescent="0.2">
      <c r="C97" s="188" t="s">
        <v>607</v>
      </c>
      <c r="D97" s="189"/>
      <c r="E97" s="189"/>
      <c r="L97" s="3" t="s">
        <v>87</v>
      </c>
      <c r="M97" s="3" t="s">
        <v>87</v>
      </c>
      <c r="N97" s="3" t="s">
        <v>87</v>
      </c>
      <c r="O97" s="3" t="s">
        <v>87</v>
      </c>
      <c r="P97" s="190"/>
      <c r="Q97" s="6"/>
      <c r="R97" s="78" t="s">
        <v>99</v>
      </c>
      <c r="S97" s="201" t="s">
        <v>183</v>
      </c>
      <c r="T97" s="202"/>
      <c r="U97" s="5"/>
      <c r="V97" s="52"/>
      <c r="W97" s="69"/>
      <c r="X97" s="69"/>
      <c r="Y97" s="52"/>
      <c r="Z97" s="39"/>
      <c r="AA97" s="39"/>
      <c r="AB97" s="55"/>
      <c r="AC97" s="17"/>
      <c r="AD97" s="15"/>
      <c r="AE97" s="65"/>
      <c r="AF97" s="119"/>
      <c r="AG97" s="17"/>
      <c r="AH97" s="52"/>
      <c r="AJ97" s="17"/>
      <c r="AK97" s="17"/>
      <c r="AL97" s="17"/>
      <c r="AM97" s="17"/>
      <c r="AO97" s="31" t="s">
        <v>58</v>
      </c>
    </row>
    <row r="98" spans="2:41" s="3" customFormat="1" ht="2.85" customHeight="1" x14ac:dyDescent="0.2">
      <c r="P98" s="73"/>
      <c r="Q98" s="89"/>
      <c r="R98" s="6"/>
      <c r="S98" s="39"/>
      <c r="T98" s="6"/>
      <c r="U98" s="5"/>
      <c r="V98" s="52"/>
      <c r="W98" s="56"/>
      <c r="X98" s="15"/>
      <c r="Y98" s="52"/>
      <c r="Z98" s="39"/>
      <c r="AA98" s="39"/>
      <c r="AB98" s="55"/>
      <c r="AC98" s="17"/>
      <c r="AD98" s="15"/>
      <c r="AE98" s="65"/>
      <c r="AF98" s="119"/>
      <c r="AG98" s="39"/>
      <c r="AH98" s="52"/>
      <c r="AJ98" s="17"/>
      <c r="AK98" s="17"/>
      <c r="AL98" s="17"/>
      <c r="AM98" s="17"/>
      <c r="AO98" s="31"/>
    </row>
    <row r="99" spans="2:41" s="3" customFormat="1" ht="9.9499999999999993" customHeight="1" x14ac:dyDescent="0.2">
      <c r="C99" s="188"/>
      <c r="D99" s="40" t="s">
        <v>9</v>
      </c>
      <c r="E99" s="169" t="s">
        <v>134</v>
      </c>
      <c r="F99" s="169" t="s">
        <v>185</v>
      </c>
      <c r="G99" s="169"/>
      <c r="H99" s="169"/>
      <c r="I99" s="169"/>
      <c r="J99" s="169" t="s">
        <v>187</v>
      </c>
      <c r="L99" s="169" t="s">
        <v>310</v>
      </c>
      <c r="M99" s="169"/>
      <c r="N99" s="169"/>
      <c r="O99" s="169"/>
      <c r="P99" s="169"/>
      <c r="S99" s="21"/>
      <c r="T99" s="191"/>
      <c r="U99" s="5"/>
      <c r="V99" s="52"/>
      <c r="W99" s="69"/>
      <c r="X99" s="69"/>
      <c r="Y99" s="52"/>
      <c r="Z99" s="39"/>
      <c r="AA99" s="39"/>
      <c r="AB99" s="55"/>
      <c r="AC99" s="17"/>
      <c r="AD99" s="15"/>
      <c r="AE99" s="65"/>
      <c r="AF99" s="119"/>
      <c r="AG99" s="17"/>
      <c r="AH99" s="52"/>
      <c r="AJ99" s="17"/>
      <c r="AK99" s="17"/>
      <c r="AL99" s="17"/>
      <c r="AM99" s="17"/>
      <c r="AO99" s="31"/>
    </row>
    <row r="100" spans="2:41" s="3" customFormat="1" ht="9.9499999999999993" customHeight="1" x14ac:dyDescent="0.2">
      <c r="C100" s="188"/>
      <c r="D100" s="40"/>
      <c r="E100" s="169" t="s">
        <v>120</v>
      </c>
      <c r="F100" s="169" t="s">
        <v>186</v>
      </c>
      <c r="G100" s="169"/>
      <c r="H100" s="169"/>
      <c r="I100" s="169"/>
      <c r="J100" s="169" t="s">
        <v>188</v>
      </c>
      <c r="L100" s="169" t="s">
        <v>309</v>
      </c>
      <c r="M100" s="169"/>
      <c r="N100" s="169"/>
      <c r="O100" s="169"/>
      <c r="P100" s="169"/>
      <c r="S100" s="21"/>
      <c r="T100" s="191"/>
      <c r="U100" s="5"/>
      <c r="V100" s="52"/>
      <c r="W100" s="69"/>
      <c r="X100" s="69"/>
      <c r="Y100" s="52"/>
      <c r="Z100" s="39"/>
      <c r="AA100" s="39"/>
      <c r="AB100" s="55"/>
      <c r="AC100" s="17"/>
      <c r="AD100" s="15"/>
      <c r="AE100" s="65"/>
      <c r="AF100" s="119"/>
      <c r="AG100" s="17"/>
      <c r="AH100" s="52"/>
      <c r="AJ100" s="17"/>
      <c r="AK100" s="17"/>
      <c r="AL100" s="17"/>
      <c r="AM100" s="17"/>
      <c r="AO100" s="31"/>
    </row>
    <row r="101" spans="2:41" s="3" customFormat="1" ht="1.5" customHeight="1" x14ac:dyDescent="0.2">
      <c r="P101" s="73"/>
      <c r="Q101" s="89"/>
      <c r="R101" s="6"/>
      <c r="S101" s="39"/>
      <c r="T101" s="6"/>
      <c r="U101" s="5"/>
      <c r="V101" s="52"/>
      <c r="W101" s="56"/>
      <c r="X101" s="15"/>
      <c r="Y101" s="52"/>
      <c r="Z101" s="39"/>
      <c r="AA101" s="39"/>
      <c r="AB101" s="55"/>
      <c r="AC101" s="17"/>
      <c r="AD101" s="15"/>
      <c r="AE101" s="65"/>
      <c r="AF101" s="119"/>
      <c r="AG101" s="39"/>
      <c r="AH101" s="52"/>
      <c r="AJ101" s="17"/>
      <c r="AK101" s="17"/>
      <c r="AL101" s="17"/>
      <c r="AM101" s="17"/>
      <c r="AO101" s="31"/>
    </row>
    <row r="102" spans="2:41" s="3" customFormat="1" ht="9.9499999999999993" customHeight="1" x14ac:dyDescent="0.2">
      <c r="B102" s="205" t="s">
        <v>106</v>
      </c>
      <c r="D102" s="40"/>
      <c r="E102" s="73" t="s">
        <v>116</v>
      </c>
      <c r="F102" s="73"/>
      <c r="G102" s="30" t="s">
        <v>48</v>
      </c>
      <c r="H102" s="30"/>
      <c r="I102" s="30"/>
      <c r="J102" s="30"/>
      <c r="K102" s="30"/>
      <c r="L102" s="30"/>
      <c r="M102" s="30"/>
      <c r="N102" s="30"/>
      <c r="P102" s="73" t="s">
        <v>184</v>
      </c>
      <c r="Q102" s="89"/>
      <c r="R102" s="29"/>
      <c r="S102" s="39">
        <f>IF(Suggested="Yes",AA102,AG102)</f>
        <v>19.95</v>
      </c>
      <c r="T102" s="37" t="s">
        <v>47</v>
      </c>
      <c r="U102" s="5" t="str">
        <f>+Instructions!$B$3</f>
        <v>B</v>
      </c>
      <c r="V102" s="52"/>
      <c r="W102" s="56">
        <f>+Instructions!$C$22</f>
        <v>0</v>
      </c>
      <c r="X102" s="17">
        <f>ROUND($AA102*(1-W102)+0.004999,2)</f>
        <v>19.95</v>
      </c>
      <c r="Y102" s="52"/>
      <c r="Z102" s="6" t="s">
        <v>654</v>
      </c>
      <c r="AA102" s="39">
        <v>19.95</v>
      </c>
      <c r="AB102" s="60">
        <f>+W102</f>
        <v>0</v>
      </c>
      <c r="AC102" s="17">
        <f>+X102</f>
        <v>19.95</v>
      </c>
      <c r="AD102" s="12">
        <f>(AG102-AC102)/AG102</f>
        <v>0</v>
      </c>
      <c r="AE102" s="116"/>
      <c r="AF102" s="211">
        <v>11</v>
      </c>
      <c r="AG102" s="210">
        <f>SUM(AJ102:AL102)+AE102</f>
        <v>19.95</v>
      </c>
      <c r="AH102" s="52"/>
      <c r="AJ102" s="17">
        <f>ROUND(AC102/(1-VLOOKUP(AF102,Group,2,FALSE)),2)</f>
        <v>19.95</v>
      </c>
      <c r="AK102" s="17">
        <f>IF(VLOOKUP(AF102,Group,5,FALSE)="YES",VLOOKUP(ROUND(ROUND(AJ102,1)-AJ102,2),Round,2,FALSE)+VLOOKUP(AF102,Group,6,FALSE),0)</f>
        <v>0</v>
      </c>
      <c r="AL102" s="17">
        <f>IF(VLOOKUP(AF102,Group,7,FALSE)="",0,ROUND(AJ102-0.04999,1)-AJ102+AM102)</f>
        <v>0</v>
      </c>
      <c r="AM102" s="17" t="str">
        <f>IF(VLOOKUP(AF102,Group,7,FALSE)="","",VLOOKUP(AF102,Group,7,FALSE))</f>
        <v/>
      </c>
      <c r="AO102" s="101" t="s">
        <v>58</v>
      </c>
    </row>
    <row r="103" spans="2:41" s="3" customFormat="1" ht="1.5" customHeight="1" x14ac:dyDescent="0.2">
      <c r="P103" s="73"/>
      <c r="Q103" s="89"/>
      <c r="R103" s="6"/>
      <c r="S103" s="39"/>
      <c r="T103" s="6"/>
      <c r="U103" s="5"/>
      <c r="V103" s="52"/>
      <c r="W103" s="56"/>
      <c r="X103" s="15"/>
      <c r="Y103" s="52"/>
      <c r="Z103" s="39"/>
      <c r="AA103" s="39"/>
      <c r="AB103" s="55"/>
      <c r="AC103" s="17"/>
      <c r="AD103" s="15"/>
      <c r="AE103" s="65"/>
      <c r="AF103" s="119"/>
      <c r="AG103" s="39"/>
      <c r="AH103" s="52"/>
      <c r="AJ103" s="17"/>
      <c r="AK103" s="17"/>
      <c r="AL103" s="17"/>
      <c r="AM103" s="17"/>
      <c r="AO103" s="31"/>
    </row>
    <row r="104" spans="2:41" s="3" customFormat="1" ht="9.9499999999999993" customHeight="1" x14ac:dyDescent="0.2">
      <c r="B104" s="204" t="s">
        <v>107</v>
      </c>
      <c r="D104" s="40"/>
      <c r="E104" s="73" t="s">
        <v>119</v>
      </c>
      <c r="F104" s="73"/>
      <c r="G104" s="30" t="s">
        <v>101</v>
      </c>
      <c r="H104" s="30"/>
      <c r="I104" s="30"/>
      <c r="J104" s="30"/>
      <c r="K104" s="30"/>
      <c r="L104" s="30"/>
      <c r="M104" s="30"/>
      <c r="N104" s="30"/>
      <c r="P104" s="73"/>
      <c r="Q104" s="89"/>
      <c r="R104" s="29"/>
      <c r="S104" s="39">
        <f>IF(Suggested="Yes",AA104,AG104)</f>
        <v>26.85</v>
      </c>
      <c r="T104" s="37" t="s">
        <v>46</v>
      </c>
      <c r="U104" s="5" t="str">
        <f>+Instructions!$B$3</f>
        <v>B</v>
      </c>
      <c r="V104" s="52"/>
      <c r="W104" s="56">
        <f>+Instructions!$C$22</f>
        <v>0</v>
      </c>
      <c r="X104" s="17">
        <f>ROUND($AA104*(1-W104)+0.004999,2)</f>
        <v>26.85</v>
      </c>
      <c r="Y104" s="52"/>
      <c r="Z104" s="6" t="s">
        <v>654</v>
      </c>
      <c r="AA104" s="39">
        <v>26.85</v>
      </c>
      <c r="AB104" s="60">
        <f>+W104</f>
        <v>0</v>
      </c>
      <c r="AC104" s="17">
        <f>+X104</f>
        <v>26.85</v>
      </c>
      <c r="AD104" s="12">
        <f>(AG104-AC104)/AG104</f>
        <v>0</v>
      </c>
      <c r="AE104" s="116"/>
      <c r="AF104" s="208">
        <v>12</v>
      </c>
      <c r="AG104" s="209">
        <f>SUM(AJ104:AL104)+AE104</f>
        <v>26.85</v>
      </c>
      <c r="AH104" s="52"/>
      <c r="AJ104" s="17">
        <f>ROUND(AC104/(1-VLOOKUP(AF104,Group,2,FALSE)),2)</f>
        <v>26.85</v>
      </c>
      <c r="AK104" s="17">
        <f>IF(VLOOKUP(AF104,Group,5,FALSE)="YES",VLOOKUP(ROUND(ROUND(AJ104,1)-AJ104,2),Round,2,FALSE)+VLOOKUP(AF104,Group,6,FALSE),0)</f>
        <v>0</v>
      </c>
      <c r="AL104" s="17">
        <f>IF(VLOOKUP(AF104,Group,7,FALSE)="",0,ROUND(AJ104-0.04999,1)-AJ104+AM104)</f>
        <v>0</v>
      </c>
      <c r="AM104" s="17" t="str">
        <f>IF(VLOOKUP(AF104,Group,7,FALSE)="","",VLOOKUP(AF104,Group,7,FALSE))</f>
        <v/>
      </c>
      <c r="AO104" s="101" t="s">
        <v>58</v>
      </c>
    </row>
    <row r="105" spans="2:41" s="3" customFormat="1" ht="3.95" customHeight="1" x14ac:dyDescent="0.2">
      <c r="P105" s="73"/>
      <c r="Q105" s="89"/>
      <c r="R105" s="6"/>
      <c r="S105" s="39"/>
      <c r="T105" s="6"/>
      <c r="U105" s="5"/>
      <c r="V105" s="52"/>
      <c r="W105" s="56"/>
      <c r="X105" s="15"/>
      <c r="Y105" s="52"/>
      <c r="Z105" s="39"/>
      <c r="AA105" s="39"/>
      <c r="AB105" s="55"/>
      <c r="AC105" s="17"/>
      <c r="AD105" s="15"/>
      <c r="AE105" s="65"/>
      <c r="AF105" s="119"/>
      <c r="AG105" s="39"/>
      <c r="AH105" s="52"/>
      <c r="AJ105" s="17"/>
      <c r="AK105" s="17"/>
      <c r="AL105" s="17"/>
      <c r="AM105" s="17"/>
      <c r="AO105" s="31"/>
    </row>
    <row r="106" spans="2:41" s="3" customFormat="1" ht="9.9499999999999993" customHeight="1" x14ac:dyDescent="0.2">
      <c r="C106" s="188" t="s">
        <v>576</v>
      </c>
      <c r="D106" s="189"/>
      <c r="E106" s="189"/>
      <c r="L106" s="3" t="s">
        <v>87</v>
      </c>
      <c r="M106" s="3" t="s">
        <v>87</v>
      </c>
      <c r="N106" s="3" t="s">
        <v>87</v>
      </c>
      <c r="O106" s="3" t="s">
        <v>87</v>
      </c>
      <c r="P106" s="190"/>
      <c r="Q106" s="6"/>
      <c r="R106" s="78" t="s">
        <v>99</v>
      </c>
      <c r="S106" s="201" t="s">
        <v>296</v>
      </c>
      <c r="T106" s="202"/>
      <c r="U106" s="5"/>
      <c r="V106" s="52"/>
      <c r="W106" s="69"/>
      <c r="X106" s="69"/>
      <c r="Y106" s="52"/>
      <c r="Z106" s="39"/>
      <c r="AA106" s="39"/>
      <c r="AB106" s="55"/>
      <c r="AC106" s="17"/>
      <c r="AD106" s="15"/>
      <c r="AE106" s="65"/>
      <c r="AF106" s="119"/>
      <c r="AG106" s="17"/>
      <c r="AH106" s="52"/>
      <c r="AJ106" s="17"/>
      <c r="AK106" s="17"/>
      <c r="AL106" s="17"/>
      <c r="AM106" s="17"/>
      <c r="AO106" s="31" t="s">
        <v>58</v>
      </c>
    </row>
    <row r="107" spans="2:41" s="3" customFormat="1" ht="2.85" customHeight="1" x14ac:dyDescent="0.2">
      <c r="P107" s="73"/>
      <c r="Q107" s="89"/>
      <c r="R107" s="6"/>
      <c r="S107" s="39"/>
      <c r="T107" s="6"/>
      <c r="U107" s="5"/>
      <c r="V107" s="52"/>
      <c r="W107" s="56"/>
      <c r="X107" s="15"/>
      <c r="Y107" s="52"/>
      <c r="Z107" s="39"/>
      <c r="AA107" s="39"/>
      <c r="AB107" s="55"/>
      <c r="AC107" s="17"/>
      <c r="AD107" s="15"/>
      <c r="AE107" s="65"/>
      <c r="AF107" s="119"/>
      <c r="AG107" s="39"/>
      <c r="AH107" s="52"/>
      <c r="AJ107" s="17"/>
      <c r="AK107" s="17"/>
      <c r="AL107" s="17"/>
      <c r="AM107" s="17"/>
      <c r="AO107" s="31"/>
    </row>
    <row r="108" spans="2:41" s="3" customFormat="1" ht="9.9499999999999993" customHeight="1" x14ac:dyDescent="0.2">
      <c r="C108" s="188"/>
      <c r="D108" s="40" t="s">
        <v>9</v>
      </c>
      <c r="E108" s="169" t="s">
        <v>301</v>
      </c>
      <c r="F108" s="169"/>
      <c r="G108" s="169" t="s">
        <v>302</v>
      </c>
      <c r="H108" s="169"/>
      <c r="I108" s="169" t="s">
        <v>304</v>
      </c>
      <c r="J108" s="169" t="s">
        <v>373</v>
      </c>
      <c r="L108" s="169" t="s">
        <v>374</v>
      </c>
      <c r="M108" s="169" t="s">
        <v>376</v>
      </c>
      <c r="N108" s="169"/>
      <c r="O108" s="169"/>
      <c r="P108" s="169"/>
      <c r="S108" s="21"/>
      <c r="T108" s="191"/>
      <c r="U108" s="5"/>
      <c r="V108" s="52"/>
      <c r="W108" s="69"/>
      <c r="X108" s="69"/>
      <c r="Y108" s="52"/>
      <c r="Z108" s="39"/>
      <c r="AA108" s="39"/>
      <c r="AB108" s="55"/>
      <c r="AC108" s="17"/>
      <c r="AD108" s="15"/>
      <c r="AE108" s="65"/>
      <c r="AF108" s="119"/>
      <c r="AG108" s="17"/>
      <c r="AH108" s="52"/>
      <c r="AJ108" s="17"/>
      <c r="AK108" s="17"/>
      <c r="AL108" s="17"/>
      <c r="AM108" s="17"/>
      <c r="AO108" s="31"/>
    </row>
    <row r="109" spans="2:41" s="3" customFormat="1" ht="9.9499999999999993" customHeight="1" x14ac:dyDescent="0.2">
      <c r="C109" s="188"/>
      <c r="D109" s="40"/>
      <c r="E109" s="169" t="s">
        <v>303</v>
      </c>
      <c r="F109" s="169"/>
      <c r="G109" s="169" t="s">
        <v>371</v>
      </c>
      <c r="H109" s="169"/>
      <c r="I109" s="169" t="s">
        <v>305</v>
      </c>
      <c r="J109" s="169" t="s">
        <v>372</v>
      </c>
      <c r="L109" s="169" t="s">
        <v>375</v>
      </c>
      <c r="M109" s="169" t="s">
        <v>377</v>
      </c>
      <c r="N109" s="169"/>
      <c r="P109" s="169"/>
      <c r="S109" s="21"/>
      <c r="T109" s="191"/>
      <c r="U109" s="5"/>
      <c r="V109" s="52"/>
      <c r="W109" s="69"/>
      <c r="X109" s="69"/>
      <c r="Y109" s="52"/>
      <c r="Z109" s="39"/>
      <c r="AA109" s="39"/>
      <c r="AB109" s="55"/>
      <c r="AC109" s="17"/>
      <c r="AD109" s="15"/>
      <c r="AE109" s="65"/>
      <c r="AF109" s="119"/>
      <c r="AG109" s="17"/>
      <c r="AH109" s="52"/>
      <c r="AJ109" s="17"/>
      <c r="AK109" s="17"/>
      <c r="AL109" s="17"/>
      <c r="AM109" s="17"/>
      <c r="AO109" s="31"/>
    </row>
    <row r="110" spans="2:41" s="3" customFormat="1" ht="1.5" customHeight="1" x14ac:dyDescent="0.2">
      <c r="P110" s="73"/>
      <c r="Q110" s="89"/>
      <c r="R110" s="6"/>
      <c r="S110" s="39"/>
      <c r="T110" s="6"/>
      <c r="U110" s="5"/>
      <c r="V110" s="52"/>
      <c r="W110" s="56"/>
      <c r="X110" s="15"/>
      <c r="Y110" s="52"/>
      <c r="Z110" s="39"/>
      <c r="AA110" s="39"/>
      <c r="AB110" s="55"/>
      <c r="AC110" s="17"/>
      <c r="AD110" s="15"/>
      <c r="AE110" s="65"/>
      <c r="AF110" s="119"/>
      <c r="AG110" s="39"/>
      <c r="AH110" s="52"/>
      <c r="AJ110" s="17"/>
      <c r="AK110" s="17"/>
      <c r="AL110" s="17"/>
      <c r="AM110" s="17"/>
      <c r="AO110" s="31"/>
    </row>
    <row r="111" spans="2:41" s="3" customFormat="1" ht="9.9499999999999993" customHeight="1" x14ac:dyDescent="0.2">
      <c r="B111" s="203" t="s">
        <v>108</v>
      </c>
      <c r="D111" s="40"/>
      <c r="E111" s="73" t="s">
        <v>298</v>
      </c>
      <c r="F111" s="73"/>
      <c r="G111" s="30" t="s">
        <v>136</v>
      </c>
      <c r="H111" s="30"/>
      <c r="I111" s="30"/>
      <c r="J111" s="30" t="s">
        <v>297</v>
      </c>
      <c r="K111" s="30"/>
      <c r="L111" s="223"/>
      <c r="M111" s="30" t="s">
        <v>299</v>
      </c>
      <c r="N111" s="30"/>
      <c r="P111" s="73" t="s">
        <v>300</v>
      </c>
      <c r="Q111" s="89"/>
      <c r="R111" s="29"/>
      <c r="S111" s="39">
        <f>IF(Suggested="Yes",AA111,AG111)</f>
        <v>30.65</v>
      </c>
      <c r="T111" s="37" t="s">
        <v>47</v>
      </c>
      <c r="U111" s="5" t="str">
        <f>+Instructions!$B$3</f>
        <v>B</v>
      </c>
      <c r="V111" s="52"/>
      <c r="W111" s="56">
        <f>+Instructions!$C$22</f>
        <v>0</v>
      </c>
      <c r="X111" s="17">
        <f>ROUND($AA111*(1-W111)+0.004999,2)</f>
        <v>30.65</v>
      </c>
      <c r="Y111" s="52"/>
      <c r="Z111" s="6" t="s">
        <v>654</v>
      </c>
      <c r="AA111" s="39">
        <v>30.65</v>
      </c>
      <c r="AB111" s="60">
        <f>+W111</f>
        <v>0</v>
      </c>
      <c r="AC111" s="17">
        <f>+X111</f>
        <v>30.65</v>
      </c>
      <c r="AD111" s="12">
        <f>(AG111-AC111)/AG111</f>
        <v>0</v>
      </c>
      <c r="AE111" s="116"/>
      <c r="AF111" s="207">
        <v>13</v>
      </c>
      <c r="AG111" s="206">
        <f>SUM(AJ111:AL111)+AE111</f>
        <v>30.65</v>
      </c>
      <c r="AH111" s="52"/>
      <c r="AJ111" s="17">
        <f>ROUND(AC111/(1-VLOOKUP(AF111,Group,2,FALSE)),2)</f>
        <v>30.65</v>
      </c>
      <c r="AK111" s="17">
        <f>IF(VLOOKUP(AF111,Group,5,FALSE)="YES",VLOOKUP(ROUND(ROUND(AJ111,1)-AJ111,2),Round,2,FALSE)+VLOOKUP(AF111,Group,6,FALSE),0)</f>
        <v>0</v>
      </c>
      <c r="AL111" s="17">
        <f>IF(VLOOKUP(AF111,Group,7,FALSE)="",0,ROUND(AJ111-0.04999,1)-AJ111+AM111)</f>
        <v>0</v>
      </c>
      <c r="AM111" s="17" t="str">
        <f>IF(VLOOKUP(AF111,Group,7,FALSE)="","",VLOOKUP(AF111,Group,7,FALSE))</f>
        <v/>
      </c>
      <c r="AO111" s="101" t="s">
        <v>58</v>
      </c>
    </row>
    <row r="112" spans="2:41" s="3" customFormat="1" ht="3.95" customHeight="1" x14ac:dyDescent="0.2">
      <c r="P112" s="73"/>
      <c r="Q112" s="89"/>
      <c r="R112" s="6"/>
      <c r="S112" s="39"/>
      <c r="T112" s="6"/>
      <c r="U112" s="5"/>
      <c r="V112" s="52"/>
      <c r="W112" s="56"/>
      <c r="X112" s="15"/>
      <c r="Y112" s="52"/>
      <c r="Z112" s="39"/>
      <c r="AA112" s="39"/>
      <c r="AB112" s="55"/>
      <c r="AC112" s="17"/>
      <c r="AD112" s="15"/>
      <c r="AE112" s="65"/>
      <c r="AF112" s="119"/>
      <c r="AG112" s="39"/>
      <c r="AH112" s="52"/>
      <c r="AJ112" s="17"/>
      <c r="AK112" s="17"/>
      <c r="AL112" s="17"/>
      <c r="AM112" s="17"/>
      <c r="AO112" s="31"/>
    </row>
    <row r="113" spans="2:41" s="3" customFormat="1" ht="9.9499999999999993" customHeight="1" x14ac:dyDescent="0.2">
      <c r="C113" s="188" t="s">
        <v>577</v>
      </c>
      <c r="D113" s="189"/>
      <c r="E113" s="189"/>
      <c r="L113" s="3" t="s">
        <v>87</v>
      </c>
      <c r="M113" s="3" t="s">
        <v>87</v>
      </c>
      <c r="N113" s="3" t="s">
        <v>87</v>
      </c>
      <c r="O113" s="3" t="s">
        <v>87</v>
      </c>
      <c r="P113" s="190"/>
      <c r="Q113" s="6"/>
      <c r="R113" s="78" t="s">
        <v>99</v>
      </c>
      <c r="S113" s="201" t="s">
        <v>122</v>
      </c>
      <c r="T113" s="202"/>
      <c r="U113" s="5"/>
      <c r="V113" s="52"/>
      <c r="W113" s="69"/>
      <c r="X113" s="69"/>
      <c r="Y113" s="52"/>
      <c r="Z113" s="39"/>
      <c r="AA113" s="39"/>
      <c r="AB113" s="55"/>
      <c r="AC113" s="17"/>
      <c r="AD113" s="15"/>
      <c r="AE113" s="65"/>
      <c r="AF113" s="119"/>
      <c r="AG113" s="17"/>
      <c r="AH113" s="52"/>
      <c r="AJ113" s="17"/>
      <c r="AK113" s="17"/>
      <c r="AL113" s="17"/>
      <c r="AM113" s="17"/>
      <c r="AO113" s="31" t="s">
        <v>58</v>
      </c>
    </row>
    <row r="114" spans="2:41" s="3" customFormat="1" ht="2.85" customHeight="1" x14ac:dyDescent="0.2">
      <c r="P114" s="73"/>
      <c r="Q114" s="89"/>
      <c r="R114" s="6"/>
      <c r="S114" s="39"/>
      <c r="T114" s="6"/>
      <c r="U114" s="5"/>
      <c r="V114" s="52"/>
      <c r="W114" s="56"/>
      <c r="X114" s="15"/>
      <c r="Y114" s="52"/>
      <c r="Z114" s="39"/>
      <c r="AA114" s="39"/>
      <c r="AB114" s="55"/>
      <c r="AC114" s="17"/>
      <c r="AD114" s="15"/>
      <c r="AE114" s="65"/>
      <c r="AF114" s="119"/>
      <c r="AG114" s="39"/>
      <c r="AH114" s="52"/>
      <c r="AJ114" s="17"/>
      <c r="AK114" s="17"/>
      <c r="AL114" s="17"/>
      <c r="AM114" s="17"/>
      <c r="AO114" s="31"/>
    </row>
    <row r="115" spans="2:41" s="3" customFormat="1" ht="9.9499999999999993" customHeight="1" x14ac:dyDescent="0.2">
      <c r="C115" s="188"/>
      <c r="D115" s="40" t="s">
        <v>9</v>
      </c>
      <c r="E115" s="169" t="s">
        <v>193</v>
      </c>
      <c r="F115" s="169"/>
      <c r="G115" s="169"/>
      <c r="H115" s="169"/>
      <c r="I115" s="169"/>
      <c r="J115" s="169"/>
      <c r="K115" s="169"/>
      <c r="L115" s="169"/>
      <c r="M115" s="169"/>
      <c r="N115" s="169"/>
      <c r="O115" s="169"/>
      <c r="P115" s="169"/>
      <c r="S115" s="21"/>
      <c r="T115" s="191"/>
      <c r="U115" s="5"/>
      <c r="V115" s="52"/>
      <c r="W115" s="69"/>
      <c r="X115" s="69"/>
      <c r="Y115" s="52"/>
      <c r="Z115" s="39"/>
      <c r="AA115" s="39"/>
      <c r="AB115" s="55"/>
      <c r="AC115" s="17"/>
      <c r="AD115" s="15"/>
      <c r="AE115" s="65"/>
      <c r="AF115" s="119"/>
      <c r="AG115" s="17"/>
      <c r="AH115" s="52"/>
      <c r="AJ115" s="17"/>
      <c r="AK115" s="17"/>
      <c r="AL115" s="17"/>
      <c r="AM115" s="17"/>
      <c r="AO115" s="31"/>
    </row>
    <row r="116" spans="2:41" s="3" customFormat="1" ht="1.5" customHeight="1" x14ac:dyDescent="0.2">
      <c r="P116" s="73"/>
      <c r="Q116" s="89"/>
      <c r="R116" s="6"/>
      <c r="S116" s="39"/>
      <c r="T116" s="6"/>
      <c r="U116" s="5"/>
      <c r="V116" s="52"/>
      <c r="W116" s="56"/>
      <c r="X116" s="15"/>
      <c r="Y116" s="52"/>
      <c r="Z116" s="39"/>
      <c r="AA116" s="39"/>
      <c r="AB116" s="55"/>
      <c r="AC116" s="17"/>
      <c r="AD116" s="15"/>
      <c r="AE116" s="65"/>
      <c r="AF116" s="119"/>
      <c r="AG116" s="39"/>
      <c r="AH116" s="52"/>
      <c r="AJ116" s="17"/>
      <c r="AK116" s="17"/>
      <c r="AL116" s="17"/>
      <c r="AM116" s="17"/>
      <c r="AO116" s="31"/>
    </row>
    <row r="117" spans="2:41" s="3" customFormat="1" ht="9.9499999999999993" customHeight="1" x14ac:dyDescent="0.2">
      <c r="B117" s="205" t="s">
        <v>106</v>
      </c>
      <c r="D117" s="40"/>
      <c r="E117" s="73" t="s">
        <v>123</v>
      </c>
      <c r="F117" s="73"/>
      <c r="G117" s="30" t="s">
        <v>48</v>
      </c>
      <c r="H117" s="30"/>
      <c r="I117" s="30"/>
      <c r="J117" s="30"/>
      <c r="K117" s="30"/>
      <c r="L117" s="30"/>
      <c r="M117" s="30"/>
      <c r="N117" s="30"/>
      <c r="P117" s="73" t="s">
        <v>124</v>
      </c>
      <c r="Q117" s="89"/>
      <c r="R117" s="29"/>
      <c r="S117" s="39">
        <f>IF(Suggested="Yes",AA117,AG117)</f>
        <v>18.149999999999999</v>
      </c>
      <c r="T117" s="37" t="s">
        <v>47</v>
      </c>
      <c r="U117" s="5" t="str">
        <f>+Instructions!$B$3</f>
        <v>B</v>
      </c>
      <c r="V117" s="52"/>
      <c r="W117" s="56">
        <f>+Instructions!$C$22</f>
        <v>0</v>
      </c>
      <c r="X117" s="17">
        <f>ROUND($AA117*(1-W117)+0.004999,2)</f>
        <v>18.149999999999999</v>
      </c>
      <c r="Y117" s="52"/>
      <c r="Z117" s="6" t="s">
        <v>654</v>
      </c>
      <c r="AA117" s="39">
        <v>18.149999999999999</v>
      </c>
      <c r="AB117" s="60">
        <f>+W117</f>
        <v>0</v>
      </c>
      <c r="AC117" s="17">
        <f>+X117</f>
        <v>18.149999999999999</v>
      </c>
      <c r="AD117" s="12">
        <f>(AG117-AC117)/AG117</f>
        <v>0</v>
      </c>
      <c r="AE117" s="116"/>
      <c r="AF117" s="211">
        <v>11</v>
      </c>
      <c r="AG117" s="210">
        <f>SUM(AJ117:AL117)+AE117</f>
        <v>18.149999999999999</v>
      </c>
      <c r="AH117" s="52"/>
      <c r="AJ117" s="17">
        <f>ROUND(AC117/(1-VLOOKUP(AF117,Group,2,FALSE)),2)</f>
        <v>18.149999999999999</v>
      </c>
      <c r="AK117" s="17">
        <f>IF(VLOOKUP(AF117,Group,5,FALSE)="YES",VLOOKUP(ROUND(ROUND(AJ117,1)-AJ117,2),Round,2,FALSE)+VLOOKUP(AF117,Group,6,FALSE),0)</f>
        <v>0</v>
      </c>
      <c r="AL117" s="17">
        <f>IF(VLOOKUP(AF117,Group,7,FALSE)="",0,ROUND(AJ117-0.04999,1)-AJ117+AM117)</f>
        <v>0</v>
      </c>
      <c r="AM117" s="17" t="str">
        <f>IF(VLOOKUP(AF117,Group,7,FALSE)="","",VLOOKUP(AF117,Group,7,FALSE))</f>
        <v/>
      </c>
      <c r="AO117" s="101" t="s">
        <v>58</v>
      </c>
    </row>
    <row r="118" spans="2:41" s="3" customFormat="1" ht="9.9499999999999993" customHeight="1" x14ac:dyDescent="0.2">
      <c r="B118" s="205" t="s">
        <v>106</v>
      </c>
      <c r="D118" s="40"/>
      <c r="E118" s="73" t="s">
        <v>125</v>
      </c>
      <c r="F118" s="73"/>
      <c r="G118" s="30" t="s">
        <v>48</v>
      </c>
      <c r="H118" s="30"/>
      <c r="I118" s="30"/>
      <c r="J118" s="30"/>
      <c r="K118" s="30"/>
      <c r="L118" s="30"/>
      <c r="M118" s="30"/>
      <c r="N118" s="30"/>
      <c r="P118" s="73" t="s">
        <v>126</v>
      </c>
      <c r="Q118" s="89"/>
      <c r="R118" s="29"/>
      <c r="S118" s="39">
        <f>IF(Suggested="Yes",AA118,AG118)</f>
        <v>18.149999999999999</v>
      </c>
      <c r="T118" s="37" t="s">
        <v>47</v>
      </c>
      <c r="U118" s="5" t="str">
        <f>+Instructions!$B$3</f>
        <v>B</v>
      </c>
      <c r="V118" s="52"/>
      <c r="W118" s="56">
        <f>+Instructions!$C$22</f>
        <v>0</v>
      </c>
      <c r="X118" s="17">
        <f>ROUND($AA118*(1-W118)+0.004999,2)</f>
        <v>18.149999999999999</v>
      </c>
      <c r="Y118" s="52"/>
      <c r="Z118" s="6" t="s">
        <v>654</v>
      </c>
      <c r="AA118" s="39">
        <v>18.149999999999999</v>
      </c>
      <c r="AB118" s="60">
        <f>+W118</f>
        <v>0</v>
      </c>
      <c r="AC118" s="17">
        <f>+X118</f>
        <v>18.149999999999999</v>
      </c>
      <c r="AD118" s="12">
        <f>(AG118-AC118)/AG118</f>
        <v>0</v>
      </c>
      <c r="AE118" s="116"/>
      <c r="AF118" s="211">
        <v>11</v>
      </c>
      <c r="AG118" s="210">
        <f>SUM(AJ118:AL118)+AE118</f>
        <v>18.149999999999999</v>
      </c>
      <c r="AH118" s="52"/>
      <c r="AJ118" s="17">
        <f>ROUND(AC118/(1-VLOOKUP(AF118,Group,2,FALSE)),2)</f>
        <v>18.149999999999999</v>
      </c>
      <c r="AK118" s="17">
        <f>IF(VLOOKUP(AF118,Group,5,FALSE)="YES",VLOOKUP(ROUND(ROUND(AJ118,1)-AJ118,2),Round,2,FALSE)+VLOOKUP(AF118,Group,6,FALSE),0)</f>
        <v>0</v>
      </c>
      <c r="AL118" s="17">
        <f>IF(VLOOKUP(AF118,Group,7,FALSE)="",0,ROUND(AJ118-0.04999,1)-AJ118+AM118)</f>
        <v>0</v>
      </c>
      <c r="AM118" s="17" t="str">
        <f>IF(VLOOKUP(AF118,Group,7,FALSE)="","",VLOOKUP(AF118,Group,7,FALSE))</f>
        <v/>
      </c>
      <c r="AO118" s="101" t="s">
        <v>58</v>
      </c>
    </row>
    <row r="119" spans="2:41" s="3" customFormat="1" ht="3.95" customHeight="1" x14ac:dyDescent="0.2">
      <c r="P119" s="73"/>
      <c r="Q119" s="89"/>
      <c r="R119" s="6"/>
      <c r="S119" s="39"/>
      <c r="T119" s="6"/>
      <c r="U119" s="5"/>
      <c r="V119" s="52"/>
      <c r="W119" s="56"/>
      <c r="X119" s="15"/>
      <c r="Y119" s="52"/>
      <c r="Z119" s="39"/>
      <c r="AA119" s="39"/>
      <c r="AB119" s="55"/>
      <c r="AC119" s="17"/>
      <c r="AD119" s="15"/>
      <c r="AE119" s="65"/>
      <c r="AF119" s="119"/>
      <c r="AG119" s="39"/>
      <c r="AH119" s="52"/>
      <c r="AJ119" s="17"/>
      <c r="AK119" s="17"/>
      <c r="AL119" s="17"/>
      <c r="AM119" s="17"/>
      <c r="AO119" s="31"/>
    </row>
    <row r="120" spans="2:41" s="3" customFormat="1" ht="9.9499999999999993" customHeight="1" x14ac:dyDescent="0.2">
      <c r="C120" s="188" t="s">
        <v>578</v>
      </c>
      <c r="D120" s="189"/>
      <c r="E120" s="189"/>
      <c r="L120" s="3" t="s">
        <v>87</v>
      </c>
      <c r="M120" s="3" t="s">
        <v>87</v>
      </c>
      <c r="N120" s="3" t="s">
        <v>87</v>
      </c>
      <c r="O120" s="3" t="s">
        <v>87</v>
      </c>
      <c r="P120" s="190"/>
      <c r="Q120" s="6"/>
      <c r="R120" s="78" t="s">
        <v>99</v>
      </c>
      <c r="S120" s="201" t="s">
        <v>332</v>
      </c>
      <c r="T120" s="202"/>
      <c r="U120" s="5"/>
      <c r="V120" s="52"/>
      <c r="W120" s="69"/>
      <c r="X120" s="69"/>
      <c r="Y120" s="52"/>
      <c r="Z120" s="39"/>
      <c r="AA120" s="39"/>
      <c r="AB120" s="55"/>
      <c r="AC120" s="17"/>
      <c r="AD120" s="15"/>
      <c r="AE120" s="65"/>
      <c r="AF120" s="119"/>
      <c r="AG120" s="17"/>
      <c r="AH120" s="52"/>
      <c r="AJ120" s="17"/>
      <c r="AK120" s="17"/>
      <c r="AL120" s="17"/>
      <c r="AM120" s="17"/>
      <c r="AO120" s="31" t="s">
        <v>58</v>
      </c>
    </row>
    <row r="121" spans="2:41" s="3" customFormat="1" ht="2.85" customHeight="1" x14ac:dyDescent="0.2">
      <c r="P121" s="73"/>
      <c r="Q121" s="89"/>
      <c r="R121" s="6"/>
      <c r="S121" s="39"/>
      <c r="T121" s="6"/>
      <c r="U121" s="5"/>
      <c r="V121" s="52"/>
      <c r="W121" s="56"/>
      <c r="X121" s="15"/>
      <c r="Y121" s="52"/>
      <c r="Z121" s="39"/>
      <c r="AA121" s="39"/>
      <c r="AB121" s="55"/>
      <c r="AC121" s="17"/>
      <c r="AD121" s="15"/>
      <c r="AE121" s="65"/>
      <c r="AF121" s="119"/>
      <c r="AG121" s="39"/>
      <c r="AH121" s="52"/>
      <c r="AJ121" s="17"/>
      <c r="AK121" s="17"/>
      <c r="AL121" s="17"/>
      <c r="AM121" s="17"/>
      <c r="AO121" s="31"/>
    </row>
    <row r="122" spans="2:41" s="3" customFormat="1" ht="9.9499999999999993" customHeight="1" x14ac:dyDescent="0.2">
      <c r="B122" s="205" t="s">
        <v>106</v>
      </c>
      <c r="D122" s="40"/>
      <c r="E122" s="73" t="s">
        <v>334</v>
      </c>
      <c r="F122" s="73"/>
      <c r="G122" s="30" t="s">
        <v>651</v>
      </c>
      <c r="H122" s="30"/>
      <c r="I122" s="30"/>
      <c r="J122" s="30"/>
      <c r="K122" s="30"/>
      <c r="L122" s="30"/>
      <c r="M122" s="30"/>
      <c r="N122" s="30"/>
      <c r="P122" s="73" t="s">
        <v>333</v>
      </c>
      <c r="Q122" s="89"/>
      <c r="R122" s="29"/>
      <c r="S122" s="39">
        <f>IF(Suggested="Yes",AA122,AG122)</f>
        <v>29.8</v>
      </c>
      <c r="T122" s="37" t="s">
        <v>47</v>
      </c>
      <c r="U122" s="5" t="str">
        <f>+Instructions!$B$3</f>
        <v>B</v>
      </c>
      <c r="V122" s="52"/>
      <c r="W122" s="56">
        <f>+Instructions!$C$22</f>
        <v>0</v>
      </c>
      <c r="X122" s="17">
        <f t="shared" ref="X122" si="73">ROUND($AA122*(1-W122)+0.004999,2)</f>
        <v>29.8</v>
      </c>
      <c r="Y122" s="52"/>
      <c r="Z122" s="6" t="s">
        <v>654</v>
      </c>
      <c r="AA122" s="39">
        <v>29.8</v>
      </c>
      <c r="AB122" s="60">
        <f t="shared" ref="AB122" si="74">+W122</f>
        <v>0</v>
      </c>
      <c r="AC122" s="17">
        <f t="shared" ref="AC122" si="75">+X122</f>
        <v>29.8</v>
      </c>
      <c r="AD122" s="12">
        <f t="shared" ref="AD122" si="76">(AG122-AC122)/AG122</f>
        <v>0</v>
      </c>
      <c r="AE122" s="116"/>
      <c r="AF122" s="211">
        <v>11</v>
      </c>
      <c r="AG122" s="210">
        <f t="shared" ref="AG122" si="77">SUM(AJ122:AL122)+AE122</f>
        <v>29.8</v>
      </c>
      <c r="AH122" s="52"/>
      <c r="AJ122" s="17">
        <f t="shared" ref="AJ122" si="78">ROUND(AC122/(1-VLOOKUP(AF122,Group,2,FALSE)),2)</f>
        <v>29.8</v>
      </c>
      <c r="AK122" s="17">
        <f t="shared" ref="AK122" si="79">IF(VLOOKUP(AF122,Group,5,FALSE)="YES",VLOOKUP(ROUND(ROUND(AJ122,1)-AJ122,2),Round,2,FALSE)+VLOOKUP(AF122,Group,6,FALSE),0)</f>
        <v>0</v>
      </c>
      <c r="AL122" s="17">
        <f t="shared" ref="AL122" si="80">IF(VLOOKUP(AF122,Group,7,FALSE)="",0,ROUND(AJ122-0.04999,1)-AJ122+AM122)</f>
        <v>0</v>
      </c>
      <c r="AM122" s="17" t="str">
        <f t="shared" ref="AM122" si="81">IF(VLOOKUP(AF122,Group,7,FALSE)="","",VLOOKUP(AF122,Group,7,FALSE))</f>
        <v/>
      </c>
      <c r="AO122" s="101" t="s">
        <v>58</v>
      </c>
    </row>
    <row r="123" spans="2:41" s="3" customFormat="1" ht="3.95" customHeight="1" x14ac:dyDescent="0.2">
      <c r="P123" s="73"/>
      <c r="Q123" s="89"/>
      <c r="R123" s="6"/>
      <c r="S123" s="39"/>
      <c r="T123" s="6"/>
      <c r="U123" s="5"/>
      <c r="V123" s="52"/>
      <c r="W123" s="56"/>
      <c r="X123" s="15"/>
      <c r="Y123" s="52"/>
      <c r="Z123" s="39"/>
      <c r="AA123" s="39"/>
      <c r="AB123" s="55"/>
      <c r="AC123" s="17"/>
      <c r="AD123" s="15"/>
      <c r="AE123" s="65"/>
      <c r="AF123" s="119"/>
      <c r="AG123" s="39"/>
      <c r="AH123" s="52"/>
      <c r="AJ123" s="17"/>
      <c r="AK123" s="17"/>
      <c r="AL123" s="17"/>
      <c r="AM123" s="17"/>
      <c r="AO123" s="31"/>
    </row>
    <row r="124" spans="2:41" s="3" customFormat="1" ht="9.9499999999999993" customHeight="1" x14ac:dyDescent="0.2">
      <c r="C124" s="188" t="s">
        <v>579</v>
      </c>
      <c r="D124" s="189"/>
      <c r="E124" s="189"/>
      <c r="L124" s="3" t="s">
        <v>87</v>
      </c>
      <c r="M124" s="3" t="s">
        <v>87</v>
      </c>
      <c r="N124" s="3" t="s">
        <v>87</v>
      </c>
      <c r="O124" s="3" t="s">
        <v>87</v>
      </c>
      <c r="P124" s="190"/>
      <c r="Q124" s="6"/>
      <c r="R124" s="78" t="s">
        <v>99</v>
      </c>
      <c r="S124" s="201" t="s">
        <v>336</v>
      </c>
      <c r="T124" s="202"/>
      <c r="U124" s="5"/>
      <c r="V124" s="52"/>
      <c r="W124" s="69"/>
      <c r="X124" s="69"/>
      <c r="Y124" s="52"/>
      <c r="Z124" s="39"/>
      <c r="AA124" s="39"/>
      <c r="AB124" s="55"/>
      <c r="AC124" s="17"/>
      <c r="AD124" s="15"/>
      <c r="AE124" s="65"/>
      <c r="AF124" s="119"/>
      <c r="AG124" s="17"/>
      <c r="AH124" s="52"/>
      <c r="AJ124" s="17"/>
      <c r="AK124" s="17"/>
      <c r="AL124" s="17"/>
      <c r="AM124" s="17"/>
      <c r="AO124" s="31" t="s">
        <v>58</v>
      </c>
    </row>
    <row r="125" spans="2:41" s="3" customFormat="1" ht="2.85" customHeight="1" x14ac:dyDescent="0.2">
      <c r="P125" s="73"/>
      <c r="Q125" s="89"/>
      <c r="R125" s="6"/>
      <c r="S125" s="39"/>
      <c r="T125" s="6"/>
      <c r="U125" s="5"/>
      <c r="V125" s="52"/>
      <c r="W125" s="56"/>
      <c r="X125" s="15"/>
      <c r="Y125" s="52"/>
      <c r="Z125" s="39"/>
      <c r="AA125" s="39"/>
      <c r="AB125" s="55"/>
      <c r="AC125" s="17"/>
      <c r="AD125" s="15"/>
      <c r="AE125" s="65"/>
      <c r="AF125" s="119"/>
      <c r="AG125" s="39"/>
      <c r="AH125" s="52"/>
      <c r="AJ125" s="17"/>
      <c r="AK125" s="17"/>
      <c r="AL125" s="17"/>
      <c r="AM125" s="17"/>
      <c r="AO125" s="31"/>
    </row>
    <row r="126" spans="2:41" s="3" customFormat="1" ht="9.9499999999999993" customHeight="1" x14ac:dyDescent="0.2">
      <c r="C126" s="188"/>
      <c r="D126" s="40" t="s">
        <v>9</v>
      </c>
      <c r="E126" s="169" t="s">
        <v>130</v>
      </c>
      <c r="F126" s="169"/>
      <c r="G126" s="169"/>
      <c r="H126" s="169"/>
      <c r="I126" s="169"/>
      <c r="J126" s="169"/>
      <c r="K126" s="169"/>
      <c r="L126" s="169"/>
      <c r="M126" s="169"/>
      <c r="N126" s="169"/>
      <c r="O126" s="169"/>
      <c r="P126" s="169"/>
      <c r="S126" s="21"/>
      <c r="T126" s="191"/>
      <c r="U126" s="5"/>
      <c r="V126" s="52"/>
      <c r="W126" s="69"/>
      <c r="X126" s="69"/>
      <c r="Y126" s="52"/>
      <c r="Z126" s="39"/>
      <c r="AA126" s="39"/>
      <c r="AB126" s="55"/>
      <c r="AC126" s="17"/>
      <c r="AD126" s="15"/>
      <c r="AE126" s="65"/>
      <c r="AF126" s="119"/>
      <c r="AG126" s="17"/>
      <c r="AH126" s="52"/>
      <c r="AJ126" s="17"/>
      <c r="AK126" s="17"/>
      <c r="AL126" s="17"/>
      <c r="AM126" s="17"/>
      <c r="AO126" s="31"/>
    </row>
    <row r="127" spans="2:41" s="3" customFormat="1" ht="1.5" customHeight="1" x14ac:dyDescent="0.2">
      <c r="P127" s="73"/>
      <c r="Q127" s="89"/>
      <c r="R127" s="6"/>
      <c r="S127" s="39"/>
      <c r="T127" s="6"/>
      <c r="U127" s="5"/>
      <c r="V127" s="52"/>
      <c r="W127" s="56"/>
      <c r="X127" s="15"/>
      <c r="Y127" s="52"/>
      <c r="Z127" s="39"/>
      <c r="AA127" s="39"/>
      <c r="AB127" s="55"/>
      <c r="AC127" s="17"/>
      <c r="AD127" s="15"/>
      <c r="AE127" s="65"/>
      <c r="AF127" s="119"/>
      <c r="AG127" s="39"/>
      <c r="AH127" s="52"/>
      <c r="AJ127" s="17"/>
      <c r="AK127" s="17"/>
      <c r="AL127" s="17"/>
      <c r="AM127" s="17"/>
      <c r="AO127" s="31"/>
    </row>
    <row r="128" spans="2:41" s="3" customFormat="1" ht="9.9499999999999993" customHeight="1" x14ac:dyDescent="0.2">
      <c r="B128" s="205" t="s">
        <v>106</v>
      </c>
      <c r="D128" s="40" t="s">
        <v>324</v>
      </c>
      <c r="E128" s="73" t="s">
        <v>337</v>
      </c>
      <c r="F128" s="73"/>
      <c r="G128" s="30" t="s">
        <v>48</v>
      </c>
      <c r="H128" s="30"/>
      <c r="I128" s="30"/>
      <c r="J128" s="30"/>
      <c r="K128" s="30" t="s">
        <v>338</v>
      </c>
      <c r="L128" s="30"/>
      <c r="M128" s="30"/>
      <c r="N128" s="30"/>
      <c r="P128" s="73" t="s">
        <v>91</v>
      </c>
      <c r="Q128" s="89"/>
      <c r="R128" s="29"/>
      <c r="S128" s="39">
        <f>IF(Suggested="Yes",AA128,AG128)</f>
        <v>16.2</v>
      </c>
      <c r="T128" s="37" t="s">
        <v>47</v>
      </c>
      <c r="U128" s="5" t="str">
        <f>+Instructions!$B$3</f>
        <v>B</v>
      </c>
      <c r="V128" s="52"/>
      <c r="W128" s="56">
        <f>+Instructions!$C$22</f>
        <v>0</v>
      </c>
      <c r="X128" s="17">
        <f t="shared" ref="X128" si="82">ROUND($AA128*(1-W128)+0.004999,2)</f>
        <v>16.2</v>
      </c>
      <c r="Y128" s="52"/>
      <c r="Z128" s="6" t="s">
        <v>654</v>
      </c>
      <c r="AA128" s="39">
        <v>16.2</v>
      </c>
      <c r="AB128" s="60">
        <f t="shared" ref="AB128" si="83">+W128</f>
        <v>0</v>
      </c>
      <c r="AC128" s="17">
        <f t="shared" ref="AC128" si="84">+X128</f>
        <v>16.2</v>
      </c>
      <c r="AD128" s="12">
        <f t="shared" ref="AD128" si="85">(AG128-AC128)/AG128</f>
        <v>0</v>
      </c>
      <c r="AE128" s="116"/>
      <c r="AF128" s="211">
        <v>11</v>
      </c>
      <c r="AG128" s="210">
        <f t="shared" ref="AG128" si="86">SUM(AJ128:AL128)+AE128</f>
        <v>16.2</v>
      </c>
      <c r="AH128" s="52"/>
      <c r="AJ128" s="17">
        <f t="shared" ref="AJ128" si="87">ROUND(AC128/(1-VLOOKUP(AF128,Group,2,FALSE)),2)</f>
        <v>16.2</v>
      </c>
      <c r="AK128" s="17">
        <f t="shared" ref="AK128" si="88">IF(VLOOKUP(AF128,Group,5,FALSE)="YES",VLOOKUP(ROUND(ROUND(AJ128,1)-AJ128,2),Round,2,FALSE)+VLOOKUP(AF128,Group,6,FALSE),0)</f>
        <v>0</v>
      </c>
      <c r="AL128" s="17">
        <f t="shared" ref="AL128" si="89">IF(VLOOKUP(AF128,Group,7,FALSE)="",0,ROUND(AJ128-0.04999,1)-AJ128+AM128)</f>
        <v>0</v>
      </c>
      <c r="AM128" s="17" t="str">
        <f t="shared" ref="AM128" si="90">IF(VLOOKUP(AF128,Group,7,FALSE)="","",VLOOKUP(AF128,Group,7,FALSE))</f>
        <v/>
      </c>
      <c r="AO128" s="101" t="s">
        <v>58</v>
      </c>
    </row>
    <row r="129" spans="2:41" s="3" customFormat="1" ht="2.85" customHeight="1" x14ac:dyDescent="0.2">
      <c r="P129" s="73"/>
      <c r="Q129" s="89"/>
      <c r="R129" s="6"/>
      <c r="S129" s="39"/>
      <c r="T129" s="6"/>
      <c r="U129" s="5"/>
      <c r="V129" s="52"/>
      <c r="W129" s="56"/>
      <c r="X129" s="15"/>
      <c r="Y129" s="52"/>
      <c r="Z129" s="39"/>
      <c r="AA129" s="39"/>
      <c r="AB129" s="55"/>
      <c r="AC129" s="17"/>
      <c r="AD129" s="15"/>
      <c r="AE129" s="65"/>
      <c r="AF129" s="119"/>
      <c r="AG129" s="39"/>
      <c r="AH129" s="52"/>
      <c r="AJ129" s="17"/>
      <c r="AK129" s="17"/>
      <c r="AL129" s="17"/>
      <c r="AM129" s="17"/>
      <c r="AO129" s="31"/>
    </row>
    <row r="130" spans="2:41" s="3" customFormat="1" ht="9.9499999999999993" customHeight="1" x14ac:dyDescent="0.2">
      <c r="B130" s="205" t="s">
        <v>106</v>
      </c>
      <c r="D130" s="40" t="s">
        <v>325</v>
      </c>
      <c r="E130" s="73" t="s">
        <v>337</v>
      </c>
      <c r="F130" s="73"/>
      <c r="G130" s="30" t="s">
        <v>646</v>
      </c>
      <c r="H130" s="30"/>
      <c r="I130" s="30"/>
      <c r="J130" s="30"/>
      <c r="K130" s="30"/>
      <c r="L130" s="30"/>
      <c r="M130" s="30"/>
      <c r="N130" s="30"/>
      <c r="P130" s="73" t="s">
        <v>91</v>
      </c>
      <c r="Q130" s="89"/>
      <c r="R130" s="29"/>
      <c r="S130" s="39">
        <f>IF(Suggested="Yes",AA130,AG130)</f>
        <v>16.850000000000001</v>
      </c>
      <c r="T130" s="37" t="s">
        <v>47</v>
      </c>
      <c r="U130" s="5" t="str">
        <f>+Instructions!$B$3</f>
        <v>B</v>
      </c>
      <c r="V130" s="52"/>
      <c r="W130" s="56">
        <f>+Instructions!$C$22</f>
        <v>0</v>
      </c>
      <c r="X130" s="17">
        <f t="shared" ref="X130" si="91">ROUND($AA130*(1-W130)+0.004999,2)</f>
        <v>16.850000000000001</v>
      </c>
      <c r="Y130" s="52"/>
      <c r="Z130" s="6" t="s">
        <v>654</v>
      </c>
      <c r="AA130" s="39">
        <v>16.850000000000001</v>
      </c>
      <c r="AB130" s="60">
        <f t="shared" ref="AB130" si="92">+W130</f>
        <v>0</v>
      </c>
      <c r="AC130" s="17">
        <f t="shared" ref="AC130" si="93">+X130</f>
        <v>16.850000000000001</v>
      </c>
      <c r="AD130" s="12">
        <f t="shared" ref="AD130" si="94">(AG130-AC130)/AG130</f>
        <v>0</v>
      </c>
      <c r="AE130" s="116"/>
      <c r="AF130" s="211">
        <v>11</v>
      </c>
      <c r="AG130" s="210">
        <f t="shared" ref="AG130" si="95">SUM(AJ130:AL130)+AE130</f>
        <v>16.850000000000001</v>
      </c>
      <c r="AH130" s="52"/>
      <c r="AJ130" s="17">
        <f t="shared" ref="AJ130" si="96">ROUND(AC130/(1-VLOOKUP(AF130,Group,2,FALSE)),2)</f>
        <v>16.850000000000001</v>
      </c>
      <c r="AK130" s="17">
        <f t="shared" ref="AK130" si="97">IF(VLOOKUP(AF130,Group,5,FALSE)="YES",VLOOKUP(ROUND(ROUND(AJ130,1)-AJ130,2),Round,2,FALSE)+VLOOKUP(AF130,Group,6,FALSE),0)</f>
        <v>0</v>
      </c>
      <c r="AL130" s="17">
        <f t="shared" ref="AL130" si="98">IF(VLOOKUP(AF130,Group,7,FALSE)="",0,ROUND(AJ130-0.04999,1)-AJ130+AM130)</f>
        <v>0</v>
      </c>
      <c r="AM130" s="17" t="str">
        <f t="shared" ref="AM130" si="99">IF(VLOOKUP(AF130,Group,7,FALSE)="","",VLOOKUP(AF130,Group,7,FALSE))</f>
        <v/>
      </c>
      <c r="AO130" s="101" t="s">
        <v>58</v>
      </c>
    </row>
    <row r="131" spans="2:41" s="3" customFormat="1" ht="9.9499999999999993" customHeight="1" x14ac:dyDescent="0.2">
      <c r="B131" s="205" t="s">
        <v>106</v>
      </c>
      <c r="D131" s="40"/>
      <c r="E131" s="73" t="s">
        <v>337</v>
      </c>
      <c r="F131" s="73"/>
      <c r="G131" s="30" t="s">
        <v>647</v>
      </c>
      <c r="H131" s="30"/>
      <c r="I131" s="30"/>
      <c r="J131" s="30"/>
      <c r="K131" s="30"/>
      <c r="L131" s="30"/>
      <c r="M131" s="30"/>
      <c r="N131" s="30"/>
      <c r="P131" s="73" t="s">
        <v>91</v>
      </c>
      <c r="Q131" s="89"/>
      <c r="R131" s="29"/>
      <c r="S131" s="39">
        <f>IF(Suggested="Yes",AA131,AG131)</f>
        <v>16.850000000000001</v>
      </c>
      <c r="T131" s="37" t="s">
        <v>47</v>
      </c>
      <c r="U131" s="5" t="str">
        <f>+Instructions!$B$3</f>
        <v>B</v>
      </c>
      <c r="V131" s="52"/>
      <c r="W131" s="56">
        <f>+Instructions!$C$22</f>
        <v>0</v>
      </c>
      <c r="X131" s="17">
        <f t="shared" ref="X131" si="100">ROUND($AA131*(1-W131)+0.004999,2)</f>
        <v>16.850000000000001</v>
      </c>
      <c r="Y131" s="52"/>
      <c r="Z131" s="6" t="s">
        <v>654</v>
      </c>
      <c r="AA131" s="39">
        <v>16.850000000000001</v>
      </c>
      <c r="AB131" s="60">
        <f t="shared" ref="AB131" si="101">+W131</f>
        <v>0</v>
      </c>
      <c r="AC131" s="17">
        <f t="shared" ref="AC131" si="102">+X131</f>
        <v>16.850000000000001</v>
      </c>
      <c r="AD131" s="12">
        <f t="shared" ref="AD131" si="103">(AG131-AC131)/AG131</f>
        <v>0</v>
      </c>
      <c r="AE131" s="116"/>
      <c r="AF131" s="211">
        <v>11</v>
      </c>
      <c r="AG131" s="210">
        <f t="shared" ref="AG131" si="104">SUM(AJ131:AL131)+AE131</f>
        <v>16.850000000000001</v>
      </c>
      <c r="AH131" s="52"/>
      <c r="AJ131" s="17">
        <f t="shared" ref="AJ131" si="105">ROUND(AC131/(1-VLOOKUP(AF131,Group,2,FALSE)),2)</f>
        <v>16.850000000000001</v>
      </c>
      <c r="AK131" s="17">
        <f t="shared" ref="AK131" si="106">IF(VLOOKUP(AF131,Group,5,FALSE)="YES",VLOOKUP(ROUND(ROUND(AJ131,1)-AJ131,2),Round,2,FALSE)+VLOOKUP(AF131,Group,6,FALSE),0)</f>
        <v>0</v>
      </c>
      <c r="AL131" s="17">
        <f t="shared" ref="AL131" si="107">IF(VLOOKUP(AF131,Group,7,FALSE)="",0,ROUND(AJ131-0.04999,1)-AJ131+AM131)</f>
        <v>0</v>
      </c>
      <c r="AM131" s="17" t="str">
        <f t="shared" ref="AM131" si="108">IF(VLOOKUP(AF131,Group,7,FALSE)="","",VLOOKUP(AF131,Group,7,FALSE))</f>
        <v/>
      </c>
      <c r="AO131" s="101" t="s">
        <v>58</v>
      </c>
    </row>
    <row r="132" spans="2:41" s="3" customFormat="1" ht="9.9499999999999993" customHeight="1" x14ac:dyDescent="0.2">
      <c r="B132" s="205" t="s">
        <v>106</v>
      </c>
      <c r="D132" s="40"/>
      <c r="E132" s="73" t="s">
        <v>337</v>
      </c>
      <c r="F132" s="73"/>
      <c r="G132" s="30" t="s">
        <v>648</v>
      </c>
      <c r="H132" s="30"/>
      <c r="I132" s="30"/>
      <c r="J132" s="30"/>
      <c r="K132" s="30"/>
      <c r="L132" s="30"/>
      <c r="M132" s="30"/>
      <c r="N132" s="30"/>
      <c r="P132" s="73" t="s">
        <v>91</v>
      </c>
      <c r="Q132" s="89"/>
      <c r="R132" s="29"/>
      <c r="S132" s="39">
        <f>IF(Suggested="Yes",AA132,AG132)</f>
        <v>16.850000000000001</v>
      </c>
      <c r="T132" s="37" t="s">
        <v>47</v>
      </c>
      <c r="U132" s="5" t="str">
        <f>+Instructions!$B$3</f>
        <v>B</v>
      </c>
      <c r="V132" s="52"/>
      <c r="W132" s="56">
        <f>+Instructions!$C$22</f>
        <v>0</v>
      </c>
      <c r="X132" s="17">
        <f t="shared" ref="X132" si="109">ROUND($AA132*(1-W132)+0.004999,2)</f>
        <v>16.850000000000001</v>
      </c>
      <c r="Y132" s="52"/>
      <c r="Z132" s="6" t="s">
        <v>654</v>
      </c>
      <c r="AA132" s="39">
        <v>16.850000000000001</v>
      </c>
      <c r="AB132" s="60">
        <f t="shared" ref="AB132" si="110">+W132</f>
        <v>0</v>
      </c>
      <c r="AC132" s="17">
        <f t="shared" ref="AC132" si="111">+X132</f>
        <v>16.850000000000001</v>
      </c>
      <c r="AD132" s="12">
        <f t="shared" ref="AD132" si="112">(AG132-AC132)/AG132</f>
        <v>0</v>
      </c>
      <c r="AE132" s="116"/>
      <c r="AF132" s="211">
        <v>11</v>
      </c>
      <c r="AG132" s="210">
        <f t="shared" ref="AG132" si="113">SUM(AJ132:AL132)+AE132</f>
        <v>16.850000000000001</v>
      </c>
      <c r="AH132" s="52"/>
      <c r="AJ132" s="17">
        <f t="shared" ref="AJ132" si="114">ROUND(AC132/(1-VLOOKUP(AF132,Group,2,FALSE)),2)</f>
        <v>16.850000000000001</v>
      </c>
      <c r="AK132" s="17">
        <f t="shared" ref="AK132" si="115">IF(VLOOKUP(AF132,Group,5,FALSE)="YES",VLOOKUP(ROUND(ROUND(AJ132,1)-AJ132,2),Round,2,FALSE)+VLOOKUP(AF132,Group,6,FALSE),0)</f>
        <v>0</v>
      </c>
      <c r="AL132" s="17">
        <f t="shared" ref="AL132" si="116">IF(VLOOKUP(AF132,Group,7,FALSE)="",0,ROUND(AJ132-0.04999,1)-AJ132+AM132)</f>
        <v>0</v>
      </c>
      <c r="AM132" s="17" t="str">
        <f t="shared" ref="AM132" si="117">IF(VLOOKUP(AF132,Group,7,FALSE)="","",VLOOKUP(AF132,Group,7,FALSE))</f>
        <v/>
      </c>
      <c r="AO132" s="101" t="s">
        <v>58</v>
      </c>
    </row>
    <row r="133" spans="2:41" s="3" customFormat="1" ht="3.95" customHeight="1" x14ac:dyDescent="0.2">
      <c r="P133" s="73"/>
      <c r="Q133" s="89"/>
      <c r="R133" s="6"/>
      <c r="S133" s="39"/>
      <c r="T133" s="6"/>
      <c r="U133" s="5"/>
      <c r="V133" s="52"/>
      <c r="W133" s="56"/>
      <c r="X133" s="15"/>
      <c r="Y133" s="52"/>
      <c r="Z133" s="39"/>
      <c r="AA133" s="39"/>
      <c r="AB133" s="55"/>
      <c r="AC133" s="17"/>
      <c r="AD133" s="15"/>
      <c r="AE133" s="65"/>
      <c r="AF133" s="119"/>
      <c r="AG133" s="39"/>
      <c r="AH133" s="52"/>
      <c r="AJ133" s="17"/>
      <c r="AK133" s="17"/>
      <c r="AL133" s="17"/>
      <c r="AM133" s="17"/>
      <c r="AO133" s="31"/>
    </row>
    <row r="134" spans="2:41" s="3" customFormat="1" ht="9.9499999999999993" customHeight="1" x14ac:dyDescent="0.2">
      <c r="C134" s="188" t="s">
        <v>580</v>
      </c>
      <c r="D134" s="189"/>
      <c r="E134" s="189"/>
      <c r="L134" s="3" t="s">
        <v>87</v>
      </c>
      <c r="M134" s="3" t="s">
        <v>87</v>
      </c>
      <c r="N134" s="3" t="s">
        <v>87</v>
      </c>
      <c r="O134" s="3" t="s">
        <v>87</v>
      </c>
      <c r="P134" s="190"/>
      <c r="Q134" s="6"/>
      <c r="R134" s="78" t="s">
        <v>99</v>
      </c>
      <c r="S134" s="201" t="s">
        <v>503</v>
      </c>
      <c r="T134" s="202"/>
      <c r="U134" s="5"/>
      <c r="V134" s="52"/>
      <c r="W134" s="69"/>
      <c r="X134" s="69"/>
      <c r="Y134" s="52"/>
      <c r="Z134" s="39"/>
      <c r="AA134" s="39"/>
      <c r="AB134" s="55"/>
      <c r="AC134" s="17"/>
      <c r="AD134" s="15"/>
      <c r="AE134" s="65"/>
      <c r="AF134" s="119"/>
      <c r="AG134" s="17"/>
      <c r="AH134" s="52"/>
      <c r="AJ134" s="17"/>
      <c r="AK134" s="17"/>
      <c r="AL134" s="17"/>
      <c r="AM134" s="17"/>
      <c r="AO134" s="31" t="s">
        <v>58</v>
      </c>
    </row>
    <row r="135" spans="2:41" s="3" customFormat="1" ht="2.85" customHeight="1" x14ac:dyDescent="0.2">
      <c r="P135" s="73"/>
      <c r="Q135" s="89"/>
      <c r="R135" s="6"/>
      <c r="S135" s="39"/>
      <c r="T135" s="6"/>
      <c r="U135" s="5"/>
      <c r="V135" s="52"/>
      <c r="W135" s="56"/>
      <c r="X135" s="15"/>
      <c r="Y135" s="52"/>
      <c r="Z135" s="39"/>
      <c r="AA135" s="39"/>
      <c r="AB135" s="55"/>
      <c r="AC135" s="17"/>
      <c r="AD135" s="15"/>
      <c r="AE135" s="65"/>
      <c r="AF135" s="119"/>
      <c r="AG135" s="39"/>
      <c r="AH135" s="52"/>
      <c r="AJ135" s="17"/>
      <c r="AK135" s="17"/>
      <c r="AL135" s="17"/>
      <c r="AM135" s="17"/>
      <c r="AO135" s="31"/>
    </row>
    <row r="136" spans="2:41" s="3" customFormat="1" ht="9.9499999999999993" customHeight="1" x14ac:dyDescent="0.2">
      <c r="C136" s="188"/>
      <c r="D136" s="40" t="s">
        <v>9</v>
      </c>
      <c r="E136" s="169" t="s">
        <v>504</v>
      </c>
      <c r="F136" s="169"/>
      <c r="G136" s="169"/>
      <c r="H136" s="169"/>
      <c r="I136" s="169"/>
      <c r="J136" s="169"/>
      <c r="K136" s="169"/>
      <c r="L136" s="169"/>
      <c r="M136" s="169"/>
      <c r="N136" s="169"/>
      <c r="O136" s="169"/>
      <c r="P136" s="169"/>
      <c r="S136" s="21"/>
      <c r="T136" s="191"/>
      <c r="U136" s="5"/>
      <c r="V136" s="52"/>
      <c r="W136" s="69"/>
      <c r="X136" s="69"/>
      <c r="Y136" s="52"/>
      <c r="Z136" s="39"/>
      <c r="AA136" s="39"/>
      <c r="AB136" s="55"/>
      <c r="AC136" s="17"/>
      <c r="AD136" s="15"/>
      <c r="AE136" s="65"/>
      <c r="AF136" s="119"/>
      <c r="AG136" s="17"/>
      <c r="AH136" s="52"/>
      <c r="AJ136" s="17"/>
      <c r="AK136" s="17"/>
      <c r="AL136" s="17"/>
      <c r="AM136" s="17"/>
      <c r="AO136" s="31"/>
    </row>
    <row r="137" spans="2:41" s="3" customFormat="1" ht="1.5" customHeight="1" x14ac:dyDescent="0.2">
      <c r="P137" s="73"/>
      <c r="Q137" s="89"/>
      <c r="R137" s="6"/>
      <c r="S137" s="39"/>
      <c r="T137" s="6"/>
      <c r="U137" s="5"/>
      <c r="V137" s="52"/>
      <c r="W137" s="56"/>
      <c r="X137" s="15"/>
      <c r="Y137" s="52"/>
      <c r="Z137" s="39"/>
      <c r="AA137" s="39"/>
      <c r="AB137" s="55"/>
      <c r="AC137" s="17"/>
      <c r="AD137" s="15"/>
      <c r="AE137" s="65"/>
      <c r="AF137" s="119"/>
      <c r="AG137" s="39"/>
      <c r="AH137" s="52"/>
      <c r="AJ137" s="17"/>
      <c r="AK137" s="17"/>
      <c r="AL137" s="17"/>
      <c r="AM137" s="17"/>
      <c r="AO137" s="31"/>
    </row>
    <row r="138" spans="2:41" s="3" customFormat="1" ht="9.9499999999999993" customHeight="1" x14ac:dyDescent="0.2">
      <c r="B138" s="205" t="s">
        <v>106</v>
      </c>
      <c r="D138" s="40"/>
      <c r="E138" s="73" t="s">
        <v>505</v>
      </c>
      <c r="F138" s="73"/>
      <c r="G138" s="30" t="s">
        <v>452</v>
      </c>
      <c r="H138" s="30"/>
      <c r="I138" s="30"/>
      <c r="J138" s="30"/>
      <c r="K138" s="30"/>
      <c r="L138" s="30"/>
      <c r="M138" s="30"/>
      <c r="N138" s="30"/>
      <c r="P138" s="73" t="s">
        <v>117</v>
      </c>
      <c r="Q138" s="89"/>
      <c r="R138" s="29"/>
      <c r="S138" s="39">
        <f>IF(Suggested="Yes",AA138,AG138)</f>
        <v>33.200000000000003</v>
      </c>
      <c r="T138" s="37" t="s">
        <v>47</v>
      </c>
      <c r="U138" s="5" t="str">
        <f>+Instructions!$B$3</f>
        <v>B</v>
      </c>
      <c r="V138" s="52"/>
      <c r="W138" s="56">
        <f>+Instructions!$C$22</f>
        <v>0</v>
      </c>
      <c r="X138" s="17">
        <f t="shared" ref="X138" si="118">ROUND($AA138*(1-W138)+0.004999,2)</f>
        <v>33.200000000000003</v>
      </c>
      <c r="Y138" s="52"/>
      <c r="Z138" s="6" t="s">
        <v>654</v>
      </c>
      <c r="AA138" s="39">
        <v>33.200000000000003</v>
      </c>
      <c r="AB138" s="60">
        <f t="shared" ref="AB138" si="119">+W138</f>
        <v>0</v>
      </c>
      <c r="AC138" s="17">
        <f t="shared" ref="AC138" si="120">+X138</f>
        <v>33.200000000000003</v>
      </c>
      <c r="AD138" s="12">
        <f t="shared" ref="AD138" si="121">(AG138-AC138)/AG138</f>
        <v>0</v>
      </c>
      <c r="AE138" s="116"/>
      <c r="AF138" s="211">
        <v>11</v>
      </c>
      <c r="AG138" s="210">
        <f t="shared" ref="AG138" si="122">SUM(AJ138:AL138)+AE138</f>
        <v>33.200000000000003</v>
      </c>
      <c r="AH138" s="52"/>
      <c r="AJ138" s="17">
        <f t="shared" ref="AJ138" si="123">ROUND(AC138/(1-VLOOKUP(AF138,Group,2,FALSE)),2)</f>
        <v>33.200000000000003</v>
      </c>
      <c r="AK138" s="17">
        <f t="shared" ref="AK138" si="124">IF(VLOOKUP(AF138,Group,5,FALSE)="YES",VLOOKUP(ROUND(ROUND(AJ138,1)-AJ138,2),Round,2,FALSE)+VLOOKUP(AF138,Group,6,FALSE),0)</f>
        <v>0</v>
      </c>
      <c r="AL138" s="17">
        <f t="shared" ref="AL138" si="125">IF(VLOOKUP(AF138,Group,7,FALSE)="",0,ROUND(AJ138-0.04999,1)-AJ138+AM138)</f>
        <v>0</v>
      </c>
      <c r="AM138" s="17" t="str">
        <f t="shared" ref="AM138" si="126">IF(VLOOKUP(AF138,Group,7,FALSE)="","",VLOOKUP(AF138,Group,7,FALSE))</f>
        <v/>
      </c>
      <c r="AO138" s="101" t="s">
        <v>58</v>
      </c>
    </row>
    <row r="139" spans="2:41" s="3" customFormat="1" ht="3.95" customHeight="1" x14ac:dyDescent="0.2">
      <c r="P139" s="73"/>
      <c r="Q139" s="89"/>
      <c r="R139" s="6"/>
      <c r="S139" s="39"/>
      <c r="T139" s="6"/>
      <c r="U139" s="5"/>
      <c r="V139" s="52"/>
      <c r="W139" s="56"/>
      <c r="X139" s="15"/>
      <c r="Y139" s="52"/>
      <c r="Z139" s="39"/>
      <c r="AA139" s="39"/>
      <c r="AB139" s="55"/>
      <c r="AC139" s="17"/>
      <c r="AD139" s="15"/>
      <c r="AE139" s="65"/>
      <c r="AF139" s="119"/>
      <c r="AG139" s="39"/>
      <c r="AH139" s="52"/>
      <c r="AJ139" s="17"/>
      <c r="AK139" s="17"/>
      <c r="AL139" s="17"/>
      <c r="AM139" s="17"/>
      <c r="AO139" s="31"/>
    </row>
    <row r="140" spans="2:41" s="3" customFormat="1" ht="9.9499999999999993" customHeight="1" x14ac:dyDescent="0.2">
      <c r="C140" s="188" t="s">
        <v>582</v>
      </c>
      <c r="D140" s="189"/>
      <c r="E140" s="189"/>
      <c r="L140" s="3" t="s">
        <v>87</v>
      </c>
      <c r="M140" s="3" t="s">
        <v>87</v>
      </c>
      <c r="N140" s="3" t="s">
        <v>87</v>
      </c>
      <c r="O140" s="3" t="s">
        <v>87</v>
      </c>
      <c r="P140" s="190"/>
      <c r="Q140" s="6"/>
      <c r="R140" s="78" t="s">
        <v>99</v>
      </c>
      <c r="S140" s="201" t="s">
        <v>432</v>
      </c>
      <c r="T140" s="202"/>
      <c r="U140" s="5"/>
      <c r="V140" s="52"/>
      <c r="W140" s="69"/>
      <c r="X140" s="69"/>
      <c r="Y140" s="52"/>
      <c r="Z140" s="39"/>
      <c r="AA140" s="39"/>
      <c r="AB140" s="55"/>
      <c r="AC140" s="17"/>
      <c r="AD140" s="15"/>
      <c r="AE140" s="65"/>
      <c r="AF140" s="119"/>
      <c r="AG140" s="17"/>
      <c r="AH140" s="52"/>
      <c r="AJ140" s="17"/>
      <c r="AK140" s="17"/>
      <c r="AL140" s="17"/>
      <c r="AM140" s="17"/>
      <c r="AO140" s="31" t="s">
        <v>58</v>
      </c>
    </row>
    <row r="141" spans="2:41" s="3" customFormat="1" ht="2.85" customHeight="1" x14ac:dyDescent="0.2">
      <c r="P141" s="73"/>
      <c r="Q141" s="89"/>
      <c r="R141" s="6"/>
      <c r="S141" s="39"/>
      <c r="T141" s="6"/>
      <c r="U141" s="5"/>
      <c r="V141" s="52"/>
      <c r="W141" s="56"/>
      <c r="X141" s="15"/>
      <c r="Y141" s="52"/>
      <c r="Z141" s="39"/>
      <c r="AA141" s="39"/>
      <c r="AB141" s="55"/>
      <c r="AC141" s="17"/>
      <c r="AD141" s="15"/>
      <c r="AE141" s="65"/>
      <c r="AF141" s="119"/>
      <c r="AG141" s="39"/>
      <c r="AH141" s="52"/>
      <c r="AJ141" s="17"/>
      <c r="AK141" s="17"/>
      <c r="AL141" s="17"/>
      <c r="AM141" s="17"/>
      <c r="AO141" s="31"/>
    </row>
    <row r="142" spans="2:41" s="3" customFormat="1" ht="9.9499999999999993" customHeight="1" x14ac:dyDescent="0.2">
      <c r="C142" s="188"/>
      <c r="D142" s="40" t="s">
        <v>9</v>
      </c>
      <c r="E142" s="169" t="s">
        <v>433</v>
      </c>
      <c r="F142" s="169"/>
      <c r="G142" s="169"/>
      <c r="H142" s="169"/>
      <c r="I142" s="169"/>
      <c r="J142" s="169"/>
      <c r="K142" s="169"/>
      <c r="L142" s="169"/>
      <c r="M142" s="169"/>
      <c r="N142" s="169"/>
      <c r="O142" s="169"/>
      <c r="P142" s="169"/>
      <c r="S142" s="21"/>
      <c r="T142" s="191"/>
      <c r="U142" s="5"/>
      <c r="V142" s="52"/>
      <c r="W142" s="69"/>
      <c r="X142" s="69"/>
      <c r="Y142" s="52"/>
      <c r="Z142" s="39"/>
      <c r="AA142" s="39"/>
      <c r="AB142" s="55"/>
      <c r="AC142" s="17"/>
      <c r="AD142" s="15"/>
      <c r="AE142" s="65"/>
      <c r="AF142" s="119"/>
      <c r="AG142" s="17"/>
      <c r="AH142" s="52"/>
      <c r="AJ142" s="17"/>
      <c r="AK142" s="17"/>
      <c r="AL142" s="17"/>
      <c r="AM142" s="17"/>
      <c r="AO142" s="31"/>
    </row>
    <row r="143" spans="2:41" s="3" customFormat="1" ht="1.5" customHeight="1" x14ac:dyDescent="0.2">
      <c r="P143" s="73"/>
      <c r="Q143" s="89"/>
      <c r="R143" s="6"/>
      <c r="S143" s="39"/>
      <c r="T143" s="6"/>
      <c r="U143" s="5"/>
      <c r="V143" s="52"/>
      <c r="W143" s="56"/>
      <c r="X143" s="15"/>
      <c r="Y143" s="52"/>
      <c r="Z143" s="39"/>
      <c r="AA143" s="39"/>
      <c r="AB143" s="55"/>
      <c r="AC143" s="17"/>
      <c r="AD143" s="15"/>
      <c r="AE143" s="65"/>
      <c r="AF143" s="119"/>
      <c r="AG143" s="39"/>
      <c r="AH143" s="52"/>
      <c r="AJ143" s="17"/>
      <c r="AK143" s="17"/>
      <c r="AL143" s="17"/>
      <c r="AM143" s="17"/>
      <c r="AO143" s="31"/>
    </row>
    <row r="144" spans="2:41" s="3" customFormat="1" ht="9.9499999999999993" customHeight="1" x14ac:dyDescent="0.2">
      <c r="B144" s="205" t="s">
        <v>106</v>
      </c>
      <c r="D144" s="40"/>
      <c r="E144" s="73" t="s">
        <v>437</v>
      </c>
      <c r="F144" s="73"/>
      <c r="G144" s="30" t="s">
        <v>48</v>
      </c>
      <c r="H144" s="30"/>
      <c r="I144" s="30" t="s">
        <v>87</v>
      </c>
      <c r="J144" s="30"/>
      <c r="K144" s="30"/>
      <c r="L144" s="30"/>
      <c r="M144" s="30"/>
      <c r="N144" s="30"/>
      <c r="P144" s="73" t="s">
        <v>117</v>
      </c>
      <c r="Q144" s="89"/>
      <c r="R144" s="29"/>
      <c r="S144" s="39">
        <f>IF(Suggested="Yes",AA144,AG144)</f>
        <v>19.899999999999999</v>
      </c>
      <c r="T144" s="37" t="s">
        <v>47</v>
      </c>
      <c r="U144" s="5" t="str">
        <f>+Instructions!$B$3</f>
        <v>B</v>
      </c>
      <c r="V144" s="52"/>
      <c r="W144" s="56">
        <f>+Instructions!$C$22</f>
        <v>0</v>
      </c>
      <c r="X144" s="17">
        <f t="shared" ref="X144" si="127">ROUND($AA144*(1-W144)+0.004999,2)</f>
        <v>19.899999999999999</v>
      </c>
      <c r="Y144" s="52"/>
      <c r="Z144" s="6" t="s">
        <v>654</v>
      </c>
      <c r="AA144" s="39">
        <v>19.899999999999999</v>
      </c>
      <c r="AB144" s="60">
        <f t="shared" ref="AB144" si="128">+W144</f>
        <v>0</v>
      </c>
      <c r="AC144" s="17">
        <f t="shared" ref="AC144" si="129">+X144</f>
        <v>19.899999999999999</v>
      </c>
      <c r="AD144" s="12">
        <f t="shared" ref="AD144" si="130">(AG144-AC144)/AG144</f>
        <v>0</v>
      </c>
      <c r="AE144" s="116"/>
      <c r="AF144" s="211">
        <v>11</v>
      </c>
      <c r="AG144" s="210">
        <f t="shared" ref="AG144" si="131">SUM(AJ144:AL144)+AE144</f>
        <v>19.899999999999999</v>
      </c>
      <c r="AH144" s="52"/>
      <c r="AJ144" s="17">
        <f t="shared" ref="AJ144" si="132">ROUND(AC144/(1-VLOOKUP(AF144,Group,2,FALSE)),2)</f>
        <v>19.899999999999999</v>
      </c>
      <c r="AK144" s="17">
        <f t="shared" ref="AK144" si="133">IF(VLOOKUP(AF144,Group,5,FALSE)="YES",VLOOKUP(ROUND(ROUND(AJ144,1)-AJ144,2),Round,2,FALSE)+VLOOKUP(AF144,Group,6,FALSE),0)</f>
        <v>0</v>
      </c>
      <c r="AL144" s="17">
        <f t="shared" ref="AL144" si="134">IF(VLOOKUP(AF144,Group,7,FALSE)="",0,ROUND(AJ144-0.04999,1)-AJ144+AM144)</f>
        <v>0</v>
      </c>
      <c r="AM144" s="17" t="str">
        <f t="shared" ref="AM144" si="135">IF(VLOOKUP(AF144,Group,7,FALSE)="","",VLOOKUP(AF144,Group,7,FALSE))</f>
        <v/>
      </c>
      <c r="AO144" s="101" t="s">
        <v>58</v>
      </c>
    </row>
    <row r="145" spans="2:41" s="3" customFormat="1" ht="3.95" customHeight="1" x14ac:dyDescent="0.2">
      <c r="P145" s="73"/>
      <c r="Q145" s="89"/>
      <c r="R145" s="6"/>
      <c r="S145" s="39"/>
      <c r="T145" s="6"/>
      <c r="U145" s="5"/>
      <c r="V145" s="52"/>
      <c r="W145" s="56"/>
      <c r="X145" s="15"/>
      <c r="Y145" s="52"/>
      <c r="Z145" s="39"/>
      <c r="AA145" s="39"/>
      <c r="AB145" s="55"/>
      <c r="AC145" s="17"/>
      <c r="AD145" s="15"/>
      <c r="AE145" s="65"/>
      <c r="AF145" s="119"/>
      <c r="AG145" s="39"/>
      <c r="AH145" s="52"/>
      <c r="AJ145" s="17"/>
      <c r="AK145" s="17"/>
      <c r="AL145" s="17"/>
      <c r="AM145" s="17"/>
      <c r="AO145" s="31"/>
    </row>
    <row r="146" spans="2:41" s="3" customFormat="1" ht="9.9499999999999993" customHeight="1" x14ac:dyDescent="0.2">
      <c r="C146" s="188" t="s">
        <v>581</v>
      </c>
      <c r="D146" s="189"/>
      <c r="E146" s="189"/>
      <c r="L146" s="3" t="s">
        <v>87</v>
      </c>
      <c r="M146" s="3" t="s">
        <v>87</v>
      </c>
      <c r="N146" s="3" t="s">
        <v>87</v>
      </c>
      <c r="O146" s="3" t="s">
        <v>87</v>
      </c>
      <c r="P146" s="190"/>
      <c r="Q146" s="6"/>
      <c r="R146" s="78" t="s">
        <v>99</v>
      </c>
      <c r="S146" s="201" t="s">
        <v>383</v>
      </c>
      <c r="T146" s="202"/>
      <c r="U146" s="5"/>
      <c r="V146" s="52"/>
      <c r="W146" s="69"/>
      <c r="X146" s="69"/>
      <c r="Y146" s="52"/>
      <c r="Z146" s="39"/>
      <c r="AA146" s="39"/>
      <c r="AB146" s="55"/>
      <c r="AC146" s="17"/>
      <c r="AD146" s="15"/>
      <c r="AE146" s="65"/>
      <c r="AF146" s="119"/>
      <c r="AG146" s="17"/>
      <c r="AH146" s="52"/>
      <c r="AJ146" s="17"/>
      <c r="AK146" s="17"/>
      <c r="AL146" s="17"/>
      <c r="AM146" s="17"/>
      <c r="AO146" s="31" t="s">
        <v>58</v>
      </c>
    </row>
    <row r="147" spans="2:41" s="3" customFormat="1" ht="2.85" customHeight="1" x14ac:dyDescent="0.2">
      <c r="P147" s="73"/>
      <c r="Q147" s="89"/>
      <c r="R147" s="6"/>
      <c r="S147" s="39"/>
      <c r="T147" s="6"/>
      <c r="U147" s="5"/>
      <c r="V147" s="52"/>
      <c r="W147" s="56"/>
      <c r="X147" s="15"/>
      <c r="Y147" s="52"/>
      <c r="Z147" s="39"/>
      <c r="AA147" s="39"/>
      <c r="AB147" s="55"/>
      <c r="AC147" s="17"/>
      <c r="AD147" s="15"/>
      <c r="AE147" s="65"/>
      <c r="AF147" s="119"/>
      <c r="AG147" s="39"/>
      <c r="AH147" s="52"/>
      <c r="AJ147" s="17"/>
      <c r="AK147" s="17"/>
      <c r="AL147" s="17"/>
      <c r="AM147" s="17"/>
      <c r="AO147" s="31"/>
    </row>
    <row r="148" spans="2:41" s="3" customFormat="1" ht="9.9499999999999993" customHeight="1" x14ac:dyDescent="0.2">
      <c r="C148" s="188"/>
      <c r="D148" s="40" t="s">
        <v>9</v>
      </c>
      <c r="E148" s="169" t="s">
        <v>384</v>
      </c>
      <c r="F148" s="169" t="s">
        <v>385</v>
      </c>
      <c r="G148" s="169"/>
      <c r="H148" s="169"/>
      <c r="I148" s="169"/>
      <c r="J148" s="169" t="s">
        <v>387</v>
      </c>
      <c r="L148" s="169"/>
      <c r="M148" s="169" t="s">
        <v>327</v>
      </c>
      <c r="N148" s="169"/>
      <c r="O148" s="169"/>
      <c r="P148" s="169"/>
      <c r="S148" s="21"/>
      <c r="T148" s="191"/>
      <c r="U148" s="5"/>
      <c r="V148" s="52"/>
      <c r="W148" s="69"/>
      <c r="X148" s="69"/>
      <c r="Y148" s="52"/>
      <c r="Z148" s="39"/>
      <c r="AA148" s="39"/>
      <c r="AB148" s="55"/>
      <c r="AC148" s="17"/>
      <c r="AD148" s="15"/>
      <c r="AE148" s="65"/>
      <c r="AF148" s="119"/>
      <c r="AG148" s="17"/>
      <c r="AH148" s="52"/>
      <c r="AJ148" s="17"/>
      <c r="AK148" s="17"/>
      <c r="AL148" s="17"/>
      <c r="AM148" s="17"/>
      <c r="AO148" s="31"/>
    </row>
    <row r="149" spans="2:41" s="3" customFormat="1" ht="9.9499999999999993" customHeight="1" x14ac:dyDescent="0.2">
      <c r="C149" s="188"/>
      <c r="D149" s="40"/>
      <c r="E149" s="169" t="s">
        <v>120</v>
      </c>
      <c r="F149" s="169" t="s">
        <v>386</v>
      </c>
      <c r="G149" s="169"/>
      <c r="H149" s="169"/>
      <c r="I149" s="169"/>
      <c r="J149" s="169" t="s">
        <v>388</v>
      </c>
      <c r="L149" s="169"/>
      <c r="M149" s="169" t="s">
        <v>389</v>
      </c>
      <c r="N149" s="169"/>
      <c r="O149" s="169"/>
      <c r="P149" s="169"/>
      <c r="S149" s="21"/>
      <c r="T149" s="191"/>
      <c r="U149" s="5"/>
      <c r="V149" s="52"/>
      <c r="W149" s="69"/>
      <c r="X149" s="69"/>
      <c r="Y149" s="52"/>
      <c r="Z149" s="39"/>
      <c r="AA149" s="39"/>
      <c r="AB149" s="55"/>
      <c r="AC149" s="17"/>
      <c r="AD149" s="15"/>
      <c r="AE149" s="65"/>
      <c r="AF149" s="119"/>
      <c r="AG149" s="17"/>
      <c r="AH149" s="52"/>
      <c r="AJ149" s="17"/>
      <c r="AK149" s="17"/>
      <c r="AL149" s="17"/>
      <c r="AM149" s="17"/>
      <c r="AO149" s="31"/>
    </row>
    <row r="150" spans="2:41" s="3" customFormat="1" ht="1.5" customHeight="1" x14ac:dyDescent="0.2">
      <c r="P150" s="73"/>
      <c r="Q150" s="89"/>
      <c r="R150" s="6"/>
      <c r="S150" s="39"/>
      <c r="T150" s="6"/>
      <c r="U150" s="5"/>
      <c r="V150" s="52"/>
      <c r="W150" s="56"/>
      <c r="X150" s="15"/>
      <c r="Y150" s="52"/>
      <c r="Z150" s="39"/>
      <c r="AA150" s="39"/>
      <c r="AB150" s="55"/>
      <c r="AC150" s="17"/>
      <c r="AD150" s="15"/>
      <c r="AE150" s="65"/>
      <c r="AF150" s="119"/>
      <c r="AG150" s="39"/>
      <c r="AH150" s="52"/>
      <c r="AJ150" s="17"/>
      <c r="AK150" s="17"/>
      <c r="AL150" s="17"/>
      <c r="AM150" s="17"/>
      <c r="AO150" s="31"/>
    </row>
    <row r="151" spans="2:41" s="3" customFormat="1" ht="9.9499999999999993" customHeight="1" x14ac:dyDescent="0.2">
      <c r="B151" s="205" t="s">
        <v>106</v>
      </c>
      <c r="D151" s="40"/>
      <c r="E151" s="73" t="s">
        <v>381</v>
      </c>
      <c r="F151" s="73"/>
      <c r="G151" s="30" t="s">
        <v>48</v>
      </c>
      <c r="H151" s="30"/>
      <c r="I151" s="30" t="s">
        <v>87</v>
      </c>
      <c r="J151" s="30"/>
      <c r="K151" s="30"/>
      <c r="L151" s="30"/>
      <c r="M151" s="30"/>
      <c r="N151" s="30"/>
      <c r="P151" s="73" t="s">
        <v>382</v>
      </c>
      <c r="Q151" s="89"/>
      <c r="R151" s="29"/>
      <c r="S151" s="39">
        <f>IF(Suggested="Yes",AA151,AG151)</f>
        <v>16.600000000000001</v>
      </c>
      <c r="T151" s="37" t="s">
        <v>47</v>
      </c>
      <c r="U151" s="5" t="str">
        <f>+Instructions!$B$3</f>
        <v>B</v>
      </c>
      <c r="V151" s="52"/>
      <c r="W151" s="56">
        <f>+Instructions!$C$22</f>
        <v>0</v>
      </c>
      <c r="X151" s="17">
        <f>ROUND($AA151*(1-W151)+0.004999,2)</f>
        <v>16.600000000000001</v>
      </c>
      <c r="Y151" s="52"/>
      <c r="Z151" s="6" t="s">
        <v>654</v>
      </c>
      <c r="AA151" s="39">
        <v>16.600000000000001</v>
      </c>
      <c r="AB151" s="60">
        <f>+W151</f>
        <v>0</v>
      </c>
      <c r="AC151" s="17">
        <f>+X151</f>
        <v>16.600000000000001</v>
      </c>
      <c r="AD151" s="12">
        <f>(AG151-AC151)/AG151</f>
        <v>0</v>
      </c>
      <c r="AE151" s="116"/>
      <c r="AF151" s="211">
        <v>11</v>
      </c>
      <c r="AG151" s="210">
        <f>SUM(AJ151:AL151)+AE151</f>
        <v>16.600000000000001</v>
      </c>
      <c r="AH151" s="52"/>
      <c r="AJ151" s="17">
        <f>ROUND(AC151/(1-VLOOKUP(AF151,Group,2,FALSE)),2)</f>
        <v>16.600000000000001</v>
      </c>
      <c r="AK151" s="17">
        <f>IF(VLOOKUP(AF151,Group,5,FALSE)="YES",VLOOKUP(ROUND(ROUND(AJ151,1)-AJ151,2),Round,2,FALSE)+VLOOKUP(AF151,Group,6,FALSE),0)</f>
        <v>0</v>
      </c>
      <c r="AL151" s="17">
        <f>IF(VLOOKUP(AF151,Group,7,FALSE)="",0,ROUND(AJ151-0.04999,1)-AJ151+AM151)</f>
        <v>0</v>
      </c>
      <c r="AM151" s="17" t="str">
        <f>IF(VLOOKUP(AF151,Group,7,FALSE)="","",VLOOKUP(AF151,Group,7,FALSE))</f>
        <v/>
      </c>
      <c r="AO151" s="101" t="s">
        <v>58</v>
      </c>
    </row>
    <row r="152" spans="2:41" s="3" customFormat="1" ht="3.95" customHeight="1" x14ac:dyDescent="0.2">
      <c r="P152" s="73"/>
      <c r="Q152" s="89"/>
      <c r="R152" s="6"/>
      <c r="S152" s="39"/>
      <c r="T152" s="6"/>
      <c r="U152" s="5"/>
      <c r="V152" s="52"/>
      <c r="W152" s="56"/>
      <c r="X152" s="15"/>
      <c r="Y152" s="52"/>
      <c r="Z152" s="39"/>
      <c r="AA152" s="39"/>
      <c r="AB152" s="55"/>
      <c r="AC152" s="17"/>
      <c r="AD152" s="15"/>
      <c r="AE152" s="65"/>
      <c r="AF152" s="119"/>
      <c r="AG152" s="39"/>
      <c r="AH152" s="52"/>
      <c r="AJ152" s="17"/>
      <c r="AK152" s="17"/>
      <c r="AL152" s="17"/>
      <c r="AM152" s="17"/>
      <c r="AO152" s="31"/>
    </row>
    <row r="153" spans="2:41" s="3" customFormat="1" ht="9.9499999999999993" customHeight="1" x14ac:dyDescent="0.2">
      <c r="C153" s="188" t="s">
        <v>583</v>
      </c>
      <c r="D153" s="189"/>
      <c r="E153" s="189"/>
      <c r="L153" s="3" t="s">
        <v>87</v>
      </c>
      <c r="M153" s="3" t="s">
        <v>87</v>
      </c>
      <c r="N153" s="3" t="s">
        <v>87</v>
      </c>
      <c r="O153" s="3" t="s">
        <v>87</v>
      </c>
      <c r="P153" s="190"/>
      <c r="Q153" s="6"/>
      <c r="R153" s="78" t="s">
        <v>99</v>
      </c>
      <c r="S153" s="201" t="s">
        <v>438</v>
      </c>
      <c r="T153" s="202"/>
      <c r="U153" s="5"/>
      <c r="V153" s="52"/>
      <c r="W153" s="69"/>
      <c r="X153" s="69"/>
      <c r="Y153" s="52"/>
      <c r="Z153" s="39"/>
      <c r="AA153" s="39"/>
      <c r="AB153" s="55"/>
      <c r="AC153" s="17"/>
      <c r="AD153" s="15"/>
      <c r="AE153" s="65"/>
      <c r="AF153" s="119"/>
      <c r="AG153" s="17"/>
      <c r="AH153" s="52"/>
      <c r="AJ153" s="17"/>
      <c r="AK153" s="17"/>
      <c r="AL153" s="17"/>
      <c r="AM153" s="17"/>
      <c r="AO153" s="31" t="s">
        <v>58</v>
      </c>
    </row>
    <row r="154" spans="2:41" s="3" customFormat="1" ht="2.85" customHeight="1" x14ac:dyDescent="0.2">
      <c r="P154" s="73"/>
      <c r="Q154" s="89"/>
      <c r="R154" s="6"/>
      <c r="S154" s="39"/>
      <c r="T154" s="6"/>
      <c r="U154" s="5"/>
      <c r="V154" s="52"/>
      <c r="W154" s="56"/>
      <c r="X154" s="15"/>
      <c r="Y154" s="52"/>
      <c r="Z154" s="39"/>
      <c r="AA154" s="39"/>
      <c r="AB154" s="55"/>
      <c r="AC154" s="17"/>
      <c r="AD154" s="15"/>
      <c r="AE154" s="65"/>
      <c r="AF154" s="119"/>
      <c r="AG154" s="39"/>
      <c r="AH154" s="52"/>
      <c r="AJ154" s="17"/>
      <c r="AK154" s="17"/>
      <c r="AL154" s="17"/>
      <c r="AM154" s="17"/>
      <c r="AO154" s="31"/>
    </row>
    <row r="155" spans="2:41" s="3" customFormat="1" ht="9.9499999999999993" customHeight="1" x14ac:dyDescent="0.2">
      <c r="C155" s="188"/>
      <c r="D155" s="40" t="s">
        <v>9</v>
      </c>
      <c r="E155" s="169" t="s">
        <v>441</v>
      </c>
      <c r="F155" s="169"/>
      <c r="G155" s="169" t="s">
        <v>443</v>
      </c>
      <c r="H155" s="169"/>
      <c r="I155" s="169"/>
      <c r="J155" s="169" t="s">
        <v>445</v>
      </c>
      <c r="K155" s="169"/>
      <c r="L155" s="169" t="s">
        <v>447</v>
      </c>
      <c r="M155" s="169"/>
      <c r="N155" s="169"/>
      <c r="O155" s="169"/>
      <c r="P155" s="169"/>
      <c r="S155" s="21"/>
      <c r="T155" s="191"/>
      <c r="U155" s="5"/>
      <c r="V155" s="52"/>
      <c r="W155" s="69"/>
      <c r="X155" s="69"/>
      <c r="Y155" s="52"/>
      <c r="Z155" s="39"/>
      <c r="AA155" s="39"/>
      <c r="AB155" s="55"/>
      <c r="AC155" s="17"/>
      <c r="AD155" s="15"/>
      <c r="AE155" s="65"/>
      <c r="AF155" s="119"/>
      <c r="AG155" s="17"/>
      <c r="AH155" s="52"/>
      <c r="AJ155" s="17"/>
      <c r="AK155" s="17"/>
      <c r="AL155" s="17"/>
      <c r="AM155" s="17"/>
      <c r="AO155" s="31"/>
    </row>
    <row r="156" spans="2:41" s="3" customFormat="1" ht="9.9499999999999993" customHeight="1" x14ac:dyDescent="0.2">
      <c r="C156" s="188"/>
      <c r="D156" s="40"/>
      <c r="E156" s="169" t="s">
        <v>442</v>
      </c>
      <c r="F156" s="169"/>
      <c r="G156" s="169" t="s">
        <v>444</v>
      </c>
      <c r="H156" s="169"/>
      <c r="I156" s="169"/>
      <c r="J156" s="169" t="s">
        <v>446</v>
      </c>
      <c r="K156" s="169"/>
      <c r="L156" s="169" t="s">
        <v>135</v>
      </c>
      <c r="M156" s="169"/>
      <c r="N156" s="169"/>
      <c r="O156" s="169"/>
      <c r="P156" s="169"/>
      <c r="S156" s="21"/>
      <c r="T156" s="191"/>
      <c r="U156" s="5"/>
      <c r="V156" s="52"/>
      <c r="W156" s="69"/>
      <c r="X156" s="69"/>
      <c r="Y156" s="52"/>
      <c r="Z156" s="39"/>
      <c r="AA156" s="39"/>
      <c r="AB156" s="55"/>
      <c r="AC156" s="17"/>
      <c r="AD156" s="15"/>
      <c r="AE156" s="65"/>
      <c r="AF156" s="119"/>
      <c r="AG156" s="17"/>
      <c r="AH156" s="52"/>
      <c r="AJ156" s="17"/>
      <c r="AK156" s="17"/>
      <c r="AL156" s="17"/>
      <c r="AM156" s="17"/>
      <c r="AO156" s="31"/>
    </row>
    <row r="157" spans="2:41" s="3" customFormat="1" ht="1.5" customHeight="1" x14ac:dyDescent="0.2">
      <c r="P157" s="73"/>
      <c r="Q157" s="89"/>
      <c r="R157" s="6"/>
      <c r="S157" s="39"/>
      <c r="T157" s="6"/>
      <c r="U157" s="5"/>
      <c r="V157" s="52"/>
      <c r="W157" s="56"/>
      <c r="X157" s="15"/>
      <c r="Y157" s="52"/>
      <c r="Z157" s="39"/>
      <c r="AA157" s="39"/>
      <c r="AB157" s="55"/>
      <c r="AC157" s="17"/>
      <c r="AD157" s="15"/>
      <c r="AE157" s="65"/>
      <c r="AF157" s="119"/>
      <c r="AG157" s="39"/>
      <c r="AH157" s="52"/>
      <c r="AJ157" s="17"/>
      <c r="AK157" s="17"/>
      <c r="AL157" s="17"/>
      <c r="AM157" s="17"/>
      <c r="AO157" s="31"/>
    </row>
    <row r="158" spans="2:41" s="3" customFormat="1" ht="9.9499999999999993" customHeight="1" x14ac:dyDescent="0.2">
      <c r="B158" s="205" t="s">
        <v>106</v>
      </c>
      <c r="D158" s="40"/>
      <c r="E158" s="73" t="s">
        <v>439</v>
      </c>
      <c r="F158" s="73"/>
      <c r="G158" s="30" t="s">
        <v>48</v>
      </c>
      <c r="H158" s="30"/>
      <c r="I158" s="30"/>
      <c r="J158" s="30"/>
      <c r="K158" s="30"/>
      <c r="L158" s="30"/>
      <c r="M158" s="30"/>
      <c r="N158" s="30"/>
      <c r="P158" s="73" t="s">
        <v>440</v>
      </c>
      <c r="Q158" s="89"/>
      <c r="R158" s="29"/>
      <c r="S158" s="39">
        <f>IF(Suggested="Yes",AA158,AG158)</f>
        <v>15.95</v>
      </c>
      <c r="T158" s="37" t="s">
        <v>47</v>
      </c>
      <c r="U158" s="5" t="str">
        <f>+Instructions!$B$3</f>
        <v>B</v>
      </c>
      <c r="V158" s="52"/>
      <c r="W158" s="56">
        <f>+Instructions!$C$22</f>
        <v>0</v>
      </c>
      <c r="X158" s="17">
        <f t="shared" ref="X158" si="136">ROUND($AA158*(1-W158)+0.004999,2)</f>
        <v>15.95</v>
      </c>
      <c r="Y158" s="52"/>
      <c r="Z158" s="6" t="s">
        <v>654</v>
      </c>
      <c r="AA158" s="39">
        <v>15.95</v>
      </c>
      <c r="AB158" s="60">
        <f t="shared" ref="AB158" si="137">+W158</f>
        <v>0</v>
      </c>
      <c r="AC158" s="17">
        <f t="shared" ref="AC158" si="138">+X158</f>
        <v>15.95</v>
      </c>
      <c r="AD158" s="12">
        <f t="shared" ref="AD158" si="139">(AG158-AC158)/AG158</f>
        <v>0</v>
      </c>
      <c r="AE158" s="116"/>
      <c r="AF158" s="211">
        <v>11</v>
      </c>
      <c r="AG158" s="210">
        <f t="shared" ref="AG158" si="140">SUM(AJ158:AL158)+AE158</f>
        <v>15.95</v>
      </c>
      <c r="AH158" s="52"/>
      <c r="AJ158" s="17">
        <f t="shared" ref="AJ158" si="141">ROUND(AC158/(1-VLOOKUP(AF158,Group,2,FALSE)),2)</f>
        <v>15.95</v>
      </c>
      <c r="AK158" s="17">
        <f t="shared" ref="AK158" si="142">IF(VLOOKUP(AF158,Group,5,FALSE)="YES",VLOOKUP(ROUND(ROUND(AJ158,1)-AJ158,2),Round,2,FALSE)+VLOOKUP(AF158,Group,6,FALSE),0)</f>
        <v>0</v>
      </c>
      <c r="AL158" s="17">
        <f t="shared" ref="AL158" si="143">IF(VLOOKUP(AF158,Group,7,FALSE)="",0,ROUND(AJ158-0.04999,1)-AJ158+AM158)</f>
        <v>0</v>
      </c>
      <c r="AM158" s="17" t="str">
        <f t="shared" ref="AM158" si="144">IF(VLOOKUP(AF158,Group,7,FALSE)="","",VLOOKUP(AF158,Group,7,FALSE))</f>
        <v/>
      </c>
      <c r="AO158" s="101" t="s">
        <v>58</v>
      </c>
    </row>
    <row r="159" spans="2:41" s="3" customFormat="1" ht="3.95" customHeight="1" x14ac:dyDescent="0.2">
      <c r="P159" s="73"/>
      <c r="Q159" s="89"/>
      <c r="R159" s="6"/>
      <c r="S159" s="39"/>
      <c r="T159" s="6"/>
      <c r="U159" s="5"/>
      <c r="V159" s="52"/>
      <c r="W159" s="56"/>
      <c r="X159" s="15"/>
      <c r="Y159" s="52"/>
      <c r="Z159" s="39"/>
      <c r="AA159" s="39"/>
      <c r="AB159" s="55"/>
      <c r="AC159" s="17"/>
      <c r="AD159" s="15"/>
      <c r="AE159" s="65"/>
      <c r="AF159" s="119"/>
      <c r="AG159" s="39"/>
      <c r="AH159" s="52"/>
      <c r="AJ159" s="17"/>
      <c r="AK159" s="17"/>
      <c r="AL159" s="17"/>
      <c r="AM159" s="17"/>
      <c r="AO159" s="31"/>
    </row>
    <row r="160" spans="2:41" s="3" customFormat="1" ht="9.9499999999999993" customHeight="1" x14ac:dyDescent="0.2">
      <c r="C160" s="188" t="s">
        <v>585</v>
      </c>
      <c r="D160" s="189"/>
      <c r="E160" s="189"/>
      <c r="L160" s="3" t="s">
        <v>87</v>
      </c>
      <c r="M160" s="3" t="s">
        <v>87</v>
      </c>
      <c r="N160" s="3" t="s">
        <v>87</v>
      </c>
      <c r="O160" s="3" t="s">
        <v>87</v>
      </c>
      <c r="P160" s="190"/>
      <c r="Q160" s="6"/>
      <c r="R160" s="78" t="s">
        <v>99</v>
      </c>
      <c r="S160" s="201" t="s">
        <v>391</v>
      </c>
      <c r="T160" s="202"/>
      <c r="U160" s="5"/>
      <c r="V160" s="52"/>
      <c r="W160" s="69"/>
      <c r="X160" s="69"/>
      <c r="Y160" s="52"/>
      <c r="Z160" s="39"/>
      <c r="AA160" s="39"/>
      <c r="AB160" s="55"/>
      <c r="AC160" s="17"/>
      <c r="AD160" s="15"/>
      <c r="AE160" s="65"/>
      <c r="AF160" s="119"/>
      <c r="AG160" s="17"/>
      <c r="AH160" s="52"/>
      <c r="AJ160" s="17"/>
      <c r="AK160" s="17"/>
      <c r="AL160" s="17"/>
      <c r="AM160" s="17"/>
      <c r="AO160" s="31" t="s">
        <v>58</v>
      </c>
    </row>
    <row r="161" spans="2:41" s="3" customFormat="1" ht="2.85" customHeight="1" x14ac:dyDescent="0.2">
      <c r="P161" s="73"/>
      <c r="Q161" s="89"/>
      <c r="R161" s="6"/>
      <c r="S161" s="39"/>
      <c r="T161" s="6"/>
      <c r="U161" s="5"/>
      <c r="V161" s="52"/>
      <c r="W161" s="56"/>
      <c r="X161" s="15"/>
      <c r="Y161" s="52"/>
      <c r="Z161" s="39"/>
      <c r="AA161" s="39"/>
      <c r="AB161" s="55"/>
      <c r="AC161" s="17"/>
      <c r="AD161" s="15"/>
      <c r="AE161" s="65"/>
      <c r="AF161" s="119"/>
      <c r="AG161" s="39"/>
      <c r="AH161" s="52"/>
      <c r="AJ161" s="17"/>
      <c r="AK161" s="17"/>
      <c r="AL161" s="17"/>
      <c r="AM161" s="17"/>
      <c r="AO161" s="31"/>
    </row>
    <row r="162" spans="2:41" s="3" customFormat="1" ht="9.9499999999999993" customHeight="1" x14ac:dyDescent="0.2">
      <c r="C162" s="188"/>
      <c r="D162" s="40" t="s">
        <v>9</v>
      </c>
      <c r="E162" s="169" t="s">
        <v>392</v>
      </c>
      <c r="F162" s="169"/>
      <c r="G162" s="169" t="s">
        <v>395</v>
      </c>
      <c r="H162" s="169"/>
      <c r="I162" s="169"/>
      <c r="J162" s="169" t="s">
        <v>398</v>
      </c>
      <c r="L162" s="169" t="s">
        <v>400</v>
      </c>
      <c r="M162" s="169"/>
      <c r="N162" s="169"/>
      <c r="O162" s="169"/>
      <c r="P162" s="169"/>
      <c r="S162" s="21"/>
      <c r="T162" s="191"/>
      <c r="U162" s="5"/>
      <c r="V162" s="52"/>
      <c r="W162" s="69"/>
      <c r="X162" s="69"/>
      <c r="Y162" s="52"/>
      <c r="Z162" s="39"/>
      <c r="AA162" s="39"/>
      <c r="AB162" s="55"/>
      <c r="AC162" s="17"/>
      <c r="AD162" s="15"/>
      <c r="AE162" s="65"/>
      <c r="AF162" s="119"/>
      <c r="AG162" s="17"/>
      <c r="AH162" s="52"/>
      <c r="AJ162" s="17"/>
      <c r="AK162" s="17"/>
      <c r="AL162" s="17"/>
      <c r="AM162" s="17"/>
      <c r="AO162" s="31"/>
    </row>
    <row r="163" spans="2:41" s="3" customFormat="1" ht="9.9499999999999993" customHeight="1" x14ac:dyDescent="0.2">
      <c r="C163" s="188"/>
      <c r="D163" s="40"/>
      <c r="E163" s="169" t="s">
        <v>393</v>
      </c>
      <c r="F163" s="169"/>
      <c r="G163" s="169" t="s">
        <v>396</v>
      </c>
      <c r="H163" s="169"/>
      <c r="I163" s="169"/>
      <c r="J163" s="169" t="s">
        <v>399</v>
      </c>
      <c r="L163" s="169"/>
      <c r="M163" s="169"/>
      <c r="N163" s="169"/>
      <c r="O163" s="169"/>
      <c r="P163" s="169"/>
      <c r="S163" s="21"/>
      <c r="T163" s="191"/>
      <c r="U163" s="5"/>
      <c r="V163" s="52"/>
      <c r="W163" s="69"/>
      <c r="X163" s="69"/>
      <c r="Y163" s="52"/>
      <c r="Z163" s="39"/>
      <c r="AA163" s="39"/>
      <c r="AB163" s="55"/>
      <c r="AC163" s="17"/>
      <c r="AD163" s="15"/>
      <c r="AE163" s="65"/>
      <c r="AF163" s="119"/>
      <c r="AG163" s="17"/>
      <c r="AH163" s="52"/>
      <c r="AJ163" s="17"/>
      <c r="AK163" s="17"/>
      <c r="AL163" s="17"/>
      <c r="AM163" s="17"/>
      <c r="AO163" s="31"/>
    </row>
    <row r="164" spans="2:41" s="3" customFormat="1" ht="9.9499999999999993" customHeight="1" x14ac:dyDescent="0.2">
      <c r="C164" s="188"/>
      <c r="D164" s="40"/>
      <c r="E164" s="169" t="s">
        <v>394</v>
      </c>
      <c r="F164" s="169"/>
      <c r="G164" s="169" t="s">
        <v>397</v>
      </c>
      <c r="H164" s="169"/>
      <c r="I164" s="169"/>
      <c r="J164" s="169" t="s">
        <v>327</v>
      </c>
      <c r="L164" s="169"/>
      <c r="M164" s="169"/>
      <c r="N164" s="169"/>
      <c r="O164" s="169"/>
      <c r="P164" s="169"/>
      <c r="S164" s="21"/>
      <c r="T164" s="191"/>
      <c r="U164" s="5"/>
      <c r="V164" s="52"/>
      <c r="W164" s="69"/>
      <c r="X164" s="69"/>
      <c r="Y164" s="52"/>
      <c r="Z164" s="39"/>
      <c r="AA164" s="39"/>
      <c r="AB164" s="55"/>
      <c r="AC164" s="17"/>
      <c r="AD164" s="15"/>
      <c r="AE164" s="65"/>
      <c r="AF164" s="119"/>
      <c r="AG164" s="17"/>
      <c r="AH164" s="52"/>
      <c r="AJ164" s="17"/>
      <c r="AK164" s="17"/>
      <c r="AL164" s="17"/>
      <c r="AM164" s="17"/>
      <c r="AO164" s="31"/>
    </row>
    <row r="165" spans="2:41" s="3" customFormat="1" ht="1.5" customHeight="1" x14ac:dyDescent="0.2">
      <c r="P165" s="73"/>
      <c r="Q165" s="89"/>
      <c r="R165" s="6"/>
      <c r="S165" s="39"/>
      <c r="T165" s="6"/>
      <c r="U165" s="5"/>
      <c r="V165" s="52"/>
      <c r="W165" s="56"/>
      <c r="X165" s="15"/>
      <c r="Y165" s="52"/>
      <c r="Z165" s="39"/>
      <c r="AA165" s="39"/>
      <c r="AB165" s="55"/>
      <c r="AC165" s="17"/>
      <c r="AD165" s="15"/>
      <c r="AE165" s="65"/>
      <c r="AF165" s="119"/>
      <c r="AG165" s="39"/>
      <c r="AH165" s="52"/>
      <c r="AJ165" s="17"/>
      <c r="AK165" s="17"/>
      <c r="AL165" s="17"/>
      <c r="AM165" s="17"/>
      <c r="AO165" s="31"/>
    </row>
    <row r="166" spans="2:41" s="3" customFormat="1" ht="9.9499999999999993" customHeight="1" x14ac:dyDescent="0.2">
      <c r="B166" s="205" t="s">
        <v>106</v>
      </c>
      <c r="D166" s="40"/>
      <c r="E166" s="73" t="s">
        <v>401</v>
      </c>
      <c r="F166" s="73"/>
      <c r="G166" s="30" t="s">
        <v>48</v>
      </c>
      <c r="H166" s="30"/>
      <c r="I166" s="30"/>
      <c r="J166" s="30"/>
      <c r="K166" s="30"/>
      <c r="L166" s="30"/>
      <c r="M166" s="30"/>
      <c r="N166" s="30"/>
      <c r="P166" s="73" t="s">
        <v>402</v>
      </c>
      <c r="Q166" s="89"/>
      <c r="R166" s="29"/>
      <c r="S166" s="39">
        <f>IF(Suggested="Yes",AA166,AG166)</f>
        <v>16.100000000000001</v>
      </c>
      <c r="T166" s="37" t="s">
        <v>47</v>
      </c>
      <c r="U166" s="5" t="str">
        <f>+Instructions!$B$3</f>
        <v>B</v>
      </c>
      <c r="V166" s="52"/>
      <c r="W166" s="56">
        <f>+Instructions!$C$22</f>
        <v>0</v>
      </c>
      <c r="X166" s="17">
        <f>ROUND($AA166*(1-W166)+0.004999,2)</f>
        <v>16.100000000000001</v>
      </c>
      <c r="Y166" s="52"/>
      <c r="Z166" s="6" t="s">
        <v>654</v>
      </c>
      <c r="AA166" s="39">
        <v>16.100000000000001</v>
      </c>
      <c r="AB166" s="60">
        <f>+W166</f>
        <v>0</v>
      </c>
      <c r="AC166" s="17">
        <f>+X166</f>
        <v>16.100000000000001</v>
      </c>
      <c r="AD166" s="12">
        <f>(AG166-AC166)/AG166</f>
        <v>0</v>
      </c>
      <c r="AE166" s="116"/>
      <c r="AF166" s="211">
        <v>11</v>
      </c>
      <c r="AG166" s="210">
        <f>SUM(AJ166:AL166)+AE166</f>
        <v>16.100000000000001</v>
      </c>
      <c r="AH166" s="52"/>
      <c r="AJ166" s="17">
        <f>ROUND(AC166/(1-VLOOKUP(AF166,Group,2,FALSE)),2)</f>
        <v>16.100000000000001</v>
      </c>
      <c r="AK166" s="17">
        <f>IF(VLOOKUP(AF166,Group,5,FALSE)="YES",VLOOKUP(ROUND(ROUND(AJ166,1)-AJ166,2),Round,2,FALSE)+VLOOKUP(AF166,Group,6,FALSE),0)</f>
        <v>0</v>
      </c>
      <c r="AL166" s="17">
        <f>IF(VLOOKUP(AF166,Group,7,FALSE)="",0,ROUND(AJ166-0.04999,1)-AJ166+AM166)</f>
        <v>0</v>
      </c>
      <c r="AM166" s="17" t="str">
        <f>IF(VLOOKUP(AF166,Group,7,FALSE)="","",VLOOKUP(AF166,Group,7,FALSE))</f>
        <v/>
      </c>
      <c r="AO166" s="101" t="s">
        <v>58</v>
      </c>
    </row>
    <row r="167" spans="2:41" s="3" customFormat="1" ht="3.95" customHeight="1" x14ac:dyDescent="0.2">
      <c r="P167" s="73"/>
      <c r="Q167" s="89"/>
      <c r="R167" s="6"/>
      <c r="S167" s="39"/>
      <c r="T167" s="6"/>
      <c r="U167" s="5"/>
      <c r="V167" s="52"/>
      <c r="W167" s="56"/>
      <c r="X167" s="15"/>
      <c r="Y167" s="52"/>
      <c r="Z167" s="39"/>
      <c r="AA167" s="39"/>
      <c r="AB167" s="55"/>
      <c r="AC167" s="17"/>
      <c r="AD167" s="15"/>
      <c r="AE167" s="65"/>
      <c r="AF167" s="119"/>
      <c r="AG167" s="39"/>
      <c r="AH167" s="52"/>
      <c r="AJ167" s="17"/>
      <c r="AK167" s="17"/>
      <c r="AL167" s="17"/>
      <c r="AM167" s="17"/>
      <c r="AO167" s="31"/>
    </row>
    <row r="168" spans="2:41" s="3" customFormat="1" ht="9.9499999999999993" customHeight="1" x14ac:dyDescent="0.2">
      <c r="C168" s="188" t="s">
        <v>586</v>
      </c>
      <c r="D168" s="189"/>
      <c r="E168" s="189"/>
      <c r="L168" s="3" t="s">
        <v>87</v>
      </c>
      <c r="M168" s="3" t="s">
        <v>87</v>
      </c>
      <c r="N168" s="3" t="s">
        <v>87</v>
      </c>
      <c r="O168" s="3" t="s">
        <v>87</v>
      </c>
      <c r="P168" s="190"/>
      <c r="Q168" s="6"/>
      <c r="R168" s="78" t="s">
        <v>99</v>
      </c>
      <c r="S168" s="201" t="s">
        <v>483</v>
      </c>
      <c r="T168" s="202"/>
      <c r="U168" s="5"/>
      <c r="V168" s="52"/>
      <c r="W168" s="69"/>
      <c r="X168" s="69"/>
      <c r="Y168" s="52"/>
      <c r="Z168" s="39"/>
      <c r="AA168" s="39"/>
      <c r="AB168" s="55"/>
      <c r="AC168" s="17"/>
      <c r="AD168" s="15"/>
      <c r="AE168" s="65"/>
      <c r="AF168" s="119"/>
      <c r="AG168" s="17"/>
      <c r="AH168" s="52"/>
      <c r="AJ168" s="17"/>
      <c r="AK168" s="17"/>
      <c r="AL168" s="17"/>
      <c r="AM168" s="17"/>
      <c r="AO168" s="31" t="s">
        <v>58</v>
      </c>
    </row>
    <row r="169" spans="2:41" s="3" customFormat="1" ht="2.85" customHeight="1" x14ac:dyDescent="0.2">
      <c r="P169" s="73"/>
      <c r="Q169" s="89"/>
      <c r="R169" s="6"/>
      <c r="S169" s="39"/>
      <c r="T169" s="6"/>
      <c r="U169" s="5"/>
      <c r="V169" s="52"/>
      <c r="W169" s="56"/>
      <c r="X169" s="15"/>
      <c r="Y169" s="52"/>
      <c r="Z169" s="39"/>
      <c r="AA169" s="39"/>
      <c r="AB169" s="55"/>
      <c r="AC169" s="17"/>
      <c r="AD169" s="15"/>
      <c r="AE169" s="65"/>
      <c r="AF169" s="119"/>
      <c r="AG169" s="39"/>
      <c r="AH169" s="52"/>
      <c r="AJ169" s="17"/>
      <c r="AK169" s="17"/>
      <c r="AL169" s="17"/>
      <c r="AM169" s="17"/>
      <c r="AO169" s="31"/>
    </row>
    <row r="170" spans="2:41" s="3" customFormat="1" ht="9.9499999999999993" customHeight="1" x14ac:dyDescent="0.2">
      <c r="C170" s="188"/>
      <c r="D170" s="40" t="s">
        <v>94</v>
      </c>
      <c r="E170" s="169" t="s">
        <v>485</v>
      </c>
      <c r="F170" s="169"/>
      <c r="G170" s="169"/>
      <c r="H170" s="169"/>
      <c r="I170" s="169"/>
      <c r="J170" s="169"/>
      <c r="K170" s="169"/>
      <c r="L170" s="169"/>
      <c r="M170" s="169"/>
      <c r="N170" s="169"/>
      <c r="O170" s="169"/>
      <c r="P170" s="169"/>
      <c r="S170" s="21"/>
      <c r="T170" s="191"/>
      <c r="U170" s="5"/>
      <c r="V170" s="52"/>
      <c r="W170" s="69"/>
      <c r="X170" s="69"/>
      <c r="Y170" s="52"/>
      <c r="Z170" s="39"/>
      <c r="AA170" s="39"/>
      <c r="AB170" s="55"/>
      <c r="AC170" s="17"/>
      <c r="AD170" s="15"/>
      <c r="AE170" s="65"/>
      <c r="AF170" s="119"/>
      <c r="AG170" s="17"/>
      <c r="AH170" s="52"/>
      <c r="AJ170" s="17"/>
      <c r="AK170" s="17"/>
      <c r="AL170" s="17"/>
      <c r="AM170" s="17"/>
      <c r="AO170" s="31"/>
    </row>
    <row r="171" spans="2:41" s="3" customFormat="1" ht="1.5" customHeight="1" x14ac:dyDescent="0.2">
      <c r="P171" s="73"/>
      <c r="Q171" s="89"/>
      <c r="R171" s="6"/>
      <c r="S171" s="39"/>
      <c r="T171" s="6"/>
      <c r="U171" s="5"/>
      <c r="V171" s="52"/>
      <c r="W171" s="56"/>
      <c r="X171" s="15"/>
      <c r="Y171" s="52"/>
      <c r="Z171" s="39"/>
      <c r="AA171" s="39"/>
      <c r="AB171" s="55"/>
      <c r="AC171" s="17"/>
      <c r="AD171" s="15"/>
      <c r="AE171" s="65"/>
      <c r="AF171" s="119"/>
      <c r="AG171" s="39"/>
      <c r="AH171" s="52"/>
      <c r="AJ171" s="17"/>
      <c r="AK171" s="17"/>
      <c r="AL171" s="17"/>
      <c r="AM171" s="17"/>
      <c r="AO171" s="31"/>
    </row>
    <row r="172" spans="2:41" s="3" customFormat="1" ht="9.9499999999999993" customHeight="1" x14ac:dyDescent="0.2">
      <c r="B172" s="205" t="s">
        <v>106</v>
      </c>
      <c r="D172" s="40"/>
      <c r="E172" s="73" t="s">
        <v>430</v>
      </c>
      <c r="F172" s="73"/>
      <c r="G172" s="30" t="s">
        <v>428</v>
      </c>
      <c r="H172" s="30"/>
      <c r="I172" s="30"/>
      <c r="J172" s="30"/>
      <c r="K172" s="30"/>
      <c r="L172" s="30"/>
      <c r="M172" s="30"/>
      <c r="N172" s="30"/>
      <c r="P172" s="73" t="s">
        <v>198</v>
      </c>
      <c r="Q172" s="89"/>
      <c r="R172" s="29"/>
      <c r="S172" s="39">
        <f>IF(Suggested="Yes",AA172,AG172)</f>
        <v>22.25</v>
      </c>
      <c r="T172" s="37" t="s">
        <v>47</v>
      </c>
      <c r="U172" s="5" t="str">
        <f>+Instructions!$B$3</f>
        <v>B</v>
      </c>
      <c r="V172" s="52"/>
      <c r="W172" s="56">
        <f>+Instructions!$C$22</f>
        <v>0</v>
      </c>
      <c r="X172" s="17">
        <f t="shared" ref="X172" si="145">ROUND($AA172*(1-W172)+0.004999,2)</f>
        <v>22.25</v>
      </c>
      <c r="Y172" s="52"/>
      <c r="Z172" s="6" t="s">
        <v>654</v>
      </c>
      <c r="AA172" s="39">
        <v>22.25</v>
      </c>
      <c r="AB172" s="60">
        <f t="shared" ref="AB172" si="146">+W172</f>
        <v>0</v>
      </c>
      <c r="AC172" s="17">
        <f t="shared" ref="AC172" si="147">+X172</f>
        <v>22.25</v>
      </c>
      <c r="AD172" s="12">
        <f t="shared" ref="AD172" si="148">(AG172-AC172)/AG172</f>
        <v>0</v>
      </c>
      <c r="AE172" s="116"/>
      <c r="AF172" s="211">
        <v>11</v>
      </c>
      <c r="AG172" s="210">
        <f t="shared" ref="AG172" si="149">SUM(AJ172:AL172)+AE172</f>
        <v>22.25</v>
      </c>
      <c r="AH172" s="52"/>
      <c r="AJ172" s="17">
        <f t="shared" ref="AJ172" si="150">ROUND(AC172/(1-VLOOKUP(AF172,Group,2,FALSE)),2)</f>
        <v>22.25</v>
      </c>
      <c r="AK172" s="17">
        <f t="shared" ref="AK172" si="151">IF(VLOOKUP(AF172,Group,5,FALSE)="YES",VLOOKUP(ROUND(ROUND(AJ172,1)-AJ172,2),Round,2,FALSE)+VLOOKUP(AF172,Group,6,FALSE),0)</f>
        <v>0</v>
      </c>
      <c r="AL172" s="17">
        <f t="shared" ref="AL172" si="152">IF(VLOOKUP(AF172,Group,7,FALSE)="",0,ROUND(AJ172-0.04999,1)-AJ172+AM172)</f>
        <v>0</v>
      </c>
      <c r="AM172" s="17" t="str">
        <f t="shared" ref="AM172" si="153">IF(VLOOKUP(AF172,Group,7,FALSE)="","",VLOOKUP(AF172,Group,7,FALSE))</f>
        <v/>
      </c>
      <c r="AO172" s="101" t="s">
        <v>58</v>
      </c>
    </row>
    <row r="173" spans="2:41" s="3" customFormat="1" ht="2.85" customHeight="1" x14ac:dyDescent="0.2">
      <c r="P173" s="73"/>
      <c r="Q173" s="89"/>
      <c r="R173" s="6"/>
      <c r="S173" s="39"/>
      <c r="T173" s="6"/>
      <c r="U173" s="5"/>
      <c r="V173" s="52"/>
      <c r="W173" s="56"/>
      <c r="X173" s="15"/>
      <c r="Y173" s="52"/>
      <c r="Z173" s="39"/>
      <c r="AA173" s="39"/>
      <c r="AB173" s="55"/>
      <c r="AC173" s="17"/>
      <c r="AD173" s="15"/>
      <c r="AE173" s="65"/>
      <c r="AF173" s="119"/>
      <c r="AG173" s="39"/>
      <c r="AH173" s="52"/>
      <c r="AJ173" s="17"/>
      <c r="AK173" s="17"/>
      <c r="AL173" s="17"/>
      <c r="AM173" s="17"/>
      <c r="AO173" s="31"/>
    </row>
    <row r="174" spans="2:41" s="3" customFormat="1" ht="9.9499999999999993" customHeight="1" x14ac:dyDescent="0.2">
      <c r="C174" s="188"/>
      <c r="D174" s="40" t="s">
        <v>9</v>
      </c>
      <c r="E174" s="169" t="s">
        <v>477</v>
      </c>
      <c r="F174" s="169"/>
      <c r="G174" s="169" t="s">
        <v>479</v>
      </c>
      <c r="H174" s="169"/>
      <c r="I174" s="169"/>
      <c r="J174" s="169" t="s">
        <v>481</v>
      </c>
      <c r="K174" s="169"/>
      <c r="L174" s="169"/>
      <c r="M174" s="169"/>
      <c r="N174" s="169"/>
      <c r="O174" s="169"/>
      <c r="P174" s="169"/>
      <c r="S174" s="21"/>
      <c r="T174" s="191"/>
      <c r="U174" s="5"/>
      <c r="V174" s="52"/>
      <c r="W174" s="69"/>
      <c r="X174" s="69"/>
      <c r="Y174" s="52"/>
      <c r="Z174" s="39"/>
      <c r="AA174" s="39"/>
      <c r="AB174" s="55"/>
      <c r="AC174" s="17"/>
      <c r="AD174" s="15"/>
      <c r="AE174" s="65"/>
      <c r="AF174" s="119"/>
      <c r="AG174" s="17"/>
      <c r="AH174" s="52"/>
      <c r="AJ174" s="17"/>
      <c r="AK174" s="17"/>
      <c r="AL174" s="17"/>
      <c r="AM174" s="17"/>
      <c r="AO174" s="31"/>
    </row>
    <row r="175" spans="2:41" s="3" customFormat="1" ht="9.9499999999999993" customHeight="1" x14ac:dyDescent="0.2">
      <c r="C175" s="188"/>
      <c r="D175" s="40"/>
      <c r="E175" s="169" t="s">
        <v>478</v>
      </c>
      <c r="F175" s="169"/>
      <c r="G175" s="169" t="s">
        <v>480</v>
      </c>
      <c r="H175" s="169"/>
      <c r="I175" s="169"/>
      <c r="J175" s="169"/>
      <c r="K175" s="169"/>
      <c r="L175" s="169"/>
      <c r="M175" s="169"/>
      <c r="N175" s="169"/>
      <c r="O175" s="169"/>
      <c r="P175" s="169"/>
      <c r="S175" s="21"/>
      <c r="T175" s="191"/>
      <c r="U175" s="5"/>
      <c r="V175" s="52"/>
      <c r="W175" s="69"/>
      <c r="X175" s="69"/>
      <c r="Y175" s="52"/>
      <c r="Z175" s="39"/>
      <c r="AA175" s="39"/>
      <c r="AB175" s="55"/>
      <c r="AC175" s="17"/>
      <c r="AD175" s="15"/>
      <c r="AE175" s="65"/>
      <c r="AF175" s="119"/>
      <c r="AG175" s="17"/>
      <c r="AH175" s="52"/>
      <c r="AJ175" s="17"/>
      <c r="AK175" s="17"/>
      <c r="AL175" s="17"/>
      <c r="AM175" s="17"/>
      <c r="AO175" s="31"/>
    </row>
    <row r="176" spans="2:41" s="3" customFormat="1" ht="1.5" customHeight="1" x14ac:dyDescent="0.2">
      <c r="P176" s="73"/>
      <c r="Q176" s="89"/>
      <c r="R176" s="6"/>
      <c r="S176" s="39"/>
      <c r="T176" s="6"/>
      <c r="U176" s="5"/>
      <c r="V176" s="52"/>
      <c r="W176" s="56"/>
      <c r="X176" s="15"/>
      <c r="Y176" s="52"/>
      <c r="Z176" s="39"/>
      <c r="AA176" s="39"/>
      <c r="AB176" s="55"/>
      <c r="AC176" s="17"/>
      <c r="AD176" s="15"/>
      <c r="AE176" s="65"/>
      <c r="AF176" s="119"/>
      <c r="AG176" s="39"/>
      <c r="AH176" s="52"/>
      <c r="AJ176" s="17"/>
      <c r="AK176" s="17"/>
      <c r="AL176" s="17"/>
      <c r="AM176" s="17"/>
      <c r="AO176" s="31"/>
    </row>
    <row r="177" spans="2:41" s="3" customFormat="1" ht="9.9499999999999993" customHeight="1" x14ac:dyDescent="0.2">
      <c r="B177" s="205" t="s">
        <v>106</v>
      </c>
      <c r="D177" s="40"/>
      <c r="E177" s="73" t="s">
        <v>430</v>
      </c>
      <c r="F177" s="73"/>
      <c r="G177" s="30" t="s">
        <v>428</v>
      </c>
      <c r="H177" s="30"/>
      <c r="I177" s="30"/>
      <c r="J177" s="30"/>
      <c r="K177" s="30"/>
      <c r="L177" s="30"/>
      <c r="M177" s="30"/>
      <c r="N177" s="30"/>
      <c r="P177" s="73" t="s">
        <v>198</v>
      </c>
      <c r="Q177" s="89"/>
      <c r="R177" s="29"/>
      <c r="S177" s="39">
        <f>IF(Suggested="Yes",AA177,AG177)</f>
        <v>23.55</v>
      </c>
      <c r="T177" s="37" t="s">
        <v>47</v>
      </c>
      <c r="U177" s="5" t="str">
        <f>+Instructions!$B$3</f>
        <v>B</v>
      </c>
      <c r="V177" s="52"/>
      <c r="W177" s="56">
        <f>+Instructions!$C$22</f>
        <v>0</v>
      </c>
      <c r="X177" s="17">
        <f t="shared" ref="X177" si="154">ROUND($AA177*(1-W177)+0.004999,2)</f>
        <v>23.55</v>
      </c>
      <c r="Y177" s="52"/>
      <c r="Z177" s="6" t="s">
        <v>654</v>
      </c>
      <c r="AA177" s="39">
        <v>23.55</v>
      </c>
      <c r="AB177" s="60">
        <f t="shared" ref="AB177" si="155">+W177</f>
        <v>0</v>
      </c>
      <c r="AC177" s="17">
        <f t="shared" ref="AC177" si="156">+X177</f>
        <v>23.55</v>
      </c>
      <c r="AD177" s="12">
        <f t="shared" ref="AD177" si="157">(AG177-AC177)/AG177</f>
        <v>0</v>
      </c>
      <c r="AE177" s="116"/>
      <c r="AF177" s="211">
        <v>11</v>
      </c>
      <c r="AG177" s="210">
        <f t="shared" ref="AG177" si="158">SUM(AJ177:AL177)+AE177</f>
        <v>23.55</v>
      </c>
      <c r="AH177" s="52"/>
      <c r="AJ177" s="17">
        <f t="shared" ref="AJ177" si="159">ROUND(AC177/(1-VLOOKUP(AF177,Group,2,FALSE)),2)</f>
        <v>23.55</v>
      </c>
      <c r="AK177" s="17">
        <f t="shared" ref="AK177" si="160">IF(VLOOKUP(AF177,Group,5,FALSE)="YES",VLOOKUP(ROUND(ROUND(AJ177,1)-AJ177,2),Round,2,FALSE)+VLOOKUP(AF177,Group,6,FALSE),0)</f>
        <v>0</v>
      </c>
      <c r="AL177" s="17">
        <f t="shared" ref="AL177" si="161">IF(VLOOKUP(AF177,Group,7,FALSE)="",0,ROUND(AJ177-0.04999,1)-AJ177+AM177)</f>
        <v>0</v>
      </c>
      <c r="AM177" s="17" t="str">
        <f t="shared" ref="AM177" si="162">IF(VLOOKUP(AF177,Group,7,FALSE)="","",VLOOKUP(AF177,Group,7,FALSE))</f>
        <v/>
      </c>
      <c r="AO177" s="101" t="s">
        <v>58</v>
      </c>
    </row>
    <row r="178" spans="2:41" s="3" customFormat="1" ht="3.95" customHeight="1" x14ac:dyDescent="0.2">
      <c r="P178" s="73"/>
      <c r="Q178" s="89"/>
      <c r="R178" s="6"/>
      <c r="S178" s="39"/>
      <c r="T178" s="6"/>
      <c r="U178" s="5"/>
      <c r="V178" s="52"/>
      <c r="W178" s="56"/>
      <c r="X178" s="15"/>
      <c r="Y178" s="52"/>
      <c r="Z178" s="39"/>
      <c r="AA178" s="39"/>
      <c r="AB178" s="55"/>
      <c r="AC178" s="17"/>
      <c r="AD178" s="15"/>
      <c r="AE178" s="65"/>
      <c r="AF178" s="119"/>
      <c r="AG178" s="39"/>
      <c r="AH178" s="52"/>
      <c r="AJ178" s="17"/>
      <c r="AK178" s="17"/>
      <c r="AL178" s="17"/>
      <c r="AM178" s="17"/>
      <c r="AO178" s="31"/>
    </row>
    <row r="179" spans="2:41" s="3" customFormat="1" ht="9.9499999999999993" customHeight="1" x14ac:dyDescent="0.2">
      <c r="C179" s="188" t="s">
        <v>587</v>
      </c>
      <c r="D179" s="189"/>
      <c r="E179" s="189"/>
      <c r="L179" s="3" t="s">
        <v>87</v>
      </c>
      <c r="M179" s="3" t="s">
        <v>87</v>
      </c>
      <c r="N179" s="3" t="s">
        <v>87</v>
      </c>
      <c r="O179" s="3" t="s">
        <v>87</v>
      </c>
      <c r="P179" s="190"/>
      <c r="Q179" s="6"/>
      <c r="R179" s="78" t="s">
        <v>99</v>
      </c>
      <c r="S179" s="201" t="s">
        <v>199</v>
      </c>
      <c r="T179" s="202"/>
      <c r="U179" s="5"/>
      <c r="V179" s="52"/>
      <c r="W179" s="69"/>
      <c r="X179" s="69"/>
      <c r="Y179" s="52"/>
      <c r="Z179" s="39"/>
      <c r="AA179" s="39"/>
      <c r="AB179" s="55"/>
      <c r="AC179" s="17"/>
      <c r="AD179" s="15"/>
      <c r="AE179" s="65"/>
      <c r="AF179" s="119"/>
      <c r="AG179" s="17"/>
      <c r="AH179" s="52"/>
      <c r="AJ179" s="17"/>
      <c r="AK179" s="17"/>
      <c r="AL179" s="17"/>
      <c r="AM179" s="17"/>
      <c r="AO179" s="31" t="s">
        <v>58</v>
      </c>
    </row>
    <row r="180" spans="2:41" s="3" customFormat="1" ht="2.85" customHeight="1" x14ac:dyDescent="0.2">
      <c r="P180" s="73"/>
      <c r="Q180" s="89"/>
      <c r="R180" s="6"/>
      <c r="S180" s="39"/>
      <c r="T180" s="6"/>
      <c r="U180" s="5"/>
      <c r="V180" s="52"/>
      <c r="W180" s="56"/>
      <c r="X180" s="15"/>
      <c r="Y180" s="52"/>
      <c r="Z180" s="39"/>
      <c r="AA180" s="39"/>
      <c r="AB180" s="55"/>
      <c r="AC180" s="17"/>
      <c r="AD180" s="15"/>
      <c r="AE180" s="65"/>
      <c r="AF180" s="119"/>
      <c r="AG180" s="39"/>
      <c r="AH180" s="52"/>
      <c r="AJ180" s="17"/>
      <c r="AK180" s="17"/>
      <c r="AL180" s="17"/>
      <c r="AM180" s="17"/>
      <c r="AO180" s="31"/>
    </row>
    <row r="181" spans="2:41" s="3" customFormat="1" ht="9.9499999999999993" customHeight="1" x14ac:dyDescent="0.2">
      <c r="C181" s="188"/>
      <c r="D181" s="40" t="s">
        <v>9</v>
      </c>
      <c r="E181" s="169" t="s">
        <v>200</v>
      </c>
      <c r="F181" s="169"/>
      <c r="G181" s="169"/>
      <c r="H181" s="169"/>
      <c r="I181" s="169"/>
      <c r="J181" s="169"/>
      <c r="K181" s="169"/>
      <c r="L181" s="169"/>
      <c r="M181" s="169"/>
      <c r="N181" s="169"/>
      <c r="O181" s="169"/>
      <c r="P181" s="169"/>
      <c r="S181" s="21"/>
      <c r="T181" s="191"/>
      <c r="U181" s="5"/>
      <c r="V181" s="52"/>
      <c r="W181" s="69"/>
      <c r="X181" s="69"/>
      <c r="Y181" s="52"/>
      <c r="Z181" s="39"/>
      <c r="AA181" s="39"/>
      <c r="AB181" s="55"/>
      <c r="AC181" s="17"/>
      <c r="AD181" s="15"/>
      <c r="AE181" s="65"/>
      <c r="AF181" s="119"/>
      <c r="AG181" s="17"/>
      <c r="AH181" s="52"/>
      <c r="AJ181" s="17"/>
      <c r="AK181" s="17"/>
      <c r="AL181" s="17"/>
      <c r="AM181" s="17"/>
      <c r="AO181" s="31"/>
    </row>
    <row r="182" spans="2:41" s="3" customFormat="1" ht="1.5" customHeight="1" x14ac:dyDescent="0.2">
      <c r="P182" s="73"/>
      <c r="Q182" s="89"/>
      <c r="R182" s="6"/>
      <c r="S182" s="39"/>
      <c r="T182" s="6"/>
      <c r="U182" s="5"/>
      <c r="V182" s="52"/>
      <c r="W182" s="56"/>
      <c r="X182" s="15"/>
      <c r="Y182" s="52"/>
      <c r="Z182" s="39"/>
      <c r="AA182" s="39"/>
      <c r="AB182" s="55"/>
      <c r="AC182" s="17"/>
      <c r="AD182" s="15"/>
      <c r="AE182" s="65"/>
      <c r="AF182" s="119"/>
      <c r="AG182" s="39"/>
      <c r="AH182" s="52"/>
      <c r="AJ182" s="17"/>
      <c r="AK182" s="17"/>
      <c r="AL182" s="17"/>
      <c r="AM182" s="17"/>
      <c r="AO182" s="31"/>
    </row>
    <row r="183" spans="2:41" s="3" customFormat="1" ht="9.9499999999999993" customHeight="1" x14ac:dyDescent="0.2">
      <c r="B183" s="205" t="s">
        <v>106</v>
      </c>
      <c r="D183" s="40"/>
      <c r="E183" s="73" t="s">
        <v>201</v>
      </c>
      <c r="F183" s="73"/>
      <c r="G183" s="30" t="s">
        <v>48</v>
      </c>
      <c r="H183" s="30"/>
      <c r="I183" s="30"/>
      <c r="J183" s="30"/>
      <c r="K183" s="30"/>
      <c r="L183" s="30"/>
      <c r="M183" s="30"/>
      <c r="N183" s="30"/>
      <c r="P183" s="73" t="s">
        <v>198</v>
      </c>
      <c r="Q183" s="89"/>
      <c r="R183" s="29"/>
      <c r="S183" s="39">
        <f>IF(Suggested="Yes",AA183,AG183)</f>
        <v>16</v>
      </c>
      <c r="T183" s="37" t="s">
        <v>47</v>
      </c>
      <c r="U183" s="5" t="str">
        <f>+Instructions!$B$3</f>
        <v>B</v>
      </c>
      <c r="V183" s="52"/>
      <c r="W183" s="56">
        <f>+Instructions!$C$22</f>
        <v>0</v>
      </c>
      <c r="X183" s="17">
        <f>ROUND($AA183*(1-W183)+0.004999,2)</f>
        <v>16</v>
      </c>
      <c r="Y183" s="52"/>
      <c r="Z183" s="6" t="s">
        <v>654</v>
      </c>
      <c r="AA183" s="39">
        <v>16</v>
      </c>
      <c r="AB183" s="60">
        <f>+W183</f>
        <v>0</v>
      </c>
      <c r="AC183" s="17">
        <f>+X183</f>
        <v>16</v>
      </c>
      <c r="AD183" s="12">
        <f>(AG183-AC183)/AG183</f>
        <v>0</v>
      </c>
      <c r="AE183" s="116"/>
      <c r="AF183" s="211">
        <v>11</v>
      </c>
      <c r="AG183" s="210">
        <f>SUM(AJ183:AL183)+AE183</f>
        <v>16</v>
      </c>
      <c r="AH183" s="52"/>
      <c r="AJ183" s="17">
        <f>ROUND(AC183/(1-VLOOKUP(AF183,Group,2,FALSE)),2)</f>
        <v>16</v>
      </c>
      <c r="AK183" s="17">
        <f>IF(VLOOKUP(AF183,Group,5,FALSE)="YES",VLOOKUP(ROUND(ROUND(AJ183,1)-AJ183,2),Round,2,FALSE)+VLOOKUP(AF183,Group,6,FALSE),0)</f>
        <v>0</v>
      </c>
      <c r="AL183" s="17">
        <f>IF(VLOOKUP(AF183,Group,7,FALSE)="",0,ROUND(AJ183-0.04999,1)-AJ183+AM183)</f>
        <v>0</v>
      </c>
      <c r="AM183" s="17" t="str">
        <f>IF(VLOOKUP(AF183,Group,7,FALSE)="","",VLOOKUP(AF183,Group,7,FALSE))</f>
        <v/>
      </c>
      <c r="AO183" s="101" t="s">
        <v>58</v>
      </c>
    </row>
    <row r="184" spans="2:41" s="3" customFormat="1" ht="3.95" customHeight="1" x14ac:dyDescent="0.2">
      <c r="P184" s="73"/>
      <c r="Q184" s="89"/>
      <c r="R184" s="6"/>
      <c r="S184" s="39"/>
      <c r="T184" s="6"/>
      <c r="U184" s="5"/>
      <c r="V184" s="52"/>
      <c r="W184" s="56"/>
      <c r="X184" s="15"/>
      <c r="Y184" s="52"/>
      <c r="Z184" s="39"/>
      <c r="AA184" s="39"/>
      <c r="AB184" s="55"/>
      <c r="AC184" s="17"/>
      <c r="AD184" s="15"/>
      <c r="AE184" s="65"/>
      <c r="AF184" s="119"/>
      <c r="AG184" s="39"/>
      <c r="AH184" s="52"/>
      <c r="AJ184" s="17"/>
      <c r="AK184" s="17"/>
      <c r="AL184" s="17"/>
      <c r="AM184" s="17"/>
      <c r="AO184" s="31"/>
    </row>
    <row r="185" spans="2:41" s="3" customFormat="1" ht="9.9499999999999993" customHeight="1" x14ac:dyDescent="0.2">
      <c r="C185" s="188" t="s">
        <v>584</v>
      </c>
      <c r="D185" s="189"/>
      <c r="E185" s="189"/>
      <c r="L185" s="3" t="s">
        <v>87</v>
      </c>
      <c r="M185" s="3" t="s">
        <v>87</v>
      </c>
      <c r="N185" s="3" t="s">
        <v>87</v>
      </c>
      <c r="O185" s="3" t="s">
        <v>87</v>
      </c>
      <c r="P185" s="190"/>
      <c r="Q185" s="6"/>
      <c r="R185" s="78" t="s">
        <v>99</v>
      </c>
      <c r="S185" s="201" t="s">
        <v>341</v>
      </c>
      <c r="T185" s="202"/>
      <c r="U185" s="5"/>
      <c r="V185" s="52"/>
      <c r="W185" s="69"/>
      <c r="X185" s="69"/>
      <c r="Y185" s="52"/>
      <c r="Z185" s="39"/>
      <c r="AA185" s="39"/>
      <c r="AB185" s="55"/>
      <c r="AC185" s="17"/>
      <c r="AD185" s="15"/>
      <c r="AE185" s="65"/>
      <c r="AF185" s="119"/>
      <c r="AG185" s="17"/>
      <c r="AH185" s="52"/>
      <c r="AJ185" s="17"/>
      <c r="AK185" s="17"/>
      <c r="AL185" s="17"/>
      <c r="AM185" s="17"/>
      <c r="AO185" s="31" t="s">
        <v>58</v>
      </c>
    </row>
    <row r="186" spans="2:41" s="3" customFormat="1" ht="2.85" customHeight="1" x14ac:dyDescent="0.2">
      <c r="P186" s="73"/>
      <c r="Q186" s="89"/>
      <c r="R186" s="6"/>
      <c r="S186" s="39"/>
      <c r="T186" s="6"/>
      <c r="U186" s="5"/>
      <c r="V186" s="52"/>
      <c r="W186" s="56"/>
      <c r="X186" s="15"/>
      <c r="Y186" s="52"/>
      <c r="Z186" s="39"/>
      <c r="AA186" s="39"/>
      <c r="AB186" s="55"/>
      <c r="AC186" s="17"/>
      <c r="AD186" s="15"/>
      <c r="AE186" s="65"/>
      <c r="AF186" s="119"/>
      <c r="AG186" s="39"/>
      <c r="AH186" s="52"/>
      <c r="AJ186" s="17"/>
      <c r="AK186" s="17"/>
      <c r="AL186" s="17"/>
      <c r="AM186" s="17"/>
      <c r="AO186" s="31"/>
    </row>
    <row r="187" spans="2:41" s="3" customFormat="1" ht="9.9499999999999993" customHeight="1" x14ac:dyDescent="0.2">
      <c r="C187" s="188"/>
      <c r="D187" s="40" t="s">
        <v>9</v>
      </c>
      <c r="E187" s="169" t="s">
        <v>404</v>
      </c>
      <c r="F187" s="169"/>
      <c r="G187" s="169"/>
      <c r="H187" s="169"/>
      <c r="I187" s="169"/>
      <c r="J187" s="169"/>
      <c r="K187" s="169"/>
      <c r="L187" s="169"/>
      <c r="M187" s="169"/>
      <c r="N187" s="169"/>
      <c r="O187" s="169"/>
      <c r="P187" s="169"/>
      <c r="S187" s="21"/>
      <c r="T187" s="191"/>
      <c r="U187" s="5"/>
      <c r="V187" s="52"/>
      <c r="W187" s="69"/>
      <c r="X187" s="69"/>
      <c r="Y187" s="52"/>
      <c r="Z187" s="39"/>
      <c r="AA187" s="39"/>
      <c r="AB187" s="55"/>
      <c r="AC187" s="17"/>
      <c r="AD187" s="15"/>
      <c r="AE187" s="65"/>
      <c r="AF187" s="119"/>
      <c r="AG187" s="17"/>
      <c r="AH187" s="52"/>
      <c r="AJ187" s="17"/>
      <c r="AK187" s="17"/>
      <c r="AL187" s="17"/>
      <c r="AM187" s="17"/>
      <c r="AO187" s="31"/>
    </row>
    <row r="188" spans="2:41" s="3" customFormat="1" ht="1.5" customHeight="1" x14ac:dyDescent="0.2">
      <c r="P188" s="73"/>
      <c r="Q188" s="89"/>
      <c r="R188" s="6"/>
      <c r="S188" s="39"/>
      <c r="T188" s="6"/>
      <c r="U188" s="5"/>
      <c r="V188" s="52"/>
      <c r="W188" s="56"/>
      <c r="X188" s="15"/>
      <c r="Y188" s="52"/>
      <c r="Z188" s="39"/>
      <c r="AA188" s="39"/>
      <c r="AB188" s="55"/>
      <c r="AC188" s="17"/>
      <c r="AD188" s="15"/>
      <c r="AE188" s="65"/>
      <c r="AF188" s="119"/>
      <c r="AG188" s="39"/>
      <c r="AH188" s="52"/>
      <c r="AJ188" s="17"/>
      <c r="AK188" s="17"/>
      <c r="AL188" s="17"/>
      <c r="AM188" s="17"/>
      <c r="AO188" s="31"/>
    </row>
    <row r="189" spans="2:41" s="3" customFormat="1" ht="9.9499999999999993" customHeight="1" x14ac:dyDescent="0.2">
      <c r="B189" s="205" t="s">
        <v>106</v>
      </c>
      <c r="D189" s="40"/>
      <c r="E189" s="73" t="s">
        <v>342</v>
      </c>
      <c r="F189" s="73"/>
      <c r="G189" s="30" t="s">
        <v>48</v>
      </c>
      <c r="H189" s="30"/>
      <c r="I189" s="30"/>
      <c r="J189" s="30"/>
      <c r="K189" s="30"/>
      <c r="L189" s="30"/>
      <c r="M189" s="30"/>
      <c r="N189" s="30"/>
      <c r="P189" s="73" t="s">
        <v>343</v>
      </c>
      <c r="Q189" s="89"/>
      <c r="R189" s="29"/>
      <c r="S189" s="39">
        <f>IF(Suggested="Yes",AA189,AG189)</f>
        <v>13.7</v>
      </c>
      <c r="T189" s="37" t="s">
        <v>47</v>
      </c>
      <c r="U189" s="5" t="str">
        <f>+Instructions!$B$3</f>
        <v>B</v>
      </c>
      <c r="V189" s="52"/>
      <c r="W189" s="56">
        <f>+Instructions!$C$22</f>
        <v>0</v>
      </c>
      <c r="X189" s="17">
        <f t="shared" ref="X189" si="163">ROUND($AA189*(1-W189)+0.004999,2)</f>
        <v>13.7</v>
      </c>
      <c r="Y189" s="52"/>
      <c r="Z189" s="6" t="s">
        <v>654</v>
      </c>
      <c r="AA189" s="39">
        <v>13.7</v>
      </c>
      <c r="AB189" s="60">
        <f t="shared" ref="AB189" si="164">+W189</f>
        <v>0</v>
      </c>
      <c r="AC189" s="17">
        <f t="shared" ref="AC189" si="165">+X189</f>
        <v>13.7</v>
      </c>
      <c r="AD189" s="12">
        <f t="shared" ref="AD189" si="166">(AG189-AC189)/AG189</f>
        <v>0</v>
      </c>
      <c r="AE189" s="116"/>
      <c r="AF189" s="211">
        <v>11</v>
      </c>
      <c r="AG189" s="210">
        <f t="shared" ref="AG189" si="167">SUM(AJ189:AL189)+AE189</f>
        <v>13.7</v>
      </c>
      <c r="AH189" s="52"/>
      <c r="AJ189" s="17">
        <f t="shared" ref="AJ189" si="168">ROUND(AC189/(1-VLOOKUP(AF189,Group,2,FALSE)),2)</f>
        <v>13.7</v>
      </c>
      <c r="AK189" s="17">
        <f t="shared" ref="AK189" si="169">IF(VLOOKUP(AF189,Group,5,FALSE)="YES",VLOOKUP(ROUND(ROUND(AJ189,1)-AJ189,2),Round,2,FALSE)+VLOOKUP(AF189,Group,6,FALSE),0)</f>
        <v>0</v>
      </c>
      <c r="AL189" s="17">
        <f t="shared" ref="AL189" si="170">IF(VLOOKUP(AF189,Group,7,FALSE)="",0,ROUND(AJ189-0.04999,1)-AJ189+AM189)</f>
        <v>0</v>
      </c>
      <c r="AM189" s="17" t="str">
        <f t="shared" ref="AM189" si="171">IF(VLOOKUP(AF189,Group,7,FALSE)="","",VLOOKUP(AF189,Group,7,FALSE))</f>
        <v/>
      </c>
      <c r="AO189" s="101" t="s">
        <v>58</v>
      </c>
    </row>
    <row r="190" spans="2:41" s="3" customFormat="1" ht="3.95" customHeight="1" x14ac:dyDescent="0.2">
      <c r="P190" s="73"/>
      <c r="Q190" s="89"/>
      <c r="R190" s="6"/>
      <c r="S190" s="39"/>
      <c r="T190" s="6"/>
      <c r="U190" s="5"/>
      <c r="V190" s="52"/>
      <c r="W190" s="56"/>
      <c r="X190" s="15"/>
      <c r="Y190" s="52"/>
      <c r="Z190" s="39"/>
      <c r="AA190" s="39"/>
      <c r="AB190" s="55"/>
      <c r="AC190" s="17"/>
      <c r="AD190" s="15"/>
      <c r="AE190" s="65"/>
      <c r="AF190" s="119"/>
      <c r="AG190" s="39"/>
      <c r="AH190" s="52"/>
      <c r="AJ190" s="17"/>
      <c r="AK190" s="17"/>
      <c r="AL190" s="17"/>
      <c r="AM190" s="17"/>
      <c r="AO190" s="31"/>
    </row>
    <row r="191" spans="2:41" s="3" customFormat="1" ht="9.9499999999999993" customHeight="1" x14ac:dyDescent="0.2">
      <c r="C191" s="189" t="s">
        <v>626</v>
      </c>
      <c r="D191" s="189"/>
      <c r="E191" s="189"/>
      <c r="M191" s="243"/>
      <c r="P191" s="190"/>
      <c r="Q191" s="6"/>
      <c r="R191" s="78" t="s">
        <v>99</v>
      </c>
      <c r="S191" s="201" t="s">
        <v>622</v>
      </c>
      <c r="T191" s="202"/>
      <c r="U191" s="5"/>
      <c r="V191" s="52"/>
      <c r="W191" s="69"/>
      <c r="X191" s="69"/>
      <c r="Y191" s="52"/>
      <c r="Z191" s="39"/>
      <c r="AA191" s="39"/>
      <c r="AB191" s="55"/>
      <c r="AC191" s="17"/>
      <c r="AD191" s="15"/>
      <c r="AE191" s="65"/>
      <c r="AF191" s="119"/>
      <c r="AG191" s="17"/>
      <c r="AH191" s="52"/>
      <c r="AJ191" s="17"/>
      <c r="AK191" s="17"/>
      <c r="AL191" s="17"/>
      <c r="AM191" s="17"/>
      <c r="AO191" s="31" t="s">
        <v>58</v>
      </c>
    </row>
    <row r="192" spans="2:41" s="3" customFormat="1" ht="2.85" customHeight="1" x14ac:dyDescent="0.2">
      <c r="P192" s="73"/>
      <c r="Q192" s="89"/>
      <c r="R192" s="6"/>
      <c r="S192" s="39"/>
      <c r="T192" s="6"/>
      <c r="U192" s="5"/>
      <c r="V192" s="52"/>
      <c r="W192" s="56"/>
      <c r="X192" s="15"/>
      <c r="Y192" s="52"/>
      <c r="Z192" s="39"/>
      <c r="AA192" s="39"/>
      <c r="AB192" s="55"/>
      <c r="AC192" s="17"/>
      <c r="AD192" s="15"/>
      <c r="AE192" s="65"/>
      <c r="AF192" s="119"/>
      <c r="AG192" s="39"/>
      <c r="AH192" s="52"/>
      <c r="AJ192" s="17"/>
      <c r="AK192" s="17"/>
      <c r="AL192" s="17"/>
      <c r="AM192" s="17"/>
      <c r="AO192" s="31"/>
    </row>
    <row r="193" spans="2:41" s="3" customFormat="1" ht="9.9499999999999993" customHeight="1" x14ac:dyDescent="0.2">
      <c r="C193" s="188"/>
      <c r="D193" s="40" t="s">
        <v>9</v>
      </c>
      <c r="E193" s="169" t="s">
        <v>627</v>
      </c>
      <c r="F193" s="169"/>
      <c r="G193" s="169"/>
      <c r="H193" s="169"/>
      <c r="I193" s="169"/>
      <c r="J193" s="169"/>
      <c r="K193" s="169"/>
      <c r="L193" s="169"/>
      <c r="M193" s="169"/>
      <c r="N193" s="169"/>
      <c r="O193" s="169"/>
      <c r="P193" s="169"/>
      <c r="S193" s="21"/>
      <c r="T193" s="191"/>
      <c r="U193" s="5"/>
      <c r="V193" s="52"/>
      <c r="W193" s="69"/>
      <c r="X193" s="69"/>
      <c r="Y193" s="52"/>
      <c r="Z193" s="39"/>
      <c r="AA193" s="39"/>
      <c r="AB193" s="55"/>
      <c r="AC193" s="17"/>
      <c r="AD193" s="15"/>
      <c r="AE193" s="65"/>
      <c r="AF193" s="119"/>
      <c r="AG193" s="17"/>
      <c r="AH193" s="52"/>
      <c r="AJ193" s="17"/>
      <c r="AK193" s="17"/>
      <c r="AL193" s="17"/>
      <c r="AM193" s="17"/>
      <c r="AO193" s="31"/>
    </row>
    <row r="194" spans="2:41" s="3" customFormat="1" ht="1.5" customHeight="1" x14ac:dyDescent="0.2">
      <c r="P194" s="73"/>
      <c r="Q194" s="89"/>
      <c r="R194" s="6"/>
      <c r="S194" s="39"/>
      <c r="T194" s="6"/>
      <c r="U194" s="5"/>
      <c r="V194" s="52"/>
      <c r="W194" s="56"/>
      <c r="X194" s="15"/>
      <c r="Y194" s="52"/>
      <c r="Z194" s="39"/>
      <c r="AA194" s="39"/>
      <c r="AB194" s="55"/>
      <c r="AC194" s="17"/>
      <c r="AD194" s="15"/>
      <c r="AE194" s="65"/>
      <c r="AF194" s="119"/>
      <c r="AG194" s="39"/>
      <c r="AH194" s="52"/>
      <c r="AJ194" s="17"/>
      <c r="AK194" s="17"/>
      <c r="AL194" s="17"/>
      <c r="AM194" s="17"/>
      <c r="AO194" s="31"/>
    </row>
    <row r="195" spans="2:41" s="3" customFormat="1" ht="9.9499999999999993" customHeight="1" x14ac:dyDescent="0.2">
      <c r="B195" s="205" t="s">
        <v>106</v>
      </c>
      <c r="D195" s="40" t="s">
        <v>324</v>
      </c>
      <c r="E195" s="73" t="s">
        <v>628</v>
      </c>
      <c r="F195" s="73"/>
      <c r="G195" s="30" t="s">
        <v>326</v>
      </c>
      <c r="H195" s="30"/>
      <c r="I195" s="30"/>
      <c r="J195" s="30"/>
      <c r="K195" s="30"/>
      <c r="L195" s="30"/>
      <c r="M195" s="30"/>
      <c r="N195" s="30"/>
      <c r="P195" s="73" t="s">
        <v>184</v>
      </c>
      <c r="Q195" s="89"/>
      <c r="R195" s="29"/>
      <c r="S195" s="39">
        <f>IF(Suggested="Yes",AA195,AG195)</f>
        <v>15.5</v>
      </c>
      <c r="T195" s="37" t="s">
        <v>47</v>
      </c>
      <c r="U195" s="5" t="str">
        <f>+Instructions!$B$3</f>
        <v>B</v>
      </c>
      <c r="V195" s="52"/>
      <c r="W195" s="56">
        <f>+Instructions!$C$22</f>
        <v>0</v>
      </c>
      <c r="X195" s="17">
        <f t="shared" ref="X195" si="172">ROUND($AA195*(1-W195)+0.004999,2)</f>
        <v>15.5</v>
      </c>
      <c r="Y195" s="52"/>
      <c r="Z195" s="6" t="s">
        <v>653</v>
      </c>
      <c r="AA195" s="39">
        <v>15.5</v>
      </c>
      <c r="AB195" s="60">
        <f t="shared" ref="AB195" si="173">+W195</f>
        <v>0</v>
      </c>
      <c r="AC195" s="17">
        <f t="shared" ref="AC195" si="174">+X195</f>
        <v>15.5</v>
      </c>
      <c r="AD195" s="12">
        <f t="shared" ref="AD195" si="175">(AG195-AC195)/AG195</f>
        <v>0</v>
      </c>
      <c r="AE195" s="116"/>
      <c r="AF195" s="211">
        <v>11</v>
      </c>
      <c r="AG195" s="210">
        <f t="shared" ref="AG195" si="176">SUM(AJ195:AL195)+AE195</f>
        <v>15.5</v>
      </c>
      <c r="AH195" s="52"/>
      <c r="AJ195" s="17">
        <f t="shared" ref="AJ195" si="177">ROUND(AC195/(1-VLOOKUP(AF195,Group,2,FALSE)),2)</f>
        <v>15.5</v>
      </c>
      <c r="AK195" s="17">
        <f t="shared" ref="AK195" si="178">IF(VLOOKUP(AF195,Group,5,FALSE)="YES",VLOOKUP(ROUND(ROUND(AJ195,1)-AJ195,2),Round,2,FALSE)+VLOOKUP(AF195,Group,6,FALSE),0)</f>
        <v>0</v>
      </c>
      <c r="AL195" s="17">
        <f t="shared" ref="AL195" si="179">IF(VLOOKUP(AF195,Group,7,FALSE)="",0,ROUND(AJ195-0.04999,1)-AJ195+AM195)</f>
        <v>0</v>
      </c>
      <c r="AM195" s="17" t="str">
        <f t="shared" ref="AM195" si="180">IF(VLOOKUP(AF195,Group,7,FALSE)="","",VLOOKUP(AF195,Group,7,FALSE))</f>
        <v/>
      </c>
      <c r="AO195" s="101" t="s">
        <v>58</v>
      </c>
    </row>
    <row r="196" spans="2:41" s="3" customFormat="1" ht="9.9499999999999993" customHeight="1" x14ac:dyDescent="0.2">
      <c r="B196" s="205" t="s">
        <v>106</v>
      </c>
      <c r="D196" s="40"/>
      <c r="E196" s="73" t="s">
        <v>623</v>
      </c>
      <c r="F196" s="73"/>
      <c r="G196" s="30" t="s">
        <v>48</v>
      </c>
      <c r="H196" s="30"/>
      <c r="I196" s="30"/>
      <c r="J196" s="30"/>
      <c r="K196" s="30"/>
      <c r="L196" s="30"/>
      <c r="M196" s="30"/>
      <c r="N196" s="30"/>
      <c r="P196" s="73" t="s">
        <v>624</v>
      </c>
      <c r="Q196" s="89"/>
      <c r="R196" s="29"/>
      <c r="S196" s="39">
        <f>IF(Suggested="Yes",AA196,AG196)</f>
        <v>12.75</v>
      </c>
      <c r="T196" s="37" t="s">
        <v>47</v>
      </c>
      <c r="U196" s="5" t="str">
        <f>+Instructions!$B$3</f>
        <v>B</v>
      </c>
      <c r="V196" s="52"/>
      <c r="W196" s="56">
        <f>+Instructions!$C$22</f>
        <v>0</v>
      </c>
      <c r="X196" s="17">
        <f t="shared" ref="X196" si="181">ROUND($AA196*(1-W196)+0.004999,2)</f>
        <v>12.75</v>
      </c>
      <c r="Y196" s="52"/>
      <c r="Z196" s="6" t="s">
        <v>653</v>
      </c>
      <c r="AA196" s="39">
        <v>12.75</v>
      </c>
      <c r="AB196" s="60">
        <f t="shared" ref="AB196" si="182">+W196</f>
        <v>0</v>
      </c>
      <c r="AC196" s="17">
        <f t="shared" ref="AC196" si="183">+X196</f>
        <v>12.75</v>
      </c>
      <c r="AD196" s="12">
        <f t="shared" ref="AD196" si="184">(AG196-AC196)/AG196</f>
        <v>0</v>
      </c>
      <c r="AE196" s="116"/>
      <c r="AF196" s="211">
        <v>11</v>
      </c>
      <c r="AG196" s="210">
        <f t="shared" ref="AG196" si="185">SUM(AJ196:AL196)+AE196</f>
        <v>12.75</v>
      </c>
      <c r="AH196" s="52"/>
      <c r="AJ196" s="17">
        <f t="shared" ref="AJ196" si="186">ROUND(AC196/(1-VLOOKUP(AF196,Group,2,FALSE)),2)</f>
        <v>12.75</v>
      </c>
      <c r="AK196" s="17">
        <f t="shared" ref="AK196" si="187">IF(VLOOKUP(AF196,Group,5,FALSE)="YES",VLOOKUP(ROUND(ROUND(AJ196,1)-AJ196,2),Round,2,FALSE)+VLOOKUP(AF196,Group,6,FALSE),0)</f>
        <v>0</v>
      </c>
      <c r="AL196" s="17">
        <f t="shared" ref="AL196" si="188">IF(VLOOKUP(AF196,Group,7,FALSE)="",0,ROUND(AJ196-0.04999,1)-AJ196+AM196)</f>
        <v>0</v>
      </c>
      <c r="AM196" s="17" t="str">
        <f t="shared" ref="AM196" si="189">IF(VLOOKUP(AF196,Group,7,FALSE)="","",VLOOKUP(AF196,Group,7,FALSE))</f>
        <v/>
      </c>
      <c r="AO196" s="101" t="s">
        <v>58</v>
      </c>
    </row>
    <row r="197" spans="2:41" s="3" customFormat="1" ht="9.9499999999999993" customHeight="1" x14ac:dyDescent="0.2">
      <c r="B197" s="205" t="s">
        <v>106</v>
      </c>
      <c r="D197" s="40"/>
      <c r="E197" s="73" t="s">
        <v>334</v>
      </c>
      <c r="F197" s="73"/>
      <c r="G197" s="30" t="s">
        <v>48</v>
      </c>
      <c r="H197" s="30"/>
      <c r="I197" s="30"/>
      <c r="J197" s="30"/>
      <c r="K197" s="30"/>
      <c r="L197" s="30"/>
      <c r="M197" s="30"/>
      <c r="N197" s="30"/>
      <c r="P197" s="73" t="s">
        <v>223</v>
      </c>
      <c r="Q197" s="89"/>
      <c r="R197" s="29"/>
      <c r="S197" s="39">
        <f>IF(Suggested="Yes",AA197,AG197)</f>
        <v>13.2</v>
      </c>
      <c r="T197" s="37" t="s">
        <v>47</v>
      </c>
      <c r="U197" s="5" t="str">
        <f>+Instructions!$B$3</f>
        <v>B</v>
      </c>
      <c r="V197" s="52"/>
      <c r="W197" s="56">
        <f>+Instructions!$C$22</f>
        <v>0</v>
      </c>
      <c r="X197" s="17">
        <f t="shared" ref="X197" si="190">ROUND($AA197*(1-W197)+0.004999,2)</f>
        <v>13.2</v>
      </c>
      <c r="Y197" s="52"/>
      <c r="Z197" s="6" t="s">
        <v>653</v>
      </c>
      <c r="AA197" s="39">
        <v>13.2</v>
      </c>
      <c r="AB197" s="60">
        <f t="shared" ref="AB197" si="191">+W197</f>
        <v>0</v>
      </c>
      <c r="AC197" s="17">
        <f t="shared" ref="AC197" si="192">+X197</f>
        <v>13.2</v>
      </c>
      <c r="AD197" s="12">
        <f t="shared" ref="AD197" si="193">(AG197-AC197)/AG197</f>
        <v>0</v>
      </c>
      <c r="AE197" s="116"/>
      <c r="AF197" s="211">
        <v>11</v>
      </c>
      <c r="AG197" s="210">
        <f t="shared" ref="AG197" si="194">SUM(AJ197:AL197)+AE197</f>
        <v>13.2</v>
      </c>
      <c r="AH197" s="52"/>
      <c r="AJ197" s="17">
        <f t="shared" ref="AJ197" si="195">ROUND(AC197/(1-VLOOKUP(AF197,Group,2,FALSE)),2)</f>
        <v>13.2</v>
      </c>
      <c r="AK197" s="17">
        <f t="shared" ref="AK197" si="196">IF(VLOOKUP(AF197,Group,5,FALSE)="YES",VLOOKUP(ROUND(ROUND(AJ197,1)-AJ197,2),Round,2,FALSE)+VLOOKUP(AF197,Group,6,FALSE),0)</f>
        <v>0</v>
      </c>
      <c r="AL197" s="17">
        <f t="shared" ref="AL197" si="197">IF(VLOOKUP(AF197,Group,7,FALSE)="",0,ROUND(AJ197-0.04999,1)-AJ197+AM197)</f>
        <v>0</v>
      </c>
      <c r="AM197" s="17" t="str">
        <f t="shared" ref="AM197" si="198">IF(VLOOKUP(AF197,Group,7,FALSE)="","",VLOOKUP(AF197,Group,7,FALSE))</f>
        <v/>
      </c>
      <c r="AO197" s="101" t="s">
        <v>58</v>
      </c>
    </row>
    <row r="198" spans="2:41" s="3" customFormat="1" ht="9.9499999999999993" customHeight="1" x14ac:dyDescent="0.2">
      <c r="B198" s="205" t="s">
        <v>106</v>
      </c>
      <c r="D198" s="40"/>
      <c r="E198" s="73" t="s">
        <v>430</v>
      </c>
      <c r="F198" s="73"/>
      <c r="G198" s="30" t="s">
        <v>48</v>
      </c>
      <c r="H198" s="30"/>
      <c r="I198" s="30"/>
      <c r="J198" s="30"/>
      <c r="K198" s="30"/>
      <c r="L198" s="30"/>
      <c r="M198" s="30"/>
      <c r="N198" s="30"/>
      <c r="P198" s="73" t="s">
        <v>198</v>
      </c>
      <c r="Q198" s="89"/>
      <c r="R198" s="29"/>
      <c r="S198" s="39">
        <f>IF(Suggested="Yes",AA198,AG198)</f>
        <v>14.9</v>
      </c>
      <c r="T198" s="37" t="s">
        <v>47</v>
      </c>
      <c r="U198" s="5" t="str">
        <f>+Instructions!$B$3</f>
        <v>B</v>
      </c>
      <c r="V198" s="52"/>
      <c r="W198" s="56">
        <f>+Instructions!$C$22</f>
        <v>0</v>
      </c>
      <c r="X198" s="17">
        <f t="shared" ref="X198" si="199">ROUND($AA198*(1-W198)+0.004999,2)</f>
        <v>14.9</v>
      </c>
      <c r="Y198" s="52"/>
      <c r="Z198" s="6" t="s">
        <v>653</v>
      </c>
      <c r="AA198" s="39">
        <v>14.9</v>
      </c>
      <c r="AB198" s="60">
        <f t="shared" ref="AB198" si="200">+W198</f>
        <v>0</v>
      </c>
      <c r="AC198" s="17">
        <f t="shared" ref="AC198" si="201">+X198</f>
        <v>14.9</v>
      </c>
      <c r="AD198" s="12">
        <f t="shared" ref="AD198" si="202">(AG198-AC198)/AG198</f>
        <v>0</v>
      </c>
      <c r="AE198" s="116"/>
      <c r="AF198" s="211">
        <v>11</v>
      </c>
      <c r="AG198" s="210">
        <f t="shared" ref="AG198" si="203">SUM(AJ198:AL198)+AE198</f>
        <v>14.9</v>
      </c>
      <c r="AH198" s="52"/>
      <c r="AJ198" s="17">
        <f t="shared" ref="AJ198" si="204">ROUND(AC198/(1-VLOOKUP(AF198,Group,2,FALSE)),2)</f>
        <v>14.9</v>
      </c>
      <c r="AK198" s="17">
        <f t="shared" ref="AK198" si="205">IF(VLOOKUP(AF198,Group,5,FALSE)="YES",VLOOKUP(ROUND(ROUND(AJ198,1)-AJ198,2),Round,2,FALSE)+VLOOKUP(AF198,Group,6,FALSE),0)</f>
        <v>0</v>
      </c>
      <c r="AL198" s="17">
        <f t="shared" ref="AL198" si="206">IF(VLOOKUP(AF198,Group,7,FALSE)="",0,ROUND(AJ198-0.04999,1)-AJ198+AM198)</f>
        <v>0</v>
      </c>
      <c r="AM198" s="17" t="str">
        <f t="shared" ref="AM198" si="207">IF(VLOOKUP(AF198,Group,7,FALSE)="","",VLOOKUP(AF198,Group,7,FALSE))</f>
        <v/>
      </c>
      <c r="AO198" s="101" t="s">
        <v>58</v>
      </c>
    </row>
    <row r="199" spans="2:41" s="3" customFormat="1" ht="1.5" customHeight="1" x14ac:dyDescent="0.2">
      <c r="P199" s="73"/>
      <c r="Q199" s="89"/>
      <c r="R199" s="6"/>
      <c r="S199" s="39"/>
      <c r="T199" s="6"/>
      <c r="U199" s="5"/>
      <c r="V199" s="52"/>
      <c r="W199" s="56"/>
      <c r="X199" s="15"/>
      <c r="Y199" s="52"/>
      <c r="Z199" s="39"/>
      <c r="AA199" s="39"/>
      <c r="AB199" s="55"/>
      <c r="AC199" s="17"/>
      <c r="AD199" s="15"/>
      <c r="AE199" s="65"/>
      <c r="AF199" s="119"/>
      <c r="AG199" s="39"/>
      <c r="AH199" s="52"/>
      <c r="AJ199" s="17"/>
      <c r="AK199" s="17"/>
      <c r="AL199" s="17"/>
      <c r="AM199" s="17"/>
      <c r="AO199" s="31"/>
    </row>
    <row r="200" spans="2:41" s="3" customFormat="1" ht="9.9499999999999993" customHeight="1" x14ac:dyDescent="0.2">
      <c r="B200" s="203" t="s">
        <v>108</v>
      </c>
      <c r="D200" s="40" t="s">
        <v>325</v>
      </c>
      <c r="E200" s="73" t="s">
        <v>430</v>
      </c>
      <c r="F200" s="73"/>
      <c r="G200" s="30" t="s">
        <v>48</v>
      </c>
      <c r="H200" s="30"/>
      <c r="I200" s="30"/>
      <c r="J200" s="30" t="s">
        <v>625</v>
      </c>
      <c r="K200" s="30"/>
      <c r="L200" s="30"/>
      <c r="M200" s="30"/>
      <c r="N200" s="30"/>
      <c r="P200" s="73" t="s">
        <v>198</v>
      </c>
      <c r="Q200" s="89"/>
      <c r="R200" s="29"/>
      <c r="S200" s="39">
        <f>IF(Suggested="Yes",AA200,AG200)</f>
        <v>18.95</v>
      </c>
      <c r="T200" s="37" t="s">
        <v>47</v>
      </c>
      <c r="U200" s="5" t="str">
        <f>+Instructions!$B$3</f>
        <v>B</v>
      </c>
      <c r="V200" s="52"/>
      <c r="W200" s="56">
        <f>+Instructions!$C$22</f>
        <v>0</v>
      </c>
      <c r="X200" s="17">
        <f t="shared" ref="X200" si="208">ROUND($AA200*(1-W200)+0.004999,2)</f>
        <v>18.95</v>
      </c>
      <c r="Y200" s="52"/>
      <c r="Z200" s="6" t="s">
        <v>653</v>
      </c>
      <c r="AA200" s="39">
        <v>18.95</v>
      </c>
      <c r="AB200" s="60">
        <f t="shared" ref="AB200" si="209">+W200</f>
        <v>0</v>
      </c>
      <c r="AC200" s="17">
        <f t="shared" ref="AC200" si="210">+X200</f>
        <v>18.95</v>
      </c>
      <c r="AD200" s="12">
        <f t="shared" ref="AD200" si="211">(AG200-AC200)/AG200</f>
        <v>0</v>
      </c>
      <c r="AE200" s="116"/>
      <c r="AF200" s="207">
        <v>13</v>
      </c>
      <c r="AG200" s="206">
        <f t="shared" ref="AG200" si="212">SUM(AJ200:AL200)+AE200</f>
        <v>18.95</v>
      </c>
      <c r="AH200" s="52"/>
      <c r="AJ200" s="17">
        <f t="shared" ref="AJ200" si="213">ROUND(AC200/(1-VLOOKUP(AF200,Group,2,FALSE)),2)</f>
        <v>18.95</v>
      </c>
      <c r="AK200" s="17">
        <f t="shared" ref="AK200" si="214">IF(VLOOKUP(AF200,Group,5,FALSE)="YES",VLOOKUP(ROUND(ROUND(AJ200,1)-AJ200,2),Round,2,FALSE)+VLOOKUP(AF200,Group,6,FALSE),0)</f>
        <v>0</v>
      </c>
      <c r="AL200" s="17">
        <f t="shared" ref="AL200" si="215">IF(VLOOKUP(AF200,Group,7,FALSE)="",0,ROUND(AJ200-0.04999,1)-AJ200+AM200)</f>
        <v>0</v>
      </c>
      <c r="AM200" s="17" t="str">
        <f t="shared" ref="AM200" si="216">IF(VLOOKUP(AF200,Group,7,FALSE)="","",VLOOKUP(AF200,Group,7,FALSE))</f>
        <v/>
      </c>
      <c r="AO200" s="101" t="s">
        <v>58</v>
      </c>
    </row>
    <row r="201" spans="2:41" s="3" customFormat="1" ht="3.95" customHeight="1" x14ac:dyDescent="0.2">
      <c r="P201" s="73"/>
      <c r="Q201" s="89"/>
      <c r="R201" s="6"/>
      <c r="S201" s="39"/>
      <c r="T201" s="6"/>
      <c r="U201" s="5"/>
      <c r="V201" s="52"/>
      <c r="W201" s="56"/>
      <c r="X201" s="15"/>
      <c r="Y201" s="52"/>
      <c r="Z201" s="39"/>
      <c r="AA201" s="39"/>
      <c r="AB201" s="55"/>
      <c r="AC201" s="17"/>
      <c r="AD201" s="15"/>
      <c r="AE201" s="65"/>
      <c r="AF201" s="119"/>
      <c r="AG201" s="39"/>
      <c r="AH201" s="52"/>
      <c r="AJ201" s="17"/>
      <c r="AK201" s="17"/>
      <c r="AL201" s="17"/>
      <c r="AM201" s="17"/>
      <c r="AO201" s="31"/>
    </row>
    <row r="202" spans="2:41" s="3" customFormat="1" ht="9.9499999999999993" customHeight="1" x14ac:dyDescent="0.2">
      <c r="C202" s="188" t="s">
        <v>621</v>
      </c>
      <c r="D202" s="189"/>
      <c r="E202" s="189"/>
      <c r="L202" s="3" t="s">
        <v>87</v>
      </c>
      <c r="M202" s="3" t="s">
        <v>87</v>
      </c>
      <c r="N202" s="3" t="s">
        <v>87</v>
      </c>
      <c r="O202" s="3" t="s">
        <v>87</v>
      </c>
      <c r="P202" s="190"/>
      <c r="Q202" s="6"/>
      <c r="R202" s="78" t="s">
        <v>99</v>
      </c>
      <c r="S202" s="201" t="s">
        <v>506</v>
      </c>
      <c r="T202" s="202"/>
      <c r="U202" s="5"/>
      <c r="V202" s="52"/>
      <c r="W202" s="69"/>
      <c r="X202" s="69"/>
      <c r="Y202" s="52"/>
      <c r="Z202" s="39"/>
      <c r="AA202" s="39"/>
      <c r="AB202" s="55"/>
      <c r="AC202" s="17"/>
      <c r="AD202" s="15"/>
      <c r="AE202" s="65"/>
      <c r="AF202" s="119"/>
      <c r="AG202" s="17"/>
      <c r="AH202" s="52"/>
      <c r="AJ202" s="17"/>
      <c r="AK202" s="17"/>
      <c r="AL202" s="17"/>
      <c r="AM202" s="17"/>
      <c r="AO202" s="31" t="s">
        <v>58</v>
      </c>
    </row>
    <row r="203" spans="2:41" s="3" customFormat="1" ht="2.85" customHeight="1" x14ac:dyDescent="0.2">
      <c r="P203" s="73"/>
      <c r="Q203" s="89"/>
      <c r="R203" s="6"/>
      <c r="S203" s="39"/>
      <c r="T203" s="6"/>
      <c r="U203" s="5"/>
      <c r="V203" s="52"/>
      <c r="W203" s="56"/>
      <c r="X203" s="15"/>
      <c r="Y203" s="52"/>
      <c r="Z203" s="39"/>
      <c r="AA203" s="39"/>
      <c r="AB203" s="55"/>
      <c r="AC203" s="17"/>
      <c r="AD203" s="15"/>
      <c r="AE203" s="65"/>
      <c r="AF203" s="119"/>
      <c r="AG203" s="39"/>
      <c r="AH203" s="52"/>
      <c r="AJ203" s="17"/>
      <c r="AK203" s="17"/>
      <c r="AL203" s="17"/>
      <c r="AM203" s="17"/>
      <c r="AO203" s="31"/>
    </row>
    <row r="204" spans="2:41" s="3" customFormat="1" ht="9.9499999999999993" customHeight="1" x14ac:dyDescent="0.2">
      <c r="C204" s="188"/>
      <c r="D204" s="40" t="s">
        <v>9</v>
      </c>
      <c r="E204" s="169" t="s">
        <v>507</v>
      </c>
      <c r="F204" s="169"/>
      <c r="G204" s="169"/>
      <c r="H204" s="169"/>
      <c r="I204" s="169"/>
      <c r="J204" s="169"/>
      <c r="K204" s="169"/>
      <c r="L204" s="169"/>
      <c r="M204" s="169"/>
      <c r="N204" s="169"/>
      <c r="O204" s="169"/>
      <c r="P204" s="169"/>
      <c r="S204" s="21"/>
      <c r="T204" s="191"/>
      <c r="U204" s="5"/>
      <c r="V204" s="52"/>
      <c r="W204" s="69"/>
      <c r="X204" s="69"/>
      <c r="Y204" s="52"/>
      <c r="Z204" s="39"/>
      <c r="AA204" s="39"/>
      <c r="AB204" s="55"/>
      <c r="AC204" s="17"/>
      <c r="AD204" s="15"/>
      <c r="AE204" s="65"/>
      <c r="AF204" s="119"/>
      <c r="AG204" s="17"/>
      <c r="AH204" s="52"/>
      <c r="AJ204" s="17"/>
      <c r="AK204" s="17"/>
      <c r="AL204" s="17"/>
      <c r="AM204" s="17"/>
      <c r="AO204" s="31"/>
    </row>
    <row r="205" spans="2:41" s="3" customFormat="1" ht="1.5" customHeight="1" x14ac:dyDescent="0.2">
      <c r="P205" s="73"/>
      <c r="Q205" s="89"/>
      <c r="R205" s="6"/>
      <c r="S205" s="39"/>
      <c r="T205" s="6"/>
      <c r="U205" s="5"/>
      <c r="V205" s="52"/>
      <c r="W205" s="56"/>
      <c r="X205" s="15"/>
      <c r="Y205" s="52"/>
      <c r="Z205" s="39"/>
      <c r="AA205" s="39"/>
      <c r="AB205" s="55"/>
      <c r="AC205" s="17"/>
      <c r="AD205" s="15"/>
      <c r="AE205" s="65"/>
      <c r="AF205" s="119"/>
      <c r="AG205" s="39"/>
      <c r="AH205" s="52"/>
      <c r="AJ205" s="17"/>
      <c r="AK205" s="17"/>
      <c r="AL205" s="17"/>
      <c r="AM205" s="17"/>
      <c r="AO205" s="31"/>
    </row>
    <row r="206" spans="2:41" s="3" customFormat="1" ht="9.9499999999999993" customHeight="1" x14ac:dyDescent="0.2">
      <c r="B206" s="205" t="s">
        <v>106</v>
      </c>
      <c r="D206" s="40"/>
      <c r="E206" s="73" t="s">
        <v>508</v>
      </c>
      <c r="F206" s="73"/>
      <c r="G206" s="30" t="s">
        <v>48</v>
      </c>
      <c r="H206" s="30"/>
      <c r="I206" s="30"/>
      <c r="J206" s="30" t="s">
        <v>557</v>
      </c>
      <c r="K206" s="30"/>
      <c r="L206" s="30"/>
      <c r="M206" s="30"/>
      <c r="N206" s="30"/>
      <c r="P206" s="73" t="s">
        <v>91</v>
      </c>
      <c r="Q206" s="89"/>
      <c r="R206" s="29" t="s">
        <v>52</v>
      </c>
      <c r="S206" s="39">
        <f>IF(Suggested="Yes",AA206,AG206)</f>
        <v>10.1</v>
      </c>
      <c r="T206" s="37" t="s">
        <v>47</v>
      </c>
      <c r="U206" s="5" t="str">
        <f>+Instructions!$B$3</f>
        <v>B</v>
      </c>
      <c r="V206" s="52"/>
      <c r="W206" s="56">
        <f>+Instructions!$C$22</f>
        <v>0</v>
      </c>
      <c r="X206" s="17">
        <f t="shared" ref="X206" si="217">ROUND($AA206*(1-W206)+0.004999,2)</f>
        <v>10.1</v>
      </c>
      <c r="Y206" s="52"/>
      <c r="Z206" s="6" t="s">
        <v>654</v>
      </c>
      <c r="AA206" s="39">
        <v>10.1</v>
      </c>
      <c r="AB206" s="60">
        <f t="shared" ref="AB206" si="218">+W206</f>
        <v>0</v>
      </c>
      <c r="AC206" s="17">
        <f t="shared" ref="AC206" si="219">+X206</f>
        <v>10.1</v>
      </c>
      <c r="AD206" s="12">
        <f t="shared" ref="AD206" si="220">(AG206-AC206)/AG206</f>
        <v>0</v>
      </c>
      <c r="AE206" s="116"/>
      <c r="AF206" s="211">
        <v>11</v>
      </c>
      <c r="AG206" s="210">
        <f t="shared" ref="AG206" si="221">SUM(AJ206:AL206)+AE206</f>
        <v>10.1</v>
      </c>
      <c r="AH206" s="52"/>
      <c r="AJ206" s="17">
        <f t="shared" ref="AJ206" si="222">ROUND(AC206/(1-VLOOKUP(AF206,Group,2,FALSE)),2)</f>
        <v>10.1</v>
      </c>
      <c r="AK206" s="17">
        <f t="shared" ref="AK206" si="223">IF(VLOOKUP(AF206,Group,5,FALSE)="YES",VLOOKUP(ROUND(ROUND(AJ206,1)-AJ206,2),Round,2,FALSE)+VLOOKUP(AF206,Group,6,FALSE),0)</f>
        <v>0</v>
      </c>
      <c r="AL206" s="17">
        <f t="shared" ref="AL206" si="224">IF(VLOOKUP(AF206,Group,7,FALSE)="",0,ROUND(AJ206-0.04999,1)-AJ206+AM206)</f>
        <v>0</v>
      </c>
      <c r="AM206" s="17" t="str">
        <f t="shared" ref="AM206" si="225">IF(VLOOKUP(AF206,Group,7,FALSE)="","",VLOOKUP(AF206,Group,7,FALSE))</f>
        <v/>
      </c>
      <c r="AO206" s="101" t="s">
        <v>58</v>
      </c>
    </row>
    <row r="207" spans="2:41" s="3" customFormat="1" ht="2.85" customHeight="1" x14ac:dyDescent="0.2">
      <c r="P207" s="73"/>
      <c r="Q207" s="89"/>
      <c r="R207" s="6"/>
      <c r="S207" s="39"/>
      <c r="T207" s="6"/>
      <c r="U207" s="5"/>
      <c r="V207" s="52"/>
      <c r="W207" s="56"/>
      <c r="X207" s="15"/>
      <c r="Y207" s="52"/>
      <c r="Z207" s="39"/>
      <c r="AA207" s="39"/>
      <c r="AB207" s="55"/>
      <c r="AC207" s="17"/>
      <c r="AD207" s="15"/>
      <c r="AE207" s="65"/>
      <c r="AF207" s="119"/>
      <c r="AG207" s="39"/>
      <c r="AH207" s="52"/>
      <c r="AJ207" s="17"/>
      <c r="AK207" s="17"/>
      <c r="AL207" s="17"/>
      <c r="AM207" s="17"/>
      <c r="AO207" s="31"/>
    </row>
    <row r="208" spans="2:41" s="3" customFormat="1" ht="9.9499999999999993" customHeight="1" x14ac:dyDescent="0.2">
      <c r="C208" s="188"/>
      <c r="D208" s="40" t="s">
        <v>9</v>
      </c>
      <c r="E208" s="169" t="s">
        <v>509</v>
      </c>
      <c r="F208" s="169"/>
      <c r="G208" s="169"/>
      <c r="H208" s="169"/>
      <c r="I208" s="169"/>
      <c r="J208" s="169"/>
      <c r="K208" s="169"/>
      <c r="L208" s="169"/>
      <c r="M208" s="169"/>
      <c r="N208" s="169"/>
      <c r="O208" s="169"/>
      <c r="P208" s="169"/>
      <c r="S208" s="21"/>
      <c r="T208" s="191"/>
      <c r="U208" s="5"/>
      <c r="V208" s="52"/>
      <c r="W208" s="69"/>
      <c r="X208" s="69"/>
      <c r="Y208" s="52"/>
      <c r="Z208" s="39"/>
      <c r="AA208" s="39"/>
      <c r="AB208" s="55"/>
      <c r="AC208" s="17"/>
      <c r="AD208" s="15"/>
      <c r="AE208" s="65"/>
      <c r="AF208" s="119"/>
      <c r="AG208" s="17"/>
      <c r="AH208" s="52"/>
      <c r="AJ208" s="17"/>
      <c r="AK208" s="17"/>
      <c r="AL208" s="17"/>
      <c r="AM208" s="17"/>
      <c r="AO208" s="31"/>
    </row>
    <row r="209" spans="2:41" s="3" customFormat="1" ht="1.5" customHeight="1" x14ac:dyDescent="0.2">
      <c r="P209" s="73"/>
      <c r="Q209" s="89"/>
      <c r="R209" s="6"/>
      <c r="S209" s="39"/>
      <c r="T209" s="6"/>
      <c r="U209" s="5"/>
      <c r="V209" s="52"/>
      <c r="W209" s="56"/>
      <c r="X209" s="15"/>
      <c r="Y209" s="52"/>
      <c r="Z209" s="39"/>
      <c r="AA209" s="39"/>
      <c r="AB209" s="55"/>
      <c r="AC209" s="17"/>
      <c r="AD209" s="15"/>
      <c r="AE209" s="65"/>
      <c r="AF209" s="119"/>
      <c r="AG209" s="39"/>
      <c r="AH209" s="52"/>
      <c r="AJ209" s="17"/>
      <c r="AK209" s="17"/>
      <c r="AL209" s="17"/>
      <c r="AM209" s="17"/>
      <c r="AO209" s="31"/>
    </row>
    <row r="210" spans="2:41" s="3" customFormat="1" ht="9.9499999999999993" customHeight="1" x14ac:dyDescent="0.2">
      <c r="B210" s="205" t="s">
        <v>106</v>
      </c>
      <c r="D210" s="40"/>
      <c r="E210" s="73" t="s">
        <v>508</v>
      </c>
      <c r="F210" s="73"/>
      <c r="G210" s="30" t="s">
        <v>48</v>
      </c>
      <c r="H210" s="30"/>
      <c r="I210" s="30"/>
      <c r="J210" s="30" t="s">
        <v>557</v>
      </c>
      <c r="K210" s="30"/>
      <c r="L210" s="30"/>
      <c r="M210" s="30"/>
      <c r="N210" s="30"/>
      <c r="P210" s="73" t="s">
        <v>91</v>
      </c>
      <c r="Q210" s="89"/>
      <c r="R210" s="29"/>
      <c r="S210" s="39">
        <f>IF(Suggested="Yes",AA210,AG210)</f>
        <v>12.3</v>
      </c>
      <c r="T210" s="37" t="s">
        <v>47</v>
      </c>
      <c r="U210" s="5" t="str">
        <f>+Instructions!$B$3</f>
        <v>B</v>
      </c>
      <c r="V210" s="52"/>
      <c r="W210" s="56">
        <f>+Instructions!$C$22</f>
        <v>0</v>
      </c>
      <c r="X210" s="17">
        <f t="shared" ref="X210" si="226">ROUND($AA210*(1-W210)+0.004999,2)</f>
        <v>12.3</v>
      </c>
      <c r="Y210" s="52"/>
      <c r="Z210" s="6" t="s">
        <v>654</v>
      </c>
      <c r="AA210" s="39">
        <v>12.3</v>
      </c>
      <c r="AB210" s="60">
        <f t="shared" ref="AB210" si="227">+W210</f>
        <v>0</v>
      </c>
      <c r="AC210" s="17">
        <f t="shared" ref="AC210" si="228">+X210</f>
        <v>12.3</v>
      </c>
      <c r="AD210" s="12">
        <f t="shared" ref="AD210" si="229">(AG210-AC210)/AG210</f>
        <v>0</v>
      </c>
      <c r="AE210" s="116"/>
      <c r="AF210" s="211">
        <v>11</v>
      </c>
      <c r="AG210" s="210">
        <f t="shared" ref="AG210" si="230">SUM(AJ210:AL210)+AE210</f>
        <v>12.3</v>
      </c>
      <c r="AH210" s="52"/>
      <c r="AJ210" s="17">
        <f t="shared" ref="AJ210" si="231">ROUND(AC210/(1-VLOOKUP(AF210,Group,2,FALSE)),2)</f>
        <v>12.3</v>
      </c>
      <c r="AK210" s="17">
        <f t="shared" ref="AK210" si="232">IF(VLOOKUP(AF210,Group,5,FALSE)="YES",VLOOKUP(ROUND(ROUND(AJ210,1)-AJ210,2),Round,2,FALSE)+VLOOKUP(AF210,Group,6,FALSE),0)</f>
        <v>0</v>
      </c>
      <c r="AL210" s="17">
        <f t="shared" ref="AL210" si="233">IF(VLOOKUP(AF210,Group,7,FALSE)="",0,ROUND(AJ210-0.04999,1)-AJ210+AM210)</f>
        <v>0</v>
      </c>
      <c r="AM210" s="17" t="str">
        <f t="shared" ref="AM210" si="234">IF(VLOOKUP(AF210,Group,7,FALSE)="","",VLOOKUP(AF210,Group,7,FALSE))</f>
        <v/>
      </c>
      <c r="AO210" s="101" t="s">
        <v>58</v>
      </c>
    </row>
    <row r="211" spans="2:41" s="3" customFormat="1" ht="2.85" customHeight="1" x14ac:dyDescent="0.2">
      <c r="P211" s="73"/>
      <c r="Q211" s="89"/>
      <c r="R211" s="6"/>
      <c r="S211" s="39"/>
      <c r="T211" s="6"/>
      <c r="U211" s="5"/>
      <c r="V211" s="52"/>
      <c r="W211" s="56"/>
      <c r="X211" s="15"/>
      <c r="Y211" s="52"/>
      <c r="Z211" s="39"/>
      <c r="AA211" s="39"/>
      <c r="AB211" s="55"/>
      <c r="AC211" s="17"/>
      <c r="AD211" s="15"/>
      <c r="AE211" s="65"/>
      <c r="AF211" s="119"/>
      <c r="AG211" s="39"/>
      <c r="AH211" s="52"/>
      <c r="AJ211" s="17"/>
      <c r="AK211" s="17"/>
      <c r="AL211" s="17"/>
      <c r="AM211" s="17"/>
      <c r="AO211" s="31"/>
    </row>
    <row r="212" spans="2:41" s="3" customFormat="1" ht="9.9499999999999993" customHeight="1" x14ac:dyDescent="0.2">
      <c r="C212" s="188"/>
      <c r="D212" s="40" t="s">
        <v>94</v>
      </c>
      <c r="E212" s="169" t="s">
        <v>510</v>
      </c>
      <c r="F212" s="169"/>
      <c r="G212" s="169"/>
      <c r="H212" s="169"/>
      <c r="I212" s="169"/>
      <c r="J212" s="169"/>
      <c r="K212" s="169"/>
      <c r="L212" s="169"/>
      <c r="M212" s="169"/>
      <c r="N212" s="169"/>
      <c r="O212" s="169"/>
      <c r="P212" s="169"/>
      <c r="S212" s="21"/>
      <c r="T212" s="191"/>
      <c r="U212" s="5"/>
      <c r="V212" s="52"/>
      <c r="W212" s="69"/>
      <c r="X212" s="69"/>
      <c r="Y212" s="52"/>
      <c r="Z212" s="39"/>
      <c r="AA212" s="39"/>
      <c r="AB212" s="55"/>
      <c r="AC212" s="17"/>
      <c r="AD212" s="15"/>
      <c r="AE212" s="65"/>
      <c r="AF212" s="119"/>
      <c r="AG212" s="17"/>
      <c r="AH212" s="52"/>
      <c r="AJ212" s="17"/>
      <c r="AK212" s="17"/>
      <c r="AL212" s="17"/>
      <c r="AM212" s="17"/>
      <c r="AO212" s="31"/>
    </row>
    <row r="213" spans="2:41" s="3" customFormat="1" ht="1.5" customHeight="1" x14ac:dyDescent="0.2">
      <c r="P213" s="73"/>
      <c r="Q213" s="89"/>
      <c r="R213" s="6"/>
      <c r="S213" s="39"/>
      <c r="T213" s="6"/>
      <c r="U213" s="5"/>
      <c r="V213" s="52"/>
      <c r="W213" s="56"/>
      <c r="X213" s="15"/>
      <c r="Y213" s="52"/>
      <c r="Z213" s="39"/>
      <c r="AA213" s="39"/>
      <c r="AB213" s="55"/>
      <c r="AC213" s="17"/>
      <c r="AD213" s="15"/>
      <c r="AE213" s="65"/>
      <c r="AF213" s="119"/>
      <c r="AG213" s="39"/>
      <c r="AH213" s="52"/>
      <c r="AJ213" s="17"/>
      <c r="AK213" s="17"/>
      <c r="AL213" s="17"/>
      <c r="AM213" s="17"/>
      <c r="AO213" s="31"/>
    </row>
    <row r="214" spans="2:41" s="3" customFormat="1" ht="9.9499999999999993" customHeight="1" x14ac:dyDescent="0.2">
      <c r="B214" s="205" t="s">
        <v>106</v>
      </c>
      <c r="D214" s="40"/>
      <c r="E214" s="73" t="s">
        <v>508</v>
      </c>
      <c r="F214" s="73"/>
      <c r="G214" s="30" t="s">
        <v>48</v>
      </c>
      <c r="H214" s="30"/>
      <c r="I214" s="30"/>
      <c r="J214" s="30" t="s">
        <v>557</v>
      </c>
      <c r="K214" s="30"/>
      <c r="L214" s="30"/>
      <c r="M214" s="30"/>
      <c r="N214" s="30"/>
      <c r="P214" s="73" t="s">
        <v>91</v>
      </c>
      <c r="Q214" s="89"/>
      <c r="R214" s="29"/>
      <c r="S214" s="39">
        <f>IF(Suggested="Yes",AA214,AG214)</f>
        <v>13.65</v>
      </c>
      <c r="T214" s="37" t="s">
        <v>47</v>
      </c>
      <c r="U214" s="5" t="str">
        <f>+Instructions!$B$3</f>
        <v>B</v>
      </c>
      <c r="V214" s="52"/>
      <c r="W214" s="56">
        <f>+Instructions!$C$22</f>
        <v>0</v>
      </c>
      <c r="X214" s="17">
        <f t="shared" ref="X214" si="235">ROUND($AA214*(1-W214)+0.004999,2)</f>
        <v>13.65</v>
      </c>
      <c r="Y214" s="52"/>
      <c r="Z214" s="6" t="s">
        <v>654</v>
      </c>
      <c r="AA214" s="39">
        <v>13.65</v>
      </c>
      <c r="AB214" s="60">
        <f t="shared" ref="AB214" si="236">+W214</f>
        <v>0</v>
      </c>
      <c r="AC214" s="17">
        <f t="shared" ref="AC214" si="237">+X214</f>
        <v>13.65</v>
      </c>
      <c r="AD214" s="12">
        <f t="shared" ref="AD214" si="238">(AG214-AC214)/AG214</f>
        <v>0</v>
      </c>
      <c r="AE214" s="116"/>
      <c r="AF214" s="211">
        <v>11</v>
      </c>
      <c r="AG214" s="210">
        <f t="shared" ref="AG214" si="239">SUM(AJ214:AL214)+AE214</f>
        <v>13.65</v>
      </c>
      <c r="AH214" s="52"/>
      <c r="AJ214" s="17">
        <f t="shared" ref="AJ214" si="240">ROUND(AC214/(1-VLOOKUP(AF214,Group,2,FALSE)),2)</f>
        <v>13.65</v>
      </c>
      <c r="AK214" s="17">
        <f t="shared" ref="AK214" si="241">IF(VLOOKUP(AF214,Group,5,FALSE)="YES",VLOOKUP(ROUND(ROUND(AJ214,1)-AJ214,2),Round,2,FALSE)+VLOOKUP(AF214,Group,6,FALSE),0)</f>
        <v>0</v>
      </c>
      <c r="AL214" s="17">
        <f t="shared" ref="AL214" si="242">IF(VLOOKUP(AF214,Group,7,FALSE)="",0,ROUND(AJ214-0.04999,1)-AJ214+AM214)</f>
        <v>0</v>
      </c>
      <c r="AM214" s="17" t="str">
        <f t="shared" ref="AM214" si="243">IF(VLOOKUP(AF214,Group,7,FALSE)="","",VLOOKUP(AF214,Group,7,FALSE))</f>
        <v/>
      </c>
      <c r="AO214" s="101" t="s">
        <v>58</v>
      </c>
    </row>
    <row r="215" spans="2:41" s="3" customFormat="1" ht="1.5" customHeight="1" x14ac:dyDescent="0.2">
      <c r="P215" s="73"/>
      <c r="Q215" s="89"/>
      <c r="R215" s="6"/>
      <c r="S215" s="39"/>
      <c r="T215" s="6"/>
      <c r="U215" s="5"/>
      <c r="V215" s="52"/>
      <c r="W215" s="56"/>
      <c r="X215" s="15"/>
      <c r="Y215" s="52"/>
      <c r="Z215" s="39"/>
      <c r="AA215" s="39"/>
      <c r="AB215" s="55"/>
      <c r="AC215" s="17"/>
      <c r="AD215" s="15"/>
      <c r="AE215" s="65"/>
      <c r="AF215" s="119"/>
      <c r="AG215" s="39"/>
      <c r="AH215" s="52"/>
      <c r="AJ215" s="17"/>
      <c r="AK215" s="17"/>
      <c r="AL215" s="17"/>
      <c r="AM215" s="17"/>
      <c r="AO215" s="31"/>
    </row>
    <row r="216" spans="2:41" s="3" customFormat="1" ht="9.75" customHeight="1" x14ac:dyDescent="0.2">
      <c r="D216" s="224" t="s">
        <v>178</v>
      </c>
      <c r="E216" s="225" t="s">
        <v>609</v>
      </c>
      <c r="K216" s="225"/>
      <c r="L216" s="225"/>
      <c r="P216" s="73"/>
      <c r="Q216" s="89"/>
      <c r="R216" s="6"/>
      <c r="S216" s="39"/>
      <c r="T216" s="6"/>
      <c r="U216" s="5"/>
      <c r="V216" s="52"/>
      <c r="W216" s="56"/>
      <c r="X216" s="15"/>
      <c r="Y216" s="52"/>
      <c r="Z216" s="39"/>
      <c r="AA216" s="39"/>
      <c r="AB216" s="55"/>
      <c r="AC216" s="17"/>
      <c r="AD216" s="15"/>
      <c r="AE216" s="65"/>
      <c r="AF216" s="119"/>
      <c r="AG216" s="39"/>
      <c r="AH216" s="52"/>
      <c r="AJ216" s="17"/>
      <c r="AK216" s="17"/>
      <c r="AL216" s="17"/>
      <c r="AM216" s="17"/>
      <c r="AO216" s="31"/>
    </row>
    <row r="217" spans="2:41" s="3" customFormat="1" ht="3.95" customHeight="1" x14ac:dyDescent="0.2">
      <c r="P217" s="73"/>
      <c r="Q217" s="89"/>
      <c r="R217" s="6"/>
      <c r="S217" s="39"/>
      <c r="T217" s="6"/>
      <c r="U217" s="5"/>
      <c r="V217" s="52"/>
      <c r="W217" s="56"/>
      <c r="X217" s="15"/>
      <c r="Y217" s="52"/>
      <c r="Z217" s="39"/>
      <c r="AA217" s="39"/>
      <c r="AB217" s="55"/>
      <c r="AC217" s="17"/>
      <c r="AD217" s="15"/>
      <c r="AE217" s="65"/>
      <c r="AF217" s="119"/>
      <c r="AG217" s="39"/>
      <c r="AH217" s="52"/>
      <c r="AJ217" s="17"/>
      <c r="AK217" s="17"/>
      <c r="AL217" s="17"/>
      <c r="AM217" s="17"/>
      <c r="AO217" s="31"/>
    </row>
    <row r="218" spans="2:41" s="3" customFormat="1" ht="9.9499999999999993" customHeight="1" x14ac:dyDescent="0.2">
      <c r="C218" s="188" t="s">
        <v>423</v>
      </c>
      <c r="D218" s="189"/>
      <c r="E218" s="189"/>
      <c r="L218" s="3" t="s">
        <v>87</v>
      </c>
      <c r="M218" s="3" t="s">
        <v>87</v>
      </c>
      <c r="N218" s="3" t="s">
        <v>87</v>
      </c>
      <c r="O218" s="3" t="s">
        <v>87</v>
      </c>
      <c r="P218" s="190"/>
      <c r="Q218" s="6"/>
      <c r="R218" s="78" t="s">
        <v>99</v>
      </c>
      <c r="S218" s="201" t="s">
        <v>345</v>
      </c>
      <c r="T218" s="202"/>
      <c r="U218" s="5"/>
      <c r="V218" s="52"/>
      <c r="W218" s="69"/>
      <c r="X218" s="69"/>
      <c r="Y218" s="52"/>
      <c r="Z218" s="39"/>
      <c r="AA218" s="39"/>
      <c r="AB218" s="55"/>
      <c r="AC218" s="17"/>
      <c r="AD218" s="15"/>
      <c r="AE218" s="65"/>
      <c r="AF218" s="119"/>
      <c r="AG218" s="17"/>
      <c r="AH218" s="52"/>
      <c r="AJ218" s="17"/>
      <c r="AK218" s="17"/>
      <c r="AL218" s="17"/>
      <c r="AM218" s="17"/>
      <c r="AO218" s="31" t="s">
        <v>58</v>
      </c>
    </row>
    <row r="219" spans="2:41" s="3" customFormat="1" ht="2.85" customHeight="1" x14ac:dyDescent="0.2">
      <c r="P219" s="73"/>
      <c r="Q219" s="89"/>
      <c r="R219" s="6"/>
      <c r="S219" s="39"/>
      <c r="T219" s="6"/>
      <c r="U219" s="5"/>
      <c r="V219" s="52"/>
      <c r="W219" s="56"/>
      <c r="X219" s="15"/>
      <c r="Y219" s="52"/>
      <c r="Z219" s="39"/>
      <c r="AA219" s="39"/>
      <c r="AB219" s="55"/>
      <c r="AC219" s="17"/>
      <c r="AD219" s="15"/>
      <c r="AE219" s="65"/>
      <c r="AF219" s="119"/>
      <c r="AG219" s="39"/>
      <c r="AH219" s="52"/>
      <c r="AJ219" s="17"/>
      <c r="AK219" s="17"/>
      <c r="AL219" s="17"/>
      <c r="AM219" s="17"/>
      <c r="AO219" s="31"/>
    </row>
    <row r="220" spans="2:41" s="3" customFormat="1" ht="9.9499999999999993" customHeight="1" x14ac:dyDescent="0.2">
      <c r="C220" s="188"/>
      <c r="D220" s="40" t="s">
        <v>9</v>
      </c>
      <c r="E220" s="169" t="s">
        <v>346</v>
      </c>
      <c r="F220" s="169"/>
      <c r="G220" s="169"/>
      <c r="H220" s="169"/>
      <c r="I220" s="169"/>
      <c r="J220" s="169"/>
      <c r="K220" s="169"/>
      <c r="L220" s="169"/>
      <c r="M220" s="169"/>
      <c r="N220" s="169"/>
      <c r="O220" s="169"/>
      <c r="P220" s="169"/>
      <c r="S220" s="21"/>
      <c r="T220" s="191"/>
      <c r="U220" s="5"/>
      <c r="V220" s="52"/>
      <c r="W220" s="69"/>
      <c r="X220" s="69"/>
      <c r="Y220" s="52"/>
      <c r="Z220" s="39"/>
      <c r="AA220" s="39"/>
      <c r="AB220" s="55"/>
      <c r="AC220" s="17"/>
      <c r="AD220" s="15"/>
      <c r="AE220" s="65"/>
      <c r="AF220" s="119"/>
      <c r="AG220" s="17"/>
      <c r="AH220" s="52"/>
      <c r="AJ220" s="17"/>
      <c r="AK220" s="17"/>
      <c r="AL220" s="17"/>
      <c r="AM220" s="17"/>
      <c r="AO220" s="31"/>
    </row>
    <row r="221" spans="2:41" s="3" customFormat="1" ht="1.5" customHeight="1" x14ac:dyDescent="0.2">
      <c r="P221" s="73"/>
      <c r="Q221" s="89"/>
      <c r="R221" s="6"/>
      <c r="S221" s="39"/>
      <c r="T221" s="6"/>
      <c r="U221" s="5"/>
      <c r="V221" s="52"/>
      <c r="W221" s="56"/>
      <c r="X221" s="15"/>
      <c r="Y221" s="52"/>
      <c r="Z221" s="39"/>
      <c r="AA221" s="39"/>
      <c r="AB221" s="55"/>
      <c r="AC221" s="17"/>
      <c r="AD221" s="15"/>
      <c r="AE221" s="65"/>
      <c r="AF221" s="119"/>
      <c r="AG221" s="39"/>
      <c r="AH221" s="52"/>
      <c r="AJ221" s="17"/>
      <c r="AK221" s="17"/>
      <c r="AL221" s="17"/>
      <c r="AM221" s="17"/>
      <c r="AO221" s="31"/>
    </row>
    <row r="222" spans="2:41" s="3" customFormat="1" ht="9.9499999999999993" customHeight="1" x14ac:dyDescent="0.2">
      <c r="B222" s="205" t="s">
        <v>106</v>
      </c>
      <c r="D222" s="40"/>
      <c r="E222" s="73" t="s">
        <v>95</v>
      </c>
      <c r="F222" s="73"/>
      <c r="G222" s="30" t="s">
        <v>644</v>
      </c>
      <c r="H222" s="30"/>
      <c r="I222" s="30"/>
      <c r="J222" s="30"/>
      <c r="K222" s="30"/>
      <c r="L222" s="30"/>
      <c r="M222" s="30"/>
      <c r="N222" s="30"/>
      <c r="P222" s="73" t="s">
        <v>315</v>
      </c>
      <c r="Q222" s="89"/>
      <c r="R222" s="29"/>
      <c r="S222" s="39">
        <f>IF(Suggested="Yes",AA222,AG222)</f>
        <v>19.55</v>
      </c>
      <c r="T222" s="37" t="s">
        <v>47</v>
      </c>
      <c r="U222" s="5" t="str">
        <f>+Instructions!$B$3</f>
        <v>B</v>
      </c>
      <c r="V222" s="52"/>
      <c r="W222" s="56">
        <f>+Instructions!$C$22</f>
        <v>0</v>
      </c>
      <c r="X222" s="17">
        <f t="shared" ref="X222" si="244">ROUND($AA222*(1-W222)+0.004999,2)</f>
        <v>19.55</v>
      </c>
      <c r="Y222" s="52"/>
      <c r="Z222" s="6" t="s">
        <v>655</v>
      </c>
      <c r="AA222" s="39">
        <v>19.55</v>
      </c>
      <c r="AB222" s="60">
        <f t="shared" ref="AB222" si="245">+W222</f>
        <v>0</v>
      </c>
      <c r="AC222" s="17">
        <f t="shared" ref="AC222" si="246">+X222</f>
        <v>19.55</v>
      </c>
      <c r="AD222" s="12">
        <f t="shared" ref="AD222" si="247">(AG222-AC222)/AG222</f>
        <v>0</v>
      </c>
      <c r="AE222" s="116"/>
      <c r="AF222" s="211">
        <v>11</v>
      </c>
      <c r="AG222" s="210">
        <f t="shared" ref="AG222" si="248">SUM(AJ222:AL222)+AE222</f>
        <v>19.55</v>
      </c>
      <c r="AH222" s="52"/>
      <c r="AJ222" s="17">
        <f t="shared" ref="AJ222" si="249">ROUND(AC222/(1-VLOOKUP(AF222,Group,2,FALSE)),2)</f>
        <v>19.55</v>
      </c>
      <c r="AK222" s="17">
        <f t="shared" ref="AK222" si="250">IF(VLOOKUP(AF222,Group,5,FALSE)="YES",VLOOKUP(ROUND(ROUND(AJ222,1)-AJ222,2),Round,2,FALSE)+VLOOKUP(AF222,Group,6,FALSE),0)</f>
        <v>0</v>
      </c>
      <c r="AL222" s="17">
        <f t="shared" ref="AL222" si="251">IF(VLOOKUP(AF222,Group,7,FALSE)="",0,ROUND(AJ222-0.04999,1)-AJ222+AM222)</f>
        <v>0</v>
      </c>
      <c r="AM222" s="17" t="str">
        <f t="shared" ref="AM222" si="252">IF(VLOOKUP(AF222,Group,7,FALSE)="","",VLOOKUP(AF222,Group,7,FALSE))</f>
        <v/>
      </c>
      <c r="AO222" s="101" t="s">
        <v>58</v>
      </c>
    </row>
    <row r="223" spans="2:41" s="3" customFormat="1" ht="9.9499999999999993" customHeight="1" x14ac:dyDescent="0.2">
      <c r="B223" s="205" t="s">
        <v>106</v>
      </c>
      <c r="D223" s="40"/>
      <c r="E223" s="73" t="s">
        <v>95</v>
      </c>
      <c r="F223" s="73"/>
      <c r="G223" s="30" t="s">
        <v>645</v>
      </c>
      <c r="H223" s="30"/>
      <c r="I223" s="30"/>
      <c r="J223" s="30"/>
      <c r="K223" s="30"/>
      <c r="L223" s="30"/>
      <c r="M223" s="30"/>
      <c r="N223" s="30"/>
      <c r="P223" s="73" t="s">
        <v>315</v>
      </c>
      <c r="Q223" s="89"/>
      <c r="R223" s="29"/>
      <c r="S223" s="39">
        <f>IF(Suggested="Yes",AA223,AG223)</f>
        <v>19.55</v>
      </c>
      <c r="T223" s="37" t="s">
        <v>47</v>
      </c>
      <c r="U223" s="5" t="str">
        <f>+Instructions!$B$3</f>
        <v>B</v>
      </c>
      <c r="V223" s="52"/>
      <c r="W223" s="56">
        <f>+Instructions!$C$22</f>
        <v>0</v>
      </c>
      <c r="X223" s="17">
        <f t="shared" ref="X223" si="253">ROUND($AA223*(1-W223)+0.004999,2)</f>
        <v>19.55</v>
      </c>
      <c r="Y223" s="52"/>
      <c r="Z223" s="6" t="s">
        <v>655</v>
      </c>
      <c r="AA223" s="39">
        <v>19.55</v>
      </c>
      <c r="AB223" s="60">
        <f t="shared" ref="AB223" si="254">+W223</f>
        <v>0</v>
      </c>
      <c r="AC223" s="17">
        <f t="shared" ref="AC223" si="255">+X223</f>
        <v>19.55</v>
      </c>
      <c r="AD223" s="12">
        <f t="shared" ref="AD223" si="256">(AG223-AC223)/AG223</f>
        <v>0</v>
      </c>
      <c r="AE223" s="116"/>
      <c r="AF223" s="211">
        <v>11</v>
      </c>
      <c r="AG223" s="210">
        <f t="shared" ref="AG223" si="257">SUM(AJ223:AL223)+AE223</f>
        <v>19.55</v>
      </c>
      <c r="AH223" s="52"/>
      <c r="AJ223" s="17">
        <f t="shared" ref="AJ223" si="258">ROUND(AC223/(1-VLOOKUP(AF223,Group,2,FALSE)),2)</f>
        <v>19.55</v>
      </c>
      <c r="AK223" s="17">
        <f t="shared" ref="AK223" si="259">IF(VLOOKUP(AF223,Group,5,FALSE)="YES",VLOOKUP(ROUND(ROUND(AJ223,1)-AJ223,2),Round,2,FALSE)+VLOOKUP(AF223,Group,6,FALSE),0)</f>
        <v>0</v>
      </c>
      <c r="AL223" s="17">
        <f t="shared" ref="AL223" si="260">IF(VLOOKUP(AF223,Group,7,FALSE)="",0,ROUND(AJ223-0.04999,1)-AJ223+AM223)</f>
        <v>0</v>
      </c>
      <c r="AM223" s="17" t="str">
        <f t="shared" ref="AM223" si="261">IF(VLOOKUP(AF223,Group,7,FALSE)="","",VLOOKUP(AF223,Group,7,FALSE))</f>
        <v/>
      </c>
      <c r="AO223" s="101" t="s">
        <v>58</v>
      </c>
    </row>
    <row r="224" spans="2:41" s="3" customFormat="1" ht="3.95" customHeight="1" x14ac:dyDescent="0.2">
      <c r="P224" s="73"/>
      <c r="Q224" s="89"/>
      <c r="R224" s="6"/>
      <c r="S224" s="39"/>
      <c r="T224" s="6"/>
      <c r="U224" s="5"/>
      <c r="V224" s="52"/>
      <c r="W224" s="56"/>
      <c r="X224" s="15"/>
      <c r="Y224" s="52"/>
      <c r="Z224" s="39"/>
      <c r="AA224" s="39"/>
      <c r="AB224" s="55"/>
      <c r="AC224" s="17"/>
      <c r="AD224" s="15"/>
      <c r="AE224" s="65"/>
      <c r="AF224" s="119"/>
      <c r="AG224" s="39"/>
      <c r="AH224" s="52"/>
      <c r="AJ224" s="17"/>
      <c r="AK224" s="17"/>
      <c r="AL224" s="17"/>
      <c r="AM224" s="17"/>
      <c r="AO224" s="31"/>
    </row>
    <row r="225" spans="2:41" s="3" customFormat="1" ht="9.9499999999999993" customHeight="1" x14ac:dyDescent="0.2">
      <c r="C225" s="188" t="s">
        <v>448</v>
      </c>
      <c r="D225" s="189"/>
      <c r="E225" s="189"/>
      <c r="L225" s="3" t="s">
        <v>87</v>
      </c>
      <c r="M225" s="3" t="s">
        <v>87</v>
      </c>
      <c r="N225" s="3" t="s">
        <v>87</v>
      </c>
      <c r="O225" s="3" t="s">
        <v>87</v>
      </c>
      <c r="P225" s="190"/>
      <c r="Q225" s="6"/>
      <c r="R225" s="78" t="s">
        <v>99</v>
      </c>
      <c r="S225" s="201" t="s">
        <v>264</v>
      </c>
      <c r="T225" s="202"/>
      <c r="U225" s="5"/>
      <c r="V225" s="52"/>
      <c r="W225" s="69"/>
      <c r="X225" s="69"/>
      <c r="Y225" s="52"/>
      <c r="Z225" s="39"/>
      <c r="AA225" s="39"/>
      <c r="AB225" s="55"/>
      <c r="AC225" s="17"/>
      <c r="AD225" s="15"/>
      <c r="AE225" s="65"/>
      <c r="AF225" s="119"/>
      <c r="AG225" s="17"/>
      <c r="AH225" s="52"/>
      <c r="AJ225" s="17"/>
      <c r="AK225" s="17"/>
      <c r="AL225" s="17"/>
      <c r="AM225" s="17"/>
      <c r="AO225" s="31" t="s">
        <v>58</v>
      </c>
    </row>
    <row r="226" spans="2:41" s="3" customFormat="1" ht="2.85" customHeight="1" x14ac:dyDescent="0.2">
      <c r="P226" s="73"/>
      <c r="Q226" s="89"/>
      <c r="R226" s="6"/>
      <c r="S226" s="39"/>
      <c r="T226" s="6"/>
      <c r="U226" s="5"/>
      <c r="V226" s="52"/>
      <c r="W226" s="56"/>
      <c r="X226" s="15"/>
      <c r="Y226" s="52"/>
      <c r="Z226" s="39"/>
      <c r="AA226" s="39"/>
      <c r="AB226" s="55"/>
      <c r="AC226" s="17"/>
      <c r="AD226" s="15"/>
      <c r="AE226" s="65"/>
      <c r="AF226" s="119"/>
      <c r="AG226" s="39"/>
      <c r="AH226" s="52"/>
      <c r="AJ226" s="17"/>
      <c r="AK226" s="17"/>
      <c r="AL226" s="17"/>
      <c r="AM226" s="17"/>
      <c r="AO226" s="31"/>
    </row>
    <row r="227" spans="2:41" s="3" customFormat="1" ht="9.9499999999999993" customHeight="1" x14ac:dyDescent="0.2">
      <c r="C227" s="188"/>
      <c r="D227" s="40" t="s">
        <v>9</v>
      </c>
      <c r="E227" s="169" t="s">
        <v>449</v>
      </c>
      <c r="F227" s="169"/>
      <c r="G227" s="169"/>
      <c r="H227" s="169"/>
      <c r="I227" s="169"/>
      <c r="J227" s="169"/>
      <c r="K227" s="169"/>
      <c r="L227" s="169"/>
      <c r="M227" s="169"/>
      <c r="N227" s="169"/>
      <c r="O227" s="169"/>
      <c r="P227" s="169"/>
      <c r="S227" s="21"/>
      <c r="T227" s="191"/>
      <c r="U227" s="5"/>
      <c r="V227" s="52"/>
      <c r="W227" s="69"/>
      <c r="X227" s="69"/>
      <c r="Y227" s="52"/>
      <c r="Z227" s="39"/>
      <c r="AA227" s="39"/>
      <c r="AB227" s="55"/>
      <c r="AC227" s="17"/>
      <c r="AD227" s="15"/>
      <c r="AE227" s="65"/>
      <c r="AF227" s="119"/>
      <c r="AG227" s="17"/>
      <c r="AH227" s="52"/>
      <c r="AJ227" s="17"/>
      <c r="AK227" s="17"/>
      <c r="AL227" s="17"/>
      <c r="AM227" s="17"/>
      <c r="AO227" s="31"/>
    </row>
    <row r="228" spans="2:41" s="3" customFormat="1" ht="1.5" customHeight="1" x14ac:dyDescent="0.2">
      <c r="P228" s="73"/>
      <c r="Q228" s="89"/>
      <c r="R228" s="6"/>
      <c r="S228" s="39"/>
      <c r="T228" s="6"/>
      <c r="U228" s="5"/>
      <c r="V228" s="52"/>
      <c r="W228" s="56"/>
      <c r="X228" s="15"/>
      <c r="Y228" s="52"/>
      <c r="Z228" s="39"/>
      <c r="AA228" s="39"/>
      <c r="AB228" s="55"/>
      <c r="AC228" s="17"/>
      <c r="AD228" s="15"/>
      <c r="AE228" s="65"/>
      <c r="AF228" s="119"/>
      <c r="AG228" s="39"/>
      <c r="AH228" s="52"/>
      <c r="AJ228" s="17"/>
      <c r="AK228" s="17"/>
      <c r="AL228" s="17"/>
      <c r="AM228" s="17"/>
      <c r="AO228" s="31"/>
    </row>
    <row r="229" spans="2:41" s="3" customFormat="1" ht="9.9499999999999993" customHeight="1" x14ac:dyDescent="0.2">
      <c r="B229" s="205" t="s">
        <v>106</v>
      </c>
      <c r="D229" s="40"/>
      <c r="E229" s="73" t="s">
        <v>451</v>
      </c>
      <c r="F229" s="73"/>
      <c r="G229" s="30" t="s">
        <v>452</v>
      </c>
      <c r="H229" s="30"/>
      <c r="I229" s="30"/>
      <c r="J229" s="30"/>
      <c r="K229" s="30"/>
      <c r="L229" s="30"/>
      <c r="M229" s="30"/>
      <c r="N229" s="244" t="s">
        <v>537</v>
      </c>
      <c r="P229" s="73" t="s">
        <v>117</v>
      </c>
      <c r="Q229" s="89"/>
      <c r="R229" s="29" t="s">
        <v>52</v>
      </c>
      <c r="S229" s="39">
        <f>IF(Suggested="Yes",AA229,AG229)</f>
        <v>33.25</v>
      </c>
      <c r="T229" s="37" t="s">
        <v>47</v>
      </c>
      <c r="U229" s="5" t="str">
        <f>+Instructions!$B$3</f>
        <v>B</v>
      </c>
      <c r="V229" s="52"/>
      <c r="W229" s="56">
        <f>+Instructions!$C$22</f>
        <v>0</v>
      </c>
      <c r="X229" s="17">
        <f>ROUND($AA229*(1-W229)+0.004999,2)</f>
        <v>33.25</v>
      </c>
      <c r="Y229" s="52"/>
      <c r="Z229" s="6" t="s">
        <v>654</v>
      </c>
      <c r="AA229" s="39">
        <v>33.25</v>
      </c>
      <c r="AB229" s="60">
        <f t="shared" ref="AB229:AC231" si="262">+W229</f>
        <v>0</v>
      </c>
      <c r="AC229" s="17">
        <f t="shared" si="262"/>
        <v>33.25</v>
      </c>
      <c r="AD229" s="12">
        <f>(AG229-AC229)/AG229</f>
        <v>0</v>
      </c>
      <c r="AE229" s="116"/>
      <c r="AF229" s="211">
        <v>11</v>
      </c>
      <c r="AG229" s="210">
        <f>SUM(AJ229:AL229)+AE229</f>
        <v>33.25</v>
      </c>
      <c r="AH229" s="52"/>
      <c r="AJ229" s="17">
        <f>ROUND(AC229/(1-VLOOKUP(AF229,Group,2,FALSE)),2)</f>
        <v>33.25</v>
      </c>
      <c r="AK229" s="17">
        <f>IF(VLOOKUP(AF229,Group,5,FALSE)="YES",VLOOKUP(ROUND(ROUND(AJ229,1)-AJ229,2),Round,2,FALSE)+VLOOKUP(AF229,Group,6,FALSE),0)</f>
        <v>0</v>
      </c>
      <c r="AL229" s="17">
        <f>IF(VLOOKUP(AF229,Group,7,FALSE)="",0,ROUND(AJ229-0.04999,1)-AJ229+AM229)</f>
        <v>0</v>
      </c>
      <c r="AM229" s="17" t="str">
        <f>IF(VLOOKUP(AF229,Group,7,FALSE)="","",VLOOKUP(AF229,Group,7,FALSE))</f>
        <v/>
      </c>
      <c r="AO229" s="101" t="s">
        <v>58</v>
      </c>
    </row>
    <row r="230" spans="2:41" s="3" customFormat="1" ht="9.9499999999999993" customHeight="1" x14ac:dyDescent="0.2">
      <c r="B230" s="205" t="s">
        <v>106</v>
      </c>
      <c r="D230" s="40"/>
      <c r="E230" s="73" t="s">
        <v>347</v>
      </c>
      <c r="F230" s="73"/>
      <c r="G230" s="30" t="s">
        <v>320</v>
      </c>
      <c r="H230" s="30"/>
      <c r="I230" s="30"/>
      <c r="J230" s="30"/>
      <c r="K230" s="30"/>
      <c r="L230" s="30"/>
      <c r="M230" s="30"/>
      <c r="N230" s="244" t="s">
        <v>536</v>
      </c>
      <c r="P230" s="73" t="s">
        <v>453</v>
      </c>
      <c r="Q230" s="89"/>
      <c r="R230" s="29" t="s">
        <v>630</v>
      </c>
      <c r="S230" s="39">
        <f>IF(Suggested="Yes",AA230,AG230)</f>
        <v>33</v>
      </c>
      <c r="T230" s="37" t="s">
        <v>47</v>
      </c>
      <c r="U230" s="5" t="str">
        <f>+Instructions!$B$3</f>
        <v>B</v>
      </c>
      <c r="V230" s="52"/>
      <c r="W230" s="56">
        <f>+Instructions!$C$22</f>
        <v>0</v>
      </c>
      <c r="X230" s="17">
        <f>ROUND($AA230*(1-W230)+0.004999,2)</f>
        <v>33</v>
      </c>
      <c r="Y230" s="52"/>
      <c r="Z230" s="6" t="s">
        <v>654</v>
      </c>
      <c r="AA230" s="39">
        <v>33</v>
      </c>
      <c r="AB230" s="60">
        <f t="shared" si="262"/>
        <v>0</v>
      </c>
      <c r="AC230" s="17">
        <f t="shared" si="262"/>
        <v>33</v>
      </c>
      <c r="AD230" s="12">
        <f>(AG230-AC230)/AG230</f>
        <v>0</v>
      </c>
      <c r="AE230" s="116"/>
      <c r="AF230" s="211">
        <v>11</v>
      </c>
      <c r="AG230" s="210">
        <f>SUM(AJ230:AL230)+AE230</f>
        <v>33</v>
      </c>
      <c r="AH230" s="52"/>
      <c r="AJ230" s="17">
        <f>ROUND(AC230/(1-VLOOKUP(AF230,Group,2,FALSE)),2)</f>
        <v>33</v>
      </c>
      <c r="AK230" s="17">
        <f>IF(VLOOKUP(AF230,Group,5,FALSE)="YES",VLOOKUP(ROUND(ROUND(AJ230,1)-AJ230,2),Round,2,FALSE)+VLOOKUP(AF230,Group,6,FALSE),0)</f>
        <v>0</v>
      </c>
      <c r="AL230" s="17">
        <f>IF(VLOOKUP(AF230,Group,7,FALSE)="",0,ROUND(AJ230-0.04999,1)-AJ230+AM230)</f>
        <v>0</v>
      </c>
      <c r="AM230" s="17" t="str">
        <f>IF(VLOOKUP(AF230,Group,7,FALSE)="","",VLOOKUP(AF230,Group,7,FALSE))</f>
        <v/>
      </c>
      <c r="AO230" s="101" t="s">
        <v>58</v>
      </c>
    </row>
    <row r="231" spans="2:41" s="3" customFormat="1" ht="9.9499999999999993" customHeight="1" x14ac:dyDescent="0.2">
      <c r="B231" s="205" t="s">
        <v>106</v>
      </c>
      <c r="D231" s="40"/>
      <c r="E231" s="73" t="s">
        <v>347</v>
      </c>
      <c r="F231" s="73"/>
      <c r="G231" s="30" t="s">
        <v>322</v>
      </c>
      <c r="H231" s="30"/>
      <c r="I231" s="30"/>
      <c r="J231" s="30"/>
      <c r="K231" s="30"/>
      <c r="L231" s="30"/>
      <c r="M231" s="30"/>
      <c r="N231" s="244" t="s">
        <v>535</v>
      </c>
      <c r="P231" s="73" t="s">
        <v>454</v>
      </c>
      <c r="Q231" s="89"/>
      <c r="R231" s="29" t="s">
        <v>492</v>
      </c>
      <c r="S231" s="39">
        <f>IF(Suggested="Yes",AA231,AG231)</f>
        <v>33.450000000000003</v>
      </c>
      <c r="T231" s="37" t="s">
        <v>47</v>
      </c>
      <c r="U231" s="5" t="str">
        <f>+Instructions!$B$3</f>
        <v>B</v>
      </c>
      <c r="V231" s="52"/>
      <c r="W231" s="56">
        <f>+Instructions!$C$22</f>
        <v>0</v>
      </c>
      <c r="X231" s="17">
        <f>ROUND($AA231*(1-W231)+0.004999,2)</f>
        <v>33.450000000000003</v>
      </c>
      <c r="Y231" s="52"/>
      <c r="Z231" s="6" t="s">
        <v>654</v>
      </c>
      <c r="AA231" s="39">
        <v>33.450000000000003</v>
      </c>
      <c r="AB231" s="60">
        <f t="shared" si="262"/>
        <v>0</v>
      </c>
      <c r="AC231" s="17">
        <f t="shared" si="262"/>
        <v>33.450000000000003</v>
      </c>
      <c r="AD231" s="12">
        <f>(AG231-AC231)/AG231</f>
        <v>0</v>
      </c>
      <c r="AE231" s="116"/>
      <c r="AF231" s="211">
        <v>11</v>
      </c>
      <c r="AG231" s="210">
        <f>SUM(AJ231:AL231)+AE231</f>
        <v>33.450000000000003</v>
      </c>
      <c r="AH231" s="52"/>
      <c r="AJ231" s="17">
        <f>ROUND(AC231/(1-VLOOKUP(AF231,Group,2,FALSE)),2)</f>
        <v>33.450000000000003</v>
      </c>
      <c r="AK231" s="17">
        <f>IF(VLOOKUP(AF231,Group,5,FALSE)="YES",VLOOKUP(ROUND(ROUND(AJ231,1)-AJ231,2),Round,2,FALSE)+VLOOKUP(AF231,Group,6,FALSE),0)</f>
        <v>0</v>
      </c>
      <c r="AL231" s="17">
        <f>IF(VLOOKUP(AF231,Group,7,FALSE)="",0,ROUND(AJ231-0.04999,1)-AJ231+AM231)</f>
        <v>0</v>
      </c>
      <c r="AM231" s="17" t="str">
        <f>IF(VLOOKUP(AF231,Group,7,FALSE)="","",VLOOKUP(AF231,Group,7,FALSE))</f>
        <v/>
      </c>
      <c r="AO231" s="101" t="s">
        <v>58</v>
      </c>
    </row>
    <row r="232" spans="2:41" s="3" customFormat="1" ht="1.5" customHeight="1" x14ac:dyDescent="0.2">
      <c r="P232" s="73"/>
      <c r="Q232" s="89"/>
      <c r="R232" s="6"/>
      <c r="S232" s="39"/>
      <c r="T232" s="6"/>
      <c r="U232" s="5"/>
      <c r="V232" s="52"/>
      <c r="W232" s="56"/>
      <c r="X232" s="15"/>
      <c r="Y232" s="52"/>
      <c r="Z232" s="39"/>
      <c r="AA232" s="39"/>
      <c r="AB232" s="55"/>
      <c r="AC232" s="17"/>
      <c r="AD232" s="15"/>
      <c r="AE232" s="65"/>
      <c r="AF232" s="119"/>
      <c r="AG232" s="39"/>
      <c r="AH232" s="52"/>
      <c r="AJ232" s="17"/>
      <c r="AK232" s="17"/>
      <c r="AL232" s="17"/>
      <c r="AM232" s="17"/>
      <c r="AO232" s="31"/>
    </row>
    <row r="233" spans="2:41" s="3" customFormat="1" ht="9.75" customHeight="1" x14ac:dyDescent="0.2">
      <c r="D233" s="224" t="s">
        <v>340</v>
      </c>
      <c r="E233" s="225" t="s">
        <v>534</v>
      </c>
      <c r="K233" s="225"/>
      <c r="L233" s="225"/>
      <c r="P233" s="73"/>
      <c r="Q233" s="89"/>
      <c r="R233" s="6"/>
      <c r="S233" s="39"/>
      <c r="T233" s="6"/>
      <c r="U233" s="5"/>
      <c r="V233" s="52"/>
      <c r="W233" s="56"/>
      <c r="X233" s="15"/>
      <c r="Y233" s="52"/>
      <c r="Z233" s="39"/>
      <c r="AA233" s="39"/>
      <c r="AB233" s="55"/>
      <c r="AC233" s="17"/>
      <c r="AD233" s="15"/>
      <c r="AE233" s="65"/>
      <c r="AF233" s="119"/>
      <c r="AG233" s="39"/>
      <c r="AH233" s="52"/>
      <c r="AJ233" s="17"/>
      <c r="AK233" s="17"/>
      <c r="AL233" s="17"/>
      <c r="AM233" s="17"/>
      <c r="AO233" s="31"/>
    </row>
    <row r="234" spans="2:41" s="3" customFormat="1" ht="9.75" customHeight="1" x14ac:dyDescent="0.2">
      <c r="C234" s="3" t="s">
        <v>87</v>
      </c>
      <c r="D234" s="224"/>
      <c r="E234" s="225" t="s">
        <v>533</v>
      </c>
      <c r="K234" s="225"/>
      <c r="L234" s="225"/>
      <c r="P234" s="73"/>
      <c r="Q234" s="89"/>
      <c r="R234" s="6"/>
      <c r="S234" s="39"/>
      <c r="T234" s="6"/>
      <c r="U234" s="5"/>
      <c r="V234" s="52"/>
      <c r="W234" s="56"/>
      <c r="X234" s="15"/>
      <c r="Y234" s="52"/>
      <c r="Z234" s="39"/>
      <c r="AA234" s="39"/>
      <c r="AB234" s="55"/>
      <c r="AC234" s="17"/>
      <c r="AD234" s="15"/>
      <c r="AE234" s="65"/>
      <c r="AF234" s="119"/>
      <c r="AG234" s="39"/>
      <c r="AH234" s="52"/>
      <c r="AJ234" s="17"/>
      <c r="AK234" s="17"/>
      <c r="AL234" s="17"/>
      <c r="AM234" s="17"/>
      <c r="AO234" s="31"/>
    </row>
    <row r="235" spans="2:41" s="3" customFormat="1" ht="3.95" customHeight="1" x14ac:dyDescent="0.2">
      <c r="P235" s="73"/>
      <c r="Q235" s="89"/>
      <c r="R235" s="6"/>
      <c r="S235" s="39"/>
      <c r="T235" s="6"/>
      <c r="U235" s="5"/>
      <c r="V235" s="52"/>
      <c r="W235" s="56"/>
      <c r="X235" s="15"/>
      <c r="Y235" s="52"/>
      <c r="Z235" s="39"/>
      <c r="AA235" s="39"/>
      <c r="AB235" s="55"/>
      <c r="AC235" s="17"/>
      <c r="AD235" s="15"/>
      <c r="AE235" s="65"/>
      <c r="AF235" s="119"/>
      <c r="AG235" s="39"/>
      <c r="AH235" s="52"/>
      <c r="AJ235" s="17"/>
      <c r="AK235" s="17"/>
      <c r="AL235" s="17"/>
      <c r="AM235" s="17"/>
      <c r="AO235" s="31"/>
    </row>
    <row r="236" spans="2:41" s="3" customFormat="1" ht="9.9499999999999993" customHeight="1" x14ac:dyDescent="0.2">
      <c r="C236" s="188" t="s">
        <v>631</v>
      </c>
      <c r="D236" s="189"/>
      <c r="E236" s="189"/>
      <c r="L236" s="3" t="s">
        <v>87</v>
      </c>
      <c r="M236" s="3" t="s">
        <v>87</v>
      </c>
      <c r="N236" s="3" t="s">
        <v>87</v>
      </c>
      <c r="O236" s="3" t="s">
        <v>87</v>
      </c>
      <c r="P236" s="190"/>
      <c r="Q236" s="6"/>
      <c r="R236" s="78" t="s">
        <v>99</v>
      </c>
      <c r="S236" s="201" t="s">
        <v>518</v>
      </c>
      <c r="T236" s="202"/>
      <c r="U236" s="5"/>
      <c r="V236" s="52"/>
      <c r="W236" s="69"/>
      <c r="X236" s="69"/>
      <c r="Y236" s="52"/>
      <c r="Z236" s="39"/>
      <c r="AA236" s="39"/>
      <c r="AB236" s="55"/>
      <c r="AC236" s="17"/>
      <c r="AD236" s="15"/>
      <c r="AE236" s="65"/>
      <c r="AF236" s="119"/>
      <c r="AG236" s="17"/>
      <c r="AH236" s="52"/>
      <c r="AJ236" s="17"/>
      <c r="AK236" s="17"/>
      <c r="AL236" s="17"/>
      <c r="AM236" s="17"/>
      <c r="AO236" s="31" t="s">
        <v>58</v>
      </c>
    </row>
    <row r="237" spans="2:41" s="3" customFormat="1" ht="2.85" customHeight="1" x14ac:dyDescent="0.2">
      <c r="P237" s="73"/>
      <c r="Q237" s="89"/>
      <c r="R237" s="6"/>
      <c r="S237" s="39"/>
      <c r="T237" s="6"/>
      <c r="U237" s="5"/>
      <c r="V237" s="52"/>
      <c r="W237" s="56"/>
      <c r="X237" s="15"/>
      <c r="Y237" s="52"/>
      <c r="Z237" s="39"/>
      <c r="AA237" s="39"/>
      <c r="AB237" s="55"/>
      <c r="AC237" s="17"/>
      <c r="AD237" s="15"/>
      <c r="AE237" s="65"/>
      <c r="AF237" s="119"/>
      <c r="AG237" s="39"/>
      <c r="AH237" s="52"/>
      <c r="AJ237" s="17"/>
      <c r="AK237" s="17"/>
      <c r="AL237" s="17"/>
      <c r="AM237" s="17"/>
      <c r="AO237" s="31"/>
    </row>
    <row r="238" spans="2:41" s="3" customFormat="1" ht="9.9499999999999993" customHeight="1" x14ac:dyDescent="0.2">
      <c r="C238" s="188"/>
      <c r="D238" s="40" t="s">
        <v>9</v>
      </c>
      <c r="E238" s="169" t="s">
        <v>519</v>
      </c>
      <c r="F238" s="169"/>
      <c r="G238" s="169" t="s">
        <v>521</v>
      </c>
      <c r="H238" s="169"/>
      <c r="I238" s="169"/>
      <c r="J238" s="169" t="s">
        <v>524</v>
      </c>
      <c r="K238" s="169"/>
      <c r="L238" s="169" t="s">
        <v>525</v>
      </c>
      <c r="M238" s="169"/>
      <c r="N238" s="169"/>
      <c r="O238" s="169"/>
      <c r="P238" s="169"/>
      <c r="S238" s="21"/>
      <c r="T238" s="191"/>
      <c r="U238" s="5"/>
      <c r="V238" s="52"/>
      <c r="W238" s="69"/>
      <c r="X238" s="69"/>
      <c r="Y238" s="52"/>
      <c r="Z238" s="39"/>
      <c r="AA238" s="39"/>
      <c r="AB238" s="55"/>
      <c r="AC238" s="17"/>
      <c r="AD238" s="15"/>
      <c r="AE238" s="65"/>
      <c r="AF238" s="119"/>
      <c r="AG238" s="17"/>
      <c r="AH238" s="52"/>
      <c r="AJ238" s="17"/>
      <c r="AK238" s="17"/>
      <c r="AL238" s="17"/>
      <c r="AM238" s="17"/>
      <c r="AO238" s="31"/>
    </row>
    <row r="239" spans="2:41" s="3" customFormat="1" ht="9.9499999999999993" customHeight="1" x14ac:dyDescent="0.2">
      <c r="C239" s="188"/>
      <c r="D239" s="40"/>
      <c r="E239" s="169" t="s">
        <v>520</v>
      </c>
      <c r="F239" s="169"/>
      <c r="G239" s="169" t="s">
        <v>522</v>
      </c>
      <c r="H239" s="169"/>
      <c r="I239" s="169"/>
      <c r="J239" s="169" t="s">
        <v>523</v>
      </c>
      <c r="K239" s="169"/>
      <c r="L239" s="169" t="s">
        <v>526</v>
      </c>
      <c r="M239" s="169"/>
      <c r="N239" s="169"/>
      <c r="O239" s="169"/>
      <c r="P239" s="169"/>
      <c r="S239" s="21"/>
      <c r="T239" s="191"/>
      <c r="U239" s="5"/>
      <c r="V239" s="52"/>
      <c r="W239" s="69"/>
      <c r="X239" s="69"/>
      <c r="Y239" s="52"/>
      <c r="Z239" s="39"/>
      <c r="AA239" s="39"/>
      <c r="AB239" s="55"/>
      <c r="AC239" s="17"/>
      <c r="AD239" s="15"/>
      <c r="AE239" s="65"/>
      <c r="AF239" s="119"/>
      <c r="AG239" s="17"/>
      <c r="AH239" s="52"/>
      <c r="AJ239" s="17"/>
      <c r="AK239" s="17"/>
      <c r="AL239" s="17"/>
      <c r="AM239" s="17"/>
      <c r="AO239" s="31"/>
    </row>
    <row r="240" spans="2:41" s="3" customFormat="1" ht="1.5" customHeight="1" x14ac:dyDescent="0.2">
      <c r="P240" s="73"/>
      <c r="Q240" s="89"/>
      <c r="R240" s="6"/>
      <c r="S240" s="39"/>
      <c r="T240" s="6"/>
      <c r="U240" s="5"/>
      <c r="V240" s="52"/>
      <c r="W240" s="56"/>
      <c r="X240" s="15"/>
      <c r="Y240" s="52"/>
      <c r="Z240" s="39"/>
      <c r="AA240" s="39"/>
      <c r="AB240" s="55"/>
      <c r="AC240" s="17"/>
      <c r="AD240" s="15"/>
      <c r="AE240" s="65"/>
      <c r="AF240" s="119"/>
      <c r="AG240" s="39"/>
      <c r="AH240" s="52"/>
      <c r="AJ240" s="17"/>
      <c r="AK240" s="17"/>
      <c r="AL240" s="17"/>
      <c r="AM240" s="17"/>
      <c r="AO240" s="31"/>
    </row>
    <row r="241" spans="2:41" s="3" customFormat="1" ht="9.9499999999999993" customHeight="1" x14ac:dyDescent="0.2">
      <c r="B241" s="205" t="s">
        <v>106</v>
      </c>
      <c r="D241" s="40"/>
      <c r="E241" s="73" t="s">
        <v>528</v>
      </c>
      <c r="F241" s="73"/>
      <c r="G241" s="30" t="s">
        <v>48</v>
      </c>
      <c r="H241" s="30"/>
      <c r="I241" s="30"/>
      <c r="J241" s="30"/>
      <c r="K241" s="30"/>
      <c r="L241" s="30"/>
      <c r="M241" s="30"/>
      <c r="N241" s="30"/>
      <c r="P241" s="73" t="s">
        <v>529</v>
      </c>
      <c r="Q241" s="89"/>
      <c r="R241" s="29"/>
      <c r="S241" s="39">
        <f>IF(Suggested="Yes",AA241,AG241)</f>
        <v>12.2</v>
      </c>
      <c r="T241" s="37" t="s">
        <v>47</v>
      </c>
      <c r="U241" s="5" t="str">
        <f>+Instructions!$B$3</f>
        <v>B</v>
      </c>
      <c r="V241" s="52"/>
      <c r="W241" s="56">
        <f>+Instructions!$C$22</f>
        <v>0</v>
      </c>
      <c r="X241" s="17">
        <f t="shared" ref="X241:X243" si="263">ROUND($AA241*(1-W241)+0.004999,2)</f>
        <v>12.2</v>
      </c>
      <c r="Y241" s="52"/>
      <c r="Z241" s="6" t="s">
        <v>654</v>
      </c>
      <c r="AA241" s="39">
        <v>12.2</v>
      </c>
      <c r="AB241" s="60">
        <f t="shared" ref="AB241:AB243" si="264">+W241</f>
        <v>0</v>
      </c>
      <c r="AC241" s="17">
        <f t="shared" ref="AC241:AC243" si="265">+X241</f>
        <v>12.2</v>
      </c>
      <c r="AD241" s="12">
        <f t="shared" ref="AD241:AD243" si="266">(AG241-AC241)/AG241</f>
        <v>0</v>
      </c>
      <c r="AE241" s="116"/>
      <c r="AF241" s="211">
        <v>11</v>
      </c>
      <c r="AG241" s="210">
        <f t="shared" ref="AG241:AG243" si="267">SUM(AJ241:AL241)+AE241</f>
        <v>12.2</v>
      </c>
      <c r="AH241" s="52"/>
      <c r="AJ241" s="17">
        <f t="shared" ref="AJ241:AJ243" si="268">ROUND(AC241/(1-VLOOKUP(AF241,Group,2,FALSE)),2)</f>
        <v>12.2</v>
      </c>
      <c r="AK241" s="17">
        <f t="shared" ref="AK241:AK243" si="269">IF(VLOOKUP(AF241,Group,5,FALSE)="YES",VLOOKUP(ROUND(ROUND(AJ241,1)-AJ241,2),Round,2,FALSE)+VLOOKUP(AF241,Group,6,FALSE),0)</f>
        <v>0</v>
      </c>
      <c r="AL241" s="17">
        <f t="shared" ref="AL241:AL243" si="270">IF(VLOOKUP(AF241,Group,7,FALSE)="",0,ROUND(AJ241-0.04999,1)-AJ241+AM241)</f>
        <v>0</v>
      </c>
      <c r="AM241" s="17" t="str">
        <f t="shared" ref="AM241:AM243" si="271">IF(VLOOKUP(AF241,Group,7,FALSE)="","",VLOOKUP(AF241,Group,7,FALSE))</f>
        <v/>
      </c>
      <c r="AO241" s="101" t="s">
        <v>58</v>
      </c>
    </row>
    <row r="242" spans="2:41" s="3" customFormat="1" ht="1.5" customHeight="1" x14ac:dyDescent="0.2">
      <c r="P242" s="73"/>
      <c r="Q242" s="89"/>
      <c r="R242" s="6"/>
      <c r="S242" s="39"/>
      <c r="T242" s="6"/>
      <c r="U242" s="5"/>
      <c r="V242" s="52"/>
      <c r="W242" s="56"/>
      <c r="X242" s="15"/>
      <c r="Y242" s="52"/>
      <c r="Z242" s="39"/>
      <c r="AA242" s="39"/>
      <c r="AB242" s="55"/>
      <c r="AC242" s="17"/>
      <c r="AD242" s="15"/>
      <c r="AE242" s="65"/>
      <c r="AF242" s="119"/>
      <c r="AG242" s="39"/>
      <c r="AH242" s="52"/>
      <c r="AJ242" s="17"/>
      <c r="AK242" s="17"/>
      <c r="AL242" s="17"/>
      <c r="AM242" s="17"/>
      <c r="AO242" s="31"/>
    </row>
    <row r="243" spans="2:41" s="3" customFormat="1" ht="9.9499999999999993" customHeight="1" x14ac:dyDescent="0.2">
      <c r="B243" s="204" t="s">
        <v>107</v>
      </c>
      <c r="D243" s="40"/>
      <c r="E243" s="73" t="s">
        <v>127</v>
      </c>
      <c r="F243" s="73"/>
      <c r="G243" s="30" t="s">
        <v>101</v>
      </c>
      <c r="H243" s="30"/>
      <c r="I243" s="30"/>
      <c r="J243" s="30"/>
      <c r="K243" s="30"/>
      <c r="L243" s="30"/>
      <c r="M243" s="30"/>
      <c r="N243" s="30"/>
      <c r="P243" s="73"/>
      <c r="Q243" s="89"/>
      <c r="R243" s="29"/>
      <c r="S243" s="39">
        <f>IF(Suggested="Yes",AA243,AG243)</f>
        <v>15.1</v>
      </c>
      <c r="T243" s="37" t="s">
        <v>46</v>
      </c>
      <c r="U243" s="5" t="str">
        <f>+Instructions!$B$3</f>
        <v>B</v>
      </c>
      <c r="V243" s="52"/>
      <c r="W243" s="56">
        <f>+Instructions!$C$22</f>
        <v>0</v>
      </c>
      <c r="X243" s="17">
        <f t="shared" si="263"/>
        <v>15.1</v>
      </c>
      <c r="Y243" s="52"/>
      <c r="Z243" s="6" t="s">
        <v>655</v>
      </c>
      <c r="AA243" s="39">
        <v>15.1</v>
      </c>
      <c r="AB243" s="60">
        <f t="shared" si="264"/>
        <v>0</v>
      </c>
      <c r="AC243" s="17">
        <f t="shared" si="265"/>
        <v>15.1</v>
      </c>
      <c r="AD243" s="12">
        <f t="shared" si="266"/>
        <v>0</v>
      </c>
      <c r="AE243" s="116"/>
      <c r="AF243" s="208">
        <v>12</v>
      </c>
      <c r="AG243" s="209">
        <f t="shared" si="267"/>
        <v>15.1</v>
      </c>
      <c r="AH243" s="52"/>
      <c r="AJ243" s="17">
        <f t="shared" si="268"/>
        <v>15.1</v>
      </c>
      <c r="AK243" s="17">
        <f t="shared" si="269"/>
        <v>0</v>
      </c>
      <c r="AL243" s="17">
        <f t="shared" si="270"/>
        <v>0</v>
      </c>
      <c r="AM243" s="17" t="str">
        <f t="shared" si="271"/>
        <v/>
      </c>
      <c r="AO243" s="101" t="s">
        <v>58</v>
      </c>
    </row>
    <row r="244" spans="2:41" s="3" customFormat="1" ht="3.95" customHeight="1" x14ac:dyDescent="0.2">
      <c r="P244" s="73"/>
      <c r="Q244" s="89"/>
      <c r="R244" s="6"/>
      <c r="S244" s="39"/>
      <c r="T244" s="6"/>
      <c r="U244" s="5"/>
      <c r="V244" s="52"/>
      <c r="W244" s="56"/>
      <c r="X244" s="15"/>
      <c r="Y244" s="52"/>
      <c r="Z244" s="39"/>
      <c r="AA244" s="39"/>
      <c r="AB244" s="55"/>
      <c r="AC244" s="17"/>
      <c r="AD244" s="15"/>
      <c r="AE244" s="65"/>
      <c r="AF244" s="119"/>
      <c r="AG244" s="39"/>
      <c r="AH244" s="52"/>
      <c r="AJ244" s="17"/>
      <c r="AK244" s="17"/>
      <c r="AL244" s="17"/>
      <c r="AM244" s="17"/>
      <c r="AO244" s="31"/>
    </row>
    <row r="245" spans="2:41" s="3" customFormat="1" ht="9.9499999999999993" customHeight="1" x14ac:dyDescent="0.2">
      <c r="C245" s="188" t="s">
        <v>632</v>
      </c>
      <c r="D245" s="189"/>
      <c r="E245" s="189"/>
      <c r="L245" s="3" t="s">
        <v>87</v>
      </c>
      <c r="M245" s="3" t="s">
        <v>87</v>
      </c>
      <c r="N245" s="3" t="s">
        <v>87</v>
      </c>
      <c r="O245" s="3" t="s">
        <v>87</v>
      </c>
      <c r="P245" s="190"/>
      <c r="Q245" s="6"/>
      <c r="R245" s="78" t="s">
        <v>99</v>
      </c>
      <c r="S245" s="201" t="s">
        <v>530</v>
      </c>
      <c r="T245" s="202"/>
      <c r="U245" s="5"/>
      <c r="V245" s="52"/>
      <c r="W245" s="69"/>
      <c r="X245" s="69"/>
      <c r="Y245" s="52"/>
      <c r="Z245" s="39"/>
      <c r="AA245" s="39"/>
      <c r="AB245" s="55"/>
      <c r="AC245" s="17"/>
      <c r="AD245" s="15"/>
      <c r="AE245" s="65"/>
      <c r="AF245" s="119"/>
      <c r="AG245" s="17"/>
      <c r="AH245" s="52"/>
      <c r="AJ245" s="17"/>
      <c r="AK245" s="17"/>
      <c r="AL245" s="17"/>
      <c r="AM245" s="17"/>
      <c r="AO245" s="31" t="s">
        <v>58</v>
      </c>
    </row>
    <row r="246" spans="2:41" s="3" customFormat="1" ht="2.85" customHeight="1" x14ac:dyDescent="0.2">
      <c r="P246" s="73"/>
      <c r="Q246" s="89"/>
      <c r="R246" s="6"/>
      <c r="S246" s="39"/>
      <c r="T246" s="6"/>
      <c r="U246" s="5"/>
      <c r="V246" s="52"/>
      <c r="W246" s="56"/>
      <c r="X246" s="15"/>
      <c r="Y246" s="52"/>
      <c r="Z246" s="39"/>
      <c r="AA246" s="39"/>
      <c r="AB246" s="55"/>
      <c r="AC246" s="17"/>
      <c r="AD246" s="15"/>
      <c r="AE246" s="65"/>
      <c r="AF246" s="119"/>
      <c r="AG246" s="39"/>
      <c r="AH246" s="52"/>
      <c r="AJ246" s="17"/>
      <c r="AK246" s="17"/>
      <c r="AL246" s="17"/>
      <c r="AM246" s="17"/>
      <c r="AO246" s="31"/>
    </row>
    <row r="247" spans="2:41" s="3" customFormat="1" ht="9.9499999999999993" customHeight="1" x14ac:dyDescent="0.2">
      <c r="C247" s="188"/>
      <c r="D247" s="40" t="s">
        <v>9</v>
      </c>
      <c r="E247" s="169" t="s">
        <v>519</v>
      </c>
      <c r="F247" s="169"/>
      <c r="G247" s="169" t="s">
        <v>521</v>
      </c>
      <c r="H247" s="169"/>
      <c r="I247" s="169"/>
      <c r="J247" s="169" t="s">
        <v>524</v>
      </c>
      <c r="K247" s="169"/>
      <c r="L247" s="169" t="s">
        <v>525</v>
      </c>
      <c r="M247" s="169"/>
      <c r="N247" s="169"/>
      <c r="O247" s="169"/>
      <c r="P247" s="169"/>
      <c r="S247" s="21"/>
      <c r="T247" s="191"/>
      <c r="U247" s="5"/>
      <c r="V247" s="52"/>
      <c r="W247" s="69"/>
      <c r="X247" s="69"/>
      <c r="Y247" s="52"/>
      <c r="Z247" s="39"/>
      <c r="AA247" s="39"/>
      <c r="AB247" s="55"/>
      <c r="AC247" s="17"/>
      <c r="AD247" s="15"/>
      <c r="AE247" s="65"/>
      <c r="AF247" s="119"/>
      <c r="AG247" s="17"/>
      <c r="AH247" s="52"/>
      <c r="AJ247" s="17"/>
      <c r="AK247" s="17"/>
      <c r="AL247" s="17"/>
      <c r="AM247" s="17"/>
      <c r="AO247" s="31"/>
    </row>
    <row r="248" spans="2:41" s="3" customFormat="1" ht="9.9499999999999993" customHeight="1" x14ac:dyDescent="0.2">
      <c r="C248" s="188"/>
      <c r="D248" s="40"/>
      <c r="E248" s="169" t="s">
        <v>520</v>
      </c>
      <c r="F248" s="169"/>
      <c r="G248" s="169" t="s">
        <v>522</v>
      </c>
      <c r="H248" s="169"/>
      <c r="I248" s="169"/>
      <c r="J248" s="169" t="s">
        <v>523</v>
      </c>
      <c r="K248" s="169"/>
      <c r="L248" s="169" t="s">
        <v>526</v>
      </c>
      <c r="M248" s="169"/>
      <c r="N248" s="169"/>
      <c r="O248" s="169"/>
      <c r="P248" s="169"/>
      <c r="S248" s="21"/>
      <c r="T248" s="191"/>
      <c r="U248" s="5"/>
      <c r="V248" s="52"/>
      <c r="W248" s="69"/>
      <c r="X248" s="69"/>
      <c r="Y248" s="52"/>
      <c r="Z248" s="39"/>
      <c r="AA248" s="39"/>
      <c r="AB248" s="55"/>
      <c r="AC248" s="17"/>
      <c r="AD248" s="15"/>
      <c r="AE248" s="65"/>
      <c r="AF248" s="119"/>
      <c r="AG248" s="17"/>
      <c r="AH248" s="52"/>
      <c r="AJ248" s="17"/>
      <c r="AK248" s="17"/>
      <c r="AL248" s="17"/>
      <c r="AM248" s="17"/>
      <c r="AO248" s="31"/>
    </row>
    <row r="249" spans="2:41" s="3" customFormat="1" ht="1.5" customHeight="1" x14ac:dyDescent="0.2">
      <c r="P249" s="73"/>
      <c r="Q249" s="89"/>
      <c r="R249" s="6"/>
      <c r="S249" s="39"/>
      <c r="T249" s="6"/>
      <c r="U249" s="5"/>
      <c r="V249" s="52"/>
      <c r="W249" s="56"/>
      <c r="X249" s="15"/>
      <c r="Y249" s="52"/>
      <c r="Z249" s="39"/>
      <c r="AA249" s="39"/>
      <c r="AB249" s="55"/>
      <c r="AC249" s="17"/>
      <c r="AD249" s="15"/>
      <c r="AE249" s="65"/>
      <c r="AF249" s="119"/>
      <c r="AG249" s="39"/>
      <c r="AH249" s="52"/>
      <c r="AJ249" s="17"/>
      <c r="AK249" s="17"/>
      <c r="AL249" s="17"/>
      <c r="AM249" s="17"/>
      <c r="AO249" s="31"/>
    </row>
    <row r="250" spans="2:41" s="3" customFormat="1" ht="9.9499999999999993" customHeight="1" x14ac:dyDescent="0.2">
      <c r="B250" s="205" t="s">
        <v>106</v>
      </c>
      <c r="D250" s="40"/>
      <c r="E250" s="73" t="s">
        <v>528</v>
      </c>
      <c r="F250" s="73"/>
      <c r="G250" s="30" t="s">
        <v>48</v>
      </c>
      <c r="H250" s="30"/>
      <c r="I250" s="30"/>
      <c r="J250" s="30"/>
      <c r="K250" s="30"/>
      <c r="L250" s="30"/>
      <c r="M250" s="30"/>
      <c r="N250" s="30"/>
      <c r="P250" s="73" t="s">
        <v>529</v>
      </c>
      <c r="Q250" s="89"/>
      <c r="R250" s="29"/>
      <c r="S250" s="39">
        <f>IF(Suggested="Yes",AA250,AG250)</f>
        <v>12.95</v>
      </c>
      <c r="T250" s="37" t="s">
        <v>47</v>
      </c>
      <c r="U250" s="5" t="str">
        <f>+Instructions!$B$3</f>
        <v>B</v>
      </c>
      <c r="V250" s="52"/>
      <c r="W250" s="56">
        <f>+Instructions!$C$22</f>
        <v>0</v>
      </c>
      <c r="X250" s="17">
        <f t="shared" ref="X250" si="272">ROUND($AA250*(1-W250)+0.004999,2)</f>
        <v>12.95</v>
      </c>
      <c r="Y250" s="52"/>
      <c r="Z250" s="6" t="s">
        <v>654</v>
      </c>
      <c r="AA250" s="39">
        <v>12.95</v>
      </c>
      <c r="AB250" s="60">
        <f t="shared" ref="AB250" si="273">+W250</f>
        <v>0</v>
      </c>
      <c r="AC250" s="17">
        <f t="shared" ref="AC250" si="274">+X250</f>
        <v>12.95</v>
      </c>
      <c r="AD250" s="12">
        <f t="shared" ref="AD250" si="275">(AG250-AC250)/AG250</f>
        <v>0</v>
      </c>
      <c r="AE250" s="116"/>
      <c r="AF250" s="211">
        <v>11</v>
      </c>
      <c r="AG250" s="210">
        <f t="shared" ref="AG250" si="276">SUM(AJ250:AL250)+AE250</f>
        <v>12.95</v>
      </c>
      <c r="AH250" s="52"/>
      <c r="AJ250" s="17">
        <f t="shared" ref="AJ250" si="277">ROUND(AC250/(1-VLOOKUP(AF250,Group,2,FALSE)),2)</f>
        <v>12.95</v>
      </c>
      <c r="AK250" s="17">
        <f t="shared" ref="AK250" si="278">IF(VLOOKUP(AF250,Group,5,FALSE)="YES",VLOOKUP(ROUND(ROUND(AJ250,1)-AJ250,2),Round,2,FALSE)+VLOOKUP(AF250,Group,6,FALSE),0)</f>
        <v>0</v>
      </c>
      <c r="AL250" s="17">
        <f t="shared" ref="AL250" si="279">IF(VLOOKUP(AF250,Group,7,FALSE)="",0,ROUND(AJ250-0.04999,1)-AJ250+AM250)</f>
        <v>0</v>
      </c>
      <c r="AM250" s="17" t="str">
        <f t="shared" ref="AM250" si="280">IF(VLOOKUP(AF250,Group,7,FALSE)="","",VLOOKUP(AF250,Group,7,FALSE))</f>
        <v/>
      </c>
      <c r="AO250" s="101" t="s">
        <v>58</v>
      </c>
    </row>
    <row r="251" spans="2:41" s="3" customFormat="1" ht="3.95" customHeight="1" x14ac:dyDescent="0.2">
      <c r="P251" s="73"/>
      <c r="Q251" s="89"/>
      <c r="R251" s="6"/>
      <c r="S251" s="39"/>
      <c r="T251" s="6"/>
      <c r="U251" s="5"/>
      <c r="V251" s="52"/>
      <c r="W251" s="56"/>
      <c r="X251" s="15"/>
      <c r="Y251" s="52"/>
      <c r="Z251" s="39"/>
      <c r="AA251" s="39"/>
      <c r="AB251" s="55"/>
      <c r="AC251" s="17"/>
      <c r="AD251" s="15"/>
      <c r="AE251" s="65"/>
      <c r="AF251" s="119"/>
      <c r="AG251" s="39"/>
      <c r="AH251" s="52"/>
      <c r="AJ251" s="17"/>
      <c r="AK251" s="17"/>
      <c r="AL251" s="17"/>
      <c r="AM251" s="17"/>
      <c r="AO251" s="31"/>
    </row>
    <row r="252" spans="2:41" s="3" customFormat="1" ht="9.9499999999999993" customHeight="1" x14ac:dyDescent="0.2">
      <c r="C252" s="188" t="s">
        <v>588</v>
      </c>
      <c r="D252" s="189"/>
      <c r="E252" s="189"/>
      <c r="L252" s="3" t="s">
        <v>87</v>
      </c>
      <c r="M252" s="3" t="s">
        <v>87</v>
      </c>
      <c r="N252" s="3" t="s">
        <v>87</v>
      </c>
      <c r="O252" s="3" t="s">
        <v>87</v>
      </c>
      <c r="P252" s="190"/>
      <c r="Q252" s="6"/>
      <c r="R252" s="78" t="s">
        <v>99</v>
      </c>
      <c r="S252" s="201" t="s">
        <v>269</v>
      </c>
      <c r="T252" s="202"/>
      <c r="U252" s="5"/>
      <c r="V252" s="52"/>
      <c r="W252" s="69"/>
      <c r="X252" s="69"/>
      <c r="Y252" s="52"/>
      <c r="Z252" s="39"/>
      <c r="AA252" s="39"/>
      <c r="AB252" s="55"/>
      <c r="AC252" s="17"/>
      <c r="AD252" s="15"/>
      <c r="AE252" s="65"/>
      <c r="AF252" s="119"/>
      <c r="AG252" s="17"/>
      <c r="AH252" s="52"/>
      <c r="AJ252" s="17"/>
      <c r="AK252" s="17"/>
      <c r="AL252" s="17"/>
      <c r="AM252" s="17"/>
      <c r="AO252" s="31" t="s">
        <v>58</v>
      </c>
    </row>
    <row r="253" spans="2:41" s="3" customFormat="1" ht="2.25" customHeight="1" x14ac:dyDescent="0.2">
      <c r="P253" s="73"/>
      <c r="Q253" s="89"/>
      <c r="R253" s="6"/>
      <c r="S253" s="39"/>
      <c r="T253" s="6"/>
      <c r="U253" s="5"/>
      <c r="V253" s="52"/>
      <c r="W253" s="56"/>
      <c r="X253" s="15"/>
      <c r="Y253" s="52"/>
      <c r="Z253" s="39"/>
      <c r="AA253" s="39"/>
      <c r="AB253" s="55"/>
      <c r="AC253" s="17"/>
      <c r="AD253" s="15"/>
      <c r="AE253" s="65"/>
      <c r="AF253" s="119"/>
      <c r="AG253" s="39"/>
      <c r="AH253" s="52"/>
      <c r="AJ253" s="17"/>
      <c r="AK253" s="17"/>
      <c r="AL253" s="17"/>
      <c r="AM253" s="17"/>
      <c r="AO253" s="31"/>
    </row>
    <row r="254" spans="2:41" s="3" customFormat="1" ht="9.9499999999999993" customHeight="1" x14ac:dyDescent="0.2">
      <c r="C254" s="188"/>
      <c r="D254" s="40" t="s">
        <v>9</v>
      </c>
      <c r="E254" s="169" t="s">
        <v>456</v>
      </c>
      <c r="F254" s="169"/>
      <c r="G254" s="169"/>
      <c r="H254" s="169"/>
      <c r="I254" s="169"/>
      <c r="J254" s="169"/>
      <c r="K254" s="169"/>
      <c r="L254" s="169"/>
      <c r="M254" s="169"/>
      <c r="N254" s="169"/>
      <c r="O254" s="169"/>
      <c r="P254" s="169"/>
      <c r="S254" s="21"/>
      <c r="T254" s="191"/>
      <c r="U254" s="5"/>
      <c r="V254" s="52"/>
      <c r="W254" s="69"/>
      <c r="X254" s="69"/>
      <c r="Y254" s="52"/>
      <c r="Z254" s="39"/>
      <c r="AA254" s="39"/>
      <c r="AB254" s="55"/>
      <c r="AC254" s="17"/>
      <c r="AD254" s="15"/>
      <c r="AE254" s="65"/>
      <c r="AF254" s="119"/>
      <c r="AG254" s="17"/>
      <c r="AH254" s="52"/>
      <c r="AJ254" s="17"/>
      <c r="AK254" s="17"/>
      <c r="AL254" s="17"/>
      <c r="AM254" s="17"/>
      <c r="AO254" s="31"/>
    </row>
    <row r="255" spans="2:41" s="3" customFormat="1" ht="1.5" customHeight="1" x14ac:dyDescent="0.2">
      <c r="P255" s="73"/>
      <c r="Q255" s="89"/>
      <c r="R255" s="6"/>
      <c r="S255" s="39"/>
      <c r="T255" s="6"/>
      <c r="U255" s="5"/>
      <c r="V255" s="52"/>
      <c r="W255" s="56"/>
      <c r="X255" s="15"/>
      <c r="Y255" s="52"/>
      <c r="Z255" s="39"/>
      <c r="AA255" s="39"/>
      <c r="AB255" s="55"/>
      <c r="AC255" s="17"/>
      <c r="AD255" s="15"/>
      <c r="AE255" s="65"/>
      <c r="AF255" s="119"/>
      <c r="AG255" s="39"/>
      <c r="AH255" s="52"/>
      <c r="AJ255" s="17"/>
      <c r="AK255" s="17"/>
      <c r="AL255" s="17"/>
      <c r="AM255" s="17"/>
      <c r="AO255" s="31"/>
    </row>
    <row r="256" spans="2:41" s="3" customFormat="1" ht="9.9499999999999993" customHeight="1" x14ac:dyDescent="0.2">
      <c r="B256" s="205" t="s">
        <v>106</v>
      </c>
      <c r="D256" s="40"/>
      <c r="E256" s="73" t="s">
        <v>314</v>
      </c>
      <c r="F256" s="73"/>
      <c r="G256" s="30" t="s">
        <v>428</v>
      </c>
      <c r="H256" s="30"/>
      <c r="I256" s="30"/>
      <c r="J256" s="30"/>
      <c r="K256" s="30"/>
      <c r="L256" s="30"/>
      <c r="M256" s="30"/>
      <c r="N256" s="30"/>
      <c r="P256" s="73" t="s">
        <v>270</v>
      </c>
      <c r="Q256" s="89"/>
      <c r="R256" s="29"/>
      <c r="S256" s="39">
        <f>IF(Suggested="Yes",AA256,AG256)</f>
        <v>18.149999999999999</v>
      </c>
      <c r="T256" s="37" t="s">
        <v>47</v>
      </c>
      <c r="U256" s="5" t="str">
        <f>+Instructions!$B$3</f>
        <v>B</v>
      </c>
      <c r="V256" s="52"/>
      <c r="W256" s="56">
        <f>+Instructions!$C$22</f>
        <v>0</v>
      </c>
      <c r="X256" s="17">
        <f>ROUND($AA256*(1-W256)+0.004999,2)</f>
        <v>18.149999999999999</v>
      </c>
      <c r="Y256" s="52"/>
      <c r="Z256" s="6" t="s">
        <v>654</v>
      </c>
      <c r="AA256" s="39">
        <v>18.149999999999999</v>
      </c>
      <c r="AB256" s="60">
        <f t="shared" ref="AB256:AC256" si="281">+W256</f>
        <v>0</v>
      </c>
      <c r="AC256" s="17">
        <f t="shared" si="281"/>
        <v>18.149999999999999</v>
      </c>
      <c r="AD256" s="12">
        <f>(AG256-AC256)/AG256</f>
        <v>0</v>
      </c>
      <c r="AE256" s="116"/>
      <c r="AF256" s="211">
        <v>11</v>
      </c>
      <c r="AG256" s="210">
        <f>SUM(AJ256:AL256)+AE256</f>
        <v>18.149999999999999</v>
      </c>
      <c r="AH256" s="52"/>
      <c r="AJ256" s="17">
        <f>ROUND(AC256/(1-VLOOKUP(AF256,Group,2,FALSE)),2)</f>
        <v>18.149999999999999</v>
      </c>
      <c r="AK256" s="17">
        <f>IF(VLOOKUP(AF256,Group,5,FALSE)="YES",VLOOKUP(ROUND(ROUND(AJ256,1)-AJ256,2),Round,2,FALSE)+VLOOKUP(AF256,Group,6,FALSE),0)</f>
        <v>0</v>
      </c>
      <c r="AL256" s="17">
        <f>IF(VLOOKUP(AF256,Group,7,FALSE)="",0,ROUND(AJ256-0.04999,1)-AJ256+AM256)</f>
        <v>0</v>
      </c>
      <c r="AM256" s="17" t="str">
        <f>IF(VLOOKUP(AF256,Group,7,FALSE)="","",VLOOKUP(AF256,Group,7,FALSE))</f>
        <v/>
      </c>
      <c r="AO256" s="101" t="s">
        <v>58</v>
      </c>
    </row>
    <row r="257" spans="2:41" s="3" customFormat="1" ht="3.95" customHeight="1" x14ac:dyDescent="0.2">
      <c r="P257" s="73"/>
      <c r="Q257" s="89"/>
      <c r="R257" s="6"/>
      <c r="S257" s="39"/>
      <c r="T257" s="6"/>
      <c r="U257" s="5"/>
      <c r="V257" s="52"/>
      <c r="W257" s="56"/>
      <c r="X257" s="15"/>
      <c r="Y257" s="52"/>
      <c r="Z257" s="39"/>
      <c r="AA257" s="39"/>
      <c r="AB257" s="55"/>
      <c r="AC257" s="17"/>
      <c r="AD257" s="15"/>
      <c r="AE257" s="65"/>
      <c r="AF257" s="119"/>
      <c r="AG257" s="39"/>
      <c r="AH257" s="52"/>
      <c r="AJ257" s="17"/>
      <c r="AK257" s="17"/>
      <c r="AL257" s="17"/>
      <c r="AM257" s="17"/>
      <c r="AO257" s="31"/>
    </row>
    <row r="258" spans="2:41" s="3" customFormat="1" ht="9.9499999999999993" customHeight="1" x14ac:dyDescent="0.2">
      <c r="C258" s="188" t="s">
        <v>634</v>
      </c>
      <c r="D258" s="189"/>
      <c r="E258" s="189"/>
      <c r="L258" s="3" t="s">
        <v>87</v>
      </c>
      <c r="M258" s="3" t="s">
        <v>87</v>
      </c>
      <c r="N258" s="3" t="s">
        <v>87</v>
      </c>
      <c r="O258" s="3" t="s">
        <v>87</v>
      </c>
      <c r="P258" s="190"/>
      <c r="Q258" s="6"/>
      <c r="R258" s="78" t="s">
        <v>99</v>
      </c>
      <c r="S258" s="201" t="s">
        <v>563</v>
      </c>
      <c r="T258" s="202"/>
      <c r="U258" s="5"/>
      <c r="V258" s="52"/>
      <c r="W258" s="69"/>
      <c r="X258" s="69"/>
      <c r="Y258" s="52"/>
      <c r="Z258" s="39"/>
      <c r="AA258" s="39"/>
      <c r="AB258" s="55"/>
      <c r="AC258" s="17"/>
      <c r="AD258" s="15"/>
      <c r="AE258" s="65"/>
      <c r="AF258" s="119"/>
      <c r="AG258" s="17"/>
      <c r="AH258" s="52"/>
      <c r="AJ258" s="17"/>
      <c r="AK258" s="17"/>
      <c r="AL258" s="17"/>
      <c r="AM258" s="17"/>
      <c r="AO258" s="31" t="s">
        <v>58</v>
      </c>
    </row>
    <row r="259" spans="2:41" s="3" customFormat="1" ht="2.85" customHeight="1" x14ac:dyDescent="0.2">
      <c r="P259" s="73"/>
      <c r="Q259" s="89"/>
      <c r="R259" s="6"/>
      <c r="S259" s="39"/>
      <c r="T259" s="6"/>
      <c r="U259" s="5"/>
      <c r="V259" s="52"/>
      <c r="W259" s="56"/>
      <c r="X259" s="15"/>
      <c r="Y259" s="52"/>
      <c r="Z259" s="39"/>
      <c r="AA259" s="39"/>
      <c r="AB259" s="55"/>
      <c r="AC259" s="17"/>
      <c r="AD259" s="15"/>
      <c r="AE259" s="65"/>
      <c r="AF259" s="119"/>
      <c r="AG259" s="39"/>
      <c r="AH259" s="52"/>
      <c r="AJ259" s="17"/>
      <c r="AK259" s="17"/>
      <c r="AL259" s="17"/>
      <c r="AM259" s="17"/>
      <c r="AO259" s="31"/>
    </row>
    <row r="260" spans="2:41" s="3" customFormat="1" ht="9.9499999999999993" customHeight="1" x14ac:dyDescent="0.2">
      <c r="C260" s="188"/>
      <c r="D260" s="40" t="s">
        <v>9</v>
      </c>
      <c r="E260" s="169" t="s">
        <v>565</v>
      </c>
      <c r="F260" s="169"/>
      <c r="G260" s="169"/>
      <c r="H260" s="169"/>
      <c r="I260" s="169"/>
      <c r="J260" s="169"/>
      <c r="K260" s="169"/>
      <c r="L260" s="169"/>
      <c r="M260" s="169"/>
      <c r="N260" s="169"/>
      <c r="O260" s="169"/>
      <c r="P260" s="169"/>
      <c r="S260" s="21"/>
      <c r="T260" s="191"/>
      <c r="U260" s="5"/>
      <c r="V260" s="52"/>
      <c r="W260" s="69"/>
      <c r="X260" s="69"/>
      <c r="Y260" s="52"/>
      <c r="Z260" s="39"/>
      <c r="AA260" s="39"/>
      <c r="AB260" s="55"/>
      <c r="AC260" s="17"/>
      <c r="AD260" s="15"/>
      <c r="AE260" s="65"/>
      <c r="AF260" s="119"/>
      <c r="AG260" s="17"/>
      <c r="AH260" s="52"/>
      <c r="AJ260" s="17"/>
      <c r="AK260" s="17"/>
      <c r="AL260" s="17"/>
      <c r="AM260" s="17"/>
      <c r="AO260" s="31"/>
    </row>
    <row r="261" spans="2:41" s="3" customFormat="1" ht="1.5" customHeight="1" x14ac:dyDescent="0.2">
      <c r="P261" s="73"/>
      <c r="Q261" s="89"/>
      <c r="R261" s="6"/>
      <c r="S261" s="39"/>
      <c r="T261" s="6"/>
      <c r="U261" s="5"/>
      <c r="V261" s="52"/>
      <c r="W261" s="56"/>
      <c r="X261" s="15"/>
      <c r="Y261" s="52"/>
      <c r="Z261" s="39"/>
      <c r="AA261" s="39"/>
      <c r="AB261" s="55"/>
      <c r="AC261" s="17"/>
      <c r="AD261" s="15"/>
      <c r="AE261" s="65"/>
      <c r="AF261" s="119"/>
      <c r="AG261" s="39"/>
      <c r="AH261" s="52"/>
      <c r="AJ261" s="17"/>
      <c r="AK261" s="17"/>
      <c r="AL261" s="17"/>
      <c r="AM261" s="17"/>
      <c r="AO261" s="31"/>
    </row>
    <row r="262" spans="2:41" s="3" customFormat="1" ht="9.9499999999999993" customHeight="1" x14ac:dyDescent="0.2">
      <c r="B262" s="205" t="s">
        <v>106</v>
      </c>
      <c r="D262" s="40"/>
      <c r="E262" s="73" t="s">
        <v>566</v>
      </c>
      <c r="F262" s="73"/>
      <c r="G262" s="30" t="s">
        <v>48</v>
      </c>
      <c r="H262" s="30"/>
      <c r="I262" s="30"/>
      <c r="J262" s="30"/>
      <c r="K262" s="30"/>
      <c r="L262" s="30"/>
      <c r="M262" s="30"/>
      <c r="N262" s="244"/>
      <c r="P262" s="73" t="s">
        <v>567</v>
      </c>
      <c r="Q262" s="89"/>
      <c r="R262" s="29"/>
      <c r="S262" s="39">
        <f>IF(Suggested="Yes",AA262,AG262)</f>
        <v>30.35</v>
      </c>
      <c r="T262" s="37" t="s">
        <v>47</v>
      </c>
      <c r="U262" s="5" t="str">
        <f>+Instructions!$B$3</f>
        <v>B</v>
      </c>
      <c r="V262" s="52"/>
      <c r="W262" s="56">
        <f>+Instructions!$C$22</f>
        <v>0</v>
      </c>
      <c r="X262" s="17">
        <f>ROUND($AA262*(1-W262)+0.004999,2)</f>
        <v>30.35</v>
      </c>
      <c r="Y262" s="52"/>
      <c r="Z262" s="6" t="s">
        <v>654</v>
      </c>
      <c r="AA262" s="39">
        <v>30.35</v>
      </c>
      <c r="AB262" s="60">
        <f>+W262</f>
        <v>0</v>
      </c>
      <c r="AC262" s="17">
        <f>+X262</f>
        <v>30.35</v>
      </c>
      <c r="AD262" s="12">
        <f>(AG262-AC262)/AG262</f>
        <v>0</v>
      </c>
      <c r="AE262" s="116"/>
      <c r="AF262" s="211">
        <v>11</v>
      </c>
      <c r="AG262" s="210">
        <f>SUM(AJ262:AL262)+AE262</f>
        <v>30.35</v>
      </c>
      <c r="AH262" s="52"/>
      <c r="AJ262" s="17">
        <f>ROUND(AC262/(1-VLOOKUP(AF262,Group,2,FALSE)),2)</f>
        <v>30.35</v>
      </c>
      <c r="AK262" s="17">
        <f>IF(VLOOKUP(AF262,Group,5,FALSE)="YES",VLOOKUP(ROUND(ROUND(AJ262,1)-AJ262,2),Round,2,FALSE)+VLOOKUP(AF262,Group,6,FALSE),0)</f>
        <v>0</v>
      </c>
      <c r="AL262" s="17">
        <f>IF(VLOOKUP(AF262,Group,7,FALSE)="",0,ROUND(AJ262-0.04999,1)-AJ262+AM262)</f>
        <v>0</v>
      </c>
      <c r="AM262" s="17" t="str">
        <f>IF(VLOOKUP(AF262,Group,7,FALSE)="","",VLOOKUP(AF262,Group,7,FALSE))</f>
        <v/>
      </c>
      <c r="AO262" s="101" t="s">
        <v>58</v>
      </c>
    </row>
    <row r="263" spans="2:41" s="3" customFormat="1" ht="3.95" customHeight="1" x14ac:dyDescent="0.2">
      <c r="P263" s="73"/>
      <c r="Q263" s="89"/>
      <c r="R263" s="6"/>
      <c r="S263" s="39"/>
      <c r="T263" s="6"/>
      <c r="U263" s="5"/>
      <c r="V263" s="52"/>
      <c r="W263" s="56"/>
      <c r="X263" s="15"/>
      <c r="Y263" s="52"/>
      <c r="Z263" s="39"/>
      <c r="AA263" s="39"/>
      <c r="AB263" s="55"/>
      <c r="AC263" s="17"/>
      <c r="AD263" s="15"/>
      <c r="AE263" s="65"/>
      <c r="AF263" s="119"/>
      <c r="AG263" s="39"/>
      <c r="AH263" s="52"/>
      <c r="AJ263" s="17"/>
      <c r="AK263" s="17"/>
      <c r="AL263" s="17"/>
      <c r="AM263" s="17"/>
      <c r="AO263" s="31"/>
    </row>
    <row r="264" spans="2:41" s="3" customFormat="1" ht="9.9499999999999993" customHeight="1" x14ac:dyDescent="0.2">
      <c r="C264" s="188" t="s">
        <v>589</v>
      </c>
      <c r="D264" s="189"/>
      <c r="E264" s="189"/>
      <c r="L264" s="3" t="s">
        <v>87</v>
      </c>
      <c r="M264" s="3" t="s">
        <v>87</v>
      </c>
      <c r="N264" s="3" t="s">
        <v>87</v>
      </c>
      <c r="O264" s="3" t="s">
        <v>87</v>
      </c>
      <c r="P264" s="190"/>
      <c r="Q264" s="6"/>
      <c r="R264" s="78" t="s">
        <v>99</v>
      </c>
      <c r="S264" s="201" t="s">
        <v>128</v>
      </c>
      <c r="T264" s="202"/>
      <c r="U264" s="5"/>
      <c r="V264" s="52"/>
      <c r="W264" s="69"/>
      <c r="X264" s="69"/>
      <c r="Y264" s="52"/>
      <c r="Z264" s="39"/>
      <c r="AA264" s="39"/>
      <c r="AB264" s="55"/>
      <c r="AC264" s="17"/>
      <c r="AD264" s="15"/>
      <c r="AE264" s="65"/>
      <c r="AF264" s="119"/>
      <c r="AG264" s="17"/>
      <c r="AH264" s="52"/>
      <c r="AJ264" s="17"/>
      <c r="AK264" s="17"/>
      <c r="AL264" s="17"/>
      <c r="AM264" s="17"/>
      <c r="AO264" s="31" t="s">
        <v>58</v>
      </c>
    </row>
    <row r="265" spans="2:41" s="3" customFormat="1" ht="2.85" customHeight="1" x14ac:dyDescent="0.2">
      <c r="P265" s="73"/>
      <c r="Q265" s="89"/>
      <c r="R265" s="6"/>
      <c r="S265" s="39"/>
      <c r="T265" s="6"/>
      <c r="U265" s="5"/>
      <c r="V265" s="52"/>
      <c r="W265" s="56"/>
      <c r="X265" s="15"/>
      <c r="Y265" s="52"/>
      <c r="Z265" s="39"/>
      <c r="AA265" s="39"/>
      <c r="AB265" s="55"/>
      <c r="AC265" s="17"/>
      <c r="AD265" s="15"/>
      <c r="AE265" s="65"/>
      <c r="AF265" s="119"/>
      <c r="AG265" s="39"/>
      <c r="AH265" s="52"/>
      <c r="AJ265" s="17"/>
      <c r="AK265" s="17"/>
      <c r="AL265" s="17"/>
      <c r="AM265" s="17"/>
      <c r="AO265" s="31"/>
    </row>
    <row r="266" spans="2:41" s="3" customFormat="1" ht="9.9499999999999993" customHeight="1" x14ac:dyDescent="0.2">
      <c r="C266" s="188"/>
      <c r="D266" s="40" t="s">
        <v>9</v>
      </c>
      <c r="E266" s="169" t="s">
        <v>457</v>
      </c>
      <c r="F266" s="169"/>
      <c r="G266" s="169"/>
      <c r="H266" s="169"/>
      <c r="I266" s="169"/>
      <c r="J266" s="169"/>
      <c r="K266" s="169"/>
      <c r="L266" s="169"/>
      <c r="M266" s="169"/>
      <c r="N266" s="169"/>
      <c r="O266" s="169"/>
      <c r="P266" s="169"/>
      <c r="S266" s="21"/>
      <c r="T266" s="191"/>
      <c r="U266" s="5"/>
      <c r="V266" s="52"/>
      <c r="W266" s="69"/>
      <c r="X266" s="69"/>
      <c r="Y266" s="52"/>
      <c r="Z266" s="39"/>
      <c r="AA266" s="39"/>
      <c r="AB266" s="55"/>
      <c r="AC266" s="17"/>
      <c r="AD266" s="15"/>
      <c r="AE266" s="65"/>
      <c r="AF266" s="119"/>
      <c r="AG266" s="17"/>
      <c r="AH266" s="52"/>
      <c r="AJ266" s="17"/>
      <c r="AK266" s="17"/>
      <c r="AL266" s="17"/>
      <c r="AM266" s="17"/>
      <c r="AO266" s="31"/>
    </row>
    <row r="267" spans="2:41" s="3" customFormat="1" ht="1.5" customHeight="1" x14ac:dyDescent="0.2">
      <c r="P267" s="73"/>
      <c r="Q267" s="89"/>
      <c r="R267" s="6"/>
      <c r="S267" s="39"/>
      <c r="T267" s="6"/>
      <c r="U267" s="5"/>
      <c r="V267" s="52"/>
      <c r="W267" s="56"/>
      <c r="X267" s="15"/>
      <c r="Y267" s="52"/>
      <c r="Z267" s="39"/>
      <c r="AA267" s="39"/>
      <c r="AB267" s="55"/>
      <c r="AC267" s="17"/>
      <c r="AD267" s="15"/>
      <c r="AE267" s="65"/>
      <c r="AF267" s="119"/>
      <c r="AG267" s="39"/>
      <c r="AH267" s="52"/>
      <c r="AJ267" s="17"/>
      <c r="AK267" s="17"/>
      <c r="AL267" s="17"/>
      <c r="AM267" s="17"/>
      <c r="AO267" s="31"/>
    </row>
    <row r="268" spans="2:41" s="3" customFormat="1" ht="9.9499999999999993" customHeight="1" x14ac:dyDescent="0.2">
      <c r="B268" s="205" t="s">
        <v>106</v>
      </c>
      <c r="D268" s="40"/>
      <c r="E268" s="73" t="s">
        <v>337</v>
      </c>
      <c r="F268" s="73"/>
      <c r="G268" s="30" t="s">
        <v>428</v>
      </c>
      <c r="H268" s="30"/>
      <c r="I268" s="30"/>
      <c r="J268" s="30"/>
      <c r="K268" s="30"/>
      <c r="L268" s="30"/>
      <c r="M268" s="30"/>
      <c r="N268" s="30"/>
      <c r="P268" s="73" t="s">
        <v>129</v>
      </c>
      <c r="Q268" s="89"/>
      <c r="R268" s="29"/>
      <c r="S268" s="39">
        <f>IF(Suggested="Yes",AA268,AG268)</f>
        <v>14.1</v>
      </c>
      <c r="T268" s="37" t="s">
        <v>47</v>
      </c>
      <c r="U268" s="5" t="str">
        <f>+Instructions!$B$3</f>
        <v>B</v>
      </c>
      <c r="V268" s="52"/>
      <c r="W268" s="56">
        <f>+Instructions!$C$22</f>
        <v>0</v>
      </c>
      <c r="X268" s="17">
        <f>ROUND($AA268*(1-W268)+0.004999,2)</f>
        <v>14.1</v>
      </c>
      <c r="Y268" s="52"/>
      <c r="Z268" s="6" t="s">
        <v>654</v>
      </c>
      <c r="AA268" s="39">
        <v>14.1</v>
      </c>
      <c r="AB268" s="60">
        <f t="shared" ref="AB268:AC268" si="282">+W268</f>
        <v>0</v>
      </c>
      <c r="AC268" s="17">
        <f t="shared" si="282"/>
        <v>14.1</v>
      </c>
      <c r="AD268" s="12">
        <f>(AG268-AC268)/AG268</f>
        <v>0</v>
      </c>
      <c r="AE268" s="116"/>
      <c r="AF268" s="211">
        <v>11</v>
      </c>
      <c r="AG268" s="210">
        <f>SUM(AJ268:AL268)+AE268</f>
        <v>14.1</v>
      </c>
      <c r="AH268" s="52"/>
      <c r="AJ268" s="17">
        <f>ROUND(AC268/(1-VLOOKUP(AF268,Group,2,FALSE)),2)</f>
        <v>14.1</v>
      </c>
      <c r="AK268" s="17">
        <f>IF(VLOOKUP(AF268,Group,5,FALSE)="YES",VLOOKUP(ROUND(ROUND(AJ268,1)-AJ268,2),Round,2,FALSE)+VLOOKUP(AF268,Group,6,FALSE),0)</f>
        <v>0</v>
      </c>
      <c r="AL268" s="17">
        <f>IF(VLOOKUP(AF268,Group,7,FALSE)="",0,ROUND(AJ268-0.04999,1)-AJ268+AM268)</f>
        <v>0</v>
      </c>
      <c r="AM268" s="17" t="str">
        <f>IF(VLOOKUP(AF268,Group,7,FALSE)="","",VLOOKUP(AF268,Group,7,FALSE))</f>
        <v/>
      </c>
      <c r="AO268" s="101" t="s">
        <v>58</v>
      </c>
    </row>
    <row r="269" spans="2:41" s="3" customFormat="1" ht="3.95" customHeight="1" x14ac:dyDescent="0.2">
      <c r="P269" s="73"/>
      <c r="Q269" s="89"/>
      <c r="R269" s="6"/>
      <c r="S269" s="39"/>
      <c r="T269" s="6"/>
      <c r="U269" s="5"/>
      <c r="V269" s="52"/>
      <c r="W269" s="56"/>
      <c r="X269" s="15"/>
      <c r="Y269" s="52"/>
      <c r="Z269" s="39"/>
      <c r="AA269" s="39"/>
      <c r="AB269" s="55"/>
      <c r="AC269" s="17"/>
      <c r="AD269" s="15"/>
      <c r="AE269" s="65"/>
      <c r="AF269" s="119"/>
      <c r="AG269" s="39"/>
      <c r="AH269" s="52"/>
      <c r="AJ269" s="17"/>
      <c r="AK269" s="17"/>
      <c r="AL269" s="17"/>
      <c r="AM269" s="17"/>
      <c r="AO269" s="31"/>
    </row>
    <row r="270" spans="2:41" s="3" customFormat="1" ht="9.9499999999999993" customHeight="1" x14ac:dyDescent="0.2">
      <c r="C270" s="188" t="s">
        <v>590</v>
      </c>
      <c r="D270" s="189"/>
      <c r="E270" s="189"/>
      <c r="L270" s="3" t="s">
        <v>87</v>
      </c>
      <c r="M270" s="3" t="s">
        <v>87</v>
      </c>
      <c r="N270" s="3" t="s">
        <v>87</v>
      </c>
      <c r="O270" s="3" t="s">
        <v>87</v>
      </c>
      <c r="P270" s="190"/>
      <c r="Q270" s="6"/>
      <c r="R270" s="78" t="s">
        <v>99</v>
      </c>
      <c r="S270" s="201" t="s">
        <v>216</v>
      </c>
      <c r="T270" s="202"/>
      <c r="U270" s="5"/>
      <c r="V270" s="52"/>
      <c r="W270" s="69"/>
      <c r="X270" s="69"/>
      <c r="Y270" s="52"/>
      <c r="Z270" s="39"/>
      <c r="AA270" s="39"/>
      <c r="AB270" s="55"/>
      <c r="AC270" s="17"/>
      <c r="AD270" s="15"/>
      <c r="AE270" s="65"/>
      <c r="AF270" s="119"/>
      <c r="AG270" s="17"/>
      <c r="AH270" s="52"/>
      <c r="AJ270" s="17"/>
      <c r="AK270" s="17"/>
      <c r="AL270" s="17"/>
      <c r="AM270" s="17"/>
      <c r="AO270" s="31" t="s">
        <v>58</v>
      </c>
    </row>
    <row r="271" spans="2:41" s="3" customFormat="1" ht="2.85" customHeight="1" x14ac:dyDescent="0.2">
      <c r="P271" s="73"/>
      <c r="Q271" s="89"/>
      <c r="R271" s="6"/>
      <c r="S271" s="39"/>
      <c r="T271" s="6"/>
      <c r="U271" s="5"/>
      <c r="V271" s="52"/>
      <c r="W271" s="56"/>
      <c r="X271" s="15"/>
      <c r="Y271" s="52"/>
      <c r="Z271" s="39"/>
      <c r="AA271" s="39"/>
      <c r="AB271" s="55"/>
      <c r="AC271" s="17"/>
      <c r="AD271" s="15"/>
      <c r="AE271" s="65"/>
      <c r="AF271" s="119"/>
      <c r="AG271" s="39"/>
      <c r="AH271" s="52"/>
      <c r="AJ271" s="17"/>
      <c r="AK271" s="17"/>
      <c r="AL271" s="17"/>
      <c r="AM271" s="17"/>
      <c r="AO271" s="31"/>
    </row>
    <row r="272" spans="2:41" s="3" customFormat="1" ht="9.9499999999999993" customHeight="1" x14ac:dyDescent="0.2">
      <c r="C272" s="188"/>
      <c r="D272" s="40" t="s">
        <v>9</v>
      </c>
      <c r="E272" s="169" t="s">
        <v>458</v>
      </c>
      <c r="F272" s="169"/>
      <c r="G272" s="169"/>
      <c r="H272" s="169"/>
      <c r="I272" s="169"/>
      <c r="J272" s="169"/>
      <c r="K272" s="169"/>
      <c r="L272" s="169"/>
      <c r="M272" s="169"/>
      <c r="N272" s="169"/>
      <c r="O272" s="169"/>
      <c r="P272" s="169"/>
      <c r="S272" s="21"/>
      <c r="T272" s="191"/>
      <c r="U272" s="5"/>
      <c r="V272" s="52"/>
      <c r="W272" s="69"/>
      <c r="X272" s="69"/>
      <c r="Y272" s="52"/>
      <c r="Z272" s="39"/>
      <c r="AA272" s="39"/>
      <c r="AB272" s="55"/>
      <c r="AC272" s="17"/>
      <c r="AD272" s="15"/>
      <c r="AE272" s="65"/>
      <c r="AF272" s="119"/>
      <c r="AG272" s="17"/>
      <c r="AH272" s="52"/>
      <c r="AJ272" s="17"/>
      <c r="AK272" s="17"/>
      <c r="AL272" s="17"/>
      <c r="AM272" s="17"/>
      <c r="AO272" s="31"/>
    </row>
    <row r="273" spans="2:41" s="3" customFormat="1" ht="1.5" customHeight="1" x14ac:dyDescent="0.2">
      <c r="P273" s="73"/>
      <c r="Q273" s="89"/>
      <c r="R273" s="6"/>
      <c r="S273" s="39"/>
      <c r="T273" s="6"/>
      <c r="U273" s="5"/>
      <c r="V273" s="52"/>
      <c r="W273" s="56"/>
      <c r="X273" s="15"/>
      <c r="Y273" s="52"/>
      <c r="Z273" s="39"/>
      <c r="AA273" s="39"/>
      <c r="AB273" s="55"/>
      <c r="AC273" s="17"/>
      <c r="AD273" s="15"/>
      <c r="AE273" s="65"/>
      <c r="AF273" s="119"/>
      <c r="AG273" s="39"/>
      <c r="AH273" s="52"/>
      <c r="AJ273" s="17"/>
      <c r="AK273" s="17"/>
      <c r="AL273" s="17"/>
      <c r="AM273" s="17"/>
      <c r="AO273" s="31"/>
    </row>
    <row r="274" spans="2:41" s="3" customFormat="1" ht="9.9499999999999993" customHeight="1" x14ac:dyDescent="0.2">
      <c r="B274" s="205" t="s">
        <v>106</v>
      </c>
      <c r="D274" s="40"/>
      <c r="E274" s="73" t="s">
        <v>337</v>
      </c>
      <c r="F274" s="73"/>
      <c r="G274" s="30" t="s">
        <v>428</v>
      </c>
      <c r="H274" s="30"/>
      <c r="I274" s="30"/>
      <c r="J274" s="30"/>
      <c r="K274" s="30"/>
      <c r="L274" s="30"/>
      <c r="M274" s="30"/>
      <c r="N274" s="30"/>
      <c r="P274" s="73" t="s">
        <v>129</v>
      </c>
      <c r="Q274" s="89"/>
      <c r="R274" s="29"/>
      <c r="S274" s="39">
        <f>IF(Suggested="Yes",AA274,AG274)</f>
        <v>14.1</v>
      </c>
      <c r="T274" s="37" t="s">
        <v>47</v>
      </c>
      <c r="U274" s="5" t="str">
        <f>+Instructions!$B$3</f>
        <v>B</v>
      </c>
      <c r="V274" s="52"/>
      <c r="W274" s="56">
        <f>+Instructions!$C$22</f>
        <v>0</v>
      </c>
      <c r="X274" s="17">
        <f>ROUND($AA274*(1-W274)+0.004999,2)</f>
        <v>14.1</v>
      </c>
      <c r="Y274" s="52"/>
      <c r="Z274" s="6" t="s">
        <v>654</v>
      </c>
      <c r="AA274" s="39">
        <v>14.1</v>
      </c>
      <c r="AB274" s="60">
        <f>+W274</f>
        <v>0</v>
      </c>
      <c r="AC274" s="17">
        <f>+X274</f>
        <v>14.1</v>
      </c>
      <c r="AD274" s="12">
        <f>(AG274-AC274)/AG274</f>
        <v>0</v>
      </c>
      <c r="AE274" s="116"/>
      <c r="AF274" s="211">
        <v>11</v>
      </c>
      <c r="AG274" s="210">
        <f>SUM(AJ274:AL274)+AE274</f>
        <v>14.1</v>
      </c>
      <c r="AH274" s="52"/>
      <c r="AJ274" s="17">
        <f>ROUND(AC274/(1-VLOOKUP(AF274,Group,2,FALSE)),2)</f>
        <v>14.1</v>
      </c>
      <c r="AK274" s="17">
        <f>IF(VLOOKUP(AF274,Group,5,FALSE)="YES",VLOOKUP(ROUND(ROUND(AJ274,1)-AJ274,2),Round,2,FALSE)+VLOOKUP(AF274,Group,6,FALSE),0)</f>
        <v>0</v>
      </c>
      <c r="AL274" s="17">
        <f>IF(VLOOKUP(AF274,Group,7,FALSE)="",0,ROUND(AJ274-0.04999,1)-AJ274+AM274)</f>
        <v>0</v>
      </c>
      <c r="AM274" s="17" t="str">
        <f>IF(VLOOKUP(AF274,Group,7,FALSE)="","",VLOOKUP(AF274,Group,7,FALSE))</f>
        <v/>
      </c>
      <c r="AO274" s="101" t="s">
        <v>58</v>
      </c>
    </row>
    <row r="275" spans="2:41" s="3" customFormat="1" ht="3.95" customHeight="1" x14ac:dyDescent="0.2">
      <c r="P275" s="73"/>
      <c r="Q275" s="89"/>
      <c r="R275" s="6"/>
      <c r="S275" s="39"/>
      <c r="T275" s="6"/>
      <c r="U275" s="5"/>
      <c r="V275" s="52"/>
      <c r="W275" s="56"/>
      <c r="X275" s="15"/>
      <c r="Y275" s="52"/>
      <c r="Z275" s="39"/>
      <c r="AA275" s="39"/>
      <c r="AB275" s="55"/>
      <c r="AC275" s="17"/>
      <c r="AD275" s="15"/>
      <c r="AE275" s="65"/>
      <c r="AF275" s="119"/>
      <c r="AG275" s="39"/>
      <c r="AH275" s="52"/>
      <c r="AJ275" s="17"/>
      <c r="AK275" s="17"/>
      <c r="AL275" s="17"/>
      <c r="AM275" s="17"/>
      <c r="AO275" s="31"/>
    </row>
    <row r="276" spans="2:41" s="3" customFormat="1" ht="9.9499999999999993" customHeight="1" x14ac:dyDescent="0.2">
      <c r="C276" s="188" t="s">
        <v>591</v>
      </c>
      <c r="D276" s="189"/>
      <c r="E276" s="189"/>
      <c r="L276" s="3" t="s">
        <v>87</v>
      </c>
      <c r="M276" s="3" t="s">
        <v>87</v>
      </c>
      <c r="N276" s="3" t="s">
        <v>87</v>
      </c>
      <c r="O276" s="3" t="s">
        <v>87</v>
      </c>
      <c r="P276" s="190"/>
      <c r="Q276" s="6"/>
      <c r="R276" s="78" t="s">
        <v>99</v>
      </c>
      <c r="S276" s="201" t="s">
        <v>218</v>
      </c>
      <c r="T276" s="202"/>
      <c r="U276" s="5"/>
      <c r="V276" s="52"/>
      <c r="W276" s="69"/>
      <c r="X276" s="69"/>
      <c r="Y276" s="52"/>
      <c r="Z276" s="39"/>
      <c r="AA276" s="39"/>
      <c r="AB276" s="55"/>
      <c r="AC276" s="17"/>
      <c r="AD276" s="15"/>
      <c r="AE276" s="65"/>
      <c r="AF276" s="119"/>
      <c r="AG276" s="17"/>
      <c r="AH276" s="52"/>
      <c r="AJ276" s="17"/>
      <c r="AK276" s="17"/>
      <c r="AL276" s="17"/>
      <c r="AM276" s="17"/>
      <c r="AO276" s="31" t="s">
        <v>58</v>
      </c>
    </row>
    <row r="277" spans="2:41" s="3" customFormat="1" ht="2.85" customHeight="1" x14ac:dyDescent="0.2">
      <c r="P277" s="73"/>
      <c r="Q277" s="89"/>
      <c r="R277" s="6"/>
      <c r="S277" s="39"/>
      <c r="T277" s="6"/>
      <c r="U277" s="5"/>
      <c r="V277" s="52"/>
      <c r="W277" s="56"/>
      <c r="X277" s="15"/>
      <c r="Y277" s="52"/>
      <c r="Z277" s="39"/>
      <c r="AA277" s="39"/>
      <c r="AB277" s="55"/>
      <c r="AC277" s="17"/>
      <c r="AD277" s="15"/>
      <c r="AE277" s="65"/>
      <c r="AF277" s="119"/>
      <c r="AG277" s="39"/>
      <c r="AH277" s="52"/>
      <c r="AJ277" s="17"/>
      <c r="AK277" s="17"/>
      <c r="AL277" s="17"/>
      <c r="AM277" s="17"/>
      <c r="AO277" s="31"/>
    </row>
    <row r="278" spans="2:41" s="3" customFormat="1" ht="9.9499999999999993" customHeight="1" x14ac:dyDescent="0.2">
      <c r="C278" s="188"/>
      <c r="D278" s="40" t="s">
        <v>9</v>
      </c>
      <c r="E278" s="169" t="s">
        <v>219</v>
      </c>
      <c r="F278" s="169"/>
      <c r="G278" s="169"/>
      <c r="H278" s="169"/>
      <c r="I278" s="169"/>
      <c r="J278" s="169"/>
      <c r="K278" s="169"/>
      <c r="L278" s="169"/>
      <c r="M278" s="169"/>
      <c r="N278" s="169"/>
      <c r="O278" s="169"/>
      <c r="P278" s="169"/>
      <c r="S278" s="21"/>
      <c r="T278" s="191"/>
      <c r="U278" s="5"/>
      <c r="V278" s="52"/>
      <c r="W278" s="69"/>
      <c r="X278" s="69"/>
      <c r="Y278" s="52"/>
      <c r="Z278" s="39"/>
      <c r="AA278" s="39"/>
      <c r="AB278" s="55"/>
      <c r="AC278" s="17"/>
      <c r="AD278" s="15"/>
      <c r="AE278" s="65"/>
      <c r="AF278" s="119"/>
      <c r="AG278" s="17"/>
      <c r="AH278" s="52"/>
      <c r="AJ278" s="17"/>
      <c r="AK278" s="17"/>
      <c r="AL278" s="17"/>
      <c r="AM278" s="17"/>
      <c r="AO278" s="31"/>
    </row>
    <row r="279" spans="2:41" s="3" customFormat="1" ht="1.5" customHeight="1" x14ac:dyDescent="0.2">
      <c r="P279" s="73"/>
      <c r="Q279" s="89"/>
      <c r="R279" s="6"/>
      <c r="S279" s="39"/>
      <c r="T279" s="6"/>
      <c r="U279" s="5"/>
      <c r="V279" s="52"/>
      <c r="W279" s="56"/>
      <c r="X279" s="15"/>
      <c r="Y279" s="52"/>
      <c r="Z279" s="39"/>
      <c r="AA279" s="39"/>
      <c r="AB279" s="55"/>
      <c r="AC279" s="17"/>
      <c r="AD279" s="15"/>
      <c r="AE279" s="65"/>
      <c r="AF279" s="119"/>
      <c r="AG279" s="39"/>
      <c r="AH279" s="52"/>
      <c r="AJ279" s="17"/>
      <c r="AK279" s="17"/>
      <c r="AL279" s="17"/>
      <c r="AM279" s="17"/>
      <c r="AO279" s="31"/>
    </row>
    <row r="280" spans="2:41" s="3" customFormat="1" ht="9.9499999999999993" customHeight="1" x14ac:dyDescent="0.2">
      <c r="B280" s="205" t="s">
        <v>106</v>
      </c>
      <c r="D280" s="40"/>
      <c r="E280" s="73" t="s">
        <v>220</v>
      </c>
      <c r="F280" s="73"/>
      <c r="G280" s="30" t="s">
        <v>428</v>
      </c>
      <c r="H280" s="30"/>
      <c r="I280" s="30"/>
      <c r="J280" s="30"/>
      <c r="K280" s="30"/>
      <c r="L280" s="30"/>
      <c r="M280" s="30"/>
      <c r="N280" s="30"/>
      <c r="P280" s="73" t="s">
        <v>172</v>
      </c>
      <c r="Q280" s="89"/>
      <c r="R280" s="29"/>
      <c r="S280" s="39">
        <f>IF(Suggested="Yes",AA280,AG280)</f>
        <v>20.75</v>
      </c>
      <c r="T280" s="37" t="s">
        <v>47</v>
      </c>
      <c r="U280" s="5" t="str">
        <f>+Instructions!$B$3</f>
        <v>B</v>
      </c>
      <c r="V280" s="52"/>
      <c r="W280" s="56">
        <f>+Instructions!$C$22</f>
        <v>0</v>
      </c>
      <c r="X280" s="17">
        <f>ROUND($AA280*(1-W280)+0.004999,2)</f>
        <v>20.75</v>
      </c>
      <c r="Y280" s="52"/>
      <c r="Z280" s="6" t="s">
        <v>654</v>
      </c>
      <c r="AA280" s="39">
        <v>20.75</v>
      </c>
      <c r="AB280" s="60">
        <f>+W280</f>
        <v>0</v>
      </c>
      <c r="AC280" s="17">
        <f>+X280</f>
        <v>20.75</v>
      </c>
      <c r="AD280" s="12">
        <f>(AG280-AC280)/AG280</f>
        <v>0</v>
      </c>
      <c r="AE280" s="116"/>
      <c r="AF280" s="211">
        <v>11</v>
      </c>
      <c r="AG280" s="210">
        <f>SUM(AJ280:AL280)+AE280</f>
        <v>20.75</v>
      </c>
      <c r="AH280" s="52"/>
      <c r="AJ280" s="17">
        <f>ROUND(AC280/(1-VLOOKUP(AF280,Group,2,FALSE)),2)</f>
        <v>20.75</v>
      </c>
      <c r="AK280" s="17">
        <f>IF(VLOOKUP(AF280,Group,5,FALSE)="YES",VLOOKUP(ROUND(ROUND(AJ280,1)-AJ280,2),Round,2,FALSE)+VLOOKUP(AF280,Group,6,FALSE),0)</f>
        <v>0</v>
      </c>
      <c r="AL280" s="17">
        <f>IF(VLOOKUP(AF280,Group,7,FALSE)="",0,ROUND(AJ280-0.04999,1)-AJ280+AM280)</f>
        <v>0</v>
      </c>
      <c r="AM280" s="17" t="str">
        <f>IF(VLOOKUP(AF280,Group,7,FALSE)="","",VLOOKUP(AF280,Group,7,FALSE))</f>
        <v/>
      </c>
      <c r="AO280" s="101" t="s">
        <v>58</v>
      </c>
    </row>
    <row r="281" spans="2:41" s="3" customFormat="1" ht="3.95" customHeight="1" x14ac:dyDescent="0.2">
      <c r="P281" s="73"/>
      <c r="Q281" s="89"/>
      <c r="R281" s="6"/>
      <c r="S281" s="39"/>
      <c r="T281" s="6"/>
      <c r="U281" s="5"/>
      <c r="V281" s="52"/>
      <c r="W281" s="56"/>
      <c r="X281" s="15"/>
      <c r="Y281" s="52"/>
      <c r="Z281" s="39"/>
      <c r="AA281" s="39"/>
      <c r="AB281" s="55"/>
      <c r="AC281" s="17"/>
      <c r="AD281" s="15"/>
      <c r="AE281" s="65"/>
      <c r="AF281" s="119"/>
      <c r="AG281" s="39"/>
      <c r="AH281" s="52"/>
      <c r="AJ281" s="17"/>
      <c r="AK281" s="17"/>
      <c r="AL281" s="17"/>
      <c r="AM281" s="17"/>
      <c r="AO281" s="31"/>
    </row>
    <row r="282" spans="2:41" s="3" customFormat="1" ht="9.9499999999999993" customHeight="1" x14ac:dyDescent="0.2">
      <c r="C282" s="188" t="s">
        <v>592</v>
      </c>
      <c r="D282" s="189"/>
      <c r="E282" s="189"/>
      <c r="L282" s="3" t="s">
        <v>87</v>
      </c>
      <c r="M282" s="3" t="s">
        <v>87</v>
      </c>
      <c r="N282" s="3" t="s">
        <v>87</v>
      </c>
      <c r="O282" s="3" t="s">
        <v>87</v>
      </c>
      <c r="P282" s="190"/>
      <c r="Q282" s="6"/>
      <c r="R282" s="78" t="s">
        <v>99</v>
      </c>
      <c r="S282" s="201" t="s">
        <v>408</v>
      </c>
      <c r="T282" s="202"/>
      <c r="U282" s="5"/>
      <c r="V282" s="52"/>
      <c r="W282" s="69"/>
      <c r="X282" s="69"/>
      <c r="Y282" s="52"/>
      <c r="Z282" s="39"/>
      <c r="AA282" s="39"/>
      <c r="AB282" s="55"/>
      <c r="AC282" s="17"/>
      <c r="AD282" s="15"/>
      <c r="AE282" s="65"/>
      <c r="AF282" s="119"/>
      <c r="AG282" s="17"/>
      <c r="AH282" s="52"/>
      <c r="AJ282" s="17"/>
      <c r="AK282" s="17"/>
      <c r="AL282" s="17"/>
      <c r="AM282" s="17"/>
      <c r="AO282" s="31" t="s">
        <v>58</v>
      </c>
    </row>
    <row r="283" spans="2:41" s="3" customFormat="1" ht="2.85" customHeight="1" x14ac:dyDescent="0.2">
      <c r="P283" s="73"/>
      <c r="Q283" s="89"/>
      <c r="R283" s="6"/>
      <c r="S283" s="39"/>
      <c r="T283" s="6"/>
      <c r="U283" s="5"/>
      <c r="V283" s="52"/>
      <c r="W283" s="56"/>
      <c r="X283" s="15"/>
      <c r="Y283" s="52"/>
      <c r="Z283" s="39"/>
      <c r="AA283" s="39"/>
      <c r="AB283" s="55"/>
      <c r="AC283" s="17"/>
      <c r="AD283" s="15"/>
      <c r="AE283" s="65"/>
      <c r="AF283" s="119"/>
      <c r="AG283" s="39"/>
      <c r="AH283" s="52"/>
      <c r="AJ283" s="17"/>
      <c r="AK283" s="17"/>
      <c r="AL283" s="17"/>
      <c r="AM283" s="17"/>
      <c r="AO283" s="31"/>
    </row>
    <row r="284" spans="2:41" s="3" customFormat="1" ht="9.9499999999999993" customHeight="1" x14ac:dyDescent="0.2">
      <c r="C284" s="188"/>
      <c r="D284" s="40" t="s">
        <v>9</v>
      </c>
      <c r="E284" s="169" t="s">
        <v>409</v>
      </c>
      <c r="F284" s="169"/>
      <c r="G284" s="169"/>
      <c r="H284" s="169"/>
      <c r="I284" s="169"/>
      <c r="J284" s="169"/>
      <c r="K284" s="169"/>
      <c r="L284" s="169"/>
      <c r="M284" s="169"/>
      <c r="N284" s="169"/>
      <c r="O284" s="169"/>
      <c r="P284" s="169"/>
      <c r="S284" s="21"/>
      <c r="T284" s="191"/>
      <c r="U284" s="5"/>
      <c r="V284" s="52"/>
      <c r="W284" s="69"/>
      <c r="X284" s="69"/>
      <c r="Y284" s="52"/>
      <c r="Z284" s="39"/>
      <c r="AA284" s="39"/>
      <c r="AB284" s="55"/>
      <c r="AC284" s="17"/>
      <c r="AD284" s="15"/>
      <c r="AE284" s="65"/>
      <c r="AF284" s="119"/>
      <c r="AG284" s="17"/>
      <c r="AH284" s="52"/>
      <c r="AJ284" s="17"/>
      <c r="AK284" s="17"/>
      <c r="AL284" s="17"/>
      <c r="AM284" s="17"/>
      <c r="AO284" s="31"/>
    </row>
    <row r="285" spans="2:41" s="3" customFormat="1" ht="1.5" customHeight="1" x14ac:dyDescent="0.2">
      <c r="P285" s="73"/>
      <c r="Q285" s="89"/>
      <c r="R285" s="6"/>
      <c r="S285" s="39"/>
      <c r="T285" s="6"/>
      <c r="U285" s="5"/>
      <c r="V285" s="52"/>
      <c r="W285" s="56"/>
      <c r="X285" s="15"/>
      <c r="Y285" s="52"/>
      <c r="Z285" s="39"/>
      <c r="AA285" s="39"/>
      <c r="AB285" s="55"/>
      <c r="AC285" s="17"/>
      <c r="AD285" s="15"/>
      <c r="AE285" s="65"/>
      <c r="AF285" s="119"/>
      <c r="AG285" s="39"/>
      <c r="AH285" s="52"/>
      <c r="AJ285" s="17"/>
      <c r="AK285" s="17"/>
      <c r="AL285" s="17"/>
      <c r="AM285" s="17"/>
      <c r="AO285" s="31"/>
    </row>
    <row r="286" spans="2:41" s="3" customFormat="1" ht="9.9499999999999993" customHeight="1" x14ac:dyDescent="0.2">
      <c r="B286" s="205" t="s">
        <v>106</v>
      </c>
      <c r="D286" s="40"/>
      <c r="E286" s="73" t="s">
        <v>146</v>
      </c>
      <c r="F286" s="73"/>
      <c r="G286" s="30" t="s">
        <v>48</v>
      </c>
      <c r="H286" s="30"/>
      <c r="I286" s="30"/>
      <c r="J286" s="30"/>
      <c r="K286" s="30"/>
      <c r="L286" s="30"/>
      <c r="M286" s="30"/>
      <c r="N286" s="30"/>
      <c r="P286" s="73" t="s">
        <v>155</v>
      </c>
      <c r="Q286" s="89"/>
      <c r="R286" s="29"/>
      <c r="S286" s="39">
        <f>IF(Suggested="Yes",AA286,AG286)</f>
        <v>14.9</v>
      </c>
      <c r="T286" s="37" t="s">
        <v>47</v>
      </c>
      <c r="U286" s="5" t="str">
        <f>+Instructions!$B$3</f>
        <v>B</v>
      </c>
      <c r="V286" s="52"/>
      <c r="W286" s="56">
        <f>+Instructions!$C$22</f>
        <v>0</v>
      </c>
      <c r="X286" s="17">
        <f>ROUND($AA286*(1-W286)+0.004999,2)</f>
        <v>14.9</v>
      </c>
      <c r="Y286" s="52"/>
      <c r="Z286" s="6" t="s">
        <v>654</v>
      </c>
      <c r="AA286" s="39">
        <v>14.9</v>
      </c>
      <c r="AB286" s="60">
        <f t="shared" ref="AB286:AC288" si="283">+W286</f>
        <v>0</v>
      </c>
      <c r="AC286" s="17">
        <f t="shared" si="283"/>
        <v>14.9</v>
      </c>
      <c r="AD286" s="12">
        <f>(AG286-AC286)/AG286</f>
        <v>0</v>
      </c>
      <c r="AE286" s="116"/>
      <c r="AF286" s="211">
        <v>11</v>
      </c>
      <c r="AG286" s="210">
        <f>SUM(AJ286:AL286)+AE286</f>
        <v>14.9</v>
      </c>
      <c r="AH286" s="52"/>
      <c r="AJ286" s="17">
        <f>ROUND(AC286/(1-VLOOKUP(AF286,Group,2,FALSE)),2)</f>
        <v>14.9</v>
      </c>
      <c r="AK286" s="17">
        <f>IF(VLOOKUP(AF286,Group,5,FALSE)="YES",VLOOKUP(ROUND(ROUND(AJ286,1)-AJ286,2),Round,2,FALSE)+VLOOKUP(AF286,Group,6,FALSE),0)</f>
        <v>0</v>
      </c>
      <c r="AL286" s="17">
        <f>IF(VLOOKUP(AF286,Group,7,FALSE)="",0,ROUND(AJ286-0.04999,1)-AJ286+AM286)</f>
        <v>0</v>
      </c>
      <c r="AM286" s="17" t="str">
        <f>IF(VLOOKUP(AF286,Group,7,FALSE)="","",VLOOKUP(AF286,Group,7,FALSE))</f>
        <v/>
      </c>
      <c r="AO286" s="101" t="s">
        <v>58</v>
      </c>
    </row>
    <row r="287" spans="2:41" s="3" customFormat="1" ht="9.9499999999999993" customHeight="1" x14ac:dyDescent="0.2">
      <c r="B287" s="205" t="s">
        <v>106</v>
      </c>
      <c r="D287" s="40"/>
      <c r="E287" s="73" t="s">
        <v>411</v>
      </c>
      <c r="F287" s="73"/>
      <c r="G287" s="30" t="s">
        <v>48</v>
      </c>
      <c r="H287" s="30"/>
      <c r="I287" s="30"/>
      <c r="J287" s="30"/>
      <c r="K287" s="30"/>
      <c r="L287" s="30"/>
      <c r="M287" s="30"/>
      <c r="N287" s="30"/>
      <c r="P287" s="73" t="s">
        <v>172</v>
      </c>
      <c r="Q287" s="89"/>
      <c r="R287" s="29"/>
      <c r="S287" s="39">
        <f>IF(Suggested="Yes",AA287,AG287)</f>
        <v>16.25</v>
      </c>
      <c r="T287" s="37" t="s">
        <v>47</v>
      </c>
      <c r="U287" s="5" t="str">
        <f>+Instructions!$B$3</f>
        <v>B</v>
      </c>
      <c r="V287" s="52"/>
      <c r="W287" s="56">
        <f>+Instructions!$C$22</f>
        <v>0</v>
      </c>
      <c r="X287" s="17">
        <f>ROUND($AA287*(1-W287)+0.004999,2)</f>
        <v>16.25</v>
      </c>
      <c r="Y287" s="52"/>
      <c r="Z287" s="6" t="s">
        <v>654</v>
      </c>
      <c r="AA287" s="39">
        <v>16.25</v>
      </c>
      <c r="AB287" s="60">
        <f t="shared" si="283"/>
        <v>0</v>
      </c>
      <c r="AC287" s="17">
        <f t="shared" si="283"/>
        <v>16.25</v>
      </c>
      <c r="AD287" s="12">
        <f>(AG287-AC287)/AG287</f>
        <v>0</v>
      </c>
      <c r="AE287" s="116"/>
      <c r="AF287" s="211">
        <v>11</v>
      </c>
      <c r="AG287" s="210">
        <f>SUM(AJ287:AL287)+AE287</f>
        <v>16.25</v>
      </c>
      <c r="AH287" s="52"/>
      <c r="AJ287" s="17">
        <f>ROUND(AC287/(1-VLOOKUP(AF287,Group,2,FALSE)),2)</f>
        <v>16.25</v>
      </c>
      <c r="AK287" s="17">
        <f>IF(VLOOKUP(AF287,Group,5,FALSE)="YES",VLOOKUP(ROUND(ROUND(AJ287,1)-AJ287,2),Round,2,FALSE)+VLOOKUP(AF287,Group,6,FALSE),0)</f>
        <v>0</v>
      </c>
      <c r="AL287" s="17">
        <f>IF(VLOOKUP(AF287,Group,7,FALSE)="",0,ROUND(AJ287-0.04999,1)-AJ287+AM287)</f>
        <v>0</v>
      </c>
      <c r="AM287" s="17" t="str">
        <f>IF(VLOOKUP(AF287,Group,7,FALSE)="","",VLOOKUP(AF287,Group,7,FALSE))</f>
        <v/>
      </c>
      <c r="AO287" s="101" t="s">
        <v>58</v>
      </c>
    </row>
    <row r="288" spans="2:41" s="3" customFormat="1" ht="9.9499999999999993" customHeight="1" x14ac:dyDescent="0.2">
      <c r="B288" s="205" t="s">
        <v>106</v>
      </c>
      <c r="D288" s="40"/>
      <c r="E288" s="73" t="s">
        <v>412</v>
      </c>
      <c r="F288" s="73"/>
      <c r="G288" s="30" t="s">
        <v>48</v>
      </c>
      <c r="H288" s="30"/>
      <c r="I288" s="30"/>
      <c r="J288" s="30"/>
      <c r="K288" s="30"/>
      <c r="L288" s="30"/>
      <c r="M288" s="30"/>
      <c r="N288" s="30"/>
      <c r="P288" s="73" t="s">
        <v>368</v>
      </c>
      <c r="Q288" s="89"/>
      <c r="R288" s="29"/>
      <c r="S288" s="39">
        <f>IF(Suggested="Yes",AA288,AG288)</f>
        <v>16.850000000000001</v>
      </c>
      <c r="T288" s="37" t="s">
        <v>47</v>
      </c>
      <c r="U288" s="5" t="str">
        <f>+Instructions!$B$3</f>
        <v>B</v>
      </c>
      <c r="V288" s="52"/>
      <c r="W288" s="56">
        <f>+Instructions!$C$22</f>
        <v>0</v>
      </c>
      <c r="X288" s="17">
        <f>ROUND($AA288*(1-W288)+0.004999,2)</f>
        <v>16.850000000000001</v>
      </c>
      <c r="Y288" s="52"/>
      <c r="Z288" s="6" t="s">
        <v>654</v>
      </c>
      <c r="AA288" s="39">
        <v>16.850000000000001</v>
      </c>
      <c r="AB288" s="60">
        <f t="shared" si="283"/>
        <v>0</v>
      </c>
      <c r="AC288" s="17">
        <f t="shared" si="283"/>
        <v>16.850000000000001</v>
      </c>
      <c r="AD288" s="12">
        <f>(AG288-AC288)/AG288</f>
        <v>0</v>
      </c>
      <c r="AE288" s="116"/>
      <c r="AF288" s="211">
        <v>11</v>
      </c>
      <c r="AG288" s="210">
        <f>SUM(AJ288:AL288)+AE288</f>
        <v>16.850000000000001</v>
      </c>
      <c r="AH288" s="52"/>
      <c r="AJ288" s="17">
        <f>ROUND(AC288/(1-VLOOKUP(AF288,Group,2,FALSE)),2)</f>
        <v>16.850000000000001</v>
      </c>
      <c r="AK288" s="17">
        <f>IF(VLOOKUP(AF288,Group,5,FALSE)="YES",VLOOKUP(ROUND(ROUND(AJ288,1)-AJ288,2),Round,2,FALSE)+VLOOKUP(AF288,Group,6,FALSE),0)</f>
        <v>0</v>
      </c>
      <c r="AL288" s="17">
        <f>IF(VLOOKUP(AF288,Group,7,FALSE)="",0,ROUND(AJ288-0.04999,1)-AJ288+AM288)</f>
        <v>0</v>
      </c>
      <c r="AM288" s="17" t="str">
        <f>IF(VLOOKUP(AF288,Group,7,FALSE)="","",VLOOKUP(AF288,Group,7,FALSE))</f>
        <v/>
      </c>
      <c r="AO288" s="101" t="s">
        <v>58</v>
      </c>
    </row>
    <row r="289" spans="2:41" s="3" customFormat="1" ht="3.95" customHeight="1" x14ac:dyDescent="0.2">
      <c r="P289" s="73"/>
      <c r="Q289" s="89"/>
      <c r="R289" s="6"/>
      <c r="S289" s="39"/>
      <c r="T289" s="6"/>
      <c r="U289" s="5"/>
      <c r="V289" s="52"/>
      <c r="W289" s="56"/>
      <c r="X289" s="15"/>
      <c r="Y289" s="52"/>
      <c r="Z289" s="39"/>
      <c r="AA289" s="39"/>
      <c r="AB289" s="55"/>
      <c r="AC289" s="17"/>
      <c r="AD289" s="15"/>
      <c r="AE289" s="65"/>
      <c r="AF289" s="119"/>
      <c r="AG289" s="39"/>
      <c r="AH289" s="52"/>
      <c r="AJ289" s="17"/>
      <c r="AK289" s="17"/>
      <c r="AL289" s="17"/>
      <c r="AM289" s="17"/>
      <c r="AO289" s="31"/>
    </row>
    <row r="290" spans="2:41" s="3" customFormat="1" ht="9.9499999999999993" customHeight="1" x14ac:dyDescent="0.2">
      <c r="C290" s="188" t="s">
        <v>593</v>
      </c>
      <c r="D290" s="189"/>
      <c r="E290" s="189"/>
      <c r="L290" s="3" t="s">
        <v>87</v>
      </c>
      <c r="M290" s="3" t="s">
        <v>87</v>
      </c>
      <c r="N290" s="3" t="s">
        <v>87</v>
      </c>
      <c r="O290" s="3" t="s">
        <v>87</v>
      </c>
      <c r="P290" s="190"/>
      <c r="Q290" s="6"/>
      <c r="R290" s="78" t="s">
        <v>99</v>
      </c>
      <c r="S290" s="201" t="s">
        <v>227</v>
      </c>
      <c r="T290" s="202"/>
      <c r="U290" s="5"/>
      <c r="V290" s="52"/>
      <c r="W290" s="69"/>
      <c r="X290" s="69"/>
      <c r="Y290" s="52"/>
      <c r="Z290" s="39"/>
      <c r="AA290" s="39"/>
      <c r="AB290" s="55"/>
      <c r="AC290" s="17"/>
      <c r="AD290" s="15"/>
      <c r="AE290" s="65"/>
      <c r="AF290" s="119"/>
      <c r="AG290" s="17"/>
      <c r="AH290" s="52"/>
      <c r="AJ290" s="17"/>
      <c r="AK290" s="17"/>
      <c r="AL290" s="17"/>
      <c r="AM290" s="17"/>
      <c r="AO290" s="31" t="s">
        <v>58</v>
      </c>
    </row>
    <row r="291" spans="2:41" s="3" customFormat="1" ht="2.85" customHeight="1" x14ac:dyDescent="0.2">
      <c r="P291" s="73"/>
      <c r="Q291" s="89"/>
      <c r="R291" s="6"/>
      <c r="S291" s="39"/>
      <c r="T291" s="6"/>
      <c r="U291" s="5"/>
      <c r="V291" s="52"/>
      <c r="W291" s="56"/>
      <c r="X291" s="15"/>
      <c r="Y291" s="52"/>
      <c r="Z291" s="39"/>
      <c r="AA291" s="39"/>
      <c r="AB291" s="55"/>
      <c r="AC291" s="17"/>
      <c r="AD291" s="15"/>
      <c r="AE291" s="65"/>
      <c r="AF291" s="119"/>
      <c r="AG291" s="39"/>
      <c r="AH291" s="52"/>
      <c r="AJ291" s="17"/>
      <c r="AK291" s="17"/>
      <c r="AL291" s="17"/>
      <c r="AM291" s="17"/>
      <c r="AO291" s="31"/>
    </row>
    <row r="292" spans="2:41" s="3" customFormat="1" ht="9.9499999999999993" customHeight="1" x14ac:dyDescent="0.2">
      <c r="C292" s="188"/>
      <c r="D292" s="40" t="s">
        <v>9</v>
      </c>
      <c r="E292" s="169" t="s">
        <v>228</v>
      </c>
      <c r="F292" s="169"/>
      <c r="G292" s="169"/>
      <c r="H292" s="169"/>
      <c r="I292" s="169"/>
      <c r="J292" s="169"/>
      <c r="K292" s="169"/>
      <c r="L292" s="169"/>
      <c r="M292" s="169"/>
      <c r="N292" s="169"/>
      <c r="O292" s="169"/>
      <c r="P292" s="169"/>
      <c r="S292" s="21"/>
      <c r="T292" s="191"/>
      <c r="U292" s="5"/>
      <c r="V292" s="52"/>
      <c r="W292" s="69"/>
      <c r="X292" s="69"/>
      <c r="Y292" s="52"/>
      <c r="Z292" s="39"/>
      <c r="AA292" s="39"/>
      <c r="AB292" s="55"/>
      <c r="AC292" s="17"/>
      <c r="AD292" s="15"/>
      <c r="AE292" s="65"/>
      <c r="AF292" s="119"/>
      <c r="AG292" s="17"/>
      <c r="AH292" s="52"/>
      <c r="AJ292" s="17"/>
      <c r="AK292" s="17"/>
      <c r="AL292" s="17"/>
      <c r="AM292" s="17"/>
      <c r="AO292" s="31"/>
    </row>
    <row r="293" spans="2:41" s="3" customFormat="1" ht="1.5" customHeight="1" x14ac:dyDescent="0.2">
      <c r="P293" s="73"/>
      <c r="Q293" s="89"/>
      <c r="R293" s="6"/>
      <c r="S293" s="39"/>
      <c r="T293" s="6"/>
      <c r="U293" s="5"/>
      <c r="V293" s="52"/>
      <c r="W293" s="56"/>
      <c r="X293" s="15"/>
      <c r="Y293" s="52"/>
      <c r="Z293" s="39"/>
      <c r="AA293" s="39"/>
      <c r="AB293" s="55"/>
      <c r="AC293" s="17"/>
      <c r="AD293" s="15"/>
      <c r="AE293" s="65"/>
      <c r="AF293" s="119"/>
      <c r="AG293" s="39"/>
      <c r="AH293" s="52"/>
      <c r="AJ293" s="17"/>
      <c r="AK293" s="17"/>
      <c r="AL293" s="17"/>
      <c r="AM293" s="17"/>
      <c r="AO293" s="31"/>
    </row>
    <row r="294" spans="2:41" s="3" customFormat="1" ht="9.9499999999999993" customHeight="1" x14ac:dyDescent="0.2">
      <c r="B294" s="205" t="s">
        <v>106</v>
      </c>
      <c r="D294" s="40"/>
      <c r="E294" s="73" t="s">
        <v>102</v>
      </c>
      <c r="F294" s="73"/>
      <c r="G294" s="30" t="s">
        <v>48</v>
      </c>
      <c r="H294" s="30"/>
      <c r="I294" s="30"/>
      <c r="J294" s="30"/>
      <c r="K294" s="30"/>
      <c r="L294" s="30"/>
      <c r="M294" s="30"/>
      <c r="N294" s="30"/>
      <c r="P294" s="73" t="s">
        <v>162</v>
      </c>
      <c r="Q294" s="89"/>
      <c r="R294" s="29"/>
      <c r="S294" s="39">
        <f>IF(Suggested="Yes",AA294,AG294)</f>
        <v>14.1</v>
      </c>
      <c r="T294" s="37" t="s">
        <v>47</v>
      </c>
      <c r="U294" s="5" t="str">
        <f>+Instructions!$B$3</f>
        <v>B</v>
      </c>
      <c r="V294" s="52"/>
      <c r="W294" s="56">
        <f>+Instructions!$C$22</f>
        <v>0</v>
      </c>
      <c r="X294" s="17">
        <f>ROUND($AA294*(1-W294)+0.004999,2)</f>
        <v>14.1</v>
      </c>
      <c r="Y294" s="52"/>
      <c r="Z294" s="6" t="s">
        <v>654</v>
      </c>
      <c r="AA294" s="39">
        <v>14.1</v>
      </c>
      <c r="AB294" s="60">
        <f>+W294</f>
        <v>0</v>
      </c>
      <c r="AC294" s="17">
        <f>+X294</f>
        <v>14.1</v>
      </c>
      <c r="AD294" s="12">
        <f>(AG294-AC294)/AG294</f>
        <v>0</v>
      </c>
      <c r="AE294" s="116"/>
      <c r="AF294" s="211">
        <v>11</v>
      </c>
      <c r="AG294" s="210">
        <f>SUM(AJ294:AL294)+AE294</f>
        <v>14.1</v>
      </c>
      <c r="AH294" s="52"/>
      <c r="AJ294" s="17">
        <f>ROUND(AC294/(1-VLOOKUP(AF294,Group,2,FALSE)),2)</f>
        <v>14.1</v>
      </c>
      <c r="AK294" s="17">
        <f>IF(VLOOKUP(AF294,Group,5,FALSE)="YES",VLOOKUP(ROUND(ROUND(AJ294,1)-AJ294,2),Round,2,FALSE)+VLOOKUP(AF294,Group,6,FALSE),0)</f>
        <v>0</v>
      </c>
      <c r="AL294" s="17">
        <f>IF(VLOOKUP(AF294,Group,7,FALSE)="",0,ROUND(AJ294-0.04999,1)-AJ294+AM294)</f>
        <v>0</v>
      </c>
      <c r="AM294" s="17" t="str">
        <f>IF(VLOOKUP(AF294,Group,7,FALSE)="","",VLOOKUP(AF294,Group,7,FALSE))</f>
        <v/>
      </c>
      <c r="AO294" s="101" t="s">
        <v>58</v>
      </c>
    </row>
    <row r="295" spans="2:41" s="3" customFormat="1" ht="2.85" customHeight="1" x14ac:dyDescent="0.2">
      <c r="P295" s="73"/>
      <c r="Q295" s="89"/>
      <c r="R295" s="6"/>
      <c r="S295" s="39"/>
      <c r="T295" s="6"/>
      <c r="U295" s="5"/>
      <c r="V295" s="52"/>
      <c r="W295" s="56"/>
      <c r="X295" s="15"/>
      <c r="Y295" s="52"/>
      <c r="Z295" s="39"/>
      <c r="AA295" s="39"/>
      <c r="AB295" s="55"/>
      <c r="AC295" s="17"/>
      <c r="AD295" s="15"/>
      <c r="AE295" s="65"/>
      <c r="AF295" s="119"/>
      <c r="AG295" s="39"/>
      <c r="AH295" s="52"/>
      <c r="AJ295" s="17"/>
      <c r="AK295" s="17"/>
      <c r="AL295" s="17"/>
      <c r="AM295" s="17"/>
      <c r="AO295" s="31"/>
    </row>
    <row r="296" spans="2:41" s="3" customFormat="1" ht="9.9499999999999993" customHeight="1" x14ac:dyDescent="0.2">
      <c r="C296" s="188"/>
      <c r="D296" s="40" t="s">
        <v>9</v>
      </c>
      <c r="E296" s="169" t="s">
        <v>459</v>
      </c>
      <c r="F296" s="169"/>
      <c r="G296" s="169"/>
      <c r="H296" s="169"/>
      <c r="I296" s="169"/>
      <c r="J296" s="169"/>
      <c r="K296" s="169"/>
      <c r="L296" s="169"/>
      <c r="M296" s="169"/>
      <c r="N296" s="169"/>
      <c r="O296" s="169"/>
      <c r="P296" s="169"/>
      <c r="S296" s="21"/>
      <c r="T296" s="191"/>
      <c r="U296" s="5"/>
      <c r="V296" s="52"/>
      <c r="W296" s="69"/>
      <c r="X296" s="69"/>
      <c r="Y296" s="52"/>
      <c r="Z296" s="39"/>
      <c r="AA296" s="39"/>
      <c r="AB296" s="55"/>
      <c r="AC296" s="17"/>
      <c r="AD296" s="15"/>
      <c r="AE296" s="65"/>
      <c r="AF296" s="119"/>
      <c r="AG296" s="17"/>
      <c r="AH296" s="52"/>
      <c r="AJ296" s="17"/>
      <c r="AK296" s="17"/>
      <c r="AL296" s="17"/>
      <c r="AM296" s="17"/>
      <c r="AO296" s="31"/>
    </row>
    <row r="297" spans="2:41" s="3" customFormat="1" ht="1.5" customHeight="1" x14ac:dyDescent="0.2">
      <c r="P297" s="73"/>
      <c r="Q297" s="89"/>
      <c r="R297" s="6"/>
      <c r="S297" s="39"/>
      <c r="T297" s="6"/>
      <c r="U297" s="5"/>
      <c r="V297" s="52"/>
      <c r="W297" s="56"/>
      <c r="X297" s="15"/>
      <c r="Y297" s="52"/>
      <c r="Z297" s="39"/>
      <c r="AA297" s="39"/>
      <c r="AB297" s="55"/>
      <c r="AC297" s="17"/>
      <c r="AD297" s="15"/>
      <c r="AE297" s="65"/>
      <c r="AF297" s="119"/>
      <c r="AG297" s="39"/>
      <c r="AH297" s="52"/>
      <c r="AJ297" s="17"/>
      <c r="AK297" s="17"/>
      <c r="AL297" s="17"/>
      <c r="AM297" s="17"/>
      <c r="AO297" s="31"/>
    </row>
    <row r="298" spans="2:41" s="3" customFormat="1" ht="9.9499999999999993" customHeight="1" x14ac:dyDescent="0.2">
      <c r="B298" s="205" t="s">
        <v>106</v>
      </c>
      <c r="D298" s="40"/>
      <c r="E298" s="73" t="s">
        <v>102</v>
      </c>
      <c r="F298" s="73"/>
      <c r="G298" s="30" t="s">
        <v>428</v>
      </c>
      <c r="H298" s="30"/>
      <c r="I298" s="30"/>
      <c r="J298" s="30"/>
      <c r="K298" s="30"/>
      <c r="L298" s="30"/>
      <c r="M298" s="30"/>
      <c r="N298" s="30"/>
      <c r="P298" s="73" t="s">
        <v>162</v>
      </c>
      <c r="Q298" s="89"/>
      <c r="R298" s="29"/>
      <c r="S298" s="39">
        <f>IF(Suggested="Yes",AA298,AG298)</f>
        <v>14.1</v>
      </c>
      <c r="T298" s="37" t="s">
        <v>47</v>
      </c>
      <c r="U298" s="5" t="str">
        <f>+Instructions!$B$3</f>
        <v>B</v>
      </c>
      <c r="V298" s="52"/>
      <c r="W298" s="56">
        <f>+Instructions!$C$22</f>
        <v>0</v>
      </c>
      <c r="X298" s="17">
        <f>ROUND($AA298*(1-W298)+0.004999,2)</f>
        <v>14.1</v>
      </c>
      <c r="Y298" s="52"/>
      <c r="Z298" s="6" t="s">
        <v>654</v>
      </c>
      <c r="AA298" s="39">
        <v>14.1</v>
      </c>
      <c r="AB298" s="60">
        <f t="shared" ref="AB298:AC298" si="284">+W298</f>
        <v>0</v>
      </c>
      <c r="AC298" s="17">
        <f t="shared" si="284"/>
        <v>14.1</v>
      </c>
      <c r="AD298" s="12">
        <f>(AG298-AC298)/AG298</f>
        <v>0</v>
      </c>
      <c r="AE298" s="116"/>
      <c r="AF298" s="211">
        <v>11</v>
      </c>
      <c r="AG298" s="210">
        <f>SUM(AJ298:AL298)+AE298</f>
        <v>14.1</v>
      </c>
      <c r="AH298" s="52"/>
      <c r="AJ298" s="17">
        <f>ROUND(AC298/(1-VLOOKUP(AF298,Group,2,FALSE)),2)</f>
        <v>14.1</v>
      </c>
      <c r="AK298" s="17">
        <f>IF(VLOOKUP(AF298,Group,5,FALSE)="YES",VLOOKUP(ROUND(ROUND(AJ298,1)-AJ298,2),Round,2,FALSE)+VLOOKUP(AF298,Group,6,FALSE),0)</f>
        <v>0</v>
      </c>
      <c r="AL298" s="17">
        <f>IF(VLOOKUP(AF298,Group,7,FALSE)="",0,ROUND(AJ298-0.04999,1)-AJ298+AM298)</f>
        <v>0</v>
      </c>
      <c r="AM298" s="17" t="str">
        <f>IF(VLOOKUP(AF298,Group,7,FALSE)="","",VLOOKUP(AF298,Group,7,FALSE))</f>
        <v/>
      </c>
      <c r="AO298" s="101" t="s">
        <v>58</v>
      </c>
    </row>
    <row r="299" spans="2:41" s="3" customFormat="1" ht="3.95" customHeight="1" x14ac:dyDescent="0.2">
      <c r="P299" s="73"/>
      <c r="Q299" s="89"/>
      <c r="R299" s="6"/>
      <c r="S299" s="39"/>
      <c r="T299" s="6"/>
      <c r="U299" s="5"/>
      <c r="V299" s="52"/>
      <c r="W299" s="56"/>
      <c r="X299" s="15"/>
      <c r="Y299" s="52"/>
      <c r="Z299" s="39"/>
      <c r="AA299" s="39"/>
      <c r="AB299" s="55"/>
      <c r="AC299" s="17"/>
      <c r="AD299" s="15"/>
      <c r="AE299" s="65"/>
      <c r="AF299" s="119"/>
      <c r="AG299" s="39"/>
      <c r="AH299" s="52"/>
      <c r="AJ299" s="17"/>
      <c r="AK299" s="17"/>
      <c r="AL299" s="17"/>
      <c r="AM299" s="17"/>
      <c r="AO299" s="31"/>
    </row>
    <row r="300" spans="2:41" s="3" customFormat="1" ht="9.9499999999999993" customHeight="1" x14ac:dyDescent="0.2">
      <c r="C300" s="188" t="s">
        <v>594</v>
      </c>
      <c r="D300" s="189"/>
      <c r="E300" s="189"/>
      <c r="L300" s="3" t="s">
        <v>87</v>
      </c>
      <c r="M300" s="3" t="s">
        <v>87</v>
      </c>
      <c r="N300" s="3" t="s">
        <v>87</v>
      </c>
      <c r="O300" s="3" t="s">
        <v>87</v>
      </c>
      <c r="P300" s="190"/>
      <c r="Q300" s="6"/>
      <c r="R300" s="78" t="s">
        <v>99</v>
      </c>
      <c r="S300" s="201" t="s">
        <v>133</v>
      </c>
      <c r="T300" s="202"/>
      <c r="U300" s="5"/>
      <c r="V300" s="52"/>
      <c r="W300" s="69"/>
      <c r="X300" s="69"/>
      <c r="Y300" s="52"/>
      <c r="Z300" s="39"/>
      <c r="AA300" s="39"/>
      <c r="AB300" s="55"/>
      <c r="AC300" s="17"/>
      <c r="AD300" s="15"/>
      <c r="AE300" s="65"/>
      <c r="AF300" s="119"/>
      <c r="AG300" s="17"/>
      <c r="AH300" s="52"/>
      <c r="AJ300" s="17"/>
      <c r="AK300" s="17"/>
      <c r="AL300" s="17"/>
      <c r="AM300" s="17"/>
      <c r="AO300" s="31" t="s">
        <v>58</v>
      </c>
    </row>
    <row r="301" spans="2:41" s="3" customFormat="1" ht="2.85" customHeight="1" x14ac:dyDescent="0.2">
      <c r="P301" s="73"/>
      <c r="Q301" s="89"/>
      <c r="R301" s="6"/>
      <c r="S301" s="39"/>
      <c r="T301" s="6"/>
      <c r="U301" s="5"/>
      <c r="V301" s="52"/>
      <c r="W301" s="56"/>
      <c r="X301" s="15"/>
      <c r="Y301" s="52"/>
      <c r="Z301" s="39"/>
      <c r="AA301" s="39"/>
      <c r="AB301" s="55"/>
      <c r="AC301" s="17"/>
      <c r="AD301" s="15"/>
      <c r="AE301" s="65"/>
      <c r="AF301" s="119"/>
      <c r="AG301" s="39"/>
      <c r="AH301" s="52"/>
      <c r="AJ301" s="17"/>
      <c r="AK301" s="17"/>
      <c r="AL301" s="17"/>
      <c r="AM301" s="17"/>
      <c r="AO301" s="31"/>
    </row>
    <row r="302" spans="2:41" s="3" customFormat="1" ht="9.9499999999999993" customHeight="1" x14ac:dyDescent="0.2">
      <c r="C302" s="188"/>
      <c r="D302" s="40" t="s">
        <v>9</v>
      </c>
      <c r="E302" s="169" t="s">
        <v>564</v>
      </c>
      <c r="F302" s="169"/>
      <c r="G302" s="169"/>
      <c r="H302" s="169"/>
      <c r="I302" s="169"/>
      <c r="J302" s="169"/>
      <c r="K302" s="169"/>
      <c r="L302" s="169"/>
      <c r="M302" s="169"/>
      <c r="N302" s="169"/>
      <c r="O302" s="169"/>
      <c r="P302" s="169"/>
      <c r="S302" s="21"/>
      <c r="T302" s="191"/>
      <c r="U302" s="5"/>
      <c r="V302" s="52"/>
      <c r="W302" s="69"/>
      <c r="X302" s="69"/>
      <c r="Y302" s="52"/>
      <c r="Z302" s="39"/>
      <c r="AA302" s="39"/>
      <c r="AB302" s="55"/>
      <c r="AC302" s="17"/>
      <c r="AD302" s="15"/>
      <c r="AE302" s="65"/>
      <c r="AF302" s="119"/>
      <c r="AG302" s="17"/>
      <c r="AH302" s="52"/>
      <c r="AJ302" s="17"/>
      <c r="AK302" s="17"/>
      <c r="AL302" s="17"/>
      <c r="AM302" s="17"/>
      <c r="AO302" s="31"/>
    </row>
    <row r="303" spans="2:41" s="3" customFormat="1" ht="1.5" customHeight="1" x14ac:dyDescent="0.2">
      <c r="P303" s="73"/>
      <c r="Q303" s="89"/>
      <c r="R303" s="6"/>
      <c r="S303" s="39"/>
      <c r="T303" s="6"/>
      <c r="U303" s="5"/>
      <c r="V303" s="52"/>
      <c r="W303" s="56"/>
      <c r="X303" s="15"/>
      <c r="Y303" s="52"/>
      <c r="Z303" s="39"/>
      <c r="AA303" s="39"/>
      <c r="AB303" s="55"/>
      <c r="AC303" s="17"/>
      <c r="AD303" s="15"/>
      <c r="AE303" s="65"/>
      <c r="AF303" s="119"/>
      <c r="AG303" s="39"/>
      <c r="AH303" s="52"/>
      <c r="AJ303" s="17"/>
      <c r="AK303" s="17"/>
      <c r="AL303" s="17"/>
      <c r="AM303" s="17"/>
      <c r="AO303" s="31"/>
    </row>
    <row r="304" spans="2:41" s="3" customFormat="1" ht="9.9499999999999993" customHeight="1" x14ac:dyDescent="0.2">
      <c r="B304" s="205" t="s">
        <v>106</v>
      </c>
      <c r="D304" s="40"/>
      <c r="E304" s="73" t="s">
        <v>347</v>
      </c>
      <c r="F304" s="73"/>
      <c r="G304" s="30" t="s">
        <v>48</v>
      </c>
      <c r="H304" s="30"/>
      <c r="I304" s="30"/>
      <c r="J304" s="30"/>
      <c r="K304" s="30"/>
      <c r="L304" s="30"/>
      <c r="M304" s="30"/>
      <c r="N304" s="30"/>
      <c r="P304" s="73" t="s">
        <v>476</v>
      </c>
      <c r="Q304" s="89"/>
      <c r="R304" s="29"/>
      <c r="S304" s="39">
        <f>IF(Suggested="Yes",AA304,AG304)</f>
        <v>16.2</v>
      </c>
      <c r="T304" s="37" t="s">
        <v>47</v>
      </c>
      <c r="U304" s="5" t="str">
        <f>+Instructions!$B$3</f>
        <v>B</v>
      </c>
      <c r="V304" s="52"/>
      <c r="W304" s="56">
        <f>+Instructions!$C$22</f>
        <v>0</v>
      </c>
      <c r="X304" s="17">
        <f>ROUND($AA304*(1-W304)+0.004999,2)</f>
        <v>16.2</v>
      </c>
      <c r="Y304" s="52"/>
      <c r="Z304" s="6" t="s">
        <v>654</v>
      </c>
      <c r="AA304" s="39">
        <v>16.2</v>
      </c>
      <c r="AB304" s="60">
        <f>+W304</f>
        <v>0</v>
      </c>
      <c r="AC304" s="17">
        <f>+X304</f>
        <v>16.2</v>
      </c>
      <c r="AD304" s="12">
        <f>(AG304-AC304)/AG304</f>
        <v>0</v>
      </c>
      <c r="AE304" s="116"/>
      <c r="AF304" s="211">
        <v>11</v>
      </c>
      <c r="AG304" s="210">
        <f>SUM(AJ304:AL304)+AE304</f>
        <v>16.2</v>
      </c>
      <c r="AH304" s="52"/>
      <c r="AJ304" s="17">
        <f>ROUND(AC304/(1-VLOOKUP(AF304,Group,2,FALSE)),2)</f>
        <v>16.2</v>
      </c>
      <c r="AK304" s="17">
        <f>IF(VLOOKUP(AF304,Group,5,FALSE)="YES",VLOOKUP(ROUND(ROUND(AJ304,1)-AJ304,2),Round,2,FALSE)+VLOOKUP(AF304,Group,6,FALSE),0)</f>
        <v>0</v>
      </c>
      <c r="AL304" s="17">
        <f>IF(VLOOKUP(AF304,Group,7,FALSE)="",0,ROUND(AJ304-0.04999,1)-AJ304+AM304)</f>
        <v>0</v>
      </c>
      <c r="AM304" s="17" t="str">
        <f>IF(VLOOKUP(AF304,Group,7,FALSE)="","",VLOOKUP(AF304,Group,7,FALSE))</f>
        <v/>
      </c>
      <c r="AO304" s="101" t="s">
        <v>58</v>
      </c>
    </row>
    <row r="305" spans="2:41" s="3" customFormat="1" ht="3.95" customHeight="1" x14ac:dyDescent="0.2">
      <c r="P305" s="73"/>
      <c r="Q305" s="89"/>
      <c r="R305" s="6"/>
      <c r="S305" s="39"/>
      <c r="T305" s="6"/>
      <c r="U305" s="5"/>
      <c r="V305" s="52"/>
      <c r="W305" s="56"/>
      <c r="X305" s="15"/>
      <c r="Y305" s="52"/>
      <c r="Z305" s="39"/>
      <c r="AA305" s="39"/>
      <c r="AB305" s="55"/>
      <c r="AC305" s="17"/>
      <c r="AD305" s="15"/>
      <c r="AE305" s="65"/>
      <c r="AF305" s="119"/>
      <c r="AG305" s="39"/>
      <c r="AH305" s="52"/>
      <c r="AJ305" s="17"/>
      <c r="AK305" s="17"/>
      <c r="AL305" s="17"/>
      <c r="AM305" s="17"/>
      <c r="AO305" s="31"/>
    </row>
    <row r="306" spans="2:41" s="3" customFormat="1" ht="9.9499999999999993" customHeight="1" x14ac:dyDescent="0.2">
      <c r="C306" s="188" t="s">
        <v>595</v>
      </c>
      <c r="D306" s="189"/>
      <c r="E306" s="189"/>
      <c r="L306" s="3" t="s">
        <v>87</v>
      </c>
      <c r="M306" s="3" t="s">
        <v>87</v>
      </c>
      <c r="N306" s="3" t="s">
        <v>87</v>
      </c>
      <c r="O306" s="3" t="s">
        <v>87</v>
      </c>
      <c r="P306" s="190"/>
      <c r="Q306" s="6"/>
      <c r="R306" s="78" t="s">
        <v>99</v>
      </c>
      <c r="S306" s="201" t="s">
        <v>272</v>
      </c>
      <c r="T306" s="202"/>
      <c r="U306" s="5"/>
      <c r="V306" s="52"/>
      <c r="W306" s="69"/>
      <c r="X306" s="69"/>
      <c r="Y306" s="52"/>
      <c r="Z306" s="39"/>
      <c r="AA306" s="39"/>
      <c r="AB306" s="55"/>
      <c r="AC306" s="17"/>
      <c r="AD306" s="15"/>
      <c r="AE306" s="65"/>
      <c r="AF306" s="119"/>
      <c r="AG306" s="17"/>
      <c r="AH306" s="52"/>
      <c r="AJ306" s="17"/>
      <c r="AK306" s="17"/>
      <c r="AL306" s="17"/>
      <c r="AM306" s="17"/>
      <c r="AO306" s="31" t="s">
        <v>58</v>
      </c>
    </row>
    <row r="307" spans="2:41" s="3" customFormat="1" ht="2.85" customHeight="1" x14ac:dyDescent="0.2">
      <c r="P307" s="73"/>
      <c r="Q307" s="89"/>
      <c r="R307" s="6"/>
      <c r="S307" s="39"/>
      <c r="T307" s="6"/>
      <c r="U307" s="5"/>
      <c r="V307" s="52"/>
      <c r="W307" s="56"/>
      <c r="X307" s="15"/>
      <c r="Y307" s="52"/>
      <c r="Z307" s="39"/>
      <c r="AA307" s="39"/>
      <c r="AB307" s="55"/>
      <c r="AC307" s="17"/>
      <c r="AD307" s="15"/>
      <c r="AE307" s="65"/>
      <c r="AF307" s="119"/>
      <c r="AG307" s="39"/>
      <c r="AH307" s="52"/>
      <c r="AJ307" s="17"/>
      <c r="AK307" s="17"/>
      <c r="AL307" s="17"/>
      <c r="AM307" s="17"/>
      <c r="AO307" s="31"/>
    </row>
    <row r="308" spans="2:41" s="3" customFormat="1" ht="9.9499999999999993" customHeight="1" x14ac:dyDescent="0.2">
      <c r="C308" s="188"/>
      <c r="D308" s="40" t="s">
        <v>9</v>
      </c>
      <c r="E308" s="169" t="s">
        <v>275</v>
      </c>
      <c r="F308" s="169"/>
      <c r="G308" s="169" t="s">
        <v>280</v>
      </c>
      <c r="H308" s="169"/>
      <c r="I308" s="169"/>
      <c r="J308" s="169" t="s">
        <v>283</v>
      </c>
      <c r="K308" s="169"/>
      <c r="L308" s="169" t="s">
        <v>284</v>
      </c>
      <c r="M308" s="169"/>
      <c r="N308" s="169"/>
      <c r="O308" s="169"/>
      <c r="P308" s="169"/>
      <c r="S308" s="21"/>
      <c r="T308" s="191"/>
      <c r="U308" s="5"/>
      <c r="V308" s="52"/>
      <c r="W308" s="69"/>
      <c r="X308" s="69"/>
      <c r="Y308" s="52"/>
      <c r="Z308" s="39"/>
      <c r="AA308" s="39"/>
      <c r="AB308" s="55"/>
      <c r="AC308" s="17"/>
      <c r="AD308" s="15"/>
      <c r="AE308" s="65"/>
      <c r="AF308" s="119"/>
      <c r="AG308" s="17"/>
      <c r="AH308" s="52"/>
      <c r="AJ308" s="17"/>
      <c r="AK308" s="17"/>
      <c r="AL308" s="17"/>
      <c r="AM308" s="17"/>
      <c r="AO308" s="31"/>
    </row>
    <row r="309" spans="2:41" s="3" customFormat="1" ht="9.9499999999999993" customHeight="1" x14ac:dyDescent="0.2">
      <c r="C309" s="188"/>
      <c r="D309" s="40"/>
      <c r="E309" s="169" t="s">
        <v>276</v>
      </c>
      <c r="F309" s="169"/>
      <c r="G309" s="169" t="s">
        <v>279</v>
      </c>
      <c r="H309" s="169"/>
      <c r="I309" s="169"/>
      <c r="J309" s="169" t="s">
        <v>281</v>
      </c>
      <c r="K309" s="169"/>
      <c r="L309" s="169"/>
      <c r="M309" s="169"/>
      <c r="N309" s="169"/>
      <c r="O309" s="169"/>
      <c r="P309" s="169"/>
      <c r="S309" s="21"/>
      <c r="T309" s="191"/>
      <c r="U309" s="5"/>
      <c r="V309" s="52"/>
      <c r="W309" s="69"/>
      <c r="X309" s="69"/>
      <c r="Y309" s="52"/>
      <c r="Z309" s="39"/>
      <c r="AA309" s="39"/>
      <c r="AB309" s="55"/>
      <c r="AC309" s="17"/>
      <c r="AD309" s="15"/>
      <c r="AE309" s="65"/>
      <c r="AF309" s="119"/>
      <c r="AG309" s="17"/>
      <c r="AH309" s="52"/>
      <c r="AJ309" s="17"/>
      <c r="AK309" s="17"/>
      <c r="AL309" s="17"/>
      <c r="AM309" s="17"/>
      <c r="AO309" s="31"/>
    </row>
    <row r="310" spans="2:41" s="3" customFormat="1" ht="9.9499999999999993" customHeight="1" x14ac:dyDescent="0.2">
      <c r="C310" s="188"/>
      <c r="D310" s="40"/>
      <c r="E310" s="169" t="s">
        <v>277</v>
      </c>
      <c r="F310" s="169"/>
      <c r="G310" s="169" t="s">
        <v>278</v>
      </c>
      <c r="H310" s="169"/>
      <c r="I310" s="169"/>
      <c r="J310" s="169" t="s">
        <v>282</v>
      </c>
      <c r="K310" s="169"/>
      <c r="L310" s="169"/>
      <c r="M310" s="169"/>
      <c r="N310" s="169"/>
      <c r="O310" s="169"/>
      <c r="P310" s="169"/>
      <c r="S310" s="21"/>
      <c r="T310" s="191"/>
      <c r="U310" s="5"/>
      <c r="V310" s="52"/>
      <c r="W310" s="69"/>
      <c r="X310" s="69"/>
      <c r="Y310" s="52"/>
      <c r="Z310" s="39"/>
      <c r="AA310" s="39"/>
      <c r="AB310" s="55"/>
      <c r="AC310" s="17"/>
      <c r="AD310" s="15"/>
      <c r="AE310" s="65"/>
      <c r="AF310" s="119"/>
      <c r="AG310" s="17"/>
      <c r="AH310" s="52"/>
      <c r="AJ310" s="17"/>
      <c r="AK310" s="17"/>
      <c r="AL310" s="17"/>
      <c r="AM310" s="17"/>
      <c r="AO310" s="31"/>
    </row>
    <row r="311" spans="2:41" s="3" customFormat="1" ht="1.5" customHeight="1" x14ac:dyDescent="0.2">
      <c r="P311" s="73"/>
      <c r="Q311" s="89"/>
      <c r="R311" s="6"/>
      <c r="S311" s="39"/>
      <c r="T311" s="6"/>
      <c r="U311" s="5"/>
      <c r="V311" s="52"/>
      <c r="W311" s="56"/>
      <c r="X311" s="15"/>
      <c r="Y311" s="52"/>
      <c r="Z311" s="39"/>
      <c r="AA311" s="39"/>
      <c r="AB311" s="55"/>
      <c r="AC311" s="17"/>
      <c r="AD311" s="15"/>
      <c r="AE311" s="65"/>
      <c r="AF311" s="119"/>
      <c r="AG311" s="39"/>
      <c r="AH311" s="52"/>
      <c r="AJ311" s="17"/>
      <c r="AK311" s="17"/>
      <c r="AL311" s="17"/>
      <c r="AM311" s="17"/>
      <c r="AO311" s="31"/>
    </row>
    <row r="312" spans="2:41" s="3" customFormat="1" ht="9.9499999999999993" customHeight="1" x14ac:dyDescent="0.2">
      <c r="B312" s="205" t="s">
        <v>106</v>
      </c>
      <c r="D312" s="40"/>
      <c r="E312" s="73" t="s">
        <v>348</v>
      </c>
      <c r="F312" s="73"/>
      <c r="G312" s="30" t="s">
        <v>48</v>
      </c>
      <c r="H312" s="30"/>
      <c r="I312" s="30"/>
      <c r="J312" s="30"/>
      <c r="K312" s="30"/>
      <c r="L312" s="30"/>
      <c r="M312" s="30"/>
      <c r="N312" s="30"/>
      <c r="P312" s="73" t="s">
        <v>184</v>
      </c>
      <c r="Q312" s="89"/>
      <c r="R312" s="29"/>
      <c r="S312" s="39">
        <f>IF(Suggested="Yes",AA312,AG312)</f>
        <v>24.95</v>
      </c>
      <c r="T312" s="37" t="s">
        <v>47</v>
      </c>
      <c r="U312" s="5" t="str">
        <f>+Instructions!$B$3</f>
        <v>B</v>
      </c>
      <c r="V312" s="52"/>
      <c r="W312" s="56">
        <f>+Instructions!$C$22</f>
        <v>0</v>
      </c>
      <c r="X312" s="17">
        <f>ROUND($AA312*(1-W312)+0.004999,2)</f>
        <v>24.95</v>
      </c>
      <c r="Y312" s="52"/>
      <c r="Z312" s="6" t="s">
        <v>654</v>
      </c>
      <c r="AA312" s="39">
        <v>24.95</v>
      </c>
      <c r="AB312" s="60">
        <f>+W312</f>
        <v>0</v>
      </c>
      <c r="AC312" s="17">
        <f>+X312</f>
        <v>24.95</v>
      </c>
      <c r="AD312" s="12">
        <f>(AG312-AC312)/AG312</f>
        <v>0</v>
      </c>
      <c r="AE312" s="116"/>
      <c r="AF312" s="211">
        <v>11</v>
      </c>
      <c r="AG312" s="210">
        <f>SUM(AJ312:AL312)+AE312</f>
        <v>24.95</v>
      </c>
      <c r="AH312" s="52"/>
      <c r="AJ312" s="17">
        <f>ROUND(AC312/(1-VLOOKUP(AF312,Group,2,FALSE)),2)</f>
        <v>24.95</v>
      </c>
      <c r="AK312" s="17">
        <f>IF(VLOOKUP(AF312,Group,5,FALSE)="YES",VLOOKUP(ROUND(ROUND(AJ312,1)-AJ312,2),Round,2,FALSE)+VLOOKUP(AF312,Group,6,FALSE),0)</f>
        <v>0</v>
      </c>
      <c r="AL312" s="17">
        <f>IF(VLOOKUP(AF312,Group,7,FALSE)="",0,ROUND(AJ312-0.04999,1)-AJ312+AM312)</f>
        <v>0</v>
      </c>
      <c r="AM312" s="17" t="str">
        <f>IF(VLOOKUP(AF312,Group,7,FALSE)="","",VLOOKUP(AF312,Group,7,FALSE))</f>
        <v/>
      </c>
      <c r="AO312" s="101" t="s">
        <v>58</v>
      </c>
    </row>
    <row r="313" spans="2:41" s="3" customFormat="1" ht="1.5" customHeight="1" x14ac:dyDescent="0.2">
      <c r="P313" s="73"/>
      <c r="Q313" s="89"/>
      <c r="R313" s="6"/>
      <c r="S313" s="39"/>
      <c r="T313" s="6"/>
      <c r="U313" s="5"/>
      <c r="V313" s="52"/>
      <c r="W313" s="56"/>
      <c r="X313" s="15"/>
      <c r="Y313" s="52"/>
      <c r="Z313" s="39"/>
      <c r="AA313" s="39"/>
      <c r="AB313" s="55"/>
      <c r="AC313" s="17"/>
      <c r="AD313" s="15"/>
      <c r="AE313" s="65"/>
      <c r="AF313" s="119"/>
      <c r="AG313" s="39"/>
      <c r="AH313" s="52"/>
      <c r="AJ313" s="17"/>
      <c r="AK313" s="17"/>
      <c r="AL313" s="17"/>
      <c r="AM313" s="17"/>
      <c r="AO313" s="31"/>
    </row>
    <row r="314" spans="2:41" s="3" customFormat="1" ht="9.9499999999999993" customHeight="1" x14ac:dyDescent="0.2">
      <c r="B314" s="204" t="s">
        <v>107</v>
      </c>
      <c r="D314" s="40"/>
      <c r="E314" s="73" t="s">
        <v>349</v>
      </c>
      <c r="F314" s="73"/>
      <c r="G314" s="30" t="s">
        <v>101</v>
      </c>
      <c r="H314" s="30"/>
      <c r="I314" s="30"/>
      <c r="J314" s="30"/>
      <c r="K314" s="30"/>
      <c r="L314" s="30"/>
      <c r="M314" s="30"/>
      <c r="N314" s="30"/>
      <c r="P314" s="73"/>
      <c r="Q314" s="89"/>
      <c r="R314" s="29"/>
      <c r="S314" s="39">
        <f>IF(Suggested="Yes",AA314,AG314)</f>
        <v>11.05</v>
      </c>
      <c r="T314" s="37" t="s">
        <v>46</v>
      </c>
      <c r="U314" s="5" t="str">
        <f>+Instructions!$B$3</f>
        <v>B</v>
      </c>
      <c r="V314" s="52"/>
      <c r="W314" s="56">
        <f>+Instructions!$C$22</f>
        <v>0</v>
      </c>
      <c r="X314" s="17">
        <f>ROUND($AA314*(1-W314)+0.004999,2)</f>
        <v>11.05</v>
      </c>
      <c r="Y314" s="52"/>
      <c r="Z314" s="6" t="s">
        <v>654</v>
      </c>
      <c r="AA314" s="39">
        <v>11.05</v>
      </c>
      <c r="AB314" s="60">
        <f>+W314</f>
        <v>0</v>
      </c>
      <c r="AC314" s="17">
        <f>+X314</f>
        <v>11.05</v>
      </c>
      <c r="AD314" s="12">
        <f>(AG314-AC314)/AG314</f>
        <v>0</v>
      </c>
      <c r="AE314" s="116"/>
      <c r="AF314" s="208">
        <v>12</v>
      </c>
      <c r="AG314" s="209">
        <f>SUM(AJ314:AL314)+AE314</f>
        <v>11.05</v>
      </c>
      <c r="AH314" s="52"/>
      <c r="AJ314" s="17">
        <f>ROUND(AC314/(1-VLOOKUP(AF314,Group,2,FALSE)),2)</f>
        <v>11.05</v>
      </c>
      <c r="AK314" s="17">
        <f>IF(VLOOKUP(AF314,Group,5,FALSE)="YES",VLOOKUP(ROUND(ROUND(AJ314,1)-AJ314,2),Round,2,FALSE)+VLOOKUP(AF314,Group,6,FALSE),0)</f>
        <v>0</v>
      </c>
      <c r="AL314" s="17">
        <f>IF(VLOOKUP(AF314,Group,7,FALSE)="",0,ROUND(AJ314-0.04999,1)-AJ314+AM314)</f>
        <v>0</v>
      </c>
      <c r="AM314" s="17" t="str">
        <f>IF(VLOOKUP(AF314,Group,7,FALSE)="","",VLOOKUP(AF314,Group,7,FALSE))</f>
        <v/>
      </c>
      <c r="AO314" s="101" t="s">
        <v>58</v>
      </c>
    </row>
    <row r="315" spans="2:41" s="3" customFormat="1" ht="3.95" customHeight="1" x14ac:dyDescent="0.2">
      <c r="P315" s="73"/>
      <c r="Q315" s="89"/>
      <c r="R315" s="6"/>
      <c r="S315" s="39"/>
      <c r="T315" s="6"/>
      <c r="U315" s="5"/>
      <c r="V315" s="52"/>
      <c r="W315" s="56"/>
      <c r="X315" s="15"/>
      <c r="Y315" s="52"/>
      <c r="Z315" s="39"/>
      <c r="AA315" s="39"/>
      <c r="AB315" s="55"/>
      <c r="AC315" s="17"/>
      <c r="AD315" s="15"/>
      <c r="AE315" s="65"/>
      <c r="AF315" s="119"/>
      <c r="AG315" s="39"/>
      <c r="AH315" s="52"/>
      <c r="AJ315" s="17"/>
      <c r="AK315" s="17"/>
      <c r="AL315" s="17"/>
      <c r="AM315" s="17"/>
      <c r="AO315" s="31"/>
    </row>
    <row r="316" spans="2:41" s="3" customFormat="1" ht="9.9499999999999993" customHeight="1" x14ac:dyDescent="0.2">
      <c r="C316" s="188" t="s">
        <v>597</v>
      </c>
      <c r="D316" s="189"/>
      <c r="E316" s="189"/>
      <c r="L316" s="3" t="s">
        <v>87</v>
      </c>
      <c r="M316" s="3" t="s">
        <v>87</v>
      </c>
      <c r="N316" s="3" t="s">
        <v>87</v>
      </c>
      <c r="O316" s="3" t="s">
        <v>87</v>
      </c>
      <c r="P316" s="190"/>
      <c r="Q316" s="6"/>
      <c r="R316" s="78" t="s">
        <v>99</v>
      </c>
      <c r="S316" s="201" t="s">
        <v>413</v>
      </c>
      <c r="T316" s="202"/>
      <c r="U316" s="5"/>
      <c r="V316" s="52"/>
      <c r="W316" s="69"/>
      <c r="X316" s="69"/>
      <c r="Y316" s="52"/>
      <c r="Z316" s="39"/>
      <c r="AA316" s="39"/>
      <c r="AB316" s="55"/>
      <c r="AC316" s="17"/>
      <c r="AD316" s="15"/>
      <c r="AE316" s="65"/>
      <c r="AF316" s="119"/>
      <c r="AG316" s="17"/>
      <c r="AH316" s="52"/>
      <c r="AJ316" s="17"/>
      <c r="AK316" s="17"/>
      <c r="AL316" s="17"/>
      <c r="AM316" s="17"/>
      <c r="AO316" s="31" t="s">
        <v>58</v>
      </c>
    </row>
    <row r="317" spans="2:41" s="3" customFormat="1" ht="2.85" customHeight="1" x14ac:dyDescent="0.2">
      <c r="P317" s="73"/>
      <c r="Q317" s="89"/>
      <c r="R317" s="6"/>
      <c r="S317" s="39"/>
      <c r="T317" s="6"/>
      <c r="U317" s="5"/>
      <c r="V317" s="52"/>
      <c r="W317" s="56"/>
      <c r="X317" s="15"/>
      <c r="Y317" s="52"/>
      <c r="Z317" s="39"/>
      <c r="AA317" s="39"/>
      <c r="AB317" s="55"/>
      <c r="AC317" s="17"/>
      <c r="AD317" s="15"/>
      <c r="AE317" s="65"/>
      <c r="AF317" s="119"/>
      <c r="AG317" s="39"/>
      <c r="AH317" s="52"/>
      <c r="AJ317" s="17"/>
      <c r="AK317" s="17"/>
      <c r="AL317" s="17"/>
      <c r="AM317" s="17"/>
      <c r="AO317" s="31"/>
    </row>
    <row r="318" spans="2:41" s="3" customFormat="1" ht="9.9499999999999993" customHeight="1" x14ac:dyDescent="0.2">
      <c r="C318" s="188"/>
      <c r="D318" s="40" t="s">
        <v>9</v>
      </c>
      <c r="E318" s="169" t="s">
        <v>414</v>
      </c>
      <c r="F318" s="169"/>
      <c r="G318" s="169"/>
      <c r="H318" s="169" t="s">
        <v>416</v>
      </c>
      <c r="I318" s="169"/>
      <c r="J318" s="169"/>
      <c r="K318" s="169"/>
      <c r="L318" s="169"/>
      <c r="M318" s="169"/>
      <c r="N318" s="169"/>
      <c r="O318" s="169"/>
      <c r="P318" s="169"/>
      <c r="S318" s="21"/>
      <c r="T318" s="191"/>
      <c r="U318" s="5"/>
      <c r="V318" s="52"/>
      <c r="W318" s="69"/>
      <c r="X318" s="69"/>
      <c r="Y318" s="52"/>
      <c r="Z318" s="39"/>
      <c r="AA318" s="39"/>
      <c r="AB318" s="55"/>
      <c r="AC318" s="17"/>
      <c r="AD318" s="15"/>
      <c r="AE318" s="65"/>
      <c r="AF318" s="119"/>
      <c r="AG318" s="17"/>
      <c r="AH318" s="52"/>
      <c r="AJ318" s="17"/>
      <c r="AK318" s="17"/>
      <c r="AL318" s="17"/>
      <c r="AM318" s="17"/>
      <c r="AO318" s="31"/>
    </row>
    <row r="319" spans="2:41" s="3" customFormat="1" ht="9.9499999999999993" customHeight="1" x14ac:dyDescent="0.2">
      <c r="C319" s="188"/>
      <c r="D319" s="40"/>
      <c r="E319" s="169" t="s">
        <v>415</v>
      </c>
      <c r="F319" s="169"/>
      <c r="G319" s="169"/>
      <c r="H319" s="169" t="s">
        <v>636</v>
      </c>
      <c r="I319" s="169"/>
      <c r="J319" s="169"/>
      <c r="K319" s="169"/>
      <c r="L319" s="169"/>
      <c r="M319" s="169"/>
      <c r="N319" s="169"/>
      <c r="O319" s="169"/>
      <c r="P319" s="169"/>
      <c r="S319" s="21"/>
      <c r="T319" s="191"/>
      <c r="U319" s="5"/>
      <c r="V319" s="52"/>
      <c r="W319" s="69"/>
      <c r="X319" s="69"/>
      <c r="Y319" s="52"/>
      <c r="Z319" s="39"/>
      <c r="AA319" s="39"/>
      <c r="AB319" s="55"/>
      <c r="AC319" s="17"/>
      <c r="AD319" s="15"/>
      <c r="AE319" s="65"/>
      <c r="AF319" s="119"/>
      <c r="AG319" s="17"/>
      <c r="AH319" s="52"/>
      <c r="AJ319" s="17"/>
      <c r="AK319" s="17"/>
      <c r="AL319" s="17"/>
      <c r="AM319" s="17"/>
      <c r="AO319" s="31"/>
    </row>
    <row r="320" spans="2:41" s="3" customFormat="1" ht="1.5" customHeight="1" x14ac:dyDescent="0.2">
      <c r="P320" s="73"/>
      <c r="Q320" s="89"/>
      <c r="R320" s="6"/>
      <c r="S320" s="39"/>
      <c r="T320" s="6"/>
      <c r="U320" s="5"/>
      <c r="V320" s="52"/>
      <c r="W320" s="56"/>
      <c r="X320" s="15"/>
      <c r="Y320" s="52"/>
      <c r="Z320" s="39"/>
      <c r="AA320" s="39"/>
      <c r="AB320" s="55"/>
      <c r="AC320" s="17"/>
      <c r="AD320" s="15"/>
      <c r="AE320" s="65"/>
      <c r="AF320" s="119"/>
      <c r="AG320" s="39"/>
      <c r="AH320" s="52"/>
      <c r="AJ320" s="17"/>
      <c r="AK320" s="17"/>
      <c r="AL320" s="17"/>
      <c r="AM320" s="17"/>
      <c r="AO320" s="31"/>
    </row>
    <row r="321" spans="2:41" s="3" customFormat="1" ht="9.9499999999999993" customHeight="1" x14ac:dyDescent="0.2">
      <c r="B321" s="205" t="s">
        <v>106</v>
      </c>
      <c r="D321" s="40"/>
      <c r="E321" s="73" t="s">
        <v>224</v>
      </c>
      <c r="F321" s="73"/>
      <c r="G321" s="30" t="s">
        <v>48</v>
      </c>
      <c r="H321" s="30"/>
      <c r="I321" s="30"/>
      <c r="J321" s="30"/>
      <c r="K321" s="30"/>
      <c r="L321" s="30"/>
      <c r="M321" s="30"/>
      <c r="N321" s="30"/>
      <c r="P321" s="73" t="s">
        <v>172</v>
      </c>
      <c r="Q321" s="89"/>
      <c r="R321" s="29"/>
      <c r="S321" s="39">
        <f>IF(Suggested="Yes",AA321,AG321)</f>
        <v>17.25</v>
      </c>
      <c r="T321" s="37" t="s">
        <v>47</v>
      </c>
      <c r="U321" s="5" t="str">
        <f>+Instructions!$B$3</f>
        <v>B</v>
      </c>
      <c r="V321" s="52"/>
      <c r="W321" s="56">
        <f>+Instructions!$C$22</f>
        <v>0</v>
      </c>
      <c r="X321" s="17">
        <f>ROUND($AA321*(1-W321)+0.004999,2)</f>
        <v>17.25</v>
      </c>
      <c r="Y321" s="52"/>
      <c r="Z321" s="6" t="s">
        <v>654</v>
      </c>
      <c r="AA321" s="39">
        <v>17.25</v>
      </c>
      <c r="AB321" s="60">
        <f t="shared" ref="AB321" si="285">+W321</f>
        <v>0</v>
      </c>
      <c r="AC321" s="17">
        <f t="shared" ref="AC321" si="286">+X321</f>
        <v>17.25</v>
      </c>
      <c r="AD321" s="12">
        <f>(AG321-AC321)/AG321</f>
        <v>0</v>
      </c>
      <c r="AE321" s="116"/>
      <c r="AF321" s="211">
        <v>11</v>
      </c>
      <c r="AG321" s="210">
        <f>SUM(AJ321:AL321)+AE321</f>
        <v>17.25</v>
      </c>
      <c r="AH321" s="52"/>
      <c r="AJ321" s="17">
        <f>ROUND(AC321/(1-VLOOKUP(AF321,Group,2,FALSE)),2)</f>
        <v>17.25</v>
      </c>
      <c r="AK321" s="17">
        <f>IF(VLOOKUP(AF321,Group,5,FALSE)="YES",VLOOKUP(ROUND(ROUND(AJ321,1)-AJ321,2),Round,2,FALSE)+VLOOKUP(AF321,Group,6,FALSE),0)</f>
        <v>0</v>
      </c>
      <c r="AL321" s="17">
        <f>IF(VLOOKUP(AF321,Group,7,FALSE)="",0,ROUND(AJ321-0.04999,1)-AJ321+AM321)</f>
        <v>0</v>
      </c>
      <c r="AM321" s="17" t="str">
        <f>IF(VLOOKUP(AF321,Group,7,FALSE)="","",VLOOKUP(AF321,Group,7,FALSE))</f>
        <v/>
      </c>
      <c r="AO321" s="101" t="s">
        <v>58</v>
      </c>
    </row>
    <row r="322" spans="2:41" s="3" customFormat="1" ht="3.95" customHeight="1" x14ac:dyDescent="0.2">
      <c r="P322" s="73"/>
      <c r="Q322" s="89"/>
      <c r="R322" s="6"/>
      <c r="S322" s="39"/>
      <c r="T322" s="6"/>
      <c r="U322" s="5"/>
      <c r="V322" s="52"/>
      <c r="W322" s="56"/>
      <c r="X322" s="15"/>
      <c r="Y322" s="52"/>
      <c r="Z322" s="39"/>
      <c r="AA322" s="39"/>
      <c r="AB322" s="55"/>
      <c r="AC322" s="17"/>
      <c r="AD322" s="15"/>
      <c r="AE322" s="65"/>
      <c r="AF322" s="119"/>
      <c r="AG322" s="39"/>
      <c r="AH322" s="52"/>
      <c r="AJ322" s="17"/>
      <c r="AK322" s="17"/>
      <c r="AL322" s="17"/>
      <c r="AM322" s="17"/>
      <c r="AO322" s="31"/>
    </row>
    <row r="323" spans="2:41" s="3" customFormat="1" ht="9.9499999999999993" customHeight="1" x14ac:dyDescent="0.2">
      <c r="C323" s="188" t="s">
        <v>596</v>
      </c>
      <c r="D323" s="189"/>
      <c r="E323" s="189"/>
      <c r="L323" s="3" t="s">
        <v>87</v>
      </c>
      <c r="M323" s="3" t="s">
        <v>87</v>
      </c>
      <c r="N323" s="3" t="s">
        <v>87</v>
      </c>
      <c r="O323" s="3" t="s">
        <v>87</v>
      </c>
      <c r="P323" s="190"/>
      <c r="Q323" s="6"/>
      <c r="R323" s="78" t="s">
        <v>99</v>
      </c>
      <c r="S323" s="201" t="s">
        <v>137</v>
      </c>
      <c r="T323" s="202"/>
      <c r="U323" s="5"/>
      <c r="V323" s="52"/>
      <c r="W323" s="69"/>
      <c r="X323" s="69"/>
      <c r="Y323" s="52"/>
      <c r="Z323" s="39"/>
      <c r="AA323" s="39"/>
      <c r="AB323" s="55"/>
      <c r="AC323" s="17"/>
      <c r="AD323" s="15"/>
      <c r="AE323" s="65"/>
      <c r="AF323" s="119"/>
      <c r="AG323" s="17"/>
      <c r="AH323" s="52"/>
      <c r="AJ323" s="17"/>
      <c r="AK323" s="17"/>
      <c r="AL323" s="17"/>
      <c r="AM323" s="17"/>
      <c r="AO323" s="31" t="s">
        <v>58</v>
      </c>
    </row>
    <row r="324" spans="2:41" s="3" customFormat="1" ht="2.85" customHeight="1" x14ac:dyDescent="0.2">
      <c r="P324" s="73"/>
      <c r="Q324" s="89"/>
      <c r="R324" s="6"/>
      <c r="S324" s="39"/>
      <c r="T324" s="6"/>
      <c r="U324" s="5"/>
      <c r="V324" s="52"/>
      <c r="W324" s="56"/>
      <c r="X324" s="15"/>
      <c r="Y324" s="52"/>
      <c r="Z324" s="39"/>
      <c r="AA324" s="39"/>
      <c r="AB324" s="55"/>
      <c r="AC324" s="17"/>
      <c r="AD324" s="15"/>
      <c r="AE324" s="65"/>
      <c r="AF324" s="119"/>
      <c r="AG324" s="39"/>
      <c r="AH324" s="52"/>
      <c r="AJ324" s="17"/>
      <c r="AK324" s="17"/>
      <c r="AL324" s="17"/>
      <c r="AM324" s="17"/>
      <c r="AO324" s="31"/>
    </row>
    <row r="325" spans="2:41" s="3" customFormat="1" ht="9.9499999999999993" customHeight="1" x14ac:dyDescent="0.2">
      <c r="C325" s="188"/>
      <c r="D325" s="40" t="s">
        <v>9</v>
      </c>
      <c r="E325" s="169" t="s">
        <v>138</v>
      </c>
      <c r="F325" s="169"/>
      <c r="G325" s="169"/>
      <c r="H325" s="169"/>
      <c r="I325" s="169"/>
      <c r="J325" s="169"/>
      <c r="K325" s="169"/>
      <c r="L325" s="169"/>
      <c r="M325" s="169"/>
      <c r="N325" s="169"/>
      <c r="O325" s="169"/>
      <c r="P325" s="169"/>
      <c r="S325" s="21"/>
      <c r="T325" s="191"/>
      <c r="U325" s="5"/>
      <c r="V325" s="52"/>
      <c r="W325" s="69"/>
      <c r="X325" s="69"/>
      <c r="Y325" s="52"/>
      <c r="Z325" s="39"/>
      <c r="AA325" s="39"/>
      <c r="AB325" s="55"/>
      <c r="AC325" s="17"/>
      <c r="AD325" s="15"/>
      <c r="AE325" s="65"/>
      <c r="AF325" s="119"/>
      <c r="AG325" s="17"/>
      <c r="AH325" s="52"/>
      <c r="AJ325" s="17"/>
      <c r="AK325" s="17"/>
      <c r="AL325" s="17"/>
      <c r="AM325" s="17"/>
      <c r="AO325" s="31"/>
    </row>
    <row r="326" spans="2:41" s="3" customFormat="1" ht="1.5" customHeight="1" x14ac:dyDescent="0.2">
      <c r="P326" s="73"/>
      <c r="Q326" s="89"/>
      <c r="R326" s="6"/>
      <c r="S326" s="39"/>
      <c r="T326" s="6"/>
      <c r="U326" s="5"/>
      <c r="V326" s="52"/>
      <c r="W326" s="56"/>
      <c r="X326" s="15"/>
      <c r="Y326" s="52"/>
      <c r="Z326" s="39"/>
      <c r="AA326" s="39"/>
      <c r="AB326" s="55"/>
      <c r="AC326" s="17"/>
      <c r="AD326" s="15"/>
      <c r="AE326" s="65"/>
      <c r="AF326" s="119"/>
      <c r="AG326" s="39"/>
      <c r="AH326" s="52"/>
      <c r="AJ326" s="17"/>
      <c r="AK326" s="17"/>
      <c r="AL326" s="17"/>
      <c r="AM326" s="17"/>
      <c r="AO326" s="31"/>
    </row>
    <row r="327" spans="2:41" s="3" customFormat="1" ht="9.9499999999999993" customHeight="1" x14ac:dyDescent="0.2">
      <c r="B327" s="205" t="s">
        <v>106</v>
      </c>
      <c r="D327" s="40"/>
      <c r="E327" s="73" t="s">
        <v>347</v>
      </c>
      <c r="F327" s="73"/>
      <c r="G327" s="30" t="s">
        <v>48</v>
      </c>
      <c r="H327" s="30"/>
      <c r="I327" s="30"/>
      <c r="J327" s="30"/>
      <c r="K327" s="30"/>
      <c r="L327" s="30"/>
      <c r="M327" s="30"/>
      <c r="N327" s="30"/>
      <c r="P327" s="73" t="s">
        <v>132</v>
      </c>
      <c r="Q327" s="89"/>
      <c r="R327" s="29"/>
      <c r="S327" s="39">
        <f>IF(Suggested="Yes",AA327,AG327)</f>
        <v>16.05</v>
      </c>
      <c r="T327" s="37" t="s">
        <v>47</v>
      </c>
      <c r="U327" s="5" t="str">
        <f>+Instructions!$B$3</f>
        <v>B</v>
      </c>
      <c r="V327" s="52"/>
      <c r="W327" s="56">
        <f>+Instructions!$C$22</f>
        <v>0</v>
      </c>
      <c r="X327" s="17">
        <f>ROUND($AA327*(1-W327)+0.004999,2)</f>
        <v>16.05</v>
      </c>
      <c r="Y327" s="52"/>
      <c r="Z327" s="6" t="s">
        <v>654</v>
      </c>
      <c r="AA327" s="39">
        <v>16.05</v>
      </c>
      <c r="AB327" s="60">
        <f>+W327</f>
        <v>0</v>
      </c>
      <c r="AC327" s="17">
        <f>+X327</f>
        <v>16.05</v>
      </c>
      <c r="AD327" s="12">
        <f>(AG327-AC327)/AG327</f>
        <v>0</v>
      </c>
      <c r="AE327" s="116"/>
      <c r="AF327" s="211">
        <v>11</v>
      </c>
      <c r="AG327" s="210">
        <f>SUM(AJ327:AL327)+AE327</f>
        <v>16.05</v>
      </c>
      <c r="AH327" s="52"/>
      <c r="AJ327" s="17">
        <f>ROUND(AC327/(1-VLOOKUP(AF327,Group,2,FALSE)),2)</f>
        <v>16.05</v>
      </c>
      <c r="AK327" s="17">
        <f>IF(VLOOKUP(AF327,Group,5,FALSE)="YES",VLOOKUP(ROUND(ROUND(AJ327,1)-AJ327,2),Round,2,FALSE)+VLOOKUP(AF327,Group,6,FALSE),0)</f>
        <v>0</v>
      </c>
      <c r="AL327" s="17">
        <f>IF(VLOOKUP(AF327,Group,7,FALSE)="",0,ROUND(AJ327-0.04999,1)-AJ327+AM327)</f>
        <v>0</v>
      </c>
      <c r="AM327" s="17" t="str">
        <f>IF(VLOOKUP(AF327,Group,7,FALSE)="","",VLOOKUP(AF327,Group,7,FALSE))</f>
        <v/>
      </c>
      <c r="AO327" s="101" t="s">
        <v>58</v>
      </c>
    </row>
    <row r="328" spans="2:41" s="3" customFormat="1" ht="1.5" customHeight="1" x14ac:dyDescent="0.2">
      <c r="P328" s="73"/>
      <c r="Q328" s="89"/>
      <c r="R328" s="6"/>
      <c r="S328" s="39"/>
      <c r="T328" s="6"/>
      <c r="U328" s="5"/>
      <c r="V328" s="52"/>
      <c r="W328" s="56"/>
      <c r="X328" s="15"/>
      <c r="Y328" s="52"/>
      <c r="Z328" s="39"/>
      <c r="AA328" s="39"/>
      <c r="AB328" s="55"/>
      <c r="AC328" s="17"/>
      <c r="AD328" s="15"/>
      <c r="AE328" s="65"/>
      <c r="AF328" s="119"/>
      <c r="AG328" s="39"/>
      <c r="AH328" s="52"/>
      <c r="AJ328" s="17"/>
      <c r="AK328" s="17"/>
      <c r="AL328" s="17"/>
      <c r="AM328" s="17"/>
      <c r="AO328" s="31"/>
    </row>
    <row r="329" spans="2:41" s="3" customFormat="1" ht="9.75" customHeight="1" x14ac:dyDescent="0.2">
      <c r="D329" s="224" t="s">
        <v>178</v>
      </c>
      <c r="E329" s="225" t="s">
        <v>475</v>
      </c>
      <c r="K329" s="225"/>
      <c r="L329" s="225"/>
      <c r="P329" s="73"/>
      <c r="Q329" s="89"/>
      <c r="R329" s="6"/>
      <c r="S329" s="39"/>
      <c r="T329" s="6"/>
      <c r="U329" s="5"/>
      <c r="V329" s="52"/>
      <c r="W329" s="56"/>
      <c r="X329" s="15"/>
      <c r="Y329" s="52"/>
      <c r="Z329" s="39"/>
      <c r="AA329" s="39"/>
      <c r="AB329" s="55"/>
      <c r="AC329" s="17"/>
      <c r="AD329" s="15"/>
      <c r="AE329" s="65"/>
      <c r="AF329" s="119"/>
      <c r="AG329" s="39"/>
      <c r="AH329" s="52"/>
      <c r="AJ329" s="17"/>
      <c r="AK329" s="17"/>
      <c r="AL329" s="17"/>
      <c r="AM329" s="17"/>
      <c r="AO329" s="31"/>
    </row>
    <row r="330" spans="2:41" s="3" customFormat="1" ht="3.95" customHeight="1" x14ac:dyDescent="0.2">
      <c r="P330" s="73"/>
      <c r="Q330" s="89"/>
      <c r="R330" s="6"/>
      <c r="S330" s="39"/>
      <c r="T330" s="6"/>
      <c r="U330" s="5"/>
      <c r="V330" s="52"/>
      <c r="W330" s="56"/>
      <c r="X330" s="15"/>
      <c r="Y330" s="52"/>
      <c r="Z330" s="39"/>
      <c r="AA330" s="39"/>
      <c r="AB330" s="55"/>
      <c r="AC330" s="17"/>
      <c r="AD330" s="15"/>
      <c r="AE330" s="65"/>
      <c r="AF330" s="119"/>
      <c r="AG330" s="39"/>
      <c r="AH330" s="52"/>
      <c r="AJ330" s="17"/>
      <c r="AK330" s="17"/>
      <c r="AL330" s="17"/>
      <c r="AM330" s="17"/>
      <c r="AO330" s="31"/>
    </row>
    <row r="331" spans="2:41" s="3" customFormat="1" ht="9.9499999999999993" customHeight="1" x14ac:dyDescent="0.2">
      <c r="C331" s="188" t="s">
        <v>598</v>
      </c>
      <c r="D331" s="189"/>
      <c r="E331" s="189"/>
      <c r="L331" s="3" t="s">
        <v>87</v>
      </c>
      <c r="M331" s="3" t="s">
        <v>87</v>
      </c>
      <c r="N331" s="3" t="s">
        <v>87</v>
      </c>
      <c r="O331" s="3" t="s">
        <v>87</v>
      </c>
      <c r="P331" s="190"/>
      <c r="Q331" s="6"/>
      <c r="R331" s="78" t="s">
        <v>99</v>
      </c>
      <c r="S331" s="201" t="s">
        <v>231</v>
      </c>
      <c r="T331" s="202"/>
      <c r="U331" s="5"/>
      <c r="V331" s="52"/>
      <c r="W331" s="69"/>
      <c r="X331" s="69"/>
      <c r="Y331" s="52"/>
      <c r="Z331" s="39"/>
      <c r="AA331" s="39"/>
      <c r="AB331" s="55"/>
      <c r="AC331" s="17"/>
      <c r="AD331" s="15"/>
      <c r="AE331" s="65"/>
      <c r="AF331" s="119"/>
      <c r="AG331" s="17"/>
      <c r="AH331" s="52"/>
      <c r="AJ331" s="17"/>
      <c r="AK331" s="17"/>
      <c r="AL331" s="17"/>
      <c r="AM331" s="17"/>
      <c r="AO331" s="31" t="s">
        <v>58</v>
      </c>
    </row>
    <row r="332" spans="2:41" s="3" customFormat="1" ht="2.85" customHeight="1" x14ac:dyDescent="0.2">
      <c r="P332" s="73"/>
      <c r="Q332" s="89"/>
      <c r="R332" s="6"/>
      <c r="S332" s="39"/>
      <c r="T332" s="6"/>
      <c r="U332" s="5"/>
      <c r="V332" s="52"/>
      <c r="W332" s="56"/>
      <c r="X332" s="15"/>
      <c r="Y332" s="52"/>
      <c r="Z332" s="39"/>
      <c r="AA332" s="39"/>
      <c r="AB332" s="55"/>
      <c r="AC332" s="17"/>
      <c r="AD332" s="15"/>
      <c r="AE332" s="65"/>
      <c r="AF332" s="119"/>
      <c r="AG332" s="39"/>
      <c r="AH332" s="52"/>
      <c r="AJ332" s="17"/>
      <c r="AK332" s="17"/>
      <c r="AL332" s="17"/>
      <c r="AM332" s="17"/>
      <c r="AO332" s="31"/>
    </row>
    <row r="333" spans="2:41" s="3" customFormat="1" ht="9.9499999999999993" customHeight="1" x14ac:dyDescent="0.2">
      <c r="C333" s="188"/>
      <c r="D333" s="40" t="s">
        <v>9</v>
      </c>
      <c r="E333" s="169" t="s">
        <v>232</v>
      </c>
      <c r="F333" s="169"/>
      <c r="G333" s="169"/>
      <c r="H333" s="169" t="s">
        <v>234</v>
      </c>
      <c r="I333" s="169"/>
      <c r="J333" s="169"/>
      <c r="K333" s="169" t="s">
        <v>236</v>
      </c>
      <c r="L333" s="169"/>
      <c r="M333" s="169"/>
      <c r="N333" s="169"/>
      <c r="O333" s="169"/>
      <c r="P333" s="169"/>
      <c r="S333" s="21"/>
      <c r="T333" s="191"/>
      <c r="U333" s="5"/>
      <c r="V333" s="52"/>
      <c r="W333" s="69"/>
      <c r="X333" s="69"/>
      <c r="Y333" s="52"/>
      <c r="Z333" s="39"/>
      <c r="AA333" s="39"/>
      <c r="AB333" s="55"/>
      <c r="AC333" s="17"/>
      <c r="AD333" s="15"/>
      <c r="AE333" s="65"/>
      <c r="AF333" s="119"/>
      <c r="AG333" s="17"/>
      <c r="AH333" s="52"/>
      <c r="AJ333" s="17"/>
      <c r="AK333" s="17"/>
      <c r="AL333" s="17"/>
      <c r="AM333" s="17"/>
      <c r="AO333" s="31"/>
    </row>
    <row r="334" spans="2:41" s="3" customFormat="1" ht="9.9499999999999993" customHeight="1" x14ac:dyDescent="0.2">
      <c r="C334" s="188"/>
      <c r="D334" s="40"/>
      <c r="E334" s="169" t="s">
        <v>233</v>
      </c>
      <c r="F334" s="169"/>
      <c r="G334" s="169"/>
      <c r="H334" s="169" t="s">
        <v>235</v>
      </c>
      <c r="I334" s="169"/>
      <c r="J334" s="169"/>
      <c r="K334" s="169" t="s">
        <v>237</v>
      </c>
      <c r="L334" s="169"/>
      <c r="M334" s="169"/>
      <c r="N334" s="169"/>
      <c r="O334" s="169"/>
      <c r="P334" s="169"/>
      <c r="S334" s="21"/>
      <c r="T334" s="191"/>
      <c r="U334" s="5"/>
      <c r="V334" s="52"/>
      <c r="W334" s="69"/>
      <c r="X334" s="69"/>
      <c r="Y334" s="52"/>
      <c r="Z334" s="39"/>
      <c r="AA334" s="39"/>
      <c r="AB334" s="55"/>
      <c r="AC334" s="17"/>
      <c r="AD334" s="15"/>
      <c r="AE334" s="65"/>
      <c r="AF334" s="119"/>
      <c r="AG334" s="17"/>
      <c r="AH334" s="52"/>
      <c r="AJ334" s="17"/>
      <c r="AK334" s="17"/>
      <c r="AL334" s="17"/>
      <c r="AM334" s="17"/>
      <c r="AO334" s="31"/>
    </row>
    <row r="335" spans="2:41" s="3" customFormat="1" ht="1.5" customHeight="1" x14ac:dyDescent="0.2">
      <c r="P335" s="73"/>
      <c r="Q335" s="89"/>
      <c r="R335" s="6"/>
      <c r="S335" s="39"/>
      <c r="T335" s="6"/>
      <c r="U335" s="5"/>
      <c r="V335" s="52"/>
      <c r="W335" s="56"/>
      <c r="X335" s="15"/>
      <c r="Y335" s="52"/>
      <c r="Z335" s="39"/>
      <c r="AA335" s="39"/>
      <c r="AB335" s="55"/>
      <c r="AC335" s="17"/>
      <c r="AD335" s="15"/>
      <c r="AE335" s="65"/>
      <c r="AF335" s="119"/>
      <c r="AG335" s="39"/>
      <c r="AH335" s="52"/>
      <c r="AJ335" s="17"/>
      <c r="AK335" s="17"/>
      <c r="AL335" s="17"/>
      <c r="AM335" s="17"/>
      <c r="AO335" s="31"/>
    </row>
    <row r="336" spans="2:41" s="3" customFormat="1" ht="9.9499999999999993" customHeight="1" x14ac:dyDescent="0.2">
      <c r="B336" s="205" t="s">
        <v>106</v>
      </c>
      <c r="D336" s="40"/>
      <c r="E336" s="73" t="s">
        <v>350</v>
      </c>
      <c r="F336" s="73"/>
      <c r="G336" s="30" t="s">
        <v>460</v>
      </c>
      <c r="H336" s="30"/>
      <c r="I336" s="30"/>
      <c r="J336" s="30"/>
      <c r="K336" s="30"/>
      <c r="L336" s="30"/>
      <c r="M336" s="30"/>
      <c r="N336" s="30"/>
      <c r="P336" s="73" t="s">
        <v>312</v>
      </c>
      <c r="Q336" s="89"/>
      <c r="R336" s="29"/>
      <c r="S336" s="39">
        <f>IF(Suggested="Yes",AA336,AG336)</f>
        <v>15.2</v>
      </c>
      <c r="T336" s="37" t="s">
        <v>47</v>
      </c>
      <c r="U336" s="5" t="str">
        <f>+Instructions!$B$3</f>
        <v>B</v>
      </c>
      <c r="V336" s="52"/>
      <c r="W336" s="56">
        <f>+Instructions!$C$22</f>
        <v>0</v>
      </c>
      <c r="X336" s="17">
        <f>ROUND($AA336*(1-W336)+0.004999,2)</f>
        <v>15.2</v>
      </c>
      <c r="Y336" s="52"/>
      <c r="Z336" s="6" t="s">
        <v>654</v>
      </c>
      <c r="AA336" s="39">
        <v>15.2</v>
      </c>
      <c r="AB336" s="60">
        <f>+W336</f>
        <v>0</v>
      </c>
      <c r="AC336" s="17">
        <f>+X336</f>
        <v>15.2</v>
      </c>
      <c r="AD336" s="12">
        <f>(AG336-AC336)/AG336</f>
        <v>0</v>
      </c>
      <c r="AE336" s="116"/>
      <c r="AF336" s="211">
        <v>11</v>
      </c>
      <c r="AG336" s="210">
        <f>SUM(AJ336:AL336)+AE336</f>
        <v>15.2</v>
      </c>
      <c r="AH336" s="52"/>
      <c r="AJ336" s="17">
        <f>ROUND(AC336/(1-VLOOKUP(AF336,Group,2,FALSE)),2)</f>
        <v>15.2</v>
      </c>
      <c r="AK336" s="17">
        <f>IF(VLOOKUP(AF336,Group,5,FALSE)="YES",VLOOKUP(ROUND(ROUND(AJ336,1)-AJ336,2),Round,2,FALSE)+VLOOKUP(AF336,Group,6,FALSE),0)</f>
        <v>0</v>
      </c>
      <c r="AL336" s="17">
        <f>IF(VLOOKUP(AF336,Group,7,FALSE)="",0,ROUND(AJ336-0.04999,1)-AJ336+AM336)</f>
        <v>0</v>
      </c>
      <c r="AM336" s="17" t="str">
        <f>IF(VLOOKUP(AF336,Group,7,FALSE)="","",VLOOKUP(AF336,Group,7,FALSE))</f>
        <v/>
      </c>
      <c r="AO336" s="101" t="s">
        <v>58</v>
      </c>
    </row>
    <row r="337" spans="2:41" s="3" customFormat="1" ht="3.95" customHeight="1" x14ac:dyDescent="0.2">
      <c r="P337" s="73"/>
      <c r="Q337" s="89"/>
      <c r="R337" s="6"/>
      <c r="S337" s="39"/>
      <c r="T337" s="6"/>
      <c r="U337" s="5"/>
      <c r="V337" s="52"/>
      <c r="W337" s="56"/>
      <c r="X337" s="15"/>
      <c r="Y337" s="52"/>
      <c r="Z337" s="39"/>
      <c r="AA337" s="39"/>
      <c r="AB337" s="55"/>
      <c r="AC337" s="17"/>
      <c r="AD337" s="15"/>
      <c r="AE337" s="65"/>
      <c r="AF337" s="119"/>
      <c r="AG337" s="39"/>
      <c r="AH337" s="52"/>
      <c r="AJ337" s="17"/>
      <c r="AK337" s="17"/>
      <c r="AL337" s="17"/>
      <c r="AM337" s="17"/>
      <c r="AO337" s="31"/>
    </row>
    <row r="338" spans="2:41" s="3" customFormat="1" ht="9.9499999999999993" customHeight="1" x14ac:dyDescent="0.2">
      <c r="C338" s="188" t="s">
        <v>639</v>
      </c>
      <c r="D338" s="189"/>
      <c r="E338" s="189"/>
      <c r="L338" s="3" t="s">
        <v>87</v>
      </c>
      <c r="M338" s="3" t="s">
        <v>87</v>
      </c>
      <c r="N338" s="3" t="s">
        <v>87</v>
      </c>
      <c r="O338" s="3" t="s">
        <v>87</v>
      </c>
      <c r="P338" s="190"/>
      <c r="Q338" s="6"/>
      <c r="R338" s="78" t="s">
        <v>99</v>
      </c>
      <c r="S338" s="201" t="s">
        <v>640</v>
      </c>
      <c r="T338" s="202"/>
      <c r="U338" s="5"/>
      <c r="V338" s="52"/>
      <c r="W338" s="69"/>
      <c r="X338" s="69"/>
      <c r="Y338" s="52"/>
      <c r="Z338" s="39"/>
      <c r="AA338" s="39"/>
      <c r="AB338" s="55"/>
      <c r="AC338" s="17"/>
      <c r="AD338" s="15"/>
      <c r="AE338" s="65"/>
      <c r="AF338" s="119"/>
      <c r="AG338" s="17"/>
      <c r="AH338" s="52"/>
      <c r="AJ338" s="17"/>
      <c r="AK338" s="17"/>
      <c r="AL338" s="17"/>
      <c r="AM338" s="17"/>
      <c r="AO338" s="31" t="s">
        <v>58</v>
      </c>
    </row>
    <row r="339" spans="2:41" s="3" customFormat="1" ht="2.85" customHeight="1" x14ac:dyDescent="0.2">
      <c r="P339" s="73"/>
      <c r="Q339" s="89"/>
      <c r="R339" s="6"/>
      <c r="S339" s="39"/>
      <c r="T339" s="6"/>
      <c r="U339" s="5"/>
      <c r="V339" s="52"/>
      <c r="W339" s="56"/>
      <c r="X339" s="15"/>
      <c r="Y339" s="52"/>
      <c r="Z339" s="39"/>
      <c r="AA339" s="39"/>
      <c r="AB339" s="55"/>
      <c r="AC339" s="17"/>
      <c r="AD339" s="15"/>
      <c r="AE339" s="65"/>
      <c r="AF339" s="119"/>
      <c r="AG339" s="39"/>
      <c r="AH339" s="52"/>
      <c r="AJ339" s="17"/>
      <c r="AK339" s="17"/>
      <c r="AL339" s="17"/>
      <c r="AM339" s="17"/>
      <c r="AO339" s="31"/>
    </row>
    <row r="340" spans="2:41" s="3" customFormat="1" ht="9.9499999999999993" customHeight="1" x14ac:dyDescent="0.2">
      <c r="C340" s="188"/>
      <c r="D340" s="40" t="s">
        <v>9</v>
      </c>
      <c r="E340" s="169" t="s">
        <v>641</v>
      </c>
      <c r="F340" s="169"/>
      <c r="G340" s="169"/>
      <c r="H340" s="169"/>
      <c r="I340" s="169"/>
      <c r="J340" s="169"/>
      <c r="K340" s="169"/>
      <c r="L340" s="169"/>
      <c r="M340" s="169"/>
      <c r="N340" s="169"/>
      <c r="O340" s="169"/>
      <c r="P340" s="169"/>
      <c r="S340" s="21"/>
      <c r="T340" s="191"/>
      <c r="U340" s="5"/>
      <c r="V340" s="52"/>
      <c r="W340" s="69"/>
      <c r="X340" s="69"/>
      <c r="Y340" s="52"/>
      <c r="Z340" s="39"/>
      <c r="AA340" s="39"/>
      <c r="AB340" s="55"/>
      <c r="AC340" s="17"/>
      <c r="AD340" s="15"/>
      <c r="AE340" s="65"/>
      <c r="AF340" s="119"/>
      <c r="AG340" s="17"/>
      <c r="AH340" s="52"/>
      <c r="AJ340" s="17"/>
      <c r="AK340" s="17"/>
      <c r="AL340" s="17"/>
      <c r="AM340" s="17"/>
      <c r="AO340" s="31"/>
    </row>
    <row r="341" spans="2:41" s="3" customFormat="1" ht="1.5" customHeight="1" x14ac:dyDescent="0.2">
      <c r="P341" s="73"/>
      <c r="Q341" s="89"/>
      <c r="R341" s="6"/>
      <c r="S341" s="39"/>
      <c r="T341" s="6"/>
      <c r="U341" s="5"/>
      <c r="V341" s="52"/>
      <c r="W341" s="56"/>
      <c r="X341" s="15"/>
      <c r="Y341" s="52"/>
      <c r="Z341" s="39"/>
      <c r="AA341" s="39"/>
      <c r="AB341" s="55"/>
      <c r="AC341" s="17"/>
      <c r="AD341" s="15"/>
      <c r="AE341" s="65"/>
      <c r="AF341" s="119"/>
      <c r="AG341" s="39"/>
      <c r="AH341" s="52"/>
      <c r="AJ341" s="17"/>
      <c r="AK341" s="17"/>
      <c r="AL341" s="17"/>
      <c r="AM341" s="17"/>
      <c r="AO341" s="31"/>
    </row>
    <row r="342" spans="2:41" s="3" customFormat="1" ht="9.9499999999999993" customHeight="1" x14ac:dyDescent="0.2">
      <c r="B342" s="205" t="s">
        <v>106</v>
      </c>
      <c r="D342" s="40"/>
      <c r="E342" s="73" t="s">
        <v>623</v>
      </c>
      <c r="F342" s="73"/>
      <c r="G342" s="30" t="s">
        <v>48</v>
      </c>
      <c r="H342" s="30"/>
      <c r="I342" s="30"/>
      <c r="J342" s="30"/>
      <c r="K342" s="30"/>
      <c r="L342" s="30"/>
      <c r="M342" s="30"/>
      <c r="N342" s="30"/>
      <c r="P342" s="73" t="s">
        <v>624</v>
      </c>
      <c r="Q342" s="89"/>
      <c r="R342" s="29"/>
      <c r="S342" s="39">
        <f>IF(Suggested="Yes",AA342,AG342)</f>
        <v>12.75</v>
      </c>
      <c r="T342" s="37" t="s">
        <v>47</v>
      </c>
      <c r="U342" s="5" t="str">
        <f>+Instructions!$B$3</f>
        <v>B</v>
      </c>
      <c r="V342" s="52"/>
      <c r="W342" s="56">
        <f>+Instructions!$C$22</f>
        <v>0</v>
      </c>
      <c r="X342" s="17">
        <f t="shared" ref="X342:X343" si="287">ROUND($AA342*(1-W342)+0.004999,2)</f>
        <v>12.75</v>
      </c>
      <c r="Y342" s="52"/>
      <c r="Z342" s="6" t="s">
        <v>653</v>
      </c>
      <c r="AA342" s="39">
        <v>12.75</v>
      </c>
      <c r="AB342" s="60">
        <f t="shared" ref="AB342:AB343" si="288">+W342</f>
        <v>0</v>
      </c>
      <c r="AC342" s="17">
        <f t="shared" ref="AC342:AC343" si="289">+X342</f>
        <v>12.75</v>
      </c>
      <c r="AD342" s="12">
        <f t="shared" ref="AD342:AD343" si="290">(AG342-AC342)/AG342</f>
        <v>0</v>
      </c>
      <c r="AE342" s="116"/>
      <c r="AF342" s="211">
        <v>11</v>
      </c>
      <c r="AG342" s="210">
        <f t="shared" ref="AG342:AG343" si="291">SUM(AJ342:AL342)+AE342</f>
        <v>12.75</v>
      </c>
      <c r="AH342" s="52"/>
      <c r="AJ342" s="17">
        <f t="shared" ref="AJ342:AJ343" si="292">ROUND(AC342/(1-VLOOKUP(AF342,Group,2,FALSE)),2)</f>
        <v>12.75</v>
      </c>
      <c r="AK342" s="17">
        <f t="shared" ref="AK342:AK343" si="293">IF(VLOOKUP(AF342,Group,5,FALSE)="YES",VLOOKUP(ROUND(ROUND(AJ342,1)-AJ342,2),Round,2,FALSE)+VLOOKUP(AF342,Group,6,FALSE),0)</f>
        <v>0</v>
      </c>
      <c r="AL342" s="17">
        <f t="shared" ref="AL342:AL343" si="294">IF(VLOOKUP(AF342,Group,7,FALSE)="",0,ROUND(AJ342-0.04999,1)-AJ342+AM342)</f>
        <v>0</v>
      </c>
      <c r="AM342" s="17" t="str">
        <f t="shared" ref="AM342:AM343" si="295">IF(VLOOKUP(AF342,Group,7,FALSE)="","",VLOOKUP(AF342,Group,7,FALSE))</f>
        <v/>
      </c>
      <c r="AO342" s="101" t="s">
        <v>58</v>
      </c>
    </row>
    <row r="343" spans="2:41" s="3" customFormat="1" ht="9.9499999999999993" customHeight="1" x14ac:dyDescent="0.2">
      <c r="B343" s="205" t="s">
        <v>106</v>
      </c>
      <c r="D343" s="40"/>
      <c r="E343" s="73" t="s">
        <v>430</v>
      </c>
      <c r="F343" s="73"/>
      <c r="G343" s="30" t="s">
        <v>48</v>
      </c>
      <c r="H343" s="30"/>
      <c r="I343" s="30"/>
      <c r="J343" s="30"/>
      <c r="K343" s="30"/>
      <c r="L343" s="30"/>
      <c r="M343" s="30"/>
      <c r="N343" s="30"/>
      <c r="P343" s="73" t="s">
        <v>198</v>
      </c>
      <c r="Q343" s="89"/>
      <c r="R343" s="29"/>
      <c r="S343" s="39">
        <f>IF(Suggested="Yes",AA343,AG343)</f>
        <v>14.9</v>
      </c>
      <c r="T343" s="37" t="s">
        <v>47</v>
      </c>
      <c r="U343" s="5" t="str">
        <f>+Instructions!$B$3</f>
        <v>B</v>
      </c>
      <c r="V343" s="52"/>
      <c r="W343" s="56">
        <f>+Instructions!$C$22</f>
        <v>0</v>
      </c>
      <c r="X343" s="17">
        <f t="shared" si="287"/>
        <v>14.9</v>
      </c>
      <c r="Y343" s="52"/>
      <c r="Z343" s="6" t="s">
        <v>653</v>
      </c>
      <c r="AA343" s="39">
        <v>14.9</v>
      </c>
      <c r="AB343" s="60">
        <f t="shared" si="288"/>
        <v>0</v>
      </c>
      <c r="AC343" s="17">
        <f t="shared" si="289"/>
        <v>14.9</v>
      </c>
      <c r="AD343" s="12">
        <f t="shared" si="290"/>
        <v>0</v>
      </c>
      <c r="AE343" s="116"/>
      <c r="AF343" s="211">
        <v>11</v>
      </c>
      <c r="AG343" s="210">
        <f t="shared" si="291"/>
        <v>14.9</v>
      </c>
      <c r="AH343" s="52"/>
      <c r="AJ343" s="17">
        <f t="shared" si="292"/>
        <v>14.9</v>
      </c>
      <c r="AK343" s="17">
        <f t="shared" si="293"/>
        <v>0</v>
      </c>
      <c r="AL343" s="17">
        <f t="shared" si="294"/>
        <v>0</v>
      </c>
      <c r="AM343" s="17" t="str">
        <f t="shared" si="295"/>
        <v/>
      </c>
      <c r="AO343" s="101" t="s">
        <v>58</v>
      </c>
    </row>
    <row r="344" spans="2:41" s="3" customFormat="1" ht="3.95" customHeight="1" x14ac:dyDescent="0.2">
      <c r="P344" s="73"/>
      <c r="Q344" s="89"/>
      <c r="R344" s="6"/>
      <c r="S344" s="39"/>
      <c r="T344" s="6"/>
      <c r="U344" s="5"/>
      <c r="V344" s="52"/>
      <c r="W344" s="56"/>
      <c r="X344" s="15"/>
      <c r="Y344" s="52"/>
      <c r="Z344" s="39"/>
      <c r="AA344" s="39"/>
      <c r="AB344" s="55"/>
      <c r="AC344" s="17"/>
      <c r="AD344" s="15"/>
      <c r="AE344" s="65"/>
      <c r="AF344" s="119"/>
      <c r="AG344" s="39"/>
      <c r="AH344" s="52"/>
      <c r="AJ344" s="17"/>
      <c r="AK344" s="17"/>
      <c r="AL344" s="17"/>
      <c r="AM344" s="17"/>
      <c r="AO344" s="31"/>
    </row>
    <row r="345" spans="2:41" s="3" customFormat="1" ht="9.9499999999999993" customHeight="1" x14ac:dyDescent="0.2">
      <c r="C345" s="188" t="s">
        <v>599</v>
      </c>
      <c r="D345" s="189"/>
      <c r="E345" s="189"/>
      <c r="L345" s="3" t="s">
        <v>87</v>
      </c>
      <c r="M345" s="3" t="s">
        <v>87</v>
      </c>
      <c r="N345" s="3" t="s">
        <v>87</v>
      </c>
      <c r="O345" s="3" t="s">
        <v>87</v>
      </c>
      <c r="P345" s="190"/>
      <c r="Q345" s="6"/>
      <c r="R345" s="78" t="s">
        <v>99</v>
      </c>
      <c r="S345" s="201" t="s">
        <v>285</v>
      </c>
      <c r="T345" s="202"/>
      <c r="U345" s="5"/>
      <c r="V345" s="52"/>
      <c r="W345" s="69"/>
      <c r="X345" s="69"/>
      <c r="Y345" s="52"/>
      <c r="Z345" s="39"/>
      <c r="AA345" s="39"/>
      <c r="AB345" s="55"/>
      <c r="AC345" s="17"/>
      <c r="AD345" s="15"/>
      <c r="AE345" s="65"/>
      <c r="AF345" s="119"/>
      <c r="AG345" s="17"/>
      <c r="AH345" s="52"/>
      <c r="AJ345" s="17"/>
      <c r="AK345" s="17"/>
      <c r="AL345" s="17"/>
      <c r="AM345" s="17"/>
      <c r="AO345" s="31" t="s">
        <v>58</v>
      </c>
    </row>
    <row r="346" spans="2:41" s="3" customFormat="1" ht="2.85" customHeight="1" x14ac:dyDescent="0.2">
      <c r="P346" s="73"/>
      <c r="Q346" s="89"/>
      <c r="R346" s="6"/>
      <c r="S346" s="39"/>
      <c r="T346" s="6"/>
      <c r="U346" s="5"/>
      <c r="V346" s="52"/>
      <c r="W346" s="56"/>
      <c r="X346" s="15"/>
      <c r="Y346" s="52"/>
      <c r="Z346" s="39"/>
      <c r="AA346" s="39"/>
      <c r="AB346" s="55"/>
      <c r="AC346" s="17"/>
      <c r="AD346" s="15"/>
      <c r="AE346" s="65"/>
      <c r="AF346" s="119"/>
      <c r="AG346" s="39"/>
      <c r="AH346" s="52"/>
      <c r="AJ346" s="17"/>
      <c r="AK346" s="17"/>
      <c r="AL346" s="17"/>
      <c r="AM346" s="17"/>
      <c r="AO346" s="31"/>
    </row>
    <row r="347" spans="2:41" s="3" customFormat="1" ht="9.9499999999999993" customHeight="1" x14ac:dyDescent="0.2">
      <c r="C347" s="188"/>
      <c r="D347" s="40" t="s">
        <v>9</v>
      </c>
      <c r="E347" s="169" t="s">
        <v>286</v>
      </c>
      <c r="F347" s="169" t="s">
        <v>121</v>
      </c>
      <c r="G347" s="169"/>
      <c r="H347" s="169"/>
      <c r="I347" s="169" t="s">
        <v>290</v>
      </c>
      <c r="J347" s="169"/>
      <c r="K347" s="169" t="s">
        <v>135</v>
      </c>
      <c r="L347" s="169"/>
      <c r="M347" s="169"/>
      <c r="N347" s="169"/>
      <c r="O347" s="169"/>
      <c r="P347" s="169"/>
      <c r="S347" s="21"/>
      <c r="T347" s="191"/>
      <c r="U347" s="5"/>
      <c r="V347" s="52"/>
      <c r="W347" s="69"/>
      <c r="X347" s="69"/>
      <c r="Y347" s="52"/>
      <c r="Z347" s="39"/>
      <c r="AA347" s="39"/>
      <c r="AB347" s="55"/>
      <c r="AC347" s="17"/>
      <c r="AD347" s="15"/>
      <c r="AE347" s="65"/>
      <c r="AF347" s="119"/>
      <c r="AG347" s="17"/>
      <c r="AH347" s="52"/>
      <c r="AJ347" s="17"/>
      <c r="AK347" s="17"/>
      <c r="AL347" s="17"/>
      <c r="AM347" s="17"/>
      <c r="AO347" s="31"/>
    </row>
    <row r="348" spans="2:41" s="3" customFormat="1" ht="9.9499999999999993" customHeight="1" x14ac:dyDescent="0.2">
      <c r="C348" s="188"/>
      <c r="D348" s="40"/>
      <c r="E348" s="169" t="s">
        <v>287</v>
      </c>
      <c r="F348" s="169" t="s">
        <v>288</v>
      </c>
      <c r="G348" s="169"/>
      <c r="H348" s="169"/>
      <c r="I348" s="169" t="s">
        <v>289</v>
      </c>
      <c r="J348" s="169"/>
      <c r="L348" s="169"/>
      <c r="M348" s="169"/>
      <c r="N348" s="169"/>
      <c r="O348" s="169"/>
      <c r="P348" s="169"/>
      <c r="S348" s="21"/>
      <c r="T348" s="191"/>
      <c r="U348" s="5"/>
      <c r="V348" s="52"/>
      <c r="W348" s="69"/>
      <c r="X348" s="69"/>
      <c r="Y348" s="52"/>
      <c r="Z348" s="39"/>
      <c r="AA348" s="39"/>
      <c r="AB348" s="55"/>
      <c r="AC348" s="17"/>
      <c r="AD348" s="15"/>
      <c r="AE348" s="65"/>
      <c r="AF348" s="119"/>
      <c r="AG348" s="17"/>
      <c r="AH348" s="52"/>
      <c r="AJ348" s="17"/>
      <c r="AK348" s="17"/>
      <c r="AL348" s="17"/>
      <c r="AM348" s="17"/>
      <c r="AO348" s="31"/>
    </row>
    <row r="349" spans="2:41" s="3" customFormat="1" ht="1.5" customHeight="1" x14ac:dyDescent="0.2">
      <c r="P349" s="73"/>
      <c r="Q349" s="89"/>
      <c r="R349" s="6"/>
      <c r="S349" s="39"/>
      <c r="T349" s="6"/>
      <c r="U349" s="5"/>
      <c r="V349" s="52"/>
      <c r="W349" s="56"/>
      <c r="X349" s="15"/>
      <c r="Y349" s="52"/>
      <c r="Z349" s="39"/>
      <c r="AA349" s="39"/>
      <c r="AB349" s="55"/>
      <c r="AC349" s="17"/>
      <c r="AD349" s="15"/>
      <c r="AE349" s="65"/>
      <c r="AF349" s="119"/>
      <c r="AG349" s="39"/>
      <c r="AH349" s="52"/>
      <c r="AJ349" s="17"/>
      <c r="AK349" s="17"/>
      <c r="AL349" s="17"/>
      <c r="AM349" s="17"/>
      <c r="AO349" s="31"/>
    </row>
    <row r="350" spans="2:41" s="3" customFormat="1" ht="9.9499999999999993" customHeight="1" x14ac:dyDescent="0.2">
      <c r="B350" s="205" t="s">
        <v>106</v>
      </c>
      <c r="D350" s="40"/>
      <c r="E350" s="73" t="s">
        <v>351</v>
      </c>
      <c r="F350" s="73"/>
      <c r="G350" s="30" t="s">
        <v>48</v>
      </c>
      <c r="H350" s="30"/>
      <c r="I350" s="30"/>
      <c r="J350" s="30"/>
      <c r="K350" s="30"/>
      <c r="L350" s="30" t="s">
        <v>87</v>
      </c>
      <c r="M350" s="30"/>
      <c r="N350" s="30"/>
      <c r="P350" s="73" t="s">
        <v>293</v>
      </c>
      <c r="Q350" s="89"/>
      <c r="R350" s="29"/>
      <c r="S350" s="39">
        <f>IF(Suggested="Yes",AA350,AG350)</f>
        <v>17.7</v>
      </c>
      <c r="T350" s="37" t="s">
        <v>47</v>
      </c>
      <c r="U350" s="5" t="str">
        <f>+Instructions!$B$3</f>
        <v>B</v>
      </c>
      <c r="V350" s="52"/>
      <c r="W350" s="56">
        <f>+Instructions!$C$22</f>
        <v>0</v>
      </c>
      <c r="X350" s="17">
        <f>ROUND($AA350*(1-W350)+0.004999,2)</f>
        <v>17.7</v>
      </c>
      <c r="Y350" s="52"/>
      <c r="Z350" s="6" t="s">
        <v>654</v>
      </c>
      <c r="AA350" s="39">
        <v>17.7</v>
      </c>
      <c r="AB350" s="60">
        <f t="shared" ref="AB350:AC352" si="296">+W350</f>
        <v>0</v>
      </c>
      <c r="AC350" s="17">
        <f t="shared" si="296"/>
        <v>17.7</v>
      </c>
      <c r="AD350" s="12">
        <f>(AG350-AC350)/AG350</f>
        <v>0</v>
      </c>
      <c r="AE350" s="116"/>
      <c r="AF350" s="211">
        <v>11</v>
      </c>
      <c r="AG350" s="210">
        <f>SUM(AJ350:AL350)+AE350</f>
        <v>17.7</v>
      </c>
      <c r="AH350" s="52"/>
      <c r="AJ350" s="17">
        <f>ROUND(AC350/(1-VLOOKUP(AF350,Group,2,FALSE)),2)</f>
        <v>17.7</v>
      </c>
      <c r="AK350" s="17">
        <f>IF(VLOOKUP(AF350,Group,5,FALSE)="YES",VLOOKUP(ROUND(ROUND(AJ350,1)-AJ350,2),Round,2,FALSE)+VLOOKUP(AF350,Group,6,FALSE),0)</f>
        <v>0</v>
      </c>
      <c r="AL350" s="17">
        <f>IF(VLOOKUP(AF350,Group,7,FALSE)="",0,ROUND(AJ350-0.04999,1)-AJ350+AM350)</f>
        <v>0</v>
      </c>
      <c r="AM350" s="17" t="str">
        <f>IF(VLOOKUP(AF350,Group,7,FALSE)="","",VLOOKUP(AF350,Group,7,FALSE))</f>
        <v/>
      </c>
      <c r="AO350" s="101" t="s">
        <v>58</v>
      </c>
    </row>
    <row r="351" spans="2:41" s="3" customFormat="1" ht="9.9499999999999993" customHeight="1" x14ac:dyDescent="0.2">
      <c r="B351" s="205" t="s">
        <v>106</v>
      </c>
      <c r="D351" s="40"/>
      <c r="E351" s="73" t="s">
        <v>352</v>
      </c>
      <c r="F351" s="73"/>
      <c r="G351" s="30" t="s">
        <v>48</v>
      </c>
      <c r="H351" s="30"/>
      <c r="I351" s="30"/>
      <c r="J351" s="30"/>
      <c r="K351" s="30"/>
      <c r="L351" s="30" t="s">
        <v>87</v>
      </c>
      <c r="M351" s="30"/>
      <c r="N351" s="30"/>
      <c r="P351" s="73" t="s">
        <v>132</v>
      </c>
      <c r="Q351" s="89"/>
      <c r="R351" s="29" t="s">
        <v>52</v>
      </c>
      <c r="S351" s="39">
        <f>IF(Suggested="Yes",AA351,AG351)</f>
        <v>17.899999999999999</v>
      </c>
      <c r="T351" s="37" t="s">
        <v>47</v>
      </c>
      <c r="U351" s="5" t="str">
        <f>+Instructions!$B$3</f>
        <v>B</v>
      </c>
      <c r="V351" s="52"/>
      <c r="W351" s="56">
        <f>+Instructions!$C$22</f>
        <v>0</v>
      </c>
      <c r="X351" s="17">
        <f>ROUND($AA351*(1-W351)+0.004999,2)</f>
        <v>17.899999999999999</v>
      </c>
      <c r="Y351" s="52"/>
      <c r="Z351" s="6" t="s">
        <v>654</v>
      </c>
      <c r="AA351" s="39">
        <v>17.899999999999999</v>
      </c>
      <c r="AB351" s="60">
        <f t="shared" si="296"/>
        <v>0</v>
      </c>
      <c r="AC351" s="17">
        <f t="shared" si="296"/>
        <v>17.899999999999999</v>
      </c>
      <c r="AD351" s="12">
        <f>(AG351-AC351)/AG351</f>
        <v>0</v>
      </c>
      <c r="AE351" s="116"/>
      <c r="AF351" s="211">
        <v>11</v>
      </c>
      <c r="AG351" s="210">
        <f>SUM(AJ351:AL351)+AE351</f>
        <v>17.899999999999999</v>
      </c>
      <c r="AH351" s="52"/>
      <c r="AJ351" s="17">
        <f>ROUND(AC351/(1-VLOOKUP(AF351,Group,2,FALSE)),2)</f>
        <v>17.899999999999999</v>
      </c>
      <c r="AK351" s="17">
        <f>IF(VLOOKUP(AF351,Group,5,FALSE)="YES",VLOOKUP(ROUND(ROUND(AJ351,1)-AJ351,2),Round,2,FALSE)+VLOOKUP(AF351,Group,6,FALSE),0)</f>
        <v>0</v>
      </c>
      <c r="AL351" s="17">
        <f>IF(VLOOKUP(AF351,Group,7,FALSE)="",0,ROUND(AJ351-0.04999,1)-AJ351+AM351)</f>
        <v>0</v>
      </c>
      <c r="AM351" s="17" t="str">
        <f>IF(VLOOKUP(AF351,Group,7,FALSE)="","",VLOOKUP(AF351,Group,7,FALSE))</f>
        <v/>
      </c>
      <c r="AO351" s="101" t="s">
        <v>58</v>
      </c>
    </row>
    <row r="352" spans="2:41" s="3" customFormat="1" ht="9.9499999999999993" customHeight="1" x14ac:dyDescent="0.2">
      <c r="B352" s="205" t="s">
        <v>106</v>
      </c>
      <c r="D352" s="40"/>
      <c r="E352" s="73" t="s">
        <v>353</v>
      </c>
      <c r="F352" s="73"/>
      <c r="G352" s="30" t="s">
        <v>48</v>
      </c>
      <c r="H352" s="30"/>
      <c r="I352" s="30"/>
      <c r="J352" s="30"/>
      <c r="K352" s="30"/>
      <c r="L352" s="30" t="s">
        <v>87</v>
      </c>
      <c r="M352" s="30"/>
      <c r="N352" s="30"/>
      <c r="P352" s="73" t="s">
        <v>294</v>
      </c>
      <c r="Q352" s="89"/>
      <c r="R352" s="29" t="s">
        <v>52</v>
      </c>
      <c r="S352" s="39">
        <f>IF(Suggested="Yes",AA352,AG352)</f>
        <v>18.649999999999999</v>
      </c>
      <c r="T352" s="37" t="s">
        <v>47</v>
      </c>
      <c r="U352" s="5" t="str">
        <f>+Instructions!$B$3</f>
        <v>B</v>
      </c>
      <c r="V352" s="52"/>
      <c r="W352" s="56">
        <f>+Instructions!$C$22</f>
        <v>0</v>
      </c>
      <c r="X352" s="17">
        <f>ROUND($AA352*(1-W352)+0.004999,2)</f>
        <v>18.649999999999999</v>
      </c>
      <c r="Y352" s="52"/>
      <c r="Z352" s="6" t="s">
        <v>654</v>
      </c>
      <c r="AA352" s="39">
        <v>18.649999999999999</v>
      </c>
      <c r="AB352" s="60">
        <f t="shared" si="296"/>
        <v>0</v>
      </c>
      <c r="AC352" s="17">
        <f t="shared" si="296"/>
        <v>18.649999999999999</v>
      </c>
      <c r="AD352" s="12">
        <f>(AG352-AC352)/AG352</f>
        <v>0</v>
      </c>
      <c r="AE352" s="116"/>
      <c r="AF352" s="211">
        <v>11</v>
      </c>
      <c r="AG352" s="210">
        <f>SUM(AJ352:AL352)+AE352</f>
        <v>18.649999999999999</v>
      </c>
      <c r="AH352" s="52"/>
      <c r="AJ352" s="17">
        <f>ROUND(AC352/(1-VLOOKUP(AF352,Group,2,FALSE)),2)</f>
        <v>18.649999999999999</v>
      </c>
      <c r="AK352" s="17">
        <f>IF(VLOOKUP(AF352,Group,5,FALSE)="YES",VLOOKUP(ROUND(ROUND(AJ352,1)-AJ352,2),Round,2,FALSE)+VLOOKUP(AF352,Group,6,FALSE),0)</f>
        <v>0</v>
      </c>
      <c r="AL352" s="17">
        <f>IF(VLOOKUP(AF352,Group,7,FALSE)="",0,ROUND(AJ352-0.04999,1)-AJ352+AM352)</f>
        <v>0</v>
      </c>
      <c r="AM352" s="17" t="str">
        <f>IF(VLOOKUP(AF352,Group,7,FALSE)="","",VLOOKUP(AF352,Group,7,FALSE))</f>
        <v/>
      </c>
      <c r="AO352" s="101" t="s">
        <v>58</v>
      </c>
    </row>
    <row r="353" spans="2:41" s="3" customFormat="1" ht="1.5" customHeight="1" x14ac:dyDescent="0.2">
      <c r="P353" s="73"/>
      <c r="Q353" s="89"/>
      <c r="R353" s="6"/>
      <c r="S353" s="39"/>
      <c r="T353" s="6"/>
      <c r="U353" s="5"/>
      <c r="V353" s="52"/>
      <c r="W353" s="56"/>
      <c r="X353" s="15"/>
      <c r="Y353" s="52"/>
      <c r="Z353" s="39"/>
      <c r="AA353" s="39"/>
      <c r="AB353" s="55"/>
      <c r="AC353" s="17"/>
      <c r="AD353" s="15"/>
      <c r="AE353" s="65"/>
      <c r="AF353" s="119"/>
      <c r="AG353" s="39"/>
      <c r="AH353" s="52"/>
      <c r="AJ353" s="17"/>
      <c r="AK353" s="17"/>
      <c r="AL353" s="17"/>
      <c r="AM353" s="17"/>
      <c r="AO353" s="31"/>
    </row>
    <row r="354" spans="2:41" s="3" customFormat="1" ht="9.9499999999999993" customHeight="1" x14ac:dyDescent="0.2">
      <c r="B354" s="204" t="s">
        <v>107</v>
      </c>
      <c r="D354" s="40"/>
      <c r="E354" s="73" t="s">
        <v>127</v>
      </c>
      <c r="F354" s="73"/>
      <c r="G354" s="30" t="s">
        <v>101</v>
      </c>
      <c r="H354" s="73"/>
      <c r="I354" s="30"/>
      <c r="J354" s="30"/>
      <c r="K354" s="30"/>
      <c r="L354" s="30"/>
      <c r="M354" s="30"/>
      <c r="N354" s="30"/>
      <c r="P354" s="73"/>
      <c r="Q354" s="89"/>
      <c r="R354" s="29"/>
      <c r="S354" s="39">
        <f>IF(Suggested="Yes",AA354,AG354)</f>
        <v>11.9</v>
      </c>
      <c r="T354" s="37" t="s">
        <v>46</v>
      </c>
      <c r="U354" s="5" t="str">
        <f>+Instructions!$B$3</f>
        <v>B</v>
      </c>
      <c r="V354" s="52"/>
      <c r="W354" s="56">
        <f>+Instructions!$C$22</f>
        <v>0</v>
      </c>
      <c r="X354" s="17">
        <f>ROUND($AA354*(1-W354)+0.004999,2)</f>
        <v>11.9</v>
      </c>
      <c r="Y354" s="52"/>
      <c r="Z354" s="6" t="s">
        <v>654</v>
      </c>
      <c r="AA354" s="39">
        <v>11.9</v>
      </c>
      <c r="AB354" s="60">
        <f>+W354</f>
        <v>0</v>
      </c>
      <c r="AC354" s="17">
        <f>+X354</f>
        <v>11.9</v>
      </c>
      <c r="AD354" s="12">
        <f>(AG354-AC354)/AG354</f>
        <v>0</v>
      </c>
      <c r="AE354" s="116"/>
      <c r="AF354" s="208">
        <v>12</v>
      </c>
      <c r="AG354" s="209">
        <f>SUM(AJ354:AL354)+AE354</f>
        <v>11.9</v>
      </c>
      <c r="AH354" s="52"/>
      <c r="AJ354" s="17">
        <f>ROUND(AC354/(1-VLOOKUP(AF354,Group,2,FALSE)),2)</f>
        <v>11.9</v>
      </c>
      <c r="AK354" s="17">
        <f>IF(VLOOKUP(AF354,Group,5,FALSE)="YES",VLOOKUP(ROUND(ROUND(AJ354,1)-AJ354,2),Round,2,FALSE)+VLOOKUP(AF354,Group,6,FALSE),0)</f>
        <v>0</v>
      </c>
      <c r="AL354" s="17">
        <f>IF(VLOOKUP(AF354,Group,7,FALSE)="",0,ROUND(AJ354-0.04999,1)-AJ354+AM354)</f>
        <v>0</v>
      </c>
      <c r="AM354" s="17" t="str">
        <f>IF(VLOOKUP(AF354,Group,7,FALSE)="","",VLOOKUP(AF354,Group,7,FALSE))</f>
        <v/>
      </c>
      <c r="AO354" s="101" t="s">
        <v>58</v>
      </c>
    </row>
    <row r="355" spans="2:41" s="3" customFormat="1" ht="1.5" customHeight="1" x14ac:dyDescent="0.2">
      <c r="P355" s="73"/>
      <c r="Q355" s="89"/>
      <c r="R355" s="6"/>
      <c r="S355" s="39"/>
      <c r="T355" s="6"/>
      <c r="U355" s="5"/>
      <c r="V355" s="52"/>
      <c r="W355" s="56"/>
      <c r="X355" s="15"/>
      <c r="Y355" s="52"/>
      <c r="Z355" s="39"/>
      <c r="AA355" s="39"/>
      <c r="AB355" s="55"/>
      <c r="AC355" s="17"/>
      <c r="AD355" s="15"/>
      <c r="AE355" s="65"/>
      <c r="AF355" s="119"/>
      <c r="AG355" s="39"/>
      <c r="AH355" s="52"/>
      <c r="AJ355" s="17"/>
      <c r="AK355" s="17"/>
      <c r="AL355" s="17"/>
      <c r="AM355" s="17"/>
      <c r="AO355" s="31"/>
    </row>
    <row r="356" spans="2:41" s="3" customFormat="1" ht="9.75" customHeight="1" x14ac:dyDescent="0.2">
      <c r="D356" s="224" t="s">
        <v>178</v>
      </c>
      <c r="E356" s="225" t="s">
        <v>292</v>
      </c>
      <c r="L356" s="225"/>
      <c r="P356" s="73"/>
      <c r="Q356" s="89"/>
      <c r="R356" s="6"/>
      <c r="S356" s="39"/>
      <c r="T356" s="6"/>
      <c r="U356" s="5"/>
      <c r="V356" s="52"/>
      <c r="W356" s="56"/>
      <c r="X356" s="15"/>
      <c r="Y356" s="52"/>
      <c r="Z356" s="39"/>
      <c r="AA356" s="39"/>
      <c r="AB356" s="55"/>
      <c r="AC356" s="17"/>
      <c r="AD356" s="15"/>
      <c r="AE356" s="65"/>
      <c r="AF356" s="119"/>
      <c r="AG356" s="39"/>
      <c r="AH356" s="52"/>
      <c r="AJ356" s="17"/>
      <c r="AK356" s="17"/>
      <c r="AL356" s="17"/>
      <c r="AM356" s="17"/>
      <c r="AO356" s="31"/>
    </row>
    <row r="357" spans="2:41" s="3" customFormat="1" ht="3.95" customHeight="1" x14ac:dyDescent="0.2">
      <c r="P357" s="73"/>
      <c r="Q357" s="89"/>
      <c r="R357" s="6"/>
      <c r="S357" s="39"/>
      <c r="T357" s="6"/>
      <c r="U357" s="5"/>
      <c r="V357" s="52"/>
      <c r="W357" s="56"/>
      <c r="X357" s="15"/>
      <c r="Y357" s="52"/>
      <c r="Z357" s="39"/>
      <c r="AA357" s="39"/>
      <c r="AB357" s="55"/>
      <c r="AC357" s="17"/>
      <c r="AD357" s="15"/>
      <c r="AE357" s="65"/>
      <c r="AF357" s="119"/>
      <c r="AG357" s="39"/>
      <c r="AH357" s="52"/>
      <c r="AJ357" s="17"/>
      <c r="AK357" s="17"/>
      <c r="AL357" s="17"/>
      <c r="AM357" s="17"/>
      <c r="AO357" s="31"/>
    </row>
    <row r="358" spans="2:41" s="3" customFormat="1" ht="9.9499999999999993" customHeight="1" x14ac:dyDescent="0.2">
      <c r="C358" s="188" t="s">
        <v>600</v>
      </c>
      <c r="D358" s="189"/>
      <c r="E358" s="189"/>
      <c r="L358" s="3" t="s">
        <v>87</v>
      </c>
      <c r="M358" s="3" t="s">
        <v>87</v>
      </c>
      <c r="N358" s="3" t="s">
        <v>87</v>
      </c>
      <c r="O358" s="3" t="s">
        <v>87</v>
      </c>
      <c r="P358" s="190"/>
      <c r="Q358" s="6"/>
      <c r="R358" s="78" t="s">
        <v>99</v>
      </c>
      <c r="S358" s="201" t="s">
        <v>139</v>
      </c>
      <c r="T358" s="202"/>
      <c r="U358" s="5"/>
      <c r="V358" s="52"/>
      <c r="W358" s="69"/>
      <c r="X358" s="69"/>
      <c r="Y358" s="52"/>
      <c r="Z358" s="39"/>
      <c r="AA358" s="39"/>
      <c r="AB358" s="55"/>
      <c r="AC358" s="17"/>
      <c r="AD358" s="15"/>
      <c r="AE358" s="65"/>
      <c r="AF358" s="119"/>
      <c r="AG358" s="17"/>
      <c r="AH358" s="52"/>
      <c r="AJ358" s="17"/>
      <c r="AK358" s="17"/>
      <c r="AL358" s="17"/>
      <c r="AM358" s="17"/>
      <c r="AO358" s="31" t="s">
        <v>58</v>
      </c>
    </row>
    <row r="359" spans="2:41" s="3" customFormat="1" ht="2.85" customHeight="1" x14ac:dyDescent="0.2">
      <c r="P359" s="73"/>
      <c r="Q359" s="89"/>
      <c r="R359" s="6"/>
      <c r="S359" s="39"/>
      <c r="T359" s="6"/>
      <c r="U359" s="5"/>
      <c r="V359" s="52"/>
      <c r="W359" s="56"/>
      <c r="X359" s="15"/>
      <c r="Y359" s="52"/>
      <c r="Z359" s="39"/>
      <c r="AA359" s="39"/>
      <c r="AB359" s="55"/>
      <c r="AC359" s="17"/>
      <c r="AD359" s="15"/>
      <c r="AE359" s="65"/>
      <c r="AF359" s="119"/>
      <c r="AG359" s="39"/>
      <c r="AH359" s="52"/>
      <c r="AJ359" s="17"/>
      <c r="AK359" s="17"/>
      <c r="AL359" s="17"/>
      <c r="AM359" s="17"/>
      <c r="AO359" s="31"/>
    </row>
    <row r="360" spans="2:41" s="3" customFormat="1" ht="9.9499999999999993" customHeight="1" x14ac:dyDescent="0.2">
      <c r="C360" s="188"/>
      <c r="D360" s="40" t="s">
        <v>94</v>
      </c>
      <c r="E360" s="169" t="s">
        <v>159</v>
      </c>
      <c r="F360" s="169"/>
      <c r="G360" s="169"/>
      <c r="H360" s="169"/>
      <c r="I360" s="169"/>
      <c r="J360" s="169"/>
      <c r="K360" s="169"/>
      <c r="L360" s="169"/>
      <c r="M360" s="169"/>
      <c r="N360" s="169"/>
      <c r="O360" s="169"/>
      <c r="P360" s="169"/>
      <c r="S360" s="21"/>
      <c r="T360" s="191"/>
      <c r="U360" s="5"/>
      <c r="V360" s="52"/>
      <c r="W360" s="69"/>
      <c r="X360" s="69"/>
      <c r="Y360" s="52"/>
      <c r="Z360" s="39"/>
      <c r="AA360" s="39"/>
      <c r="AB360" s="55"/>
      <c r="AC360" s="17"/>
      <c r="AD360" s="15"/>
      <c r="AE360" s="65"/>
      <c r="AF360" s="119"/>
      <c r="AG360" s="17"/>
      <c r="AH360" s="52"/>
      <c r="AJ360" s="17"/>
      <c r="AK360" s="17"/>
      <c r="AL360" s="17"/>
      <c r="AM360" s="17"/>
      <c r="AO360" s="31"/>
    </row>
    <row r="361" spans="2:41" s="3" customFormat="1" ht="1.5" customHeight="1" x14ac:dyDescent="0.2">
      <c r="P361" s="73"/>
      <c r="Q361" s="89"/>
      <c r="R361" s="6"/>
      <c r="S361" s="39"/>
      <c r="T361" s="6"/>
      <c r="U361" s="5"/>
      <c r="V361" s="52"/>
      <c r="W361" s="56"/>
      <c r="X361" s="15"/>
      <c r="Y361" s="52"/>
      <c r="Z361" s="39"/>
      <c r="AA361" s="39"/>
      <c r="AB361" s="55"/>
      <c r="AC361" s="17"/>
      <c r="AD361" s="15"/>
      <c r="AE361" s="65"/>
      <c r="AF361" s="119"/>
      <c r="AG361" s="39"/>
      <c r="AH361" s="52"/>
      <c r="AJ361" s="17"/>
      <c r="AK361" s="17"/>
      <c r="AL361" s="17"/>
      <c r="AM361" s="17"/>
      <c r="AO361" s="31"/>
    </row>
    <row r="362" spans="2:41" s="3" customFormat="1" ht="9.9499999999999993" customHeight="1" x14ac:dyDescent="0.2">
      <c r="B362" s="170" t="s">
        <v>205</v>
      </c>
      <c r="D362" s="40"/>
      <c r="E362" s="73" t="s">
        <v>140</v>
      </c>
      <c r="F362" s="73"/>
      <c r="G362" s="30" t="s">
        <v>48</v>
      </c>
      <c r="H362" s="30"/>
      <c r="I362" s="30"/>
      <c r="J362" s="30"/>
      <c r="K362" s="30"/>
      <c r="L362" s="30"/>
      <c r="M362" s="30"/>
      <c r="N362" s="30"/>
      <c r="P362" s="73" t="s">
        <v>152</v>
      </c>
      <c r="Q362" s="89"/>
      <c r="R362" s="29"/>
      <c r="S362" s="39">
        <f t="shared" ref="S362:S373" si="297">IF(Suggested="Yes",AA362,AG362)</f>
        <v>15.45</v>
      </c>
      <c r="T362" s="37" t="s">
        <v>47</v>
      </c>
      <c r="U362" s="5" t="str">
        <f>+Instructions!$B$3</f>
        <v>B</v>
      </c>
      <c r="V362" s="52"/>
      <c r="W362" s="56">
        <f>+Instructions!$C$22</f>
        <v>0</v>
      </c>
      <c r="X362" s="17">
        <f t="shared" ref="X362:X373" si="298">ROUND($AA362*(1-W362)+0.004999,2)</f>
        <v>15.45</v>
      </c>
      <c r="Y362" s="52"/>
      <c r="Z362" s="6" t="s">
        <v>655</v>
      </c>
      <c r="AA362" s="39">
        <v>15.45</v>
      </c>
      <c r="AB362" s="60">
        <f t="shared" ref="AB362:AB373" si="299">+W362</f>
        <v>0</v>
      </c>
      <c r="AC362" s="17">
        <f t="shared" ref="AC362:AC373" si="300">+X362</f>
        <v>15.45</v>
      </c>
      <c r="AD362" s="12">
        <f t="shared" ref="AD362:AD373" si="301">(AG362-AC362)/AG362</f>
        <v>0</v>
      </c>
      <c r="AE362" s="116"/>
      <c r="AF362" s="186">
        <v>8</v>
      </c>
      <c r="AG362" s="182">
        <f t="shared" ref="AG362:AG373" si="302">SUM(AJ362:AL362)+AE362</f>
        <v>15.45</v>
      </c>
      <c r="AH362" s="52"/>
      <c r="AJ362" s="17">
        <f t="shared" ref="AJ362:AJ373" si="303">ROUND(AC362/(1-VLOOKUP(AF362,Group,2,FALSE)),2)</f>
        <v>15.45</v>
      </c>
      <c r="AK362" s="17">
        <f t="shared" ref="AK362:AK373" si="304">IF(VLOOKUP(AF362,Group,5,FALSE)="YES",VLOOKUP(ROUND(ROUND(AJ362,1)-AJ362,2),Round,2,FALSE)+VLOOKUP(AF362,Group,6,FALSE),0)</f>
        <v>0</v>
      </c>
      <c r="AL362" s="17">
        <f t="shared" ref="AL362:AL373" si="305">IF(VLOOKUP(AF362,Group,7,FALSE)="",0,ROUND(AJ362-0.04999,1)-AJ362+AM362)</f>
        <v>0</v>
      </c>
      <c r="AM362" s="17" t="str">
        <f t="shared" ref="AM362:AM373" si="306">IF(VLOOKUP(AF362,Group,7,FALSE)="","",VLOOKUP(AF362,Group,7,FALSE))</f>
        <v/>
      </c>
      <c r="AO362" s="101" t="s">
        <v>58</v>
      </c>
    </row>
    <row r="363" spans="2:41" s="3" customFormat="1" ht="9.9499999999999993" customHeight="1" x14ac:dyDescent="0.2">
      <c r="B363" s="170" t="s">
        <v>205</v>
      </c>
      <c r="D363" s="40"/>
      <c r="E363" s="73" t="s">
        <v>141</v>
      </c>
      <c r="F363" s="73"/>
      <c r="G363" s="30" t="s">
        <v>48</v>
      </c>
      <c r="H363" s="30"/>
      <c r="I363" s="30"/>
      <c r="J363" s="30"/>
      <c r="K363" s="30"/>
      <c r="L363" s="30"/>
      <c r="M363" s="30"/>
      <c r="N363" s="30"/>
      <c r="P363" s="73" t="s">
        <v>152</v>
      </c>
      <c r="Q363" s="89"/>
      <c r="R363" s="29"/>
      <c r="S363" s="39">
        <f t="shared" si="297"/>
        <v>15.45</v>
      </c>
      <c r="T363" s="37" t="s">
        <v>47</v>
      </c>
      <c r="U363" s="5" t="str">
        <f>+Instructions!$B$3</f>
        <v>B</v>
      </c>
      <c r="V363" s="52"/>
      <c r="W363" s="56">
        <f>+Instructions!$C$22</f>
        <v>0</v>
      </c>
      <c r="X363" s="17">
        <f t="shared" si="298"/>
        <v>15.45</v>
      </c>
      <c r="Y363" s="52"/>
      <c r="Z363" s="6" t="s">
        <v>655</v>
      </c>
      <c r="AA363" s="39">
        <v>15.45</v>
      </c>
      <c r="AB363" s="60">
        <f t="shared" si="299"/>
        <v>0</v>
      </c>
      <c r="AC363" s="17">
        <f t="shared" si="300"/>
        <v>15.45</v>
      </c>
      <c r="AD363" s="12">
        <f t="shared" si="301"/>
        <v>0</v>
      </c>
      <c r="AE363" s="116"/>
      <c r="AF363" s="186">
        <v>8</v>
      </c>
      <c r="AG363" s="182">
        <f t="shared" si="302"/>
        <v>15.45</v>
      </c>
      <c r="AH363" s="52"/>
      <c r="AJ363" s="17">
        <f t="shared" si="303"/>
        <v>15.45</v>
      </c>
      <c r="AK363" s="17">
        <f t="shared" si="304"/>
        <v>0</v>
      </c>
      <c r="AL363" s="17">
        <f t="shared" si="305"/>
        <v>0</v>
      </c>
      <c r="AM363" s="17" t="str">
        <f t="shared" si="306"/>
        <v/>
      </c>
      <c r="AO363" s="101" t="s">
        <v>58</v>
      </c>
    </row>
    <row r="364" spans="2:41" s="3" customFormat="1" ht="9.9499999999999993" customHeight="1" x14ac:dyDescent="0.2">
      <c r="B364" s="170" t="s">
        <v>205</v>
      </c>
      <c r="D364" s="40"/>
      <c r="E364" s="73" t="s">
        <v>102</v>
      </c>
      <c r="F364" s="73"/>
      <c r="G364" s="30" t="s">
        <v>48</v>
      </c>
      <c r="H364" s="30"/>
      <c r="I364" s="30"/>
      <c r="J364" s="30"/>
      <c r="K364" s="30"/>
      <c r="L364" s="30"/>
      <c r="M364" s="30"/>
      <c r="N364" s="30"/>
      <c r="P364" s="73" t="s">
        <v>153</v>
      </c>
      <c r="Q364" s="89"/>
      <c r="R364" s="29"/>
      <c r="S364" s="39">
        <f t="shared" si="297"/>
        <v>15.5</v>
      </c>
      <c r="T364" s="37" t="s">
        <v>47</v>
      </c>
      <c r="U364" s="5" t="str">
        <f>+Instructions!$B$3</f>
        <v>B</v>
      </c>
      <c r="V364" s="52"/>
      <c r="W364" s="56">
        <f>+Instructions!$C$22</f>
        <v>0</v>
      </c>
      <c r="X364" s="17">
        <f t="shared" si="298"/>
        <v>15.5</v>
      </c>
      <c r="Y364" s="52"/>
      <c r="Z364" s="6" t="s">
        <v>655</v>
      </c>
      <c r="AA364" s="39">
        <v>15.5</v>
      </c>
      <c r="AB364" s="60">
        <f t="shared" si="299"/>
        <v>0</v>
      </c>
      <c r="AC364" s="17">
        <f t="shared" si="300"/>
        <v>15.5</v>
      </c>
      <c r="AD364" s="12">
        <f t="shared" si="301"/>
        <v>0</v>
      </c>
      <c r="AE364" s="116"/>
      <c r="AF364" s="186">
        <v>8</v>
      </c>
      <c r="AG364" s="182">
        <f t="shared" si="302"/>
        <v>15.5</v>
      </c>
      <c r="AH364" s="52"/>
      <c r="AJ364" s="17">
        <f t="shared" si="303"/>
        <v>15.5</v>
      </c>
      <c r="AK364" s="17">
        <f t="shared" si="304"/>
        <v>0</v>
      </c>
      <c r="AL364" s="17">
        <f t="shared" si="305"/>
        <v>0</v>
      </c>
      <c r="AM364" s="17" t="str">
        <f t="shared" si="306"/>
        <v/>
      </c>
      <c r="AO364" s="101" t="s">
        <v>58</v>
      </c>
    </row>
    <row r="365" spans="2:41" s="3" customFormat="1" ht="9.9499999999999993" customHeight="1" x14ac:dyDescent="0.2">
      <c r="B365" s="170" t="s">
        <v>205</v>
      </c>
      <c r="D365" s="40"/>
      <c r="E365" s="73" t="s">
        <v>95</v>
      </c>
      <c r="F365" s="73"/>
      <c r="G365" s="30" t="s">
        <v>48</v>
      </c>
      <c r="H365" s="30"/>
      <c r="I365" s="30"/>
      <c r="J365" s="30"/>
      <c r="K365" s="30"/>
      <c r="L365" s="30"/>
      <c r="M365" s="30"/>
      <c r="N365" s="30"/>
      <c r="P365" s="73" t="s">
        <v>152</v>
      </c>
      <c r="Q365" s="89"/>
      <c r="R365" s="29"/>
      <c r="S365" s="39">
        <f t="shared" si="297"/>
        <v>14.8</v>
      </c>
      <c r="T365" s="37" t="s">
        <v>47</v>
      </c>
      <c r="U365" s="5" t="str">
        <f>+Instructions!$B$3</f>
        <v>B</v>
      </c>
      <c r="V365" s="52"/>
      <c r="W365" s="56">
        <f>+Instructions!$C$22</f>
        <v>0</v>
      </c>
      <c r="X365" s="17">
        <f t="shared" si="298"/>
        <v>14.8</v>
      </c>
      <c r="Y365" s="52"/>
      <c r="Z365" s="6" t="s">
        <v>654</v>
      </c>
      <c r="AA365" s="39">
        <v>14.8</v>
      </c>
      <c r="AB365" s="60">
        <f t="shared" si="299"/>
        <v>0</v>
      </c>
      <c r="AC365" s="17">
        <f t="shared" si="300"/>
        <v>14.8</v>
      </c>
      <c r="AD365" s="12">
        <f t="shared" si="301"/>
        <v>0</v>
      </c>
      <c r="AE365" s="116"/>
      <c r="AF365" s="186">
        <v>8</v>
      </c>
      <c r="AG365" s="182">
        <f t="shared" si="302"/>
        <v>14.8</v>
      </c>
      <c r="AH365" s="52"/>
      <c r="AJ365" s="17">
        <f t="shared" si="303"/>
        <v>14.8</v>
      </c>
      <c r="AK365" s="17">
        <f t="shared" si="304"/>
        <v>0</v>
      </c>
      <c r="AL365" s="17">
        <f t="shared" si="305"/>
        <v>0</v>
      </c>
      <c r="AM365" s="17" t="str">
        <f t="shared" si="306"/>
        <v/>
      </c>
      <c r="AO365" s="101" t="s">
        <v>58</v>
      </c>
    </row>
    <row r="366" spans="2:41" s="3" customFormat="1" ht="9.9499999999999993" customHeight="1" x14ac:dyDescent="0.2">
      <c r="B366" s="170" t="s">
        <v>205</v>
      </c>
      <c r="D366" s="40"/>
      <c r="E366" s="73" t="s">
        <v>142</v>
      </c>
      <c r="F366" s="73"/>
      <c r="G366" s="30" t="s">
        <v>48</v>
      </c>
      <c r="H366" s="30"/>
      <c r="I366" s="30"/>
      <c r="J366" s="30"/>
      <c r="K366" s="30"/>
      <c r="L366" s="30"/>
      <c r="M366" s="30"/>
      <c r="N366" s="30"/>
      <c r="P366" s="73" t="s">
        <v>152</v>
      </c>
      <c r="Q366" s="89"/>
      <c r="R366" s="29"/>
      <c r="S366" s="39">
        <f t="shared" si="297"/>
        <v>14</v>
      </c>
      <c r="T366" s="37" t="s">
        <v>47</v>
      </c>
      <c r="U366" s="5" t="str">
        <f>+Instructions!$B$3</f>
        <v>B</v>
      </c>
      <c r="V366" s="52"/>
      <c r="W366" s="56">
        <f>+Instructions!$C$22</f>
        <v>0</v>
      </c>
      <c r="X366" s="17">
        <f t="shared" si="298"/>
        <v>14</v>
      </c>
      <c r="Y366" s="52"/>
      <c r="Z366" s="6" t="s">
        <v>655</v>
      </c>
      <c r="AA366" s="39">
        <v>14</v>
      </c>
      <c r="AB366" s="60">
        <f t="shared" si="299"/>
        <v>0</v>
      </c>
      <c r="AC366" s="17">
        <f t="shared" si="300"/>
        <v>14</v>
      </c>
      <c r="AD366" s="12">
        <f t="shared" si="301"/>
        <v>0</v>
      </c>
      <c r="AE366" s="116"/>
      <c r="AF366" s="186">
        <v>8</v>
      </c>
      <c r="AG366" s="182">
        <f t="shared" si="302"/>
        <v>14</v>
      </c>
      <c r="AH366" s="52"/>
      <c r="AJ366" s="17">
        <f t="shared" si="303"/>
        <v>14</v>
      </c>
      <c r="AK366" s="17">
        <f t="shared" si="304"/>
        <v>0</v>
      </c>
      <c r="AL366" s="17">
        <f t="shared" si="305"/>
        <v>0</v>
      </c>
      <c r="AM366" s="17" t="str">
        <f t="shared" si="306"/>
        <v/>
      </c>
      <c r="AO366" s="101" t="s">
        <v>58</v>
      </c>
    </row>
    <row r="367" spans="2:41" s="3" customFormat="1" ht="9.9499999999999993" customHeight="1" x14ac:dyDescent="0.2">
      <c r="B367" s="170" t="s">
        <v>205</v>
      </c>
      <c r="D367" s="40"/>
      <c r="E367" s="73" t="s">
        <v>143</v>
      </c>
      <c r="F367" s="73"/>
      <c r="G367" s="30" t="s">
        <v>48</v>
      </c>
      <c r="H367" s="30"/>
      <c r="I367" s="30"/>
      <c r="J367" s="30"/>
      <c r="K367" s="30"/>
      <c r="L367" s="30"/>
      <c r="M367" s="30"/>
      <c r="N367" s="30"/>
      <c r="P367" s="73" t="s">
        <v>152</v>
      </c>
      <c r="Q367" s="89"/>
      <c r="R367" s="29"/>
      <c r="S367" s="39">
        <f t="shared" si="297"/>
        <v>14.45</v>
      </c>
      <c r="T367" s="37" t="s">
        <v>47</v>
      </c>
      <c r="U367" s="5" t="str">
        <f>+Instructions!$B$3</f>
        <v>B</v>
      </c>
      <c r="V367" s="52"/>
      <c r="W367" s="56">
        <f>+Instructions!$C$22</f>
        <v>0</v>
      </c>
      <c r="X367" s="17">
        <f t="shared" si="298"/>
        <v>14.45</v>
      </c>
      <c r="Y367" s="52"/>
      <c r="Z367" s="6" t="s">
        <v>655</v>
      </c>
      <c r="AA367" s="39">
        <v>14.45</v>
      </c>
      <c r="AB367" s="60">
        <f t="shared" si="299"/>
        <v>0</v>
      </c>
      <c r="AC367" s="17">
        <f t="shared" si="300"/>
        <v>14.45</v>
      </c>
      <c r="AD367" s="12">
        <f t="shared" si="301"/>
        <v>0</v>
      </c>
      <c r="AE367" s="116"/>
      <c r="AF367" s="186">
        <v>8</v>
      </c>
      <c r="AG367" s="182">
        <f t="shared" si="302"/>
        <v>14.45</v>
      </c>
      <c r="AH367" s="52"/>
      <c r="AJ367" s="17">
        <f t="shared" si="303"/>
        <v>14.45</v>
      </c>
      <c r="AK367" s="17">
        <f t="shared" si="304"/>
        <v>0</v>
      </c>
      <c r="AL367" s="17">
        <f t="shared" si="305"/>
        <v>0</v>
      </c>
      <c r="AM367" s="17" t="str">
        <f t="shared" si="306"/>
        <v/>
      </c>
      <c r="AO367" s="101" t="s">
        <v>58</v>
      </c>
    </row>
    <row r="368" spans="2:41" s="3" customFormat="1" ht="9.9499999999999993" customHeight="1" x14ac:dyDescent="0.2">
      <c r="B368" s="170" t="s">
        <v>205</v>
      </c>
      <c r="D368" s="40"/>
      <c r="E368" s="73" t="s">
        <v>144</v>
      </c>
      <c r="F368" s="73"/>
      <c r="G368" s="30" t="s">
        <v>48</v>
      </c>
      <c r="H368" s="30"/>
      <c r="I368" s="30"/>
      <c r="J368" s="30"/>
      <c r="K368" s="30"/>
      <c r="L368" s="30"/>
      <c r="M368" s="30"/>
      <c r="N368" s="30"/>
      <c r="P368" s="73" t="s">
        <v>154</v>
      </c>
      <c r="Q368" s="89"/>
      <c r="R368" s="29"/>
      <c r="S368" s="39">
        <f t="shared" si="297"/>
        <v>15</v>
      </c>
      <c r="T368" s="37" t="s">
        <v>47</v>
      </c>
      <c r="U368" s="5" t="str">
        <f>+Instructions!$B$3</f>
        <v>B</v>
      </c>
      <c r="V368" s="52"/>
      <c r="W368" s="56">
        <f>+Instructions!$C$22</f>
        <v>0</v>
      </c>
      <c r="X368" s="17">
        <f t="shared" si="298"/>
        <v>15</v>
      </c>
      <c r="Y368" s="52"/>
      <c r="Z368" s="6" t="s">
        <v>655</v>
      </c>
      <c r="AA368" s="39">
        <v>15</v>
      </c>
      <c r="AB368" s="60">
        <f t="shared" si="299"/>
        <v>0</v>
      </c>
      <c r="AC368" s="17">
        <f t="shared" si="300"/>
        <v>15</v>
      </c>
      <c r="AD368" s="12">
        <f t="shared" si="301"/>
        <v>0</v>
      </c>
      <c r="AE368" s="116"/>
      <c r="AF368" s="186">
        <v>8</v>
      </c>
      <c r="AG368" s="182">
        <f t="shared" si="302"/>
        <v>15</v>
      </c>
      <c r="AH368" s="52"/>
      <c r="AJ368" s="17">
        <f t="shared" si="303"/>
        <v>15</v>
      </c>
      <c r="AK368" s="17">
        <f t="shared" si="304"/>
        <v>0</v>
      </c>
      <c r="AL368" s="17">
        <f t="shared" si="305"/>
        <v>0</v>
      </c>
      <c r="AM368" s="17" t="str">
        <f t="shared" si="306"/>
        <v/>
      </c>
      <c r="AO368" s="101" t="s">
        <v>58</v>
      </c>
    </row>
    <row r="369" spans="2:41" s="3" customFormat="1" ht="9.9499999999999993" customHeight="1" x14ac:dyDescent="0.2">
      <c r="B369" s="170" t="s">
        <v>205</v>
      </c>
      <c r="D369" s="40"/>
      <c r="E369" s="73" t="s">
        <v>145</v>
      </c>
      <c r="F369" s="73"/>
      <c r="G369" s="30" t="s">
        <v>48</v>
      </c>
      <c r="H369" s="30"/>
      <c r="I369" s="30"/>
      <c r="J369" s="30"/>
      <c r="K369" s="30"/>
      <c r="L369" s="30"/>
      <c r="M369" s="30"/>
      <c r="N369" s="30"/>
      <c r="P369" s="73" t="s">
        <v>152</v>
      </c>
      <c r="Q369" s="89"/>
      <c r="R369" s="29"/>
      <c r="S369" s="39">
        <f t="shared" si="297"/>
        <v>15.1</v>
      </c>
      <c r="T369" s="37" t="s">
        <v>47</v>
      </c>
      <c r="U369" s="5" t="str">
        <f>+Instructions!$B$3</f>
        <v>B</v>
      </c>
      <c r="V369" s="52"/>
      <c r="W369" s="56">
        <f>+Instructions!$C$22</f>
        <v>0</v>
      </c>
      <c r="X369" s="17">
        <f t="shared" si="298"/>
        <v>15.1</v>
      </c>
      <c r="Y369" s="52"/>
      <c r="Z369" s="6" t="s">
        <v>655</v>
      </c>
      <c r="AA369" s="39">
        <v>15.1</v>
      </c>
      <c r="AB369" s="60">
        <f t="shared" si="299"/>
        <v>0</v>
      </c>
      <c r="AC369" s="17">
        <f t="shared" si="300"/>
        <v>15.1</v>
      </c>
      <c r="AD369" s="12">
        <f t="shared" si="301"/>
        <v>0</v>
      </c>
      <c r="AE369" s="116"/>
      <c r="AF369" s="186">
        <v>8</v>
      </c>
      <c r="AG369" s="182">
        <f t="shared" si="302"/>
        <v>15.1</v>
      </c>
      <c r="AH369" s="52"/>
      <c r="AJ369" s="17">
        <f t="shared" si="303"/>
        <v>15.1</v>
      </c>
      <c r="AK369" s="17">
        <f t="shared" si="304"/>
        <v>0</v>
      </c>
      <c r="AL369" s="17">
        <f t="shared" si="305"/>
        <v>0</v>
      </c>
      <c r="AM369" s="17" t="str">
        <f t="shared" si="306"/>
        <v/>
      </c>
      <c r="AO369" s="101" t="s">
        <v>58</v>
      </c>
    </row>
    <row r="370" spans="2:41" s="3" customFormat="1" ht="9.9499999999999993" customHeight="1" x14ac:dyDescent="0.2">
      <c r="B370" s="170" t="s">
        <v>205</v>
      </c>
      <c r="D370" s="40"/>
      <c r="E370" s="73" t="s">
        <v>146</v>
      </c>
      <c r="F370" s="73"/>
      <c r="G370" s="30" t="s">
        <v>48</v>
      </c>
      <c r="H370" s="30"/>
      <c r="I370" s="30"/>
      <c r="J370" s="30"/>
      <c r="K370" s="30"/>
      <c r="L370" s="30"/>
      <c r="M370" s="30"/>
      <c r="N370" s="30"/>
      <c r="P370" s="73" t="s">
        <v>152</v>
      </c>
      <c r="Q370" s="89"/>
      <c r="R370" s="29"/>
      <c r="S370" s="39">
        <f t="shared" si="297"/>
        <v>15.55</v>
      </c>
      <c r="T370" s="37" t="s">
        <v>47</v>
      </c>
      <c r="U370" s="5" t="str">
        <f>+Instructions!$B$3</f>
        <v>B</v>
      </c>
      <c r="V370" s="52"/>
      <c r="W370" s="56">
        <f>+Instructions!$C$22</f>
        <v>0</v>
      </c>
      <c r="X370" s="17">
        <f t="shared" si="298"/>
        <v>15.55</v>
      </c>
      <c r="Y370" s="52"/>
      <c r="Z370" s="6" t="s">
        <v>655</v>
      </c>
      <c r="AA370" s="39">
        <v>15.55</v>
      </c>
      <c r="AB370" s="60">
        <f t="shared" si="299"/>
        <v>0</v>
      </c>
      <c r="AC370" s="17">
        <f t="shared" si="300"/>
        <v>15.55</v>
      </c>
      <c r="AD370" s="12">
        <f t="shared" si="301"/>
        <v>0</v>
      </c>
      <c r="AE370" s="116"/>
      <c r="AF370" s="186">
        <v>8</v>
      </c>
      <c r="AG370" s="182">
        <f t="shared" si="302"/>
        <v>15.55</v>
      </c>
      <c r="AH370" s="52"/>
      <c r="AJ370" s="17">
        <f t="shared" si="303"/>
        <v>15.55</v>
      </c>
      <c r="AK370" s="17">
        <f t="shared" si="304"/>
        <v>0</v>
      </c>
      <c r="AL370" s="17">
        <f t="shared" si="305"/>
        <v>0</v>
      </c>
      <c r="AM370" s="17" t="str">
        <f t="shared" si="306"/>
        <v/>
      </c>
      <c r="AO370" s="101" t="s">
        <v>58</v>
      </c>
    </row>
    <row r="371" spans="2:41" s="3" customFormat="1" ht="9.9499999999999993" customHeight="1" x14ac:dyDescent="0.2">
      <c r="B371" s="170" t="s">
        <v>205</v>
      </c>
      <c r="D371" s="40"/>
      <c r="E371" s="73" t="s">
        <v>147</v>
      </c>
      <c r="F371" s="73"/>
      <c r="G371" s="30" t="s">
        <v>48</v>
      </c>
      <c r="H371" s="30"/>
      <c r="I371" s="30"/>
      <c r="J371" s="30"/>
      <c r="K371" s="30"/>
      <c r="L371" s="30"/>
      <c r="M371" s="30"/>
      <c r="N371" s="30"/>
      <c r="P371" s="73" t="s">
        <v>407</v>
      </c>
      <c r="Q371" s="89"/>
      <c r="R371" s="29"/>
      <c r="S371" s="39">
        <f t="shared" si="297"/>
        <v>17.100000000000001</v>
      </c>
      <c r="T371" s="37" t="s">
        <v>47</v>
      </c>
      <c r="U371" s="5" t="str">
        <f>+Instructions!$B$3</f>
        <v>B</v>
      </c>
      <c r="V371" s="52"/>
      <c r="W371" s="56">
        <f>+Instructions!$C$22</f>
        <v>0</v>
      </c>
      <c r="X371" s="17">
        <f t="shared" si="298"/>
        <v>17.100000000000001</v>
      </c>
      <c r="Y371" s="52"/>
      <c r="Z371" s="6" t="s">
        <v>655</v>
      </c>
      <c r="AA371" s="39">
        <v>17.100000000000001</v>
      </c>
      <c r="AB371" s="60">
        <f t="shared" si="299"/>
        <v>0</v>
      </c>
      <c r="AC371" s="17">
        <f t="shared" si="300"/>
        <v>17.100000000000001</v>
      </c>
      <c r="AD371" s="12">
        <f t="shared" si="301"/>
        <v>0</v>
      </c>
      <c r="AE371" s="116"/>
      <c r="AF371" s="186">
        <v>8</v>
      </c>
      <c r="AG371" s="182">
        <f t="shared" si="302"/>
        <v>17.100000000000001</v>
      </c>
      <c r="AH371" s="52"/>
      <c r="AJ371" s="17">
        <f t="shared" si="303"/>
        <v>17.100000000000001</v>
      </c>
      <c r="AK371" s="17">
        <f t="shared" si="304"/>
        <v>0</v>
      </c>
      <c r="AL371" s="17">
        <f t="shared" si="305"/>
        <v>0</v>
      </c>
      <c r="AM371" s="17" t="str">
        <f t="shared" si="306"/>
        <v/>
      </c>
      <c r="AO371" s="101" t="s">
        <v>58</v>
      </c>
    </row>
    <row r="372" spans="2:41" s="3" customFormat="1" ht="9.9499999999999993" customHeight="1" x14ac:dyDescent="0.2">
      <c r="B372" s="170" t="s">
        <v>205</v>
      </c>
      <c r="D372" s="40"/>
      <c r="E372" s="73" t="s">
        <v>151</v>
      </c>
      <c r="F372" s="73"/>
      <c r="G372" s="30" t="s">
        <v>460</v>
      </c>
      <c r="H372" s="30"/>
      <c r="I372" s="30"/>
      <c r="J372" s="30"/>
      <c r="K372" s="30"/>
      <c r="L372" s="30"/>
      <c r="M372" s="30"/>
      <c r="N372" s="30"/>
      <c r="P372" s="73" t="s">
        <v>156</v>
      </c>
      <c r="Q372" s="89"/>
      <c r="R372" s="29"/>
      <c r="S372" s="39">
        <f t="shared" si="297"/>
        <v>26.85</v>
      </c>
      <c r="T372" s="37" t="s">
        <v>47</v>
      </c>
      <c r="U372" s="5" t="str">
        <f>+Instructions!$B$3</f>
        <v>B</v>
      </c>
      <c r="V372" s="52"/>
      <c r="W372" s="56">
        <f>+Instructions!$C$22</f>
        <v>0</v>
      </c>
      <c r="X372" s="17">
        <f t="shared" si="298"/>
        <v>26.85</v>
      </c>
      <c r="Y372" s="52"/>
      <c r="Z372" s="6" t="s">
        <v>655</v>
      </c>
      <c r="AA372" s="39">
        <v>26.85</v>
      </c>
      <c r="AB372" s="60">
        <f t="shared" si="299"/>
        <v>0</v>
      </c>
      <c r="AC372" s="17">
        <f t="shared" si="300"/>
        <v>26.85</v>
      </c>
      <c r="AD372" s="12">
        <f t="shared" si="301"/>
        <v>0</v>
      </c>
      <c r="AE372" s="116"/>
      <c r="AF372" s="186">
        <v>8</v>
      </c>
      <c r="AG372" s="182">
        <f t="shared" si="302"/>
        <v>26.85</v>
      </c>
      <c r="AH372" s="52"/>
      <c r="AJ372" s="17">
        <f t="shared" si="303"/>
        <v>26.85</v>
      </c>
      <c r="AK372" s="17">
        <f t="shared" si="304"/>
        <v>0</v>
      </c>
      <c r="AL372" s="17">
        <f t="shared" si="305"/>
        <v>0</v>
      </c>
      <c r="AM372" s="17" t="str">
        <f t="shared" si="306"/>
        <v/>
      </c>
      <c r="AO372" s="101" t="s">
        <v>58</v>
      </c>
    </row>
    <row r="373" spans="2:41" s="3" customFormat="1" ht="9.9499999999999993" customHeight="1" x14ac:dyDescent="0.2">
      <c r="B373" s="170" t="s">
        <v>205</v>
      </c>
      <c r="D373" s="40"/>
      <c r="E373" s="73" t="s">
        <v>148</v>
      </c>
      <c r="F373" s="73"/>
      <c r="G373" s="30" t="s">
        <v>461</v>
      </c>
      <c r="H373" s="30"/>
      <c r="I373" s="30"/>
      <c r="J373" s="30"/>
      <c r="K373" s="30"/>
      <c r="L373" s="30"/>
      <c r="M373" s="30"/>
      <c r="N373" s="30"/>
      <c r="P373" s="73" t="s">
        <v>157</v>
      </c>
      <c r="Q373" s="89"/>
      <c r="R373" s="29"/>
      <c r="S373" s="39">
        <f t="shared" si="297"/>
        <v>18.350000000000001</v>
      </c>
      <c r="T373" s="37" t="s">
        <v>47</v>
      </c>
      <c r="U373" s="5" t="str">
        <f>+Instructions!$B$3</f>
        <v>B</v>
      </c>
      <c r="V373" s="52"/>
      <c r="W373" s="56">
        <f>+Instructions!$C$22</f>
        <v>0</v>
      </c>
      <c r="X373" s="17">
        <f t="shared" si="298"/>
        <v>18.350000000000001</v>
      </c>
      <c r="Y373" s="52"/>
      <c r="Z373" s="6" t="s">
        <v>655</v>
      </c>
      <c r="AA373" s="39">
        <v>18.350000000000001</v>
      </c>
      <c r="AB373" s="60">
        <f t="shared" si="299"/>
        <v>0</v>
      </c>
      <c r="AC373" s="17">
        <f t="shared" si="300"/>
        <v>18.350000000000001</v>
      </c>
      <c r="AD373" s="12">
        <f t="shared" si="301"/>
        <v>0</v>
      </c>
      <c r="AE373" s="116"/>
      <c r="AF373" s="186">
        <v>8</v>
      </c>
      <c r="AG373" s="182">
        <f t="shared" si="302"/>
        <v>18.350000000000001</v>
      </c>
      <c r="AH373" s="52"/>
      <c r="AJ373" s="17">
        <f t="shared" si="303"/>
        <v>18.350000000000001</v>
      </c>
      <c r="AK373" s="17">
        <f t="shared" si="304"/>
        <v>0</v>
      </c>
      <c r="AL373" s="17">
        <f t="shared" si="305"/>
        <v>0</v>
      </c>
      <c r="AM373" s="17" t="str">
        <f t="shared" si="306"/>
        <v/>
      </c>
      <c r="AO373" s="101" t="s">
        <v>58</v>
      </c>
    </row>
    <row r="374" spans="2:41" s="3" customFormat="1" ht="9.9499999999999993" customHeight="1" x14ac:dyDescent="0.2">
      <c r="B374" s="170" t="s">
        <v>205</v>
      </c>
      <c r="D374" s="40"/>
      <c r="E374" s="73"/>
      <c r="F374" s="73"/>
      <c r="G374" s="30" t="s">
        <v>494</v>
      </c>
      <c r="H374" s="30"/>
      <c r="I374" s="30"/>
      <c r="J374" s="30"/>
      <c r="K374" s="30"/>
      <c r="L374" s="30"/>
      <c r="M374" s="30"/>
      <c r="N374" s="30"/>
      <c r="P374" s="73" t="s">
        <v>489</v>
      </c>
      <c r="Q374" s="89"/>
      <c r="R374" s="29" t="s">
        <v>52</v>
      </c>
      <c r="S374" s="39">
        <f>IF(Suggested="Yes",AA374,AG374)</f>
        <v>14.95</v>
      </c>
      <c r="T374" s="37" t="s">
        <v>47</v>
      </c>
      <c r="U374" s="5" t="str">
        <f>+Instructions!$B$3</f>
        <v>B</v>
      </c>
      <c r="V374" s="52"/>
      <c r="W374" s="56">
        <f>+Instructions!$C$22</f>
        <v>0</v>
      </c>
      <c r="X374" s="17">
        <f>ROUND($AA374*(1-W374)+0.004999,2)</f>
        <v>14.95</v>
      </c>
      <c r="Y374" s="52"/>
      <c r="Z374" s="6" t="s">
        <v>655</v>
      </c>
      <c r="AA374" s="39">
        <v>14.95</v>
      </c>
      <c r="AB374" s="60">
        <f>+W374</f>
        <v>0</v>
      </c>
      <c r="AC374" s="17">
        <f>+X374</f>
        <v>14.95</v>
      </c>
      <c r="AD374" s="12">
        <f>(AG374-AC374)/AG374</f>
        <v>0</v>
      </c>
      <c r="AE374" s="116"/>
      <c r="AF374" s="186">
        <v>8</v>
      </c>
      <c r="AG374" s="182">
        <f>SUM(AJ374:AL374)+AE374</f>
        <v>14.95</v>
      </c>
      <c r="AH374" s="52"/>
      <c r="AJ374" s="17">
        <f>ROUND(AC374/(1-VLOOKUP(AF374,Group,2,FALSE)),2)</f>
        <v>14.95</v>
      </c>
      <c r="AK374" s="17">
        <f>IF(VLOOKUP(AF374,Group,5,FALSE)="YES",VLOOKUP(ROUND(ROUND(AJ374,1)-AJ374,2),Round,2,FALSE)+VLOOKUP(AF374,Group,6,FALSE),0)</f>
        <v>0</v>
      </c>
      <c r="AL374" s="17">
        <f>IF(VLOOKUP(AF374,Group,7,FALSE)="",0,ROUND(AJ374-0.04999,1)-AJ374+AM374)</f>
        <v>0</v>
      </c>
      <c r="AM374" s="17" t="str">
        <f>IF(VLOOKUP(AF374,Group,7,FALSE)="","",VLOOKUP(AF374,Group,7,FALSE))</f>
        <v/>
      </c>
      <c r="AO374" s="101" t="s">
        <v>58</v>
      </c>
    </row>
    <row r="375" spans="2:41" s="3" customFormat="1" ht="1.5" customHeight="1" x14ac:dyDescent="0.2">
      <c r="P375" s="73"/>
      <c r="Q375" s="89"/>
      <c r="R375" s="6"/>
      <c r="S375" s="39"/>
      <c r="T375" s="6"/>
      <c r="U375" s="5"/>
      <c r="V375" s="52"/>
      <c r="W375" s="56"/>
      <c r="X375" s="15"/>
      <c r="Y375" s="52"/>
      <c r="Z375" s="39"/>
      <c r="AA375" s="39"/>
      <c r="AB375" s="55"/>
      <c r="AC375" s="17"/>
      <c r="AD375" s="15"/>
      <c r="AE375" s="65"/>
      <c r="AF375" s="119"/>
      <c r="AG375" s="39"/>
      <c r="AH375" s="52"/>
      <c r="AJ375" s="17"/>
      <c r="AK375" s="17"/>
      <c r="AL375" s="17"/>
      <c r="AM375" s="17"/>
      <c r="AO375" s="31"/>
    </row>
    <row r="376" spans="2:41" s="3" customFormat="1" ht="9.9499999999999993" customHeight="1" x14ac:dyDescent="0.2">
      <c r="B376" s="172" t="s">
        <v>207</v>
      </c>
      <c r="D376" s="40"/>
      <c r="E376" s="73" t="s">
        <v>143</v>
      </c>
      <c r="F376" s="73"/>
      <c r="G376" s="30" t="s">
        <v>136</v>
      </c>
      <c r="H376" s="30"/>
      <c r="I376" s="30"/>
      <c r="J376" s="30" t="s">
        <v>149</v>
      </c>
      <c r="K376" s="30"/>
      <c r="L376" s="30"/>
      <c r="M376" s="223" t="s">
        <v>202</v>
      </c>
      <c r="N376" s="30"/>
      <c r="P376" s="73" t="s">
        <v>152</v>
      </c>
      <c r="Q376" s="89"/>
      <c r="R376" s="29"/>
      <c r="S376" s="39">
        <f>IF(Suggested="Yes",AA376,AG376)</f>
        <v>33.75</v>
      </c>
      <c r="T376" s="37" t="s">
        <v>47</v>
      </c>
      <c r="U376" s="5" t="str">
        <f>+Instructions!$B$3</f>
        <v>B</v>
      </c>
      <c r="V376" s="52"/>
      <c r="W376" s="56">
        <f>+Instructions!$C$22</f>
        <v>0</v>
      </c>
      <c r="X376" s="17">
        <f>ROUND($AA376*(1-W376)+0.004999,2)</f>
        <v>33.75</v>
      </c>
      <c r="Y376" s="52"/>
      <c r="Z376" s="6" t="s">
        <v>655</v>
      </c>
      <c r="AA376" s="39">
        <v>33.75</v>
      </c>
      <c r="AB376" s="60">
        <f t="shared" ref="AB376:AC377" si="307">+W376</f>
        <v>0</v>
      </c>
      <c r="AC376" s="17">
        <f t="shared" si="307"/>
        <v>33.75</v>
      </c>
      <c r="AD376" s="12">
        <f>(AG376-AC376)/AG376</f>
        <v>0</v>
      </c>
      <c r="AE376" s="116"/>
      <c r="AF376" s="185">
        <v>10</v>
      </c>
      <c r="AG376" s="183">
        <f>SUM(AJ376:AL376)+AE376</f>
        <v>33.75</v>
      </c>
      <c r="AH376" s="52"/>
      <c r="AJ376" s="17">
        <f>ROUND(AC376/(1-VLOOKUP(AF376,Group,2,FALSE)),2)</f>
        <v>33.75</v>
      </c>
      <c r="AK376" s="17">
        <f>IF(VLOOKUP(AF376,Group,5,FALSE)="YES",VLOOKUP(ROUND(ROUND(AJ376,1)-AJ376,2),Round,2,FALSE)+VLOOKUP(AF376,Group,6,FALSE),0)</f>
        <v>0</v>
      </c>
      <c r="AL376" s="17">
        <f>IF(VLOOKUP(AF376,Group,7,FALSE)="",0,ROUND(AJ376-0.04999,1)-AJ376+AM376)</f>
        <v>0</v>
      </c>
      <c r="AM376" s="17" t="str">
        <f>IF(VLOOKUP(AF376,Group,7,FALSE)="","",VLOOKUP(AF376,Group,7,FALSE))</f>
        <v/>
      </c>
      <c r="AO376" s="101" t="s">
        <v>58</v>
      </c>
    </row>
    <row r="377" spans="2:41" s="3" customFormat="1" ht="9.9499999999999993" customHeight="1" x14ac:dyDescent="0.2">
      <c r="B377" s="172" t="s">
        <v>207</v>
      </c>
      <c r="D377" s="40"/>
      <c r="E377" s="73" t="s">
        <v>167</v>
      </c>
      <c r="F377" s="73"/>
      <c r="G377" s="30" t="s">
        <v>136</v>
      </c>
      <c r="H377" s="30"/>
      <c r="I377" s="30"/>
      <c r="J377" s="30" t="s">
        <v>150</v>
      </c>
      <c r="K377" s="30"/>
      <c r="L377" s="30"/>
      <c r="M377" s="223" t="s">
        <v>203</v>
      </c>
      <c r="N377" s="30"/>
      <c r="P377" s="73" t="s">
        <v>152</v>
      </c>
      <c r="Q377" s="89"/>
      <c r="R377" s="29"/>
      <c r="S377" s="39">
        <f>IF(Suggested="Yes",AA377,AG377)</f>
        <v>29.25</v>
      </c>
      <c r="T377" s="37" t="s">
        <v>47</v>
      </c>
      <c r="U377" s="5" t="str">
        <f>+Instructions!$B$3</f>
        <v>B</v>
      </c>
      <c r="V377" s="52"/>
      <c r="W377" s="56">
        <f>+Instructions!$C$22</f>
        <v>0</v>
      </c>
      <c r="X377" s="17">
        <f>ROUND($AA377*(1-W377)+0.004999,2)</f>
        <v>29.25</v>
      </c>
      <c r="Y377" s="52"/>
      <c r="Z377" s="6" t="s">
        <v>654</v>
      </c>
      <c r="AA377" s="39">
        <v>29.25</v>
      </c>
      <c r="AB377" s="60">
        <f t="shared" si="307"/>
        <v>0</v>
      </c>
      <c r="AC377" s="17">
        <f t="shared" si="307"/>
        <v>29.25</v>
      </c>
      <c r="AD377" s="12">
        <f>(AG377-AC377)/AG377</f>
        <v>0</v>
      </c>
      <c r="AE377" s="116"/>
      <c r="AF377" s="185">
        <v>10</v>
      </c>
      <c r="AG377" s="183">
        <f>SUM(AJ377:AL377)+AE377</f>
        <v>29.25</v>
      </c>
      <c r="AH377" s="52"/>
      <c r="AJ377" s="17">
        <f>ROUND(AC377/(1-VLOOKUP(AF377,Group,2,FALSE)),2)</f>
        <v>29.25</v>
      </c>
      <c r="AK377" s="17">
        <f>IF(VLOOKUP(AF377,Group,5,FALSE)="YES",VLOOKUP(ROUND(ROUND(AJ377,1)-AJ377,2),Round,2,FALSE)+VLOOKUP(AF377,Group,6,FALSE),0)</f>
        <v>0</v>
      </c>
      <c r="AL377" s="17">
        <f>IF(VLOOKUP(AF377,Group,7,FALSE)="",0,ROUND(AJ377-0.04999,1)-AJ377+AM377)</f>
        <v>0</v>
      </c>
      <c r="AM377" s="17" t="str">
        <f>IF(VLOOKUP(AF377,Group,7,FALSE)="","",VLOOKUP(AF377,Group,7,FALSE))</f>
        <v/>
      </c>
      <c r="AO377" s="101" t="s">
        <v>58</v>
      </c>
    </row>
    <row r="378" spans="2:41" s="3" customFormat="1" ht="2.85" customHeight="1" x14ac:dyDescent="0.2">
      <c r="P378" s="73"/>
      <c r="Q378" s="89"/>
      <c r="R378" s="6"/>
      <c r="S378" s="39"/>
      <c r="T378" s="6"/>
      <c r="U378" s="5"/>
      <c r="V378" s="52"/>
      <c r="W378" s="56"/>
      <c r="X378" s="15"/>
      <c r="Y378" s="52"/>
      <c r="Z378" s="39"/>
      <c r="AA378" s="39"/>
      <c r="AB378" s="55"/>
      <c r="AC378" s="17"/>
      <c r="AD378" s="15"/>
      <c r="AE378" s="65"/>
      <c r="AF378" s="119"/>
      <c r="AG378" s="39"/>
      <c r="AH378" s="52"/>
      <c r="AJ378" s="17"/>
      <c r="AK378" s="17"/>
      <c r="AL378" s="17"/>
      <c r="AM378" s="17"/>
      <c r="AO378" s="31"/>
    </row>
    <row r="379" spans="2:41" s="3" customFormat="1" ht="9.9499999999999993" customHeight="1" x14ac:dyDescent="0.2">
      <c r="C379" s="188"/>
      <c r="D379" s="40" t="s">
        <v>94</v>
      </c>
      <c r="E379" s="169" t="s">
        <v>158</v>
      </c>
      <c r="F379" s="169"/>
      <c r="G379" s="169"/>
      <c r="H379" s="169"/>
      <c r="I379" s="169"/>
      <c r="J379" s="169"/>
      <c r="K379" s="169"/>
      <c r="L379" s="169"/>
      <c r="M379" s="169" t="s">
        <v>87</v>
      </c>
      <c r="N379" s="169"/>
      <c r="O379" s="169"/>
      <c r="P379" s="169"/>
      <c r="S379" s="21"/>
      <c r="T379" s="191"/>
      <c r="U379" s="5"/>
      <c r="V379" s="52"/>
      <c r="W379" s="69"/>
      <c r="X379" s="69"/>
      <c r="Y379" s="52"/>
      <c r="Z379" s="39"/>
      <c r="AA379" s="39"/>
      <c r="AB379" s="55"/>
      <c r="AC379" s="17"/>
      <c r="AD379" s="15"/>
      <c r="AE379" s="65"/>
      <c r="AF379" s="119"/>
      <c r="AG379" s="17"/>
      <c r="AH379" s="52"/>
      <c r="AJ379" s="17"/>
      <c r="AK379" s="17"/>
      <c r="AL379" s="17"/>
      <c r="AM379" s="17"/>
      <c r="AO379" s="31"/>
    </row>
    <row r="380" spans="2:41" s="3" customFormat="1" ht="1.5" customHeight="1" x14ac:dyDescent="0.2">
      <c r="P380" s="73"/>
      <c r="Q380" s="89"/>
      <c r="R380" s="6"/>
      <c r="S380" s="39"/>
      <c r="T380" s="6"/>
      <c r="U380" s="5"/>
      <c r="V380" s="52"/>
      <c r="W380" s="56"/>
      <c r="X380" s="15"/>
      <c r="Y380" s="52"/>
      <c r="Z380" s="39"/>
      <c r="AA380" s="39"/>
      <c r="AB380" s="55"/>
      <c r="AC380" s="17"/>
      <c r="AD380" s="15"/>
      <c r="AE380" s="65"/>
      <c r="AF380" s="119"/>
      <c r="AG380" s="39"/>
      <c r="AH380" s="52"/>
      <c r="AJ380" s="17"/>
      <c r="AK380" s="17"/>
      <c r="AL380" s="17"/>
      <c r="AM380" s="17"/>
      <c r="AO380" s="31"/>
    </row>
    <row r="381" spans="2:41" s="3" customFormat="1" ht="9.9499999999999993" customHeight="1" x14ac:dyDescent="0.2">
      <c r="B381" s="170" t="s">
        <v>205</v>
      </c>
      <c r="D381" s="40"/>
      <c r="E381" s="73" t="s">
        <v>140</v>
      </c>
      <c r="F381" s="73"/>
      <c r="G381" s="30" t="s">
        <v>48</v>
      </c>
      <c r="H381" s="30"/>
      <c r="I381" s="30"/>
      <c r="J381" s="30"/>
      <c r="K381" s="30"/>
      <c r="L381" s="30"/>
      <c r="M381" s="30"/>
      <c r="N381" s="30"/>
      <c r="P381" s="73" t="s">
        <v>152</v>
      </c>
      <c r="Q381" s="89"/>
      <c r="R381" s="29"/>
      <c r="S381" s="39">
        <f t="shared" ref="S381:S389" si="308">IF(Suggested="Yes",AA381,AG381)</f>
        <v>15.45</v>
      </c>
      <c r="T381" s="37" t="s">
        <v>47</v>
      </c>
      <c r="U381" s="5" t="str">
        <f>+Instructions!$B$3</f>
        <v>B</v>
      </c>
      <c r="V381" s="52"/>
      <c r="W381" s="56">
        <f>+Instructions!$C$22</f>
        <v>0</v>
      </c>
      <c r="X381" s="17">
        <f t="shared" ref="X381:X389" si="309">ROUND($AA381*(1-W381)+0.004999,2)</f>
        <v>15.45</v>
      </c>
      <c r="Y381" s="52"/>
      <c r="Z381" s="6" t="s">
        <v>655</v>
      </c>
      <c r="AA381" s="39">
        <v>15.45</v>
      </c>
      <c r="AB381" s="60">
        <f t="shared" ref="AB381:AB389" si="310">+W381</f>
        <v>0</v>
      </c>
      <c r="AC381" s="17">
        <f t="shared" ref="AC381:AC389" si="311">+X381</f>
        <v>15.45</v>
      </c>
      <c r="AD381" s="12">
        <f t="shared" ref="AD381:AD389" si="312">(AG381-AC381)/AG381</f>
        <v>0</v>
      </c>
      <c r="AE381" s="116"/>
      <c r="AF381" s="186">
        <v>8</v>
      </c>
      <c r="AG381" s="182">
        <f t="shared" ref="AG381:AG389" si="313">SUM(AJ381:AL381)+AE381</f>
        <v>15.45</v>
      </c>
      <c r="AH381" s="52"/>
      <c r="AJ381" s="17">
        <f t="shared" ref="AJ381:AJ389" si="314">ROUND(AC381/(1-VLOOKUP(AF381,Group,2,FALSE)),2)</f>
        <v>15.45</v>
      </c>
      <c r="AK381" s="17">
        <f t="shared" ref="AK381:AK389" si="315">IF(VLOOKUP(AF381,Group,5,FALSE)="YES",VLOOKUP(ROUND(ROUND(AJ381,1)-AJ381,2),Round,2,FALSE)+VLOOKUP(AF381,Group,6,FALSE),0)</f>
        <v>0</v>
      </c>
      <c r="AL381" s="17">
        <f t="shared" ref="AL381:AL389" si="316">IF(VLOOKUP(AF381,Group,7,FALSE)="",0,ROUND(AJ381-0.04999,1)-AJ381+AM381)</f>
        <v>0</v>
      </c>
      <c r="AM381" s="17" t="str">
        <f t="shared" ref="AM381:AM389" si="317">IF(VLOOKUP(AF381,Group,7,FALSE)="","",VLOOKUP(AF381,Group,7,FALSE))</f>
        <v/>
      </c>
      <c r="AO381" s="101" t="s">
        <v>58</v>
      </c>
    </row>
    <row r="382" spans="2:41" s="3" customFormat="1" ht="9.9499999999999993" customHeight="1" x14ac:dyDescent="0.2">
      <c r="B382" s="170" t="s">
        <v>205</v>
      </c>
      <c r="D382" s="40"/>
      <c r="E382" s="73" t="s">
        <v>141</v>
      </c>
      <c r="F382" s="73"/>
      <c r="G382" s="30" t="s">
        <v>48</v>
      </c>
      <c r="H382" s="30"/>
      <c r="I382" s="30"/>
      <c r="J382" s="30"/>
      <c r="K382" s="30"/>
      <c r="L382" s="30"/>
      <c r="M382" s="30"/>
      <c r="N382" s="30"/>
      <c r="P382" s="73" t="s">
        <v>152</v>
      </c>
      <c r="Q382" s="89"/>
      <c r="R382" s="29"/>
      <c r="S382" s="39">
        <f t="shared" si="308"/>
        <v>15.45</v>
      </c>
      <c r="T382" s="37" t="s">
        <v>47</v>
      </c>
      <c r="U382" s="5" t="str">
        <f>+Instructions!$B$3</f>
        <v>B</v>
      </c>
      <c r="V382" s="52"/>
      <c r="W382" s="56">
        <f>+Instructions!$C$22</f>
        <v>0</v>
      </c>
      <c r="X382" s="17">
        <f t="shared" si="309"/>
        <v>15.45</v>
      </c>
      <c r="Y382" s="52"/>
      <c r="Z382" s="6" t="s">
        <v>655</v>
      </c>
      <c r="AA382" s="39">
        <v>15.45</v>
      </c>
      <c r="AB382" s="60">
        <f t="shared" si="310"/>
        <v>0</v>
      </c>
      <c r="AC382" s="17">
        <f t="shared" si="311"/>
        <v>15.45</v>
      </c>
      <c r="AD382" s="12">
        <f t="shared" si="312"/>
        <v>0</v>
      </c>
      <c r="AE382" s="116"/>
      <c r="AF382" s="186">
        <v>8</v>
      </c>
      <c r="AG382" s="182">
        <f t="shared" si="313"/>
        <v>15.45</v>
      </c>
      <c r="AH382" s="52"/>
      <c r="AJ382" s="17">
        <f t="shared" si="314"/>
        <v>15.45</v>
      </c>
      <c r="AK382" s="17">
        <f t="shared" si="315"/>
        <v>0</v>
      </c>
      <c r="AL382" s="17">
        <f t="shared" si="316"/>
        <v>0</v>
      </c>
      <c r="AM382" s="17" t="str">
        <f t="shared" si="317"/>
        <v/>
      </c>
      <c r="AO382" s="101" t="s">
        <v>58</v>
      </c>
    </row>
    <row r="383" spans="2:41" s="3" customFormat="1" ht="9.9499999999999993" customHeight="1" x14ac:dyDescent="0.2">
      <c r="B383" s="170" t="s">
        <v>205</v>
      </c>
      <c r="D383" s="40"/>
      <c r="E383" s="73" t="s">
        <v>102</v>
      </c>
      <c r="F383" s="73"/>
      <c r="G383" s="30" t="s">
        <v>48</v>
      </c>
      <c r="H383" s="30"/>
      <c r="I383" s="30"/>
      <c r="J383" s="30"/>
      <c r="K383" s="30"/>
      <c r="L383" s="30"/>
      <c r="M383" s="30"/>
      <c r="N383" s="30"/>
      <c r="P383" s="73" t="s">
        <v>153</v>
      </c>
      <c r="Q383" s="89"/>
      <c r="R383" s="29"/>
      <c r="S383" s="39">
        <f t="shared" si="308"/>
        <v>15.5</v>
      </c>
      <c r="T383" s="37" t="s">
        <v>47</v>
      </c>
      <c r="U383" s="5" t="str">
        <f>+Instructions!$B$3</f>
        <v>B</v>
      </c>
      <c r="V383" s="52"/>
      <c r="W383" s="56">
        <f>+Instructions!$C$22</f>
        <v>0</v>
      </c>
      <c r="X383" s="17">
        <f t="shared" si="309"/>
        <v>15.5</v>
      </c>
      <c r="Y383" s="52"/>
      <c r="Z383" s="6" t="s">
        <v>655</v>
      </c>
      <c r="AA383" s="39">
        <v>15.5</v>
      </c>
      <c r="AB383" s="60">
        <f t="shared" si="310"/>
        <v>0</v>
      </c>
      <c r="AC383" s="17">
        <f t="shared" si="311"/>
        <v>15.5</v>
      </c>
      <c r="AD383" s="12">
        <f t="shared" si="312"/>
        <v>0</v>
      </c>
      <c r="AE383" s="116"/>
      <c r="AF383" s="186">
        <v>8</v>
      </c>
      <c r="AG383" s="182">
        <f t="shared" si="313"/>
        <v>15.5</v>
      </c>
      <c r="AH383" s="52"/>
      <c r="AJ383" s="17">
        <f t="shared" si="314"/>
        <v>15.5</v>
      </c>
      <c r="AK383" s="17">
        <f t="shared" si="315"/>
        <v>0</v>
      </c>
      <c r="AL383" s="17">
        <f t="shared" si="316"/>
        <v>0</v>
      </c>
      <c r="AM383" s="17" t="str">
        <f t="shared" si="317"/>
        <v/>
      </c>
      <c r="AO383" s="101" t="s">
        <v>58</v>
      </c>
    </row>
    <row r="384" spans="2:41" s="3" customFormat="1" ht="9.9499999999999993" customHeight="1" x14ac:dyDescent="0.2">
      <c r="B384" s="170" t="s">
        <v>205</v>
      </c>
      <c r="D384" s="40"/>
      <c r="E384" s="73" t="s">
        <v>142</v>
      </c>
      <c r="F384" s="73"/>
      <c r="G384" s="30" t="s">
        <v>48</v>
      </c>
      <c r="H384" s="30"/>
      <c r="I384" s="30"/>
      <c r="J384" s="30"/>
      <c r="K384" s="30"/>
      <c r="L384" s="30" t="s">
        <v>87</v>
      </c>
      <c r="M384" s="30"/>
      <c r="N384" s="30"/>
      <c r="P384" s="73" t="s">
        <v>152</v>
      </c>
      <c r="Q384" s="89"/>
      <c r="R384" s="29"/>
      <c r="S384" s="39">
        <f t="shared" si="308"/>
        <v>14</v>
      </c>
      <c r="T384" s="37" t="s">
        <v>47</v>
      </c>
      <c r="U384" s="5" t="str">
        <f>+Instructions!$B$3</f>
        <v>B</v>
      </c>
      <c r="V384" s="52"/>
      <c r="W384" s="56">
        <f>+Instructions!$C$22</f>
        <v>0</v>
      </c>
      <c r="X384" s="17">
        <f t="shared" si="309"/>
        <v>14</v>
      </c>
      <c r="Y384" s="52"/>
      <c r="Z384" s="6" t="s">
        <v>655</v>
      </c>
      <c r="AA384" s="39">
        <v>14</v>
      </c>
      <c r="AB384" s="60">
        <f t="shared" si="310"/>
        <v>0</v>
      </c>
      <c r="AC384" s="17">
        <f t="shared" si="311"/>
        <v>14</v>
      </c>
      <c r="AD384" s="12">
        <f t="shared" si="312"/>
        <v>0</v>
      </c>
      <c r="AE384" s="116"/>
      <c r="AF384" s="186">
        <v>8</v>
      </c>
      <c r="AG384" s="182">
        <f t="shared" si="313"/>
        <v>14</v>
      </c>
      <c r="AH384" s="52"/>
      <c r="AJ384" s="17">
        <f t="shared" si="314"/>
        <v>14</v>
      </c>
      <c r="AK384" s="17">
        <f t="shared" si="315"/>
        <v>0</v>
      </c>
      <c r="AL384" s="17">
        <f t="shared" si="316"/>
        <v>0</v>
      </c>
      <c r="AM384" s="17" t="str">
        <f t="shared" si="317"/>
        <v/>
      </c>
      <c r="AO384" s="101" t="s">
        <v>58</v>
      </c>
    </row>
    <row r="385" spans="2:41" s="3" customFormat="1" ht="9.9499999999999993" customHeight="1" x14ac:dyDescent="0.2">
      <c r="B385" s="170" t="s">
        <v>205</v>
      </c>
      <c r="D385" s="40"/>
      <c r="E385" s="73" t="s">
        <v>143</v>
      </c>
      <c r="F385" s="73"/>
      <c r="G385" s="30" t="s">
        <v>48</v>
      </c>
      <c r="H385" s="30"/>
      <c r="I385" s="30"/>
      <c r="J385" s="30"/>
      <c r="K385" s="30"/>
      <c r="L385" s="30"/>
      <c r="M385" s="30"/>
      <c r="N385" s="30"/>
      <c r="P385" s="73" t="s">
        <v>152</v>
      </c>
      <c r="Q385" s="89"/>
      <c r="R385" s="29"/>
      <c r="S385" s="39">
        <f t="shared" si="308"/>
        <v>14.45</v>
      </c>
      <c r="T385" s="37" t="s">
        <v>47</v>
      </c>
      <c r="U385" s="5" t="str">
        <f>+Instructions!$B$3</f>
        <v>B</v>
      </c>
      <c r="V385" s="52"/>
      <c r="W385" s="56">
        <f>+Instructions!$C$22</f>
        <v>0</v>
      </c>
      <c r="X385" s="17">
        <f t="shared" si="309"/>
        <v>14.45</v>
      </c>
      <c r="Y385" s="52"/>
      <c r="Z385" s="6" t="s">
        <v>655</v>
      </c>
      <c r="AA385" s="39">
        <v>14.45</v>
      </c>
      <c r="AB385" s="60">
        <f t="shared" si="310"/>
        <v>0</v>
      </c>
      <c r="AC385" s="17">
        <f t="shared" si="311"/>
        <v>14.45</v>
      </c>
      <c r="AD385" s="12">
        <f t="shared" si="312"/>
        <v>0</v>
      </c>
      <c r="AE385" s="116"/>
      <c r="AF385" s="186">
        <v>8</v>
      </c>
      <c r="AG385" s="182">
        <f t="shared" si="313"/>
        <v>14.45</v>
      </c>
      <c r="AH385" s="52"/>
      <c r="AJ385" s="17">
        <f t="shared" si="314"/>
        <v>14.45</v>
      </c>
      <c r="AK385" s="17">
        <f t="shared" si="315"/>
        <v>0</v>
      </c>
      <c r="AL385" s="17">
        <f t="shared" si="316"/>
        <v>0</v>
      </c>
      <c r="AM385" s="17" t="str">
        <f t="shared" si="317"/>
        <v/>
      </c>
      <c r="AO385" s="101" t="s">
        <v>58</v>
      </c>
    </row>
    <row r="386" spans="2:41" s="3" customFormat="1" ht="9.9499999999999993" customHeight="1" x14ac:dyDescent="0.2">
      <c r="B386" s="170" t="s">
        <v>205</v>
      </c>
      <c r="D386" s="40"/>
      <c r="E386" s="73" t="s">
        <v>144</v>
      </c>
      <c r="F386" s="73"/>
      <c r="G386" s="30" t="s">
        <v>48</v>
      </c>
      <c r="H386" s="30"/>
      <c r="I386" s="30"/>
      <c r="J386" s="30"/>
      <c r="K386" s="30" t="s">
        <v>87</v>
      </c>
      <c r="L386" s="30"/>
      <c r="M386" s="30"/>
      <c r="N386" s="30"/>
      <c r="P386" s="73" t="s">
        <v>154</v>
      </c>
      <c r="Q386" s="89"/>
      <c r="R386" s="29"/>
      <c r="S386" s="39">
        <f t="shared" si="308"/>
        <v>15</v>
      </c>
      <c r="T386" s="37" t="s">
        <v>47</v>
      </c>
      <c r="U386" s="5" t="str">
        <f>+Instructions!$B$3</f>
        <v>B</v>
      </c>
      <c r="V386" s="52"/>
      <c r="W386" s="56">
        <f>+Instructions!$C$22</f>
        <v>0</v>
      </c>
      <c r="X386" s="17">
        <f t="shared" si="309"/>
        <v>15</v>
      </c>
      <c r="Y386" s="52"/>
      <c r="Z386" s="6" t="s">
        <v>655</v>
      </c>
      <c r="AA386" s="39">
        <v>15</v>
      </c>
      <c r="AB386" s="60">
        <f t="shared" si="310"/>
        <v>0</v>
      </c>
      <c r="AC386" s="17">
        <f t="shared" si="311"/>
        <v>15</v>
      </c>
      <c r="AD386" s="12">
        <f t="shared" si="312"/>
        <v>0</v>
      </c>
      <c r="AE386" s="116"/>
      <c r="AF386" s="186">
        <v>8</v>
      </c>
      <c r="AG386" s="182">
        <f t="shared" si="313"/>
        <v>15</v>
      </c>
      <c r="AH386" s="52"/>
      <c r="AJ386" s="17">
        <f t="shared" si="314"/>
        <v>15</v>
      </c>
      <c r="AK386" s="17">
        <f t="shared" si="315"/>
        <v>0</v>
      </c>
      <c r="AL386" s="17">
        <f t="shared" si="316"/>
        <v>0</v>
      </c>
      <c r="AM386" s="17" t="str">
        <f t="shared" si="317"/>
        <v/>
      </c>
      <c r="AO386" s="101" t="s">
        <v>58</v>
      </c>
    </row>
    <row r="387" spans="2:41" s="3" customFormat="1" ht="9.9499999999999993" customHeight="1" x14ac:dyDescent="0.2">
      <c r="B387" s="170" t="s">
        <v>205</v>
      </c>
      <c r="D387" s="40"/>
      <c r="E387" s="73" t="s">
        <v>146</v>
      </c>
      <c r="F387" s="73"/>
      <c r="G387" s="30" t="s">
        <v>48</v>
      </c>
      <c r="H387" s="30"/>
      <c r="I387" s="30"/>
      <c r="J387" s="30"/>
      <c r="K387" s="30"/>
      <c r="L387" s="30"/>
      <c r="M387" s="30"/>
      <c r="N387" s="30"/>
      <c r="P387" s="73" t="s">
        <v>152</v>
      </c>
      <c r="Q387" s="89"/>
      <c r="R387" s="29"/>
      <c r="S387" s="39">
        <f t="shared" si="308"/>
        <v>15.55</v>
      </c>
      <c r="T387" s="37" t="s">
        <v>47</v>
      </c>
      <c r="U387" s="5" t="str">
        <f>+Instructions!$B$3</f>
        <v>B</v>
      </c>
      <c r="V387" s="52"/>
      <c r="W387" s="56">
        <f>+Instructions!$C$22</f>
        <v>0</v>
      </c>
      <c r="X387" s="17">
        <f t="shared" si="309"/>
        <v>15.55</v>
      </c>
      <c r="Y387" s="52"/>
      <c r="Z387" s="6" t="s">
        <v>655</v>
      </c>
      <c r="AA387" s="39">
        <v>15.55</v>
      </c>
      <c r="AB387" s="60">
        <f t="shared" si="310"/>
        <v>0</v>
      </c>
      <c r="AC387" s="17">
        <f t="shared" si="311"/>
        <v>15.55</v>
      </c>
      <c r="AD387" s="12">
        <f t="shared" si="312"/>
        <v>0</v>
      </c>
      <c r="AE387" s="116"/>
      <c r="AF387" s="186">
        <v>8</v>
      </c>
      <c r="AG387" s="182">
        <f t="shared" si="313"/>
        <v>15.55</v>
      </c>
      <c r="AH387" s="52"/>
      <c r="AJ387" s="17">
        <f t="shared" si="314"/>
        <v>15.55</v>
      </c>
      <c r="AK387" s="17">
        <f t="shared" si="315"/>
        <v>0</v>
      </c>
      <c r="AL387" s="17">
        <f t="shared" si="316"/>
        <v>0</v>
      </c>
      <c r="AM387" s="17" t="str">
        <f t="shared" si="317"/>
        <v/>
      </c>
      <c r="AO387" s="101" t="s">
        <v>58</v>
      </c>
    </row>
    <row r="388" spans="2:41" s="3" customFormat="1" ht="9.9499999999999993" customHeight="1" x14ac:dyDescent="0.2">
      <c r="B388" s="170" t="s">
        <v>205</v>
      </c>
      <c r="D388" s="40"/>
      <c r="E388" s="73" t="s">
        <v>151</v>
      </c>
      <c r="F388" s="73"/>
      <c r="G388" s="30" t="s">
        <v>460</v>
      </c>
      <c r="H388" s="30"/>
      <c r="I388" s="30"/>
      <c r="J388" s="30"/>
      <c r="K388" s="30"/>
      <c r="L388" s="30"/>
      <c r="M388" s="30"/>
      <c r="N388" s="30"/>
      <c r="P388" s="73" t="s">
        <v>156</v>
      </c>
      <c r="Q388" s="89"/>
      <c r="R388" s="29"/>
      <c r="S388" s="39">
        <f t="shared" si="308"/>
        <v>26.85</v>
      </c>
      <c r="T388" s="37" t="s">
        <v>47</v>
      </c>
      <c r="U388" s="5" t="str">
        <f>+Instructions!$B$3</f>
        <v>B</v>
      </c>
      <c r="V388" s="52"/>
      <c r="W388" s="56">
        <f>+Instructions!$C$22</f>
        <v>0</v>
      </c>
      <c r="X388" s="17">
        <f t="shared" si="309"/>
        <v>26.85</v>
      </c>
      <c r="Y388" s="52"/>
      <c r="Z388" s="6" t="s">
        <v>655</v>
      </c>
      <c r="AA388" s="39">
        <v>26.85</v>
      </c>
      <c r="AB388" s="60">
        <f t="shared" si="310"/>
        <v>0</v>
      </c>
      <c r="AC388" s="17">
        <f t="shared" si="311"/>
        <v>26.85</v>
      </c>
      <c r="AD388" s="12">
        <f t="shared" si="312"/>
        <v>0</v>
      </c>
      <c r="AE388" s="116"/>
      <c r="AF388" s="186">
        <v>8</v>
      </c>
      <c r="AG388" s="182">
        <f t="shared" si="313"/>
        <v>26.85</v>
      </c>
      <c r="AH388" s="52"/>
      <c r="AJ388" s="17">
        <f t="shared" si="314"/>
        <v>26.85</v>
      </c>
      <c r="AK388" s="17">
        <f t="shared" si="315"/>
        <v>0</v>
      </c>
      <c r="AL388" s="17">
        <f t="shared" si="316"/>
        <v>0</v>
      </c>
      <c r="AM388" s="17" t="str">
        <f t="shared" si="317"/>
        <v/>
      </c>
      <c r="AO388" s="101" t="s">
        <v>58</v>
      </c>
    </row>
    <row r="389" spans="2:41" s="3" customFormat="1" ht="9.9499999999999993" customHeight="1" x14ac:dyDescent="0.2">
      <c r="B389" s="170" t="s">
        <v>205</v>
      </c>
      <c r="D389" s="40"/>
      <c r="E389" s="73" t="s">
        <v>148</v>
      </c>
      <c r="F389" s="73"/>
      <c r="G389" s="30" t="s">
        <v>461</v>
      </c>
      <c r="H389" s="30"/>
      <c r="I389" s="30"/>
      <c r="J389" s="30"/>
      <c r="K389" s="30"/>
      <c r="L389" s="30"/>
      <c r="M389" s="30"/>
      <c r="N389" s="30"/>
      <c r="P389" s="73" t="s">
        <v>157</v>
      </c>
      <c r="Q389" s="89"/>
      <c r="R389" s="29"/>
      <c r="S389" s="39">
        <f t="shared" si="308"/>
        <v>18.350000000000001</v>
      </c>
      <c r="T389" s="37" t="s">
        <v>47</v>
      </c>
      <c r="U389" s="5" t="str">
        <f>+Instructions!$B$3</f>
        <v>B</v>
      </c>
      <c r="V389" s="52"/>
      <c r="W389" s="56">
        <f>+Instructions!$C$22</f>
        <v>0</v>
      </c>
      <c r="X389" s="17">
        <f t="shared" si="309"/>
        <v>18.350000000000001</v>
      </c>
      <c r="Y389" s="52"/>
      <c r="Z389" s="6" t="s">
        <v>655</v>
      </c>
      <c r="AA389" s="39">
        <v>18.350000000000001</v>
      </c>
      <c r="AB389" s="60">
        <f t="shared" si="310"/>
        <v>0</v>
      </c>
      <c r="AC389" s="17">
        <f t="shared" si="311"/>
        <v>18.350000000000001</v>
      </c>
      <c r="AD389" s="12">
        <f t="shared" si="312"/>
        <v>0</v>
      </c>
      <c r="AE389" s="116"/>
      <c r="AF389" s="186">
        <v>8</v>
      </c>
      <c r="AG389" s="182">
        <f t="shared" si="313"/>
        <v>18.350000000000001</v>
      </c>
      <c r="AH389" s="52"/>
      <c r="AJ389" s="17">
        <f t="shared" si="314"/>
        <v>18.350000000000001</v>
      </c>
      <c r="AK389" s="17">
        <f t="shared" si="315"/>
        <v>0</v>
      </c>
      <c r="AL389" s="17">
        <f t="shared" si="316"/>
        <v>0</v>
      </c>
      <c r="AM389" s="17" t="str">
        <f t="shared" si="317"/>
        <v/>
      </c>
      <c r="AO389" s="101" t="s">
        <v>58</v>
      </c>
    </row>
    <row r="390" spans="2:41" s="3" customFormat="1" ht="1.5" customHeight="1" x14ac:dyDescent="0.2">
      <c r="P390" s="73"/>
      <c r="Q390" s="89"/>
      <c r="R390" s="6"/>
      <c r="S390" s="39"/>
      <c r="T390" s="6"/>
      <c r="U390" s="5"/>
      <c r="V390" s="52"/>
      <c r="W390" s="56"/>
      <c r="X390" s="15"/>
      <c r="Y390" s="52"/>
      <c r="Z390" s="39"/>
      <c r="AA390" s="39"/>
      <c r="AB390" s="55"/>
      <c r="AC390" s="17"/>
      <c r="AD390" s="15"/>
      <c r="AE390" s="65"/>
      <c r="AF390" s="119"/>
      <c r="AG390" s="39"/>
      <c r="AH390" s="52"/>
      <c r="AJ390" s="17"/>
      <c r="AK390" s="17"/>
      <c r="AL390" s="17"/>
      <c r="AM390" s="17"/>
      <c r="AO390" s="31"/>
    </row>
    <row r="391" spans="2:41" s="3" customFormat="1" ht="9.75" customHeight="1" x14ac:dyDescent="0.2">
      <c r="D391" s="224" t="s">
        <v>178</v>
      </c>
      <c r="E391" s="225" t="s">
        <v>637</v>
      </c>
      <c r="K391" s="225"/>
      <c r="L391" s="225"/>
      <c r="P391" s="73"/>
      <c r="Q391" s="89"/>
      <c r="R391" s="6"/>
      <c r="S391" s="39"/>
      <c r="T391" s="6"/>
      <c r="U391" s="5"/>
      <c r="V391" s="52"/>
      <c r="W391" s="56"/>
      <c r="X391" s="15"/>
      <c r="Y391" s="52"/>
      <c r="Z391" s="39"/>
      <c r="AA391" s="39"/>
      <c r="AB391" s="55"/>
      <c r="AC391" s="17"/>
      <c r="AD391" s="15"/>
      <c r="AE391" s="65"/>
      <c r="AF391" s="119"/>
      <c r="AG391" s="39"/>
      <c r="AH391" s="52"/>
      <c r="AJ391" s="17"/>
      <c r="AK391" s="17"/>
      <c r="AL391" s="17"/>
      <c r="AM391" s="17"/>
      <c r="AO391" s="31"/>
    </row>
    <row r="392" spans="2:41" s="3" customFormat="1" ht="3.95" customHeight="1" x14ac:dyDescent="0.2">
      <c r="P392" s="73"/>
      <c r="Q392" s="89"/>
      <c r="R392" s="6"/>
      <c r="S392" s="39"/>
      <c r="T392" s="6"/>
      <c r="U392" s="5"/>
      <c r="V392" s="52"/>
      <c r="W392" s="56"/>
      <c r="X392" s="15"/>
      <c r="Y392" s="52"/>
      <c r="Z392" s="39"/>
      <c r="AA392" s="39"/>
      <c r="AB392" s="55"/>
      <c r="AC392" s="17"/>
      <c r="AD392" s="15"/>
      <c r="AE392" s="65"/>
      <c r="AF392" s="119"/>
      <c r="AG392" s="39"/>
      <c r="AH392" s="52"/>
      <c r="AJ392" s="17"/>
      <c r="AK392" s="17"/>
      <c r="AL392" s="17"/>
      <c r="AM392" s="17"/>
      <c r="AO392" s="31"/>
    </row>
    <row r="393" spans="2:41" s="3" customFormat="1" ht="9.9499999999999993" customHeight="1" x14ac:dyDescent="0.2">
      <c r="C393" s="188" t="s">
        <v>601</v>
      </c>
      <c r="D393" s="189"/>
      <c r="E393" s="189"/>
      <c r="L393" s="3" t="s">
        <v>87</v>
      </c>
      <c r="M393" s="3" t="s">
        <v>87</v>
      </c>
      <c r="N393" s="3" t="s">
        <v>87</v>
      </c>
      <c r="O393" s="3" t="s">
        <v>87</v>
      </c>
      <c r="P393" s="190"/>
      <c r="Q393" s="6"/>
      <c r="R393" s="78" t="s">
        <v>99</v>
      </c>
      <c r="S393" s="201" t="s">
        <v>160</v>
      </c>
      <c r="T393" s="202"/>
      <c r="U393" s="5"/>
      <c r="V393" s="52"/>
      <c r="W393" s="69"/>
      <c r="X393" s="69"/>
      <c r="Y393" s="52"/>
      <c r="Z393" s="39"/>
      <c r="AA393" s="39"/>
      <c r="AB393" s="55"/>
      <c r="AC393" s="17"/>
      <c r="AD393" s="15"/>
      <c r="AE393" s="65"/>
      <c r="AF393" s="119"/>
      <c r="AG393" s="17"/>
      <c r="AH393" s="52"/>
      <c r="AJ393" s="17"/>
      <c r="AK393" s="17"/>
      <c r="AL393" s="17"/>
      <c r="AM393" s="17"/>
      <c r="AO393" s="31" t="s">
        <v>58</v>
      </c>
    </row>
    <row r="394" spans="2:41" s="3" customFormat="1" ht="2.85" customHeight="1" x14ac:dyDescent="0.2">
      <c r="P394" s="73"/>
      <c r="Q394" s="89"/>
      <c r="R394" s="6"/>
      <c r="S394" s="39"/>
      <c r="T394" s="6"/>
      <c r="U394" s="5"/>
      <c r="V394" s="52"/>
      <c r="W394" s="56"/>
      <c r="X394" s="15"/>
      <c r="Y394" s="52"/>
      <c r="Z394" s="39"/>
      <c r="AA394" s="39"/>
      <c r="AB394" s="55"/>
      <c r="AC394" s="17"/>
      <c r="AD394" s="15"/>
      <c r="AE394" s="65"/>
      <c r="AF394" s="119"/>
      <c r="AG394" s="39"/>
      <c r="AH394" s="52"/>
      <c r="AJ394" s="17"/>
      <c r="AK394" s="17"/>
      <c r="AL394" s="17"/>
      <c r="AM394" s="17"/>
      <c r="AO394" s="31"/>
    </row>
    <row r="395" spans="2:41" s="3" customFormat="1" ht="9.9499999999999993" customHeight="1" x14ac:dyDescent="0.2">
      <c r="C395" s="188"/>
      <c r="D395" s="40" t="s">
        <v>9</v>
      </c>
      <c r="E395" s="169" t="s">
        <v>161</v>
      </c>
      <c r="F395" s="169"/>
      <c r="G395" s="169"/>
      <c r="H395" s="169"/>
      <c r="I395" s="169"/>
      <c r="J395" s="169"/>
      <c r="K395" s="169"/>
      <c r="L395" s="169"/>
      <c r="M395" s="169"/>
      <c r="N395" s="169"/>
      <c r="O395" s="169"/>
      <c r="P395" s="169"/>
      <c r="S395" s="21"/>
      <c r="T395" s="191"/>
      <c r="U395" s="5"/>
      <c r="V395" s="52"/>
      <c r="W395" s="69"/>
      <c r="X395" s="69"/>
      <c r="Y395" s="52"/>
      <c r="Z395" s="39"/>
      <c r="AA395" s="39"/>
      <c r="AB395" s="55"/>
      <c r="AC395" s="17"/>
      <c r="AD395" s="15"/>
      <c r="AE395" s="65"/>
      <c r="AF395" s="119"/>
      <c r="AG395" s="17"/>
      <c r="AH395" s="52"/>
      <c r="AJ395" s="17"/>
      <c r="AK395" s="17"/>
      <c r="AL395" s="17"/>
      <c r="AM395" s="17"/>
      <c r="AO395" s="31"/>
    </row>
    <row r="396" spans="2:41" s="3" customFormat="1" ht="1.5" customHeight="1" x14ac:dyDescent="0.2">
      <c r="P396" s="73"/>
      <c r="Q396" s="89"/>
      <c r="R396" s="6"/>
      <c r="S396" s="39"/>
      <c r="T396" s="6"/>
      <c r="U396" s="5"/>
      <c r="V396" s="52"/>
      <c r="W396" s="56"/>
      <c r="X396" s="15"/>
      <c r="Y396" s="52"/>
      <c r="Z396" s="39"/>
      <c r="AA396" s="39"/>
      <c r="AB396" s="55"/>
      <c r="AC396" s="17"/>
      <c r="AD396" s="15"/>
      <c r="AE396" s="65"/>
      <c r="AF396" s="119"/>
      <c r="AG396" s="39"/>
      <c r="AH396" s="52"/>
      <c r="AJ396" s="17"/>
      <c r="AK396" s="17"/>
      <c r="AL396" s="17"/>
      <c r="AM396" s="17"/>
      <c r="AO396" s="31"/>
    </row>
    <row r="397" spans="2:41" s="3" customFormat="1" ht="9.9499999999999993" customHeight="1" x14ac:dyDescent="0.2">
      <c r="B397" s="205" t="s">
        <v>106</v>
      </c>
      <c r="D397" s="40"/>
      <c r="E397" s="73" t="s">
        <v>102</v>
      </c>
      <c r="F397" s="73"/>
      <c r="G397" s="30" t="s">
        <v>48</v>
      </c>
      <c r="H397" s="30"/>
      <c r="I397" s="30"/>
      <c r="J397" s="30"/>
      <c r="K397" s="30"/>
      <c r="L397" s="30"/>
      <c r="M397" s="30"/>
      <c r="N397" s="30"/>
      <c r="P397" s="73" t="s">
        <v>162</v>
      </c>
      <c r="Q397" s="89"/>
      <c r="R397" s="29"/>
      <c r="S397" s="39">
        <f>IF(Suggested="Yes",AA397,AG397)</f>
        <v>14.1</v>
      </c>
      <c r="T397" s="37" t="s">
        <v>47</v>
      </c>
      <c r="U397" s="5" t="str">
        <f>+Instructions!$B$3</f>
        <v>B</v>
      </c>
      <c r="V397" s="52"/>
      <c r="W397" s="56">
        <f>+Instructions!$C$22</f>
        <v>0</v>
      </c>
      <c r="X397" s="17">
        <f>ROUND($AA397*(1-W397)+0.004999,2)</f>
        <v>14.1</v>
      </c>
      <c r="Y397" s="52"/>
      <c r="Z397" s="6" t="s">
        <v>654</v>
      </c>
      <c r="AA397" s="39">
        <v>14.1</v>
      </c>
      <c r="AB397" s="60">
        <f>+W397</f>
        <v>0</v>
      </c>
      <c r="AC397" s="17">
        <f>+X397</f>
        <v>14.1</v>
      </c>
      <c r="AD397" s="12">
        <f>(AG397-AC397)/AG397</f>
        <v>0</v>
      </c>
      <c r="AE397" s="116"/>
      <c r="AF397" s="211">
        <v>11</v>
      </c>
      <c r="AG397" s="210">
        <f>SUM(AJ397:AL397)+AE397</f>
        <v>14.1</v>
      </c>
      <c r="AH397" s="52"/>
      <c r="AJ397" s="17">
        <f>ROUND(AC397/(1-VLOOKUP(AF397,Group,2,FALSE)),2)</f>
        <v>14.1</v>
      </c>
      <c r="AK397" s="17">
        <f>IF(VLOOKUP(AF397,Group,5,FALSE)="YES",VLOOKUP(ROUND(ROUND(AJ397,1)-AJ397,2),Round,2,FALSE)+VLOOKUP(AF397,Group,6,FALSE),0)</f>
        <v>0</v>
      </c>
      <c r="AL397" s="17">
        <f>IF(VLOOKUP(AF397,Group,7,FALSE)="",0,ROUND(AJ397-0.04999,1)-AJ397+AM397)</f>
        <v>0</v>
      </c>
      <c r="AM397" s="17" t="str">
        <f>IF(VLOOKUP(AF397,Group,7,FALSE)="","",VLOOKUP(AF397,Group,7,FALSE))</f>
        <v/>
      </c>
      <c r="AO397" s="101" t="s">
        <v>58</v>
      </c>
    </row>
    <row r="398" spans="2:41" s="3" customFormat="1" ht="1.5" customHeight="1" x14ac:dyDescent="0.2">
      <c r="P398" s="73"/>
      <c r="Q398" s="89"/>
      <c r="R398" s="6"/>
      <c r="S398" s="39"/>
      <c r="T398" s="6"/>
      <c r="U398" s="5"/>
      <c r="V398" s="52"/>
      <c r="W398" s="56"/>
      <c r="X398" s="15"/>
      <c r="Y398" s="52"/>
      <c r="Z398" s="39"/>
      <c r="AA398" s="39"/>
      <c r="AB398" s="55"/>
      <c r="AC398" s="17"/>
      <c r="AD398" s="15"/>
      <c r="AE398" s="65"/>
      <c r="AF398" s="119"/>
      <c r="AG398" s="39"/>
      <c r="AH398" s="52"/>
      <c r="AJ398" s="17"/>
      <c r="AK398" s="17"/>
      <c r="AL398" s="17"/>
      <c r="AM398" s="17"/>
      <c r="AO398" s="31"/>
    </row>
    <row r="399" spans="2:41" s="3" customFormat="1" ht="9.9499999999999993" customHeight="1" x14ac:dyDescent="0.2">
      <c r="B399" s="205" t="s">
        <v>106</v>
      </c>
      <c r="D399" s="40"/>
      <c r="E399" s="73" t="s">
        <v>102</v>
      </c>
      <c r="F399" s="73"/>
      <c r="G399" s="30" t="s">
        <v>322</v>
      </c>
      <c r="H399" s="30"/>
      <c r="I399" s="30"/>
      <c r="J399" s="30"/>
      <c r="K399" s="30"/>
      <c r="L399" s="30"/>
      <c r="M399" s="30"/>
      <c r="N399" s="30"/>
      <c r="P399" s="73" t="s">
        <v>162</v>
      </c>
      <c r="Q399" s="89"/>
      <c r="R399" s="29"/>
      <c r="S399" s="39">
        <f>IF(Suggested="Yes",AA399,AG399)</f>
        <v>14.1</v>
      </c>
      <c r="T399" s="37" t="s">
        <v>47</v>
      </c>
      <c r="U399" s="5" t="str">
        <f>+Instructions!$B$3</f>
        <v>B</v>
      </c>
      <c r="V399" s="52"/>
      <c r="W399" s="56">
        <f>+Instructions!$C$22</f>
        <v>0</v>
      </c>
      <c r="X399" s="17">
        <f>ROUND($AA399*(1-W399)+0.004999,2)</f>
        <v>14.1</v>
      </c>
      <c r="Y399" s="52"/>
      <c r="Z399" s="6" t="s">
        <v>654</v>
      </c>
      <c r="AA399" s="39">
        <v>14.1</v>
      </c>
      <c r="AB399" s="60">
        <f>+W399</f>
        <v>0</v>
      </c>
      <c r="AC399" s="17">
        <f>+X399</f>
        <v>14.1</v>
      </c>
      <c r="AD399" s="12">
        <f>(AG399-AC399)/AG399</f>
        <v>0</v>
      </c>
      <c r="AE399" s="116"/>
      <c r="AF399" s="211">
        <v>11</v>
      </c>
      <c r="AG399" s="210">
        <f>SUM(AJ399:AL399)+AE399</f>
        <v>14.1</v>
      </c>
      <c r="AH399" s="52"/>
      <c r="AJ399" s="17">
        <f>ROUND(AC399/(1-VLOOKUP(AF399,Group,2,FALSE)),2)</f>
        <v>14.1</v>
      </c>
      <c r="AK399" s="17">
        <f>IF(VLOOKUP(AF399,Group,5,FALSE)="YES",VLOOKUP(ROUND(ROUND(AJ399,1)-AJ399,2),Round,2,FALSE)+VLOOKUP(AF399,Group,6,FALSE),0)</f>
        <v>0</v>
      </c>
      <c r="AL399" s="17">
        <f>IF(VLOOKUP(AF399,Group,7,FALSE)="",0,ROUND(AJ399-0.04999,1)-AJ399+AM399)</f>
        <v>0</v>
      </c>
      <c r="AM399" s="17" t="str">
        <f>IF(VLOOKUP(AF399,Group,7,FALSE)="","",VLOOKUP(AF399,Group,7,FALSE))</f>
        <v/>
      </c>
      <c r="AO399" s="101" t="s">
        <v>58</v>
      </c>
    </row>
    <row r="400" spans="2:41" s="3" customFormat="1" ht="3.95" customHeight="1" x14ac:dyDescent="0.2">
      <c r="P400" s="73"/>
      <c r="Q400" s="89"/>
      <c r="R400" s="6"/>
      <c r="S400" s="39"/>
      <c r="T400" s="6"/>
      <c r="U400" s="5"/>
      <c r="V400" s="52"/>
      <c r="W400" s="56"/>
      <c r="X400" s="15"/>
      <c r="Y400" s="52"/>
      <c r="Z400" s="39"/>
      <c r="AA400" s="39"/>
      <c r="AB400" s="55"/>
      <c r="AC400" s="17"/>
      <c r="AD400" s="15"/>
      <c r="AE400" s="65"/>
      <c r="AF400" s="119"/>
      <c r="AG400" s="39"/>
      <c r="AH400" s="52"/>
      <c r="AJ400" s="17"/>
      <c r="AK400" s="17"/>
      <c r="AL400" s="17"/>
      <c r="AM400" s="17"/>
      <c r="AO400" s="31"/>
    </row>
    <row r="401" spans="2:41" s="3" customFormat="1" ht="9.9499999999999993" customHeight="1" x14ac:dyDescent="0.2">
      <c r="C401" s="188" t="s">
        <v>602</v>
      </c>
      <c r="D401" s="189"/>
      <c r="E401" s="189"/>
      <c r="L401" s="3" t="s">
        <v>87</v>
      </c>
      <c r="M401" s="3" t="s">
        <v>87</v>
      </c>
      <c r="N401" s="3" t="s">
        <v>87</v>
      </c>
      <c r="O401" s="3" t="s">
        <v>87</v>
      </c>
      <c r="P401" s="190"/>
      <c r="Q401" s="6"/>
      <c r="R401" s="78" t="s">
        <v>99</v>
      </c>
      <c r="S401" s="201" t="s">
        <v>354</v>
      </c>
      <c r="T401" s="202"/>
      <c r="U401" s="5"/>
      <c r="V401" s="52"/>
      <c r="W401" s="69"/>
      <c r="X401" s="69"/>
      <c r="Y401" s="52"/>
      <c r="Z401" s="39"/>
      <c r="AA401" s="39"/>
      <c r="AB401" s="55"/>
      <c r="AC401" s="17"/>
      <c r="AD401" s="15"/>
      <c r="AE401" s="65"/>
      <c r="AF401" s="119"/>
      <c r="AG401" s="17"/>
      <c r="AH401" s="52"/>
      <c r="AJ401" s="17"/>
      <c r="AK401" s="17"/>
      <c r="AL401" s="17"/>
      <c r="AM401" s="17"/>
      <c r="AO401" s="31" t="s">
        <v>58</v>
      </c>
    </row>
    <row r="402" spans="2:41" s="3" customFormat="1" ht="2.85" customHeight="1" x14ac:dyDescent="0.2">
      <c r="P402" s="73"/>
      <c r="Q402" s="89"/>
      <c r="R402" s="6"/>
      <c r="S402" s="39"/>
      <c r="T402" s="6"/>
      <c r="U402" s="5"/>
      <c r="V402" s="52"/>
      <c r="W402" s="56"/>
      <c r="X402" s="15"/>
      <c r="Y402" s="52"/>
      <c r="Z402" s="39"/>
      <c r="AA402" s="39"/>
      <c r="AB402" s="55"/>
      <c r="AC402" s="17"/>
      <c r="AD402" s="15"/>
      <c r="AE402" s="65"/>
      <c r="AF402" s="119"/>
      <c r="AG402" s="39"/>
      <c r="AH402" s="52"/>
      <c r="AJ402" s="17"/>
      <c r="AK402" s="17"/>
      <c r="AL402" s="17"/>
      <c r="AM402" s="17"/>
      <c r="AO402" s="31"/>
    </row>
    <row r="403" spans="2:41" s="3" customFormat="1" ht="9.9499999999999993" customHeight="1" x14ac:dyDescent="0.2">
      <c r="C403" s="188"/>
      <c r="D403" s="40" t="s">
        <v>9</v>
      </c>
      <c r="E403" s="169" t="s">
        <v>357</v>
      </c>
      <c r="F403" s="169"/>
      <c r="G403" s="169"/>
      <c r="H403" s="169" t="s">
        <v>359</v>
      </c>
      <c r="I403" s="169"/>
      <c r="J403" s="169"/>
      <c r="K403" s="169" t="s">
        <v>362</v>
      </c>
      <c r="L403" s="169"/>
      <c r="M403" s="169"/>
      <c r="N403" s="169"/>
      <c r="O403" s="169"/>
      <c r="P403" s="169"/>
      <c r="S403" s="21"/>
      <c r="T403" s="191"/>
      <c r="U403" s="5"/>
      <c r="V403" s="52"/>
      <c r="W403" s="69"/>
      <c r="X403" s="69"/>
      <c r="Y403" s="52"/>
      <c r="Z403" s="39"/>
      <c r="AA403" s="39"/>
      <c r="AB403" s="55"/>
      <c r="AC403" s="17"/>
      <c r="AD403" s="15"/>
      <c r="AE403" s="65"/>
      <c r="AF403" s="119"/>
      <c r="AG403" s="17"/>
      <c r="AH403" s="52"/>
      <c r="AJ403" s="17"/>
      <c r="AK403" s="17"/>
      <c r="AL403" s="17"/>
      <c r="AM403" s="17"/>
      <c r="AO403" s="31"/>
    </row>
    <row r="404" spans="2:41" s="3" customFormat="1" ht="9.9499999999999993" customHeight="1" x14ac:dyDescent="0.2">
      <c r="C404" s="188"/>
      <c r="D404" s="40"/>
      <c r="E404" s="169" t="s">
        <v>358</v>
      </c>
      <c r="F404" s="169"/>
      <c r="G404" s="169"/>
      <c r="H404" s="169" t="s">
        <v>360</v>
      </c>
      <c r="I404" s="169"/>
      <c r="J404" s="169"/>
      <c r="K404" s="169" t="s">
        <v>361</v>
      </c>
      <c r="L404" s="169"/>
      <c r="M404" s="169"/>
      <c r="N404" s="169"/>
      <c r="O404" s="169"/>
      <c r="P404" s="169"/>
      <c r="S404" s="21"/>
      <c r="T404" s="191"/>
      <c r="U404" s="5"/>
      <c r="V404" s="52"/>
      <c r="W404" s="69"/>
      <c r="X404" s="69"/>
      <c r="Y404" s="52"/>
      <c r="Z404" s="39"/>
      <c r="AA404" s="39"/>
      <c r="AB404" s="55"/>
      <c r="AC404" s="17"/>
      <c r="AD404" s="15"/>
      <c r="AE404" s="65"/>
      <c r="AF404" s="119"/>
      <c r="AG404" s="17"/>
      <c r="AH404" s="52"/>
      <c r="AJ404" s="17"/>
      <c r="AK404" s="17"/>
      <c r="AL404" s="17"/>
      <c r="AM404" s="17"/>
      <c r="AO404" s="31"/>
    </row>
    <row r="405" spans="2:41" s="3" customFormat="1" ht="1.5" customHeight="1" x14ac:dyDescent="0.2">
      <c r="P405" s="73"/>
      <c r="Q405" s="89"/>
      <c r="R405" s="6"/>
      <c r="S405" s="39"/>
      <c r="T405" s="6"/>
      <c r="U405" s="5"/>
      <c r="V405" s="52"/>
      <c r="W405" s="56"/>
      <c r="X405" s="15"/>
      <c r="Y405" s="52"/>
      <c r="Z405" s="39"/>
      <c r="AA405" s="39"/>
      <c r="AB405" s="55"/>
      <c r="AC405" s="17"/>
      <c r="AD405" s="15"/>
      <c r="AE405" s="65"/>
      <c r="AF405" s="119"/>
      <c r="AG405" s="39"/>
      <c r="AH405" s="52"/>
      <c r="AJ405" s="17"/>
      <c r="AK405" s="17"/>
      <c r="AL405" s="17"/>
      <c r="AM405" s="17"/>
      <c r="AO405" s="31"/>
    </row>
    <row r="406" spans="2:41" s="3" customFormat="1" ht="9.9499999999999993" customHeight="1" x14ac:dyDescent="0.2">
      <c r="B406" s="205" t="s">
        <v>106</v>
      </c>
      <c r="D406" s="40"/>
      <c r="E406" s="73" t="s">
        <v>355</v>
      </c>
      <c r="F406" s="73"/>
      <c r="G406" s="30" t="s">
        <v>48</v>
      </c>
      <c r="H406" s="30"/>
      <c r="I406" s="30"/>
      <c r="J406" s="30"/>
      <c r="K406" s="30"/>
      <c r="L406" s="30"/>
      <c r="M406" s="30"/>
      <c r="N406" s="30"/>
      <c r="P406" s="73" t="s">
        <v>356</v>
      </c>
      <c r="Q406" s="89"/>
      <c r="R406" s="29"/>
      <c r="S406" s="39">
        <f>IF(Suggested="Yes",AA406,AG406)</f>
        <v>15.4</v>
      </c>
      <c r="T406" s="37" t="s">
        <v>47</v>
      </c>
      <c r="U406" s="5" t="str">
        <f>+Instructions!$B$3</f>
        <v>B</v>
      </c>
      <c r="V406" s="52"/>
      <c r="W406" s="56">
        <f>+Instructions!$C$22</f>
        <v>0</v>
      </c>
      <c r="X406" s="17">
        <f>ROUND($AA406*(1-W406)+0.004999,2)</f>
        <v>15.4</v>
      </c>
      <c r="Y406" s="52"/>
      <c r="Z406" s="6" t="s">
        <v>654</v>
      </c>
      <c r="AA406" s="39">
        <v>15.4</v>
      </c>
      <c r="AB406" s="60">
        <f>+W406</f>
        <v>0</v>
      </c>
      <c r="AC406" s="17">
        <f>+X406</f>
        <v>15.4</v>
      </c>
      <c r="AD406" s="12">
        <f>(AG406-AC406)/AG406</f>
        <v>0</v>
      </c>
      <c r="AE406" s="116"/>
      <c r="AF406" s="211">
        <v>11</v>
      </c>
      <c r="AG406" s="210">
        <f>SUM(AJ406:AL406)+AE406</f>
        <v>15.4</v>
      </c>
      <c r="AH406" s="52"/>
      <c r="AJ406" s="17">
        <f>ROUND(AC406/(1-VLOOKUP(AF406,Group,2,FALSE)),2)</f>
        <v>15.4</v>
      </c>
      <c r="AK406" s="17">
        <f>IF(VLOOKUP(AF406,Group,5,FALSE)="YES",VLOOKUP(ROUND(ROUND(AJ406,1)-AJ406,2),Round,2,FALSE)+VLOOKUP(AF406,Group,6,FALSE),0)</f>
        <v>0</v>
      </c>
      <c r="AL406" s="17">
        <f>IF(VLOOKUP(AF406,Group,7,FALSE)="",0,ROUND(AJ406-0.04999,1)-AJ406+AM406)</f>
        <v>0</v>
      </c>
      <c r="AM406" s="17" t="str">
        <f>IF(VLOOKUP(AF406,Group,7,FALSE)="","",VLOOKUP(AF406,Group,7,FALSE))</f>
        <v/>
      </c>
      <c r="AO406" s="101" t="s">
        <v>58</v>
      </c>
    </row>
    <row r="407" spans="2:41" s="3" customFormat="1" ht="3.95" customHeight="1" x14ac:dyDescent="0.2">
      <c r="P407" s="73"/>
      <c r="Q407" s="89"/>
      <c r="R407" s="6"/>
      <c r="S407" s="39"/>
      <c r="T407" s="6"/>
      <c r="U407" s="5"/>
      <c r="V407" s="52"/>
      <c r="W407" s="56"/>
      <c r="X407" s="15"/>
      <c r="Y407" s="52"/>
      <c r="Z407" s="39"/>
      <c r="AA407" s="39"/>
      <c r="AB407" s="55"/>
      <c r="AC407" s="17"/>
      <c r="AD407" s="15"/>
      <c r="AE407" s="65"/>
      <c r="AF407" s="119"/>
      <c r="AG407" s="39"/>
      <c r="AH407" s="52"/>
      <c r="AJ407" s="17"/>
      <c r="AK407" s="17"/>
      <c r="AL407" s="17"/>
      <c r="AM407" s="17"/>
      <c r="AO407" s="31"/>
    </row>
    <row r="408" spans="2:41" s="3" customFormat="1" ht="9.9499999999999993" customHeight="1" x14ac:dyDescent="0.2">
      <c r="C408" s="188" t="s">
        <v>643</v>
      </c>
      <c r="D408" s="189"/>
      <c r="E408" s="189"/>
      <c r="L408" s="3" t="s">
        <v>87</v>
      </c>
      <c r="M408" s="3" t="s">
        <v>87</v>
      </c>
      <c r="N408" s="3" t="s">
        <v>87</v>
      </c>
      <c r="O408" s="3" t="s">
        <v>87</v>
      </c>
      <c r="P408" s="190"/>
      <c r="Q408" s="6"/>
      <c r="R408" s="78" t="s">
        <v>99</v>
      </c>
      <c r="S408" s="201" t="s">
        <v>555</v>
      </c>
      <c r="T408" s="202"/>
      <c r="U408" s="5"/>
      <c r="V408" s="52"/>
      <c r="W408" s="69"/>
      <c r="X408" s="69"/>
      <c r="Y408" s="52"/>
      <c r="Z408" s="39"/>
      <c r="AA408" s="39"/>
      <c r="AB408" s="55"/>
      <c r="AC408" s="17"/>
      <c r="AD408" s="15"/>
      <c r="AE408" s="65"/>
      <c r="AF408" s="119"/>
      <c r="AG408" s="17"/>
      <c r="AH408" s="52"/>
      <c r="AJ408" s="17"/>
      <c r="AK408" s="17"/>
      <c r="AL408" s="17"/>
      <c r="AM408" s="17"/>
      <c r="AO408" s="31" t="s">
        <v>58</v>
      </c>
    </row>
    <row r="409" spans="2:41" s="3" customFormat="1" ht="2.85" customHeight="1" x14ac:dyDescent="0.2">
      <c r="P409" s="73"/>
      <c r="Q409" s="89"/>
      <c r="R409" s="6"/>
      <c r="S409" s="39"/>
      <c r="T409" s="6"/>
      <c r="U409" s="5"/>
      <c r="V409" s="52"/>
      <c r="W409" s="56"/>
      <c r="X409" s="15"/>
      <c r="Y409" s="52"/>
      <c r="Z409" s="39"/>
      <c r="AA409" s="39"/>
      <c r="AB409" s="55"/>
      <c r="AC409" s="17"/>
      <c r="AD409" s="15"/>
      <c r="AE409" s="65"/>
      <c r="AF409" s="119"/>
      <c r="AG409" s="39"/>
      <c r="AH409" s="52"/>
      <c r="AJ409" s="17"/>
      <c r="AK409" s="17"/>
      <c r="AL409" s="17"/>
      <c r="AM409" s="17"/>
      <c r="AO409" s="31"/>
    </row>
    <row r="410" spans="2:41" s="3" customFormat="1" ht="9.9499999999999993" customHeight="1" x14ac:dyDescent="0.2">
      <c r="C410" s="188"/>
      <c r="D410" s="40" t="s">
        <v>9</v>
      </c>
      <c r="E410" s="169" t="s">
        <v>556</v>
      </c>
      <c r="F410" s="169"/>
      <c r="G410" s="169"/>
      <c r="H410" s="169"/>
      <c r="I410" s="169"/>
      <c r="J410" s="169"/>
      <c r="K410" s="169"/>
      <c r="L410" s="169"/>
      <c r="M410" s="169"/>
      <c r="N410" s="169"/>
      <c r="O410" s="169"/>
      <c r="P410" s="169"/>
      <c r="S410" s="21"/>
      <c r="T410" s="191"/>
      <c r="U410" s="5"/>
      <c r="V410" s="52"/>
      <c r="W410" s="69"/>
      <c r="X410" s="69"/>
      <c r="Y410" s="52"/>
      <c r="Z410" s="39"/>
      <c r="AA410" s="39"/>
      <c r="AB410" s="55"/>
      <c r="AC410" s="17"/>
      <c r="AD410" s="15"/>
      <c r="AE410" s="65"/>
      <c r="AF410" s="119"/>
      <c r="AG410" s="17"/>
      <c r="AH410" s="52"/>
      <c r="AJ410" s="17"/>
      <c r="AK410" s="17"/>
      <c r="AL410" s="17"/>
      <c r="AM410" s="17"/>
      <c r="AO410" s="31"/>
    </row>
    <row r="411" spans="2:41" s="3" customFormat="1" ht="1.5" customHeight="1" x14ac:dyDescent="0.2">
      <c r="P411" s="73"/>
      <c r="Q411" s="89"/>
      <c r="R411" s="6"/>
      <c r="S411" s="39"/>
      <c r="T411" s="6"/>
      <c r="U411" s="5"/>
      <c r="V411" s="52"/>
      <c r="W411" s="56"/>
      <c r="X411" s="15"/>
      <c r="Y411" s="52"/>
      <c r="Z411" s="39"/>
      <c r="AA411" s="39"/>
      <c r="AB411" s="55"/>
      <c r="AC411" s="17"/>
      <c r="AD411" s="15"/>
      <c r="AE411" s="65"/>
      <c r="AF411" s="119"/>
      <c r="AG411" s="39"/>
      <c r="AH411" s="52"/>
      <c r="AJ411" s="17"/>
      <c r="AK411" s="17"/>
      <c r="AL411" s="17"/>
      <c r="AM411" s="17"/>
      <c r="AO411" s="31"/>
    </row>
    <row r="412" spans="2:41" s="3" customFormat="1" ht="9.9499999999999993" customHeight="1" x14ac:dyDescent="0.2">
      <c r="B412" s="205" t="s">
        <v>106</v>
      </c>
      <c r="D412" s="40"/>
      <c r="E412" s="73" t="s">
        <v>348</v>
      </c>
      <c r="F412" s="73"/>
      <c r="G412" s="30" t="s">
        <v>543</v>
      </c>
      <c r="H412" s="30"/>
      <c r="I412" s="30"/>
      <c r="J412" s="30"/>
      <c r="K412" s="30" t="s">
        <v>557</v>
      </c>
      <c r="L412" s="30"/>
      <c r="M412" s="30"/>
      <c r="N412" s="244"/>
      <c r="P412" s="73" t="s">
        <v>547</v>
      </c>
      <c r="Q412" s="89"/>
      <c r="R412" s="29" t="s">
        <v>52</v>
      </c>
      <c r="S412" s="39">
        <f>IF(Suggested="Yes",AA412,AG412)</f>
        <v>33</v>
      </c>
      <c r="T412" s="37" t="s">
        <v>47</v>
      </c>
      <c r="U412" s="5" t="str">
        <f>+Instructions!$B$3</f>
        <v>B</v>
      </c>
      <c r="V412" s="52"/>
      <c r="W412" s="56">
        <f>+Instructions!$C$22</f>
        <v>0</v>
      </c>
      <c r="X412" s="17">
        <f>ROUND($AA412*(1-W412)+0.004999,2)</f>
        <v>33</v>
      </c>
      <c r="Y412" s="52"/>
      <c r="Z412" s="6" t="s">
        <v>654</v>
      </c>
      <c r="AA412" s="39">
        <v>33</v>
      </c>
      <c r="AB412" s="60">
        <f>+W412</f>
        <v>0</v>
      </c>
      <c r="AC412" s="17">
        <f>+X412</f>
        <v>33</v>
      </c>
      <c r="AD412" s="12">
        <f>(AG412-AC412)/AG412</f>
        <v>0</v>
      </c>
      <c r="AE412" s="116"/>
      <c r="AF412" s="211">
        <v>11</v>
      </c>
      <c r="AG412" s="210">
        <f>SUM(AJ412:AL412)+AE412</f>
        <v>33</v>
      </c>
      <c r="AH412" s="52"/>
      <c r="AJ412" s="17">
        <f>ROUND(AC412/(1-VLOOKUP(AF412,Group,2,FALSE)),2)</f>
        <v>33</v>
      </c>
      <c r="AK412" s="17">
        <f>IF(VLOOKUP(AF412,Group,5,FALSE)="YES",VLOOKUP(ROUND(ROUND(AJ412,1)-AJ412,2),Round,2,FALSE)+VLOOKUP(AF412,Group,6,FALSE),0)</f>
        <v>0</v>
      </c>
      <c r="AL412" s="17">
        <f>IF(VLOOKUP(AF412,Group,7,FALSE)="",0,ROUND(AJ412-0.04999,1)-AJ412+AM412)</f>
        <v>0</v>
      </c>
      <c r="AM412" s="17" t="str">
        <f>IF(VLOOKUP(AF412,Group,7,FALSE)="","",VLOOKUP(AF412,Group,7,FALSE))</f>
        <v/>
      </c>
      <c r="AO412" s="101" t="s">
        <v>58</v>
      </c>
    </row>
    <row r="413" spans="2:41" s="3" customFormat="1" ht="9.9499999999999993" customHeight="1" x14ac:dyDescent="0.2">
      <c r="B413" s="205" t="s">
        <v>106</v>
      </c>
      <c r="D413" s="40"/>
      <c r="E413" s="73" t="s">
        <v>545</v>
      </c>
      <c r="F413" s="73"/>
      <c r="G413" s="30" t="s">
        <v>546</v>
      </c>
      <c r="H413" s="30"/>
      <c r="I413" s="30"/>
      <c r="J413" s="30"/>
      <c r="K413" s="30" t="s">
        <v>557</v>
      </c>
      <c r="L413" s="30"/>
      <c r="M413" s="30"/>
      <c r="N413" s="244"/>
      <c r="P413" s="73" t="s">
        <v>548</v>
      </c>
      <c r="Q413" s="89"/>
      <c r="R413" s="29" t="s">
        <v>52</v>
      </c>
      <c r="S413" s="39">
        <f>IF(Suggested="Yes",AA413,AG413)</f>
        <v>33.1</v>
      </c>
      <c r="T413" s="37" t="s">
        <v>47</v>
      </c>
      <c r="U413" s="5" t="str">
        <f>+Instructions!$B$3</f>
        <v>B</v>
      </c>
      <c r="V413" s="52"/>
      <c r="W413" s="56">
        <f>+Instructions!$C$22</f>
        <v>0</v>
      </c>
      <c r="X413" s="17">
        <f>ROUND($AA413*(1-W413)+0.004999,2)</f>
        <v>33.1</v>
      </c>
      <c r="Y413" s="52"/>
      <c r="Z413" s="6" t="s">
        <v>654</v>
      </c>
      <c r="AA413" s="39">
        <v>33.1</v>
      </c>
      <c r="AB413" s="60">
        <f>+W413</f>
        <v>0</v>
      </c>
      <c r="AC413" s="17">
        <f>+X413</f>
        <v>33.1</v>
      </c>
      <c r="AD413" s="12">
        <f>(AG413-AC413)/AG413</f>
        <v>0</v>
      </c>
      <c r="AE413" s="116"/>
      <c r="AF413" s="211">
        <v>11</v>
      </c>
      <c r="AG413" s="210">
        <f>SUM(AJ413:AL413)+AE413</f>
        <v>33.1</v>
      </c>
      <c r="AH413" s="52"/>
      <c r="AJ413" s="17">
        <f>ROUND(AC413/(1-VLOOKUP(AF413,Group,2,FALSE)),2)</f>
        <v>33.1</v>
      </c>
      <c r="AK413" s="17">
        <f>IF(VLOOKUP(AF413,Group,5,FALSE)="YES",VLOOKUP(ROUND(ROUND(AJ413,1)-AJ413,2),Round,2,FALSE)+VLOOKUP(AF413,Group,6,FALSE),0)</f>
        <v>0</v>
      </c>
      <c r="AL413" s="17">
        <f>IF(VLOOKUP(AF413,Group,7,FALSE)="",0,ROUND(AJ413-0.04999,1)-AJ413+AM413)</f>
        <v>0</v>
      </c>
      <c r="AM413" s="17" t="str">
        <f>IF(VLOOKUP(AF413,Group,7,FALSE)="","",VLOOKUP(AF413,Group,7,FALSE))</f>
        <v/>
      </c>
      <c r="AO413" s="101" t="s">
        <v>58</v>
      </c>
    </row>
    <row r="414" spans="2:41" s="3" customFormat="1" ht="1.5" customHeight="1" x14ac:dyDescent="0.2">
      <c r="P414" s="73"/>
      <c r="Q414" s="89"/>
      <c r="R414" s="6"/>
      <c r="S414" s="39"/>
      <c r="T414" s="6"/>
      <c r="U414" s="5"/>
      <c r="V414" s="52"/>
      <c r="W414" s="56"/>
      <c r="X414" s="15"/>
      <c r="Y414" s="52"/>
      <c r="Z414" s="39"/>
      <c r="AA414" s="39"/>
      <c r="AB414" s="55"/>
      <c r="AC414" s="17"/>
      <c r="AD414" s="15"/>
      <c r="AE414" s="65"/>
      <c r="AF414" s="119"/>
      <c r="AG414" s="39"/>
      <c r="AH414" s="52"/>
      <c r="AJ414" s="17"/>
      <c r="AK414" s="17"/>
      <c r="AL414" s="17"/>
      <c r="AM414" s="17"/>
      <c r="AO414" s="31"/>
    </row>
    <row r="415" spans="2:41" s="3" customFormat="1" ht="9.75" customHeight="1" x14ac:dyDescent="0.2">
      <c r="D415" s="224" t="s">
        <v>340</v>
      </c>
      <c r="E415" s="225" t="s">
        <v>551</v>
      </c>
      <c r="K415" s="225"/>
      <c r="L415" s="225"/>
      <c r="P415" s="73"/>
      <c r="Q415" s="89"/>
      <c r="R415" s="6"/>
      <c r="S415" s="39"/>
      <c r="T415" s="6"/>
      <c r="U415" s="37"/>
      <c r="V415" s="52"/>
      <c r="W415" s="56"/>
      <c r="X415" s="15"/>
      <c r="Y415" s="52"/>
      <c r="Z415" s="39"/>
      <c r="AA415" s="39"/>
      <c r="AB415" s="55"/>
      <c r="AC415" s="17"/>
      <c r="AD415" s="15"/>
      <c r="AE415" s="65"/>
      <c r="AF415" s="119"/>
      <c r="AG415" s="39"/>
      <c r="AH415" s="52"/>
      <c r="AJ415" s="17"/>
      <c r="AK415" s="17"/>
      <c r="AL415" s="17"/>
      <c r="AM415" s="17"/>
      <c r="AO415" s="31"/>
    </row>
    <row r="416" spans="2:41" s="3" customFormat="1" ht="9.75" customHeight="1" x14ac:dyDescent="0.2">
      <c r="D416" s="224"/>
      <c r="E416" s="225" t="s">
        <v>554</v>
      </c>
      <c r="K416" s="225"/>
      <c r="L416" s="225"/>
      <c r="P416" s="73"/>
      <c r="Q416" s="89"/>
      <c r="R416" s="6"/>
      <c r="S416" s="39"/>
      <c r="T416" s="6"/>
      <c r="U416" s="37"/>
      <c r="V416" s="52"/>
      <c r="W416" s="56"/>
      <c r="X416" s="15"/>
      <c r="Y416" s="52"/>
      <c r="Z416" s="39"/>
      <c r="AA416" s="39"/>
      <c r="AB416" s="55"/>
      <c r="AC416" s="17"/>
      <c r="AD416" s="15"/>
      <c r="AE416" s="65"/>
      <c r="AF416" s="119"/>
      <c r="AG416" s="39"/>
      <c r="AH416" s="52"/>
      <c r="AJ416" s="17"/>
      <c r="AK416" s="17"/>
      <c r="AL416" s="17"/>
      <c r="AM416" s="17"/>
      <c r="AO416" s="31"/>
    </row>
    <row r="417" spans="2:41" s="3" customFormat="1" ht="9.75" customHeight="1" x14ac:dyDescent="0.2">
      <c r="D417" s="224"/>
      <c r="E417" s="225" t="s">
        <v>558</v>
      </c>
      <c r="K417" s="225"/>
      <c r="L417" s="225"/>
      <c r="P417" s="73"/>
      <c r="Q417" s="89"/>
      <c r="R417" s="6"/>
      <c r="S417" s="39"/>
      <c r="T417" s="6"/>
      <c r="U417" s="37"/>
      <c r="V417" s="52"/>
      <c r="W417" s="56"/>
      <c r="X417" s="15"/>
      <c r="Y417" s="52"/>
      <c r="Z417" s="39"/>
      <c r="AA417" s="39"/>
      <c r="AB417" s="55"/>
      <c r="AC417" s="17"/>
      <c r="AD417" s="15"/>
      <c r="AE417" s="65"/>
      <c r="AF417" s="119"/>
      <c r="AG417" s="39"/>
      <c r="AH417" s="52"/>
      <c r="AJ417" s="17"/>
      <c r="AK417" s="17"/>
      <c r="AL417" s="17"/>
      <c r="AM417" s="17"/>
      <c r="AO417" s="31"/>
    </row>
    <row r="418" spans="2:41" s="3" customFormat="1" ht="3.95" customHeight="1" x14ac:dyDescent="0.2">
      <c r="P418" s="73"/>
      <c r="Q418" s="89"/>
      <c r="R418" s="6"/>
      <c r="S418" s="39"/>
      <c r="T418" s="6"/>
      <c r="U418" s="5"/>
      <c r="V418" s="52"/>
      <c r="W418" s="56"/>
      <c r="X418" s="15"/>
      <c r="Y418" s="52"/>
      <c r="Z418" s="39"/>
      <c r="AA418" s="39"/>
      <c r="AB418" s="55"/>
      <c r="AC418" s="17"/>
      <c r="AD418" s="15"/>
      <c r="AE418" s="65"/>
      <c r="AF418" s="119"/>
      <c r="AG418" s="39"/>
      <c r="AH418" s="52"/>
      <c r="AJ418" s="17"/>
      <c r="AK418" s="17"/>
      <c r="AL418" s="17"/>
      <c r="AM418" s="17"/>
      <c r="AO418" s="31"/>
    </row>
    <row r="419" spans="2:41" s="3" customFormat="1" ht="9.9499999999999993" customHeight="1" x14ac:dyDescent="0.2">
      <c r="C419" s="188" t="s">
        <v>603</v>
      </c>
      <c r="D419" s="189"/>
      <c r="E419" s="189"/>
      <c r="L419" s="3" t="s">
        <v>87</v>
      </c>
      <c r="M419" s="3" t="s">
        <v>87</v>
      </c>
      <c r="N419" s="3" t="s">
        <v>87</v>
      </c>
      <c r="O419" s="3" t="s">
        <v>87</v>
      </c>
      <c r="P419" s="190"/>
      <c r="Q419" s="6"/>
      <c r="R419" s="78" t="s">
        <v>99</v>
      </c>
      <c r="S419" s="201" t="s">
        <v>316</v>
      </c>
      <c r="T419" s="202"/>
      <c r="U419" s="5"/>
      <c r="V419" s="52"/>
      <c r="W419" s="69"/>
      <c r="X419" s="69"/>
      <c r="Y419" s="52"/>
      <c r="Z419" s="39"/>
      <c r="AA419" s="39"/>
      <c r="AB419" s="55"/>
      <c r="AC419" s="17"/>
      <c r="AD419" s="15"/>
      <c r="AE419" s="65"/>
      <c r="AF419" s="119"/>
      <c r="AG419" s="17"/>
      <c r="AH419" s="52"/>
      <c r="AJ419" s="17"/>
      <c r="AK419" s="17"/>
      <c r="AL419" s="17"/>
      <c r="AM419" s="17"/>
      <c r="AO419" s="31" t="s">
        <v>58</v>
      </c>
    </row>
    <row r="420" spans="2:41" s="3" customFormat="1" ht="2.85" customHeight="1" x14ac:dyDescent="0.2">
      <c r="P420" s="73"/>
      <c r="Q420" s="89"/>
      <c r="R420" s="6"/>
      <c r="S420" s="39"/>
      <c r="T420" s="6"/>
      <c r="U420" s="5"/>
      <c r="V420" s="52"/>
      <c r="W420" s="56"/>
      <c r="X420" s="15"/>
      <c r="Y420" s="52"/>
      <c r="Z420" s="39"/>
      <c r="AA420" s="39"/>
      <c r="AB420" s="55"/>
      <c r="AC420" s="17"/>
      <c r="AD420" s="15"/>
      <c r="AE420" s="65"/>
      <c r="AF420" s="119"/>
      <c r="AG420" s="39"/>
      <c r="AH420" s="52"/>
      <c r="AJ420" s="17"/>
      <c r="AK420" s="17"/>
      <c r="AL420" s="17"/>
      <c r="AM420" s="17"/>
      <c r="AO420" s="31"/>
    </row>
    <row r="421" spans="2:41" s="3" customFormat="1" ht="9.9499999999999993" customHeight="1" x14ac:dyDescent="0.2">
      <c r="C421" s="188"/>
      <c r="D421" s="40" t="s">
        <v>9</v>
      </c>
      <c r="E421" s="169" t="s">
        <v>317</v>
      </c>
      <c r="F421" s="169"/>
      <c r="G421" s="169"/>
      <c r="H421" s="169"/>
      <c r="I421" s="169"/>
      <c r="J421" s="169"/>
      <c r="K421" s="169"/>
      <c r="L421" s="169"/>
      <c r="M421" s="169"/>
      <c r="N421" s="169"/>
      <c r="O421" s="169"/>
      <c r="P421" s="169"/>
      <c r="S421" s="21"/>
      <c r="T421" s="191"/>
      <c r="U421" s="5"/>
      <c r="V421" s="52"/>
      <c r="W421" s="69"/>
      <c r="X421" s="69"/>
      <c r="Y421" s="52"/>
      <c r="Z421" s="39"/>
      <c r="AA421" s="39"/>
      <c r="AB421" s="55"/>
      <c r="AC421" s="17"/>
      <c r="AD421" s="15"/>
      <c r="AE421" s="65"/>
      <c r="AF421" s="119"/>
      <c r="AG421" s="17"/>
      <c r="AH421" s="52"/>
      <c r="AJ421" s="17"/>
      <c r="AK421" s="17"/>
      <c r="AL421" s="17"/>
      <c r="AM421" s="17"/>
      <c r="AO421" s="31"/>
    </row>
    <row r="422" spans="2:41" s="3" customFormat="1" ht="1.5" customHeight="1" x14ac:dyDescent="0.2">
      <c r="P422" s="73"/>
      <c r="Q422" s="89"/>
      <c r="R422" s="6"/>
      <c r="S422" s="39"/>
      <c r="T422" s="6"/>
      <c r="U422" s="5"/>
      <c r="V422" s="52"/>
      <c r="W422" s="56"/>
      <c r="X422" s="15"/>
      <c r="Y422" s="52"/>
      <c r="Z422" s="39"/>
      <c r="AA422" s="39"/>
      <c r="AB422" s="55"/>
      <c r="AC422" s="17"/>
      <c r="AD422" s="15"/>
      <c r="AE422" s="65"/>
      <c r="AF422" s="119"/>
      <c r="AG422" s="39"/>
      <c r="AH422" s="52"/>
      <c r="AJ422" s="17"/>
      <c r="AK422" s="17"/>
      <c r="AL422" s="17"/>
      <c r="AM422" s="17"/>
      <c r="AO422" s="31"/>
    </row>
    <row r="423" spans="2:41" s="3" customFormat="1" ht="9.9499999999999993" customHeight="1" x14ac:dyDescent="0.2">
      <c r="B423" s="205" t="s">
        <v>106</v>
      </c>
      <c r="D423" s="40"/>
      <c r="E423" s="73" t="s">
        <v>318</v>
      </c>
      <c r="F423" s="73"/>
      <c r="G423" s="30" t="s">
        <v>48</v>
      </c>
      <c r="H423" s="30"/>
      <c r="I423" s="30"/>
      <c r="J423" s="30"/>
      <c r="K423" s="30"/>
      <c r="L423" s="30"/>
      <c r="M423" s="30"/>
      <c r="N423" s="30"/>
      <c r="P423" s="73" t="s">
        <v>319</v>
      </c>
      <c r="Q423" s="89"/>
      <c r="R423" s="29"/>
      <c r="S423" s="39">
        <f>IF(Suggested="Yes",AA423,AG423)</f>
        <v>15.65</v>
      </c>
      <c r="T423" s="37" t="s">
        <v>47</v>
      </c>
      <c r="U423" s="5" t="str">
        <f>+Instructions!$B$3</f>
        <v>B</v>
      </c>
      <c r="V423" s="52"/>
      <c r="W423" s="56">
        <f>+Instructions!$C$22</f>
        <v>0</v>
      </c>
      <c r="X423" s="17">
        <f>ROUND($AA423*(1-W423)+0.004999,2)</f>
        <v>15.65</v>
      </c>
      <c r="Y423" s="52"/>
      <c r="Z423" s="6" t="s">
        <v>654</v>
      </c>
      <c r="AA423" s="39">
        <v>15.65</v>
      </c>
      <c r="AB423" s="60">
        <f>+W423</f>
        <v>0</v>
      </c>
      <c r="AC423" s="17">
        <f>+X423</f>
        <v>15.65</v>
      </c>
      <c r="AD423" s="12">
        <f>(AG423-AC423)/AG423</f>
        <v>0</v>
      </c>
      <c r="AE423" s="116"/>
      <c r="AF423" s="211">
        <v>11</v>
      </c>
      <c r="AG423" s="210">
        <f>SUM(AJ423:AL423)+AE423</f>
        <v>15.65</v>
      </c>
      <c r="AH423" s="52"/>
      <c r="AJ423" s="17">
        <f>ROUND(AC423/(1-VLOOKUP(AF423,Group,2,FALSE)),2)</f>
        <v>15.65</v>
      </c>
      <c r="AK423" s="17">
        <f>IF(VLOOKUP(AF423,Group,5,FALSE)="YES",VLOOKUP(ROUND(ROUND(AJ423,1)-AJ423,2),Round,2,FALSE)+VLOOKUP(AF423,Group,6,FALSE),0)</f>
        <v>0</v>
      </c>
      <c r="AL423" s="17">
        <f>IF(VLOOKUP(AF423,Group,7,FALSE)="",0,ROUND(AJ423-0.04999,1)-AJ423+AM423)</f>
        <v>0</v>
      </c>
      <c r="AM423" s="17" t="str">
        <f>IF(VLOOKUP(AF423,Group,7,FALSE)="","",VLOOKUP(AF423,Group,7,FALSE))</f>
        <v/>
      </c>
      <c r="AO423" s="101" t="s">
        <v>58</v>
      </c>
    </row>
    <row r="424" spans="2:41" s="3" customFormat="1" ht="3.95" customHeight="1" x14ac:dyDescent="0.2">
      <c r="P424" s="73"/>
      <c r="Q424" s="89"/>
      <c r="R424" s="6"/>
      <c r="S424" s="39"/>
      <c r="T424" s="6"/>
      <c r="U424" s="5"/>
      <c r="V424" s="52"/>
      <c r="W424" s="56"/>
      <c r="X424" s="15"/>
      <c r="Y424" s="52"/>
      <c r="Z424" s="39"/>
      <c r="AA424" s="39"/>
      <c r="AB424" s="55"/>
      <c r="AC424" s="17"/>
      <c r="AD424" s="15"/>
      <c r="AE424" s="65"/>
      <c r="AF424" s="119"/>
      <c r="AG424" s="39"/>
      <c r="AH424" s="52"/>
      <c r="AJ424" s="17"/>
      <c r="AK424" s="17"/>
      <c r="AL424" s="17"/>
      <c r="AM424" s="17"/>
      <c r="AO424" s="31"/>
    </row>
    <row r="425" spans="2:41" s="3" customFormat="1" ht="9.9499999999999993" customHeight="1" x14ac:dyDescent="0.2">
      <c r="C425" s="188" t="s">
        <v>604</v>
      </c>
      <c r="D425" s="189"/>
      <c r="E425" s="189"/>
      <c r="L425" s="3" t="s">
        <v>87</v>
      </c>
      <c r="M425" s="3" t="s">
        <v>87</v>
      </c>
      <c r="N425" s="3" t="s">
        <v>87</v>
      </c>
      <c r="O425" s="3" t="s">
        <v>87</v>
      </c>
      <c r="P425" s="190"/>
      <c r="Q425" s="6"/>
      <c r="R425" s="78" t="s">
        <v>99</v>
      </c>
      <c r="S425" s="201" t="s">
        <v>163</v>
      </c>
      <c r="T425" s="202"/>
      <c r="U425" s="5"/>
      <c r="V425" s="52"/>
      <c r="W425" s="69"/>
      <c r="X425" s="69"/>
      <c r="Y425" s="52"/>
      <c r="Z425" s="39"/>
      <c r="AA425" s="39"/>
      <c r="AB425" s="55"/>
      <c r="AC425" s="17"/>
      <c r="AD425" s="15"/>
      <c r="AE425" s="65"/>
      <c r="AF425" s="119"/>
      <c r="AG425" s="17"/>
      <c r="AH425" s="52"/>
      <c r="AJ425" s="17"/>
      <c r="AK425" s="17"/>
      <c r="AL425" s="17"/>
      <c r="AM425" s="17"/>
      <c r="AO425" s="31" t="s">
        <v>58</v>
      </c>
    </row>
    <row r="426" spans="2:41" s="3" customFormat="1" ht="2.85" customHeight="1" x14ac:dyDescent="0.2">
      <c r="P426" s="73"/>
      <c r="Q426" s="89"/>
      <c r="R426" s="6"/>
      <c r="S426" s="39"/>
      <c r="T426" s="6"/>
      <c r="U426" s="5"/>
      <c r="V426" s="52"/>
      <c r="W426" s="56"/>
      <c r="X426" s="15"/>
      <c r="Y426" s="52"/>
      <c r="Z426" s="39"/>
      <c r="AA426" s="39"/>
      <c r="AB426" s="55"/>
      <c r="AC426" s="17"/>
      <c r="AD426" s="15"/>
      <c r="AE426" s="65"/>
      <c r="AF426" s="119"/>
      <c r="AG426" s="39"/>
      <c r="AH426" s="52"/>
      <c r="AJ426" s="17"/>
      <c r="AK426" s="17"/>
      <c r="AL426" s="17"/>
      <c r="AM426" s="17"/>
      <c r="AO426" s="31"/>
    </row>
    <row r="427" spans="2:41" s="3" customFormat="1" ht="9.9499999999999993" customHeight="1" x14ac:dyDescent="0.2">
      <c r="C427" s="188"/>
      <c r="D427" s="40" t="s">
        <v>9</v>
      </c>
      <c r="E427" s="169" t="s">
        <v>265</v>
      </c>
      <c r="F427" s="169"/>
      <c r="G427" s="169"/>
      <c r="H427" s="169"/>
      <c r="I427" s="169"/>
      <c r="J427" s="169"/>
      <c r="K427" s="169"/>
      <c r="L427" s="169"/>
      <c r="M427" s="169"/>
      <c r="N427" s="169"/>
      <c r="O427" s="169"/>
      <c r="P427" s="169"/>
      <c r="S427" s="21"/>
      <c r="T427" s="191"/>
      <c r="U427" s="5"/>
      <c r="V427" s="52"/>
      <c r="W427" s="69"/>
      <c r="X427" s="69"/>
      <c r="Y427" s="52"/>
      <c r="Z427" s="39"/>
      <c r="AA427" s="39"/>
      <c r="AB427" s="55"/>
      <c r="AC427" s="17"/>
      <c r="AD427" s="15"/>
      <c r="AE427" s="65"/>
      <c r="AF427" s="119"/>
      <c r="AG427" s="17"/>
      <c r="AH427" s="52"/>
      <c r="AJ427" s="17"/>
      <c r="AK427" s="17"/>
      <c r="AL427" s="17"/>
      <c r="AM427" s="17"/>
      <c r="AO427" s="31"/>
    </row>
    <row r="428" spans="2:41" s="3" customFormat="1" ht="1.5" customHeight="1" x14ac:dyDescent="0.2">
      <c r="P428" s="73"/>
      <c r="Q428" s="89"/>
      <c r="R428" s="6"/>
      <c r="S428" s="39"/>
      <c r="T428" s="6"/>
      <c r="U428" s="5"/>
      <c r="V428" s="52"/>
      <c r="W428" s="56"/>
      <c r="X428" s="15"/>
      <c r="Y428" s="52"/>
      <c r="Z428" s="39"/>
      <c r="AA428" s="39"/>
      <c r="AB428" s="55"/>
      <c r="AC428" s="17"/>
      <c r="AD428" s="15"/>
      <c r="AE428" s="65"/>
      <c r="AF428" s="119"/>
      <c r="AG428" s="39"/>
      <c r="AH428" s="52"/>
      <c r="AJ428" s="17"/>
      <c r="AK428" s="17"/>
      <c r="AL428" s="17"/>
      <c r="AM428" s="17"/>
      <c r="AO428" s="31"/>
    </row>
    <row r="429" spans="2:41" s="3" customFormat="1" ht="9.9499999999999993" customHeight="1" x14ac:dyDescent="0.2">
      <c r="B429" s="205" t="s">
        <v>106</v>
      </c>
      <c r="D429" s="40"/>
      <c r="E429" s="73" t="s">
        <v>238</v>
      </c>
      <c r="F429" s="73"/>
      <c r="G429" s="30" t="s">
        <v>48</v>
      </c>
      <c r="H429" s="30"/>
      <c r="I429" s="30"/>
      <c r="J429" s="30"/>
      <c r="K429" s="30"/>
      <c r="L429" s="30"/>
      <c r="M429" s="30" t="s">
        <v>87</v>
      </c>
      <c r="N429" s="30"/>
      <c r="P429" s="73" t="s">
        <v>165</v>
      </c>
      <c r="Q429" s="89"/>
      <c r="R429" s="29"/>
      <c r="S429" s="39">
        <f>IF(Suggested="Yes",AA429,AG429)</f>
        <v>20.25</v>
      </c>
      <c r="T429" s="37" t="s">
        <v>47</v>
      </c>
      <c r="U429" s="5" t="str">
        <f>+Instructions!$B$3</f>
        <v>B</v>
      </c>
      <c r="V429" s="52"/>
      <c r="W429" s="56">
        <f>+Instructions!$C$22</f>
        <v>0</v>
      </c>
      <c r="X429" s="17">
        <f>ROUND($AA429*(1-W429)+0.004999,2)</f>
        <v>20.25</v>
      </c>
      <c r="Y429" s="52"/>
      <c r="Z429" s="6" t="s">
        <v>654</v>
      </c>
      <c r="AA429" s="39">
        <v>20.25</v>
      </c>
      <c r="AB429" s="60">
        <f t="shared" ref="AB429:AC431" si="318">+W429</f>
        <v>0</v>
      </c>
      <c r="AC429" s="17">
        <f t="shared" si="318"/>
        <v>20.25</v>
      </c>
      <c r="AD429" s="12">
        <f>(AG429-AC429)/AG429</f>
        <v>0</v>
      </c>
      <c r="AE429" s="116"/>
      <c r="AF429" s="211">
        <v>11</v>
      </c>
      <c r="AG429" s="210">
        <f>SUM(AJ429:AL429)+AE429</f>
        <v>20.25</v>
      </c>
      <c r="AH429" s="52"/>
      <c r="AJ429" s="17">
        <f>ROUND(AC429/(1-VLOOKUP(AF429,Group,2,FALSE)),2)</f>
        <v>20.25</v>
      </c>
      <c r="AK429" s="17">
        <f>IF(VLOOKUP(AF429,Group,5,FALSE)="YES",VLOOKUP(ROUND(ROUND(AJ429,1)-AJ429,2),Round,2,FALSE)+VLOOKUP(AF429,Group,6,FALSE),0)</f>
        <v>0</v>
      </c>
      <c r="AL429" s="17">
        <f>IF(VLOOKUP(AF429,Group,7,FALSE)="",0,ROUND(AJ429-0.04999,1)-AJ429+AM429)</f>
        <v>0</v>
      </c>
      <c r="AM429" s="17" t="str">
        <f>IF(VLOOKUP(AF429,Group,7,FALSE)="","",VLOOKUP(AF429,Group,7,FALSE))</f>
        <v/>
      </c>
      <c r="AO429" s="101" t="s">
        <v>58</v>
      </c>
    </row>
    <row r="430" spans="2:41" s="3" customFormat="1" ht="9.9499999999999993" customHeight="1" x14ac:dyDescent="0.2">
      <c r="B430" s="205" t="s">
        <v>106</v>
      </c>
      <c r="D430" s="40"/>
      <c r="E430" s="73" t="s">
        <v>239</v>
      </c>
      <c r="F430" s="73"/>
      <c r="G430" s="30" t="s">
        <v>48</v>
      </c>
      <c r="H430" s="30"/>
      <c r="I430" s="30"/>
      <c r="J430" s="30"/>
      <c r="K430" s="30"/>
      <c r="L430" s="30"/>
      <c r="M430" s="30"/>
      <c r="N430" s="30"/>
      <c r="P430" s="73" t="s">
        <v>165</v>
      </c>
      <c r="Q430" s="89"/>
      <c r="R430" s="29"/>
      <c r="S430" s="39">
        <f>IF(Suggested="Yes",AA430,AG430)</f>
        <v>19.8</v>
      </c>
      <c r="T430" s="37" t="s">
        <v>47</v>
      </c>
      <c r="U430" s="5" t="str">
        <f>+Instructions!$B$3</f>
        <v>B</v>
      </c>
      <c r="V430" s="52"/>
      <c r="W430" s="56">
        <f>+Instructions!$C$22</f>
        <v>0</v>
      </c>
      <c r="X430" s="17">
        <f>ROUND($AA430*(1-W430)+0.004999,2)</f>
        <v>19.8</v>
      </c>
      <c r="Y430" s="52"/>
      <c r="Z430" s="6" t="s">
        <v>654</v>
      </c>
      <c r="AA430" s="39">
        <v>19.8</v>
      </c>
      <c r="AB430" s="60">
        <f t="shared" si="318"/>
        <v>0</v>
      </c>
      <c r="AC430" s="17">
        <f t="shared" si="318"/>
        <v>19.8</v>
      </c>
      <c r="AD430" s="12">
        <f>(AG430-AC430)/AG430</f>
        <v>0</v>
      </c>
      <c r="AE430" s="116"/>
      <c r="AF430" s="211">
        <v>11</v>
      </c>
      <c r="AG430" s="210">
        <f>SUM(AJ430:AL430)+AE430</f>
        <v>19.8</v>
      </c>
      <c r="AH430" s="52"/>
      <c r="AJ430" s="17">
        <f>ROUND(AC430/(1-VLOOKUP(AF430,Group,2,FALSE)),2)</f>
        <v>19.8</v>
      </c>
      <c r="AK430" s="17">
        <f>IF(VLOOKUP(AF430,Group,5,FALSE)="YES",VLOOKUP(ROUND(ROUND(AJ430,1)-AJ430,2),Round,2,FALSE)+VLOOKUP(AF430,Group,6,FALSE),0)</f>
        <v>0</v>
      </c>
      <c r="AL430" s="17">
        <f>IF(VLOOKUP(AF430,Group,7,FALSE)="",0,ROUND(AJ430-0.04999,1)-AJ430+AM430)</f>
        <v>0</v>
      </c>
      <c r="AM430" s="17" t="str">
        <f>IF(VLOOKUP(AF430,Group,7,FALSE)="","",VLOOKUP(AF430,Group,7,FALSE))</f>
        <v/>
      </c>
      <c r="AO430" s="101" t="s">
        <v>58</v>
      </c>
    </row>
    <row r="431" spans="2:41" s="3" customFormat="1" ht="9.9499999999999993" customHeight="1" x14ac:dyDescent="0.2">
      <c r="B431" s="205" t="s">
        <v>106</v>
      </c>
      <c r="D431" s="40"/>
      <c r="E431" s="73" t="s">
        <v>240</v>
      </c>
      <c r="F431" s="73"/>
      <c r="G431" s="30" t="s">
        <v>48</v>
      </c>
      <c r="H431" s="30"/>
      <c r="I431" s="30"/>
      <c r="J431" s="30"/>
      <c r="K431" s="30"/>
      <c r="L431" s="30"/>
      <c r="M431" s="30"/>
      <c r="N431" s="30"/>
      <c r="P431" s="73" t="s">
        <v>166</v>
      </c>
      <c r="Q431" s="89"/>
      <c r="R431" s="29"/>
      <c r="S431" s="39">
        <f>IF(Suggested="Yes",AA431,AG431)</f>
        <v>18.8</v>
      </c>
      <c r="T431" s="37" t="s">
        <v>47</v>
      </c>
      <c r="U431" s="5" t="str">
        <f>+Instructions!$B$3</f>
        <v>B</v>
      </c>
      <c r="V431" s="52"/>
      <c r="W431" s="56">
        <f>+Instructions!$C$22</f>
        <v>0</v>
      </c>
      <c r="X431" s="17">
        <f>ROUND($AA431*(1-W431)+0.004999,2)</f>
        <v>18.8</v>
      </c>
      <c r="Y431" s="52"/>
      <c r="Z431" s="6" t="s">
        <v>654</v>
      </c>
      <c r="AA431" s="39">
        <v>18.8</v>
      </c>
      <c r="AB431" s="60">
        <f t="shared" si="318"/>
        <v>0</v>
      </c>
      <c r="AC431" s="17">
        <f t="shared" si="318"/>
        <v>18.8</v>
      </c>
      <c r="AD431" s="12">
        <f>(AG431-AC431)/AG431</f>
        <v>0</v>
      </c>
      <c r="AE431" s="116"/>
      <c r="AF431" s="211">
        <v>11</v>
      </c>
      <c r="AG431" s="210">
        <f>SUM(AJ431:AL431)+AE431</f>
        <v>18.8</v>
      </c>
      <c r="AH431" s="52"/>
      <c r="AJ431" s="17">
        <f>ROUND(AC431/(1-VLOOKUP(AF431,Group,2,FALSE)),2)</f>
        <v>18.8</v>
      </c>
      <c r="AK431" s="17">
        <f>IF(VLOOKUP(AF431,Group,5,FALSE)="YES",VLOOKUP(ROUND(ROUND(AJ431,1)-AJ431,2),Round,2,FALSE)+VLOOKUP(AF431,Group,6,FALSE),0)</f>
        <v>0</v>
      </c>
      <c r="AL431" s="17">
        <f>IF(VLOOKUP(AF431,Group,7,FALSE)="",0,ROUND(AJ431-0.04999,1)-AJ431+AM431)</f>
        <v>0</v>
      </c>
      <c r="AM431" s="17" t="str">
        <f>IF(VLOOKUP(AF431,Group,7,FALSE)="","",VLOOKUP(AF431,Group,7,FALSE))</f>
        <v/>
      </c>
      <c r="AO431" s="101" t="s">
        <v>58</v>
      </c>
    </row>
    <row r="432" spans="2:41" s="3" customFormat="1" ht="1.5" customHeight="1" x14ac:dyDescent="0.2">
      <c r="P432" s="73"/>
      <c r="Q432" s="89"/>
      <c r="R432" s="6"/>
      <c r="S432" s="39"/>
      <c r="T432" s="6"/>
      <c r="U432" s="5"/>
      <c r="V432" s="52"/>
      <c r="W432" s="56"/>
      <c r="X432" s="15"/>
      <c r="Y432" s="52"/>
      <c r="Z432" s="39"/>
      <c r="AA432" s="39"/>
      <c r="AB432" s="55"/>
      <c r="AC432" s="17"/>
      <c r="AD432" s="15"/>
      <c r="AE432" s="65"/>
      <c r="AF432" s="119"/>
      <c r="AG432" s="39"/>
      <c r="AH432" s="52"/>
      <c r="AJ432" s="17"/>
      <c r="AK432" s="17"/>
      <c r="AL432" s="17"/>
      <c r="AM432" s="17"/>
      <c r="AO432" s="31"/>
    </row>
    <row r="433" spans="2:41" s="3" customFormat="1" ht="9.9499999999999993" customHeight="1" x14ac:dyDescent="0.2">
      <c r="B433" s="205" t="s">
        <v>106</v>
      </c>
      <c r="D433" s="40"/>
      <c r="E433" s="73" t="s">
        <v>238</v>
      </c>
      <c r="F433" s="73"/>
      <c r="G433" s="30" t="s">
        <v>428</v>
      </c>
      <c r="H433" s="30"/>
      <c r="I433" s="30"/>
      <c r="J433" s="30"/>
      <c r="K433" s="30"/>
      <c r="L433" s="30"/>
      <c r="M433" s="30"/>
      <c r="N433" s="30"/>
      <c r="P433" s="73" t="s">
        <v>165</v>
      </c>
      <c r="Q433" s="89"/>
      <c r="R433" s="29"/>
      <c r="S433" s="39">
        <f>IF(Suggested="Yes",AA433,AG433)</f>
        <v>23.6</v>
      </c>
      <c r="T433" s="37" t="s">
        <v>47</v>
      </c>
      <c r="U433" s="5" t="str">
        <f>+Instructions!$B$3</f>
        <v>B</v>
      </c>
      <c r="V433" s="52"/>
      <c r="W433" s="56">
        <f>+Instructions!$C$22</f>
        <v>0</v>
      </c>
      <c r="X433" s="17">
        <f>ROUND($AA433*(1-W433)+0.004999,2)</f>
        <v>23.6</v>
      </c>
      <c r="Y433" s="52"/>
      <c r="Z433" s="6" t="s">
        <v>654</v>
      </c>
      <c r="AA433" s="39">
        <v>23.6</v>
      </c>
      <c r="AB433" s="60">
        <f>+W433</f>
        <v>0</v>
      </c>
      <c r="AC433" s="17">
        <f>+X433</f>
        <v>23.6</v>
      </c>
      <c r="AD433" s="12">
        <f>(AG433-AC433)/AG433</f>
        <v>0</v>
      </c>
      <c r="AE433" s="116"/>
      <c r="AF433" s="211">
        <v>11</v>
      </c>
      <c r="AG433" s="210">
        <f>SUM(AJ433:AL433)+AE433</f>
        <v>23.6</v>
      </c>
      <c r="AH433" s="52"/>
      <c r="AJ433" s="17">
        <f>ROUND(AC433/(1-VLOOKUP(AF433,Group,2,FALSE)),2)</f>
        <v>23.6</v>
      </c>
      <c r="AK433" s="17">
        <f>IF(VLOOKUP(AF433,Group,5,FALSE)="YES",VLOOKUP(ROUND(ROUND(AJ433,1)-AJ433,2),Round,2,FALSE)+VLOOKUP(AF433,Group,6,FALSE),0)</f>
        <v>0</v>
      </c>
      <c r="AL433" s="17">
        <f>IF(VLOOKUP(AF433,Group,7,FALSE)="",0,ROUND(AJ433-0.04999,1)-AJ433+AM433)</f>
        <v>0</v>
      </c>
      <c r="AM433" s="17" t="str">
        <f>IF(VLOOKUP(AF433,Group,7,FALSE)="","",VLOOKUP(AF433,Group,7,FALSE))</f>
        <v/>
      </c>
      <c r="AO433" s="101" t="s">
        <v>58</v>
      </c>
    </row>
    <row r="434" spans="2:41" s="3" customFormat="1" ht="1.5" customHeight="1" x14ac:dyDescent="0.2">
      <c r="P434" s="73"/>
      <c r="Q434" s="89"/>
      <c r="R434" s="6"/>
      <c r="S434" s="39"/>
      <c r="T434" s="6"/>
      <c r="U434" s="5"/>
      <c r="V434" s="52"/>
      <c r="W434" s="56"/>
      <c r="X434" s="15"/>
      <c r="Y434" s="52"/>
      <c r="Z434" s="39"/>
      <c r="AA434" s="39"/>
      <c r="AB434" s="55"/>
      <c r="AC434" s="17"/>
      <c r="AD434" s="15"/>
      <c r="AE434" s="65"/>
      <c r="AF434" s="119"/>
      <c r="AG434" s="39"/>
      <c r="AH434" s="52"/>
      <c r="AJ434" s="17"/>
      <c r="AK434" s="17"/>
      <c r="AL434" s="17"/>
      <c r="AM434" s="17"/>
      <c r="AO434" s="31"/>
    </row>
    <row r="435" spans="2:41" s="3" customFormat="1" ht="9.9499999999999993" customHeight="1" x14ac:dyDescent="0.2">
      <c r="B435" s="204" t="s">
        <v>107</v>
      </c>
      <c r="D435" s="40"/>
      <c r="E435" s="73" t="s">
        <v>239</v>
      </c>
      <c r="F435" s="73"/>
      <c r="G435" s="30" t="s">
        <v>164</v>
      </c>
      <c r="H435" s="30"/>
      <c r="I435" s="30"/>
      <c r="J435" s="30"/>
      <c r="K435" s="30"/>
      <c r="L435" s="30"/>
      <c r="M435" s="30"/>
      <c r="N435" s="30"/>
      <c r="P435" s="73"/>
      <c r="Q435" s="89"/>
      <c r="R435" s="29"/>
      <c r="S435" s="39">
        <f>IF(Suggested="Yes",AA435,AG435)</f>
        <v>21.65</v>
      </c>
      <c r="T435" s="37" t="s">
        <v>46</v>
      </c>
      <c r="U435" s="5" t="str">
        <f>+Instructions!$B$3</f>
        <v>B</v>
      </c>
      <c r="V435" s="52"/>
      <c r="W435" s="56">
        <f>+Instructions!$C$22</f>
        <v>0</v>
      </c>
      <c r="X435" s="17">
        <f>ROUND($AA435*(1-W435)+0.004999,2)</f>
        <v>21.65</v>
      </c>
      <c r="Y435" s="52"/>
      <c r="Z435" s="6" t="s">
        <v>654</v>
      </c>
      <c r="AA435" s="39">
        <v>21.65</v>
      </c>
      <c r="AB435" s="60">
        <f>+W435</f>
        <v>0</v>
      </c>
      <c r="AC435" s="17">
        <f>+X435</f>
        <v>21.65</v>
      </c>
      <c r="AD435" s="12">
        <f>(AG435-AC435)/AG435</f>
        <v>0</v>
      </c>
      <c r="AE435" s="116"/>
      <c r="AF435" s="208">
        <v>12</v>
      </c>
      <c r="AG435" s="209">
        <f>SUM(AJ435:AL435)+AE435</f>
        <v>21.65</v>
      </c>
      <c r="AH435" s="52"/>
      <c r="AJ435" s="17">
        <f>ROUND(AC435/(1-VLOOKUP(AF435,Group,2,FALSE)),2)</f>
        <v>21.65</v>
      </c>
      <c r="AK435" s="17">
        <f>IF(VLOOKUP(AF435,Group,5,FALSE)="YES",VLOOKUP(ROUND(ROUND(AJ435,1)-AJ435,2),Round,2,FALSE)+VLOOKUP(AF435,Group,6,FALSE),0)</f>
        <v>0</v>
      </c>
      <c r="AL435" s="17">
        <f>IF(VLOOKUP(AF435,Group,7,FALSE)="",0,ROUND(AJ435-0.04999,1)-AJ435+AM435)</f>
        <v>0</v>
      </c>
      <c r="AM435" s="17" t="str">
        <f>IF(VLOOKUP(AF435,Group,7,FALSE)="","",VLOOKUP(AF435,Group,7,FALSE))</f>
        <v/>
      </c>
      <c r="AO435" s="101" t="s">
        <v>58</v>
      </c>
    </row>
    <row r="436" spans="2:41" s="3" customFormat="1" ht="3.95" customHeight="1" x14ac:dyDescent="0.2">
      <c r="P436" s="73"/>
      <c r="Q436" s="89"/>
      <c r="R436" s="6"/>
      <c r="S436" s="39"/>
      <c r="T436" s="6"/>
      <c r="U436" s="5"/>
      <c r="V436" s="52"/>
      <c r="W436" s="56"/>
      <c r="X436" s="15"/>
      <c r="Y436" s="52"/>
      <c r="Z436" s="39"/>
      <c r="AA436" s="39"/>
      <c r="AB436" s="55"/>
      <c r="AC436" s="17"/>
      <c r="AD436" s="15"/>
      <c r="AE436" s="65"/>
      <c r="AF436" s="119"/>
      <c r="AG436" s="39"/>
      <c r="AH436" s="52"/>
      <c r="AJ436" s="17"/>
      <c r="AK436" s="17"/>
      <c r="AL436" s="17"/>
      <c r="AM436" s="17"/>
      <c r="AO436" s="31"/>
    </row>
    <row r="437" spans="2:41" s="3" customFormat="1" ht="9.9499999999999993" customHeight="1" x14ac:dyDescent="0.2">
      <c r="C437" s="188" t="s">
        <v>364</v>
      </c>
      <c r="D437" s="189"/>
      <c r="E437" s="189"/>
      <c r="L437" s="3" t="s">
        <v>87</v>
      </c>
      <c r="M437" s="3" t="s">
        <v>87</v>
      </c>
      <c r="N437" s="3" t="s">
        <v>87</v>
      </c>
      <c r="O437" s="3" t="s">
        <v>87</v>
      </c>
      <c r="P437" s="190"/>
      <c r="Q437" s="6"/>
      <c r="R437" s="78" t="s">
        <v>99</v>
      </c>
      <c r="S437" s="201" t="s">
        <v>330</v>
      </c>
      <c r="T437" s="202"/>
      <c r="U437" s="5"/>
      <c r="V437" s="52"/>
      <c r="W437" s="69"/>
      <c r="X437" s="69"/>
      <c r="Y437" s="52"/>
      <c r="Z437" s="39"/>
      <c r="AA437" s="39"/>
      <c r="AB437" s="55"/>
      <c r="AC437" s="17"/>
      <c r="AD437" s="15"/>
      <c r="AE437" s="65"/>
      <c r="AF437" s="119"/>
      <c r="AG437" s="17"/>
      <c r="AH437" s="52"/>
      <c r="AJ437" s="17"/>
      <c r="AK437" s="17"/>
      <c r="AL437" s="17"/>
      <c r="AM437" s="17"/>
      <c r="AO437" s="31" t="s">
        <v>58</v>
      </c>
    </row>
    <row r="438" spans="2:41" s="3" customFormat="1" ht="2.85" customHeight="1" x14ac:dyDescent="0.2">
      <c r="P438" s="73"/>
      <c r="Q438" s="89"/>
      <c r="R438" s="6"/>
      <c r="S438" s="39"/>
      <c r="T438" s="6"/>
      <c r="U438" s="5"/>
      <c r="V438" s="52"/>
      <c r="W438" s="56"/>
      <c r="X438" s="15"/>
      <c r="Y438" s="52"/>
      <c r="Z438" s="39"/>
      <c r="AA438" s="39"/>
      <c r="AB438" s="55"/>
      <c r="AC438" s="17"/>
      <c r="AD438" s="15"/>
      <c r="AE438" s="65"/>
      <c r="AF438" s="119"/>
      <c r="AG438" s="39"/>
      <c r="AH438" s="52"/>
      <c r="AJ438" s="17"/>
      <c r="AK438" s="17"/>
      <c r="AL438" s="17"/>
      <c r="AM438" s="17"/>
      <c r="AO438" s="31"/>
    </row>
    <row r="439" spans="2:41" s="3" customFormat="1" ht="9.9499999999999993" customHeight="1" x14ac:dyDescent="0.2">
      <c r="C439" s="188"/>
      <c r="D439" s="40" t="s">
        <v>9</v>
      </c>
      <c r="E439" s="169" t="s">
        <v>380</v>
      </c>
      <c r="F439" s="169"/>
      <c r="G439" s="169"/>
      <c r="H439" s="169"/>
      <c r="I439" s="169"/>
      <c r="J439" s="169"/>
      <c r="K439" s="169"/>
      <c r="L439" s="169"/>
      <c r="M439" s="169"/>
      <c r="N439" s="169"/>
      <c r="O439" s="169"/>
      <c r="P439" s="169"/>
      <c r="S439" s="21"/>
      <c r="T439" s="191"/>
      <c r="U439" s="5"/>
      <c r="V439" s="52"/>
      <c r="W439" s="69"/>
      <c r="X439" s="69"/>
      <c r="Y439" s="52"/>
      <c r="Z439" s="39"/>
      <c r="AA439" s="39"/>
      <c r="AB439" s="55"/>
      <c r="AC439" s="17"/>
      <c r="AD439" s="15"/>
      <c r="AE439" s="65"/>
      <c r="AF439" s="119"/>
      <c r="AG439" s="17"/>
      <c r="AH439" s="52"/>
      <c r="AJ439" s="17"/>
      <c r="AK439" s="17"/>
      <c r="AL439" s="17"/>
      <c r="AM439" s="17"/>
      <c r="AO439" s="31"/>
    </row>
    <row r="440" spans="2:41" s="3" customFormat="1" ht="1.5" customHeight="1" x14ac:dyDescent="0.2">
      <c r="P440" s="73"/>
      <c r="Q440" s="89"/>
      <c r="R440" s="6"/>
      <c r="S440" s="39"/>
      <c r="T440" s="6"/>
      <c r="U440" s="5"/>
      <c r="V440" s="52"/>
      <c r="W440" s="56"/>
      <c r="X440" s="15"/>
      <c r="Y440" s="52"/>
      <c r="Z440" s="39"/>
      <c r="AA440" s="39"/>
      <c r="AB440" s="55"/>
      <c r="AC440" s="17"/>
      <c r="AD440" s="15"/>
      <c r="AE440" s="65"/>
      <c r="AF440" s="119"/>
      <c r="AG440" s="39"/>
      <c r="AH440" s="52"/>
      <c r="AJ440" s="17"/>
      <c r="AK440" s="17"/>
      <c r="AL440" s="17"/>
      <c r="AM440" s="17"/>
      <c r="AO440" s="31"/>
    </row>
    <row r="441" spans="2:41" s="3" customFormat="1" ht="9.9499999999999993" customHeight="1" x14ac:dyDescent="0.2">
      <c r="B441" s="205" t="s">
        <v>106</v>
      </c>
      <c r="D441" s="40" t="s">
        <v>324</v>
      </c>
      <c r="E441" s="73" t="s">
        <v>131</v>
      </c>
      <c r="F441" s="73"/>
      <c r="G441" s="30" t="s">
        <v>320</v>
      </c>
      <c r="H441" s="30"/>
      <c r="I441" s="30"/>
      <c r="J441" s="30"/>
      <c r="K441" s="30"/>
      <c r="L441" s="30"/>
      <c r="M441" s="30"/>
      <c r="N441" s="244" t="s">
        <v>473</v>
      </c>
      <c r="P441" s="73" t="s">
        <v>321</v>
      </c>
      <c r="Q441" s="89"/>
      <c r="R441" s="29" t="s">
        <v>52</v>
      </c>
      <c r="S441" s="39">
        <f>IF(Suggested="Yes",AA441,AG441)</f>
        <v>33.049999999999997</v>
      </c>
      <c r="T441" s="37" t="s">
        <v>47</v>
      </c>
      <c r="U441" s="5" t="str">
        <f>+Instructions!$B$3</f>
        <v>B</v>
      </c>
      <c r="V441" s="52"/>
      <c r="W441" s="56">
        <f>+Instructions!$C$22</f>
        <v>0</v>
      </c>
      <c r="X441" s="17">
        <f>ROUND($AA441*(1-W441)+0.004999,2)</f>
        <v>33.049999999999997</v>
      </c>
      <c r="Y441" s="52"/>
      <c r="Z441" s="6" t="s">
        <v>654</v>
      </c>
      <c r="AA441" s="39">
        <v>33.049999999999997</v>
      </c>
      <c r="AB441" s="60">
        <f>+W441</f>
        <v>0</v>
      </c>
      <c r="AC441" s="17">
        <f>+X441</f>
        <v>33.049999999999997</v>
      </c>
      <c r="AD441" s="12">
        <f>(AG441-AC441)/AG441</f>
        <v>0</v>
      </c>
      <c r="AE441" s="116"/>
      <c r="AF441" s="211">
        <v>11</v>
      </c>
      <c r="AG441" s="210">
        <f>SUM(AJ441:AL441)+AE441</f>
        <v>33.049999999999997</v>
      </c>
      <c r="AH441" s="52"/>
      <c r="AJ441" s="17">
        <f>ROUND(AC441/(1-VLOOKUP(AF441,Group,2,FALSE)),2)</f>
        <v>33.049999999999997</v>
      </c>
      <c r="AK441" s="17">
        <f>IF(VLOOKUP(AF441,Group,5,FALSE)="YES",VLOOKUP(ROUND(ROUND(AJ441,1)-AJ441,2),Round,2,FALSE)+VLOOKUP(AF441,Group,6,FALSE),0)</f>
        <v>0</v>
      </c>
      <c r="AL441" s="17">
        <f>IF(VLOOKUP(AF441,Group,7,FALSE)="",0,ROUND(AJ441-0.04999,1)-AJ441+AM441)</f>
        <v>0</v>
      </c>
      <c r="AM441" s="17" t="str">
        <f>IF(VLOOKUP(AF441,Group,7,FALSE)="","",VLOOKUP(AF441,Group,7,FALSE))</f>
        <v/>
      </c>
      <c r="AO441" s="101" t="s">
        <v>58</v>
      </c>
    </row>
    <row r="442" spans="2:41" s="3" customFormat="1" ht="9.9499999999999993" customHeight="1" x14ac:dyDescent="0.2">
      <c r="B442" s="205" t="s">
        <v>106</v>
      </c>
      <c r="D442" s="40"/>
      <c r="E442" s="73" t="s">
        <v>131</v>
      </c>
      <c r="F442" s="73"/>
      <c r="G442" s="30" t="s">
        <v>322</v>
      </c>
      <c r="H442" s="30"/>
      <c r="I442" s="30"/>
      <c r="J442" s="30"/>
      <c r="K442" s="30"/>
      <c r="L442" s="30"/>
      <c r="M442" s="30"/>
      <c r="N442" s="244" t="s">
        <v>472</v>
      </c>
      <c r="P442" s="73" t="s">
        <v>323</v>
      </c>
      <c r="Q442" s="89"/>
      <c r="R442" s="29" t="s">
        <v>52</v>
      </c>
      <c r="S442" s="39">
        <f>IF(Suggested="Yes",AA442,AG442)</f>
        <v>33.450000000000003</v>
      </c>
      <c r="T442" s="37" t="s">
        <v>47</v>
      </c>
      <c r="U442" s="5" t="str">
        <f>+Instructions!$B$3</f>
        <v>B</v>
      </c>
      <c r="V442" s="52"/>
      <c r="W442" s="56">
        <f>+Instructions!$C$22</f>
        <v>0</v>
      </c>
      <c r="X442" s="17">
        <f>ROUND($AA442*(1-W442)+0.004999,2)</f>
        <v>33.450000000000003</v>
      </c>
      <c r="Y442" s="52"/>
      <c r="Z442" s="6" t="s">
        <v>654</v>
      </c>
      <c r="AA442" s="39">
        <v>33.450000000000003</v>
      </c>
      <c r="AB442" s="60">
        <f>+W442</f>
        <v>0</v>
      </c>
      <c r="AC442" s="17">
        <f>+X442</f>
        <v>33.450000000000003</v>
      </c>
      <c r="AD442" s="12">
        <f>(AG442-AC442)/AG442</f>
        <v>0</v>
      </c>
      <c r="AE442" s="116"/>
      <c r="AF442" s="211">
        <v>11</v>
      </c>
      <c r="AG442" s="210">
        <f>SUM(AJ442:AL442)+AE442</f>
        <v>33.450000000000003</v>
      </c>
      <c r="AH442" s="52"/>
      <c r="AJ442" s="17">
        <f>ROUND(AC442/(1-VLOOKUP(AF442,Group,2,FALSE)),2)</f>
        <v>33.450000000000003</v>
      </c>
      <c r="AK442" s="17">
        <f>IF(VLOOKUP(AF442,Group,5,FALSE)="YES",VLOOKUP(ROUND(ROUND(AJ442,1)-AJ442,2),Round,2,FALSE)+VLOOKUP(AF442,Group,6,FALSE),0)</f>
        <v>0</v>
      </c>
      <c r="AL442" s="17">
        <f>IF(VLOOKUP(AF442,Group,7,FALSE)="",0,ROUND(AJ442-0.04999,1)-AJ442+AM442)</f>
        <v>0</v>
      </c>
      <c r="AM442" s="17" t="str">
        <f>IF(VLOOKUP(AF442,Group,7,FALSE)="","",VLOOKUP(AF442,Group,7,FALSE))</f>
        <v/>
      </c>
      <c r="AO442" s="101" t="s">
        <v>58</v>
      </c>
    </row>
    <row r="443" spans="2:41" s="3" customFormat="1" ht="1.5" customHeight="1" x14ac:dyDescent="0.2">
      <c r="P443" s="73"/>
      <c r="Q443" s="89"/>
      <c r="R443" s="6"/>
      <c r="S443" s="39"/>
      <c r="T443" s="6"/>
      <c r="U443" s="5"/>
      <c r="V443" s="52"/>
      <c r="W443" s="56"/>
      <c r="X443" s="15"/>
      <c r="Y443" s="52"/>
      <c r="Z443" s="39"/>
      <c r="AA443" s="39"/>
      <c r="AB443" s="55"/>
      <c r="AC443" s="17"/>
      <c r="AD443" s="15"/>
      <c r="AE443" s="65"/>
      <c r="AF443" s="119"/>
      <c r="AG443" s="39"/>
      <c r="AH443" s="52"/>
      <c r="AJ443" s="17"/>
      <c r="AK443" s="17"/>
      <c r="AL443" s="17"/>
      <c r="AM443" s="17"/>
      <c r="AO443" s="31"/>
    </row>
    <row r="444" spans="2:41" s="3" customFormat="1" ht="9.9499999999999993" customHeight="1" x14ac:dyDescent="0.2">
      <c r="B444" s="205" t="s">
        <v>106</v>
      </c>
      <c r="D444" s="40" t="s">
        <v>325</v>
      </c>
      <c r="E444" s="73" t="s">
        <v>291</v>
      </c>
      <c r="F444" s="73"/>
      <c r="G444" s="30" t="s">
        <v>326</v>
      </c>
      <c r="H444" s="30"/>
      <c r="I444" s="30"/>
      <c r="J444" s="30"/>
      <c r="K444" s="30"/>
      <c r="L444" s="30"/>
      <c r="M444" s="30"/>
      <c r="N444" s="30"/>
      <c r="P444" s="73" t="s">
        <v>132</v>
      </c>
      <c r="Q444" s="89"/>
      <c r="R444" s="29"/>
      <c r="S444" s="39">
        <f>IF(Suggested="Yes",AA444,AG444)</f>
        <v>19.649999999999999</v>
      </c>
      <c r="T444" s="37" t="s">
        <v>47</v>
      </c>
      <c r="U444" s="5" t="str">
        <f>+Instructions!$B$3</f>
        <v>B</v>
      </c>
      <c r="V444" s="52"/>
      <c r="W444" s="56">
        <f>+Instructions!$C$22</f>
        <v>0</v>
      </c>
      <c r="X444" s="17">
        <f>ROUND($AA444*(1-W444)+0.004999,2)</f>
        <v>19.649999999999999</v>
      </c>
      <c r="Y444" s="52"/>
      <c r="Z444" s="6" t="s">
        <v>654</v>
      </c>
      <c r="AA444" s="39">
        <v>19.649999999999999</v>
      </c>
      <c r="AB444" s="60">
        <f>+W444</f>
        <v>0</v>
      </c>
      <c r="AC444" s="17">
        <f>+X444</f>
        <v>19.649999999999999</v>
      </c>
      <c r="AD444" s="12">
        <f>(AG444-AC444)/AG444</f>
        <v>0</v>
      </c>
      <c r="AE444" s="116"/>
      <c r="AF444" s="211">
        <v>11</v>
      </c>
      <c r="AG444" s="210">
        <f>SUM(AJ444:AL444)+AE444</f>
        <v>19.649999999999999</v>
      </c>
      <c r="AH444" s="52"/>
      <c r="AJ444" s="17">
        <f>ROUND(AC444/(1-VLOOKUP(AF444,Group,2,FALSE)),2)</f>
        <v>19.649999999999999</v>
      </c>
      <c r="AK444" s="17">
        <f>IF(VLOOKUP(AF444,Group,5,FALSE)="YES",VLOOKUP(ROUND(ROUND(AJ444,1)-AJ444,2),Round,2,FALSE)+VLOOKUP(AF444,Group,6,FALSE),0)</f>
        <v>0</v>
      </c>
      <c r="AL444" s="17">
        <f>IF(VLOOKUP(AF444,Group,7,FALSE)="",0,ROUND(AJ444-0.04999,1)-AJ444+AM444)</f>
        <v>0</v>
      </c>
      <c r="AM444" s="17" t="str">
        <f>IF(VLOOKUP(AF444,Group,7,FALSE)="","",VLOOKUP(AF444,Group,7,FALSE))</f>
        <v/>
      </c>
      <c r="AO444" s="101" t="s">
        <v>58</v>
      </c>
    </row>
    <row r="445" spans="2:41" s="3" customFormat="1" ht="1.5" customHeight="1" x14ac:dyDescent="0.2">
      <c r="P445" s="73"/>
      <c r="Q445" s="89"/>
      <c r="R445" s="6"/>
      <c r="S445" s="39"/>
      <c r="T445" s="6"/>
      <c r="U445" s="5"/>
      <c r="V445" s="52"/>
      <c r="W445" s="56"/>
      <c r="X445" s="15"/>
      <c r="Y445" s="52"/>
      <c r="Z445" s="39"/>
      <c r="AA445" s="39"/>
      <c r="AB445" s="55"/>
      <c r="AC445" s="17"/>
      <c r="AD445" s="15"/>
      <c r="AE445" s="65"/>
      <c r="AF445" s="119"/>
      <c r="AG445" s="39"/>
      <c r="AH445" s="52"/>
      <c r="AJ445" s="17"/>
      <c r="AK445" s="17"/>
      <c r="AL445" s="17"/>
      <c r="AM445" s="17"/>
      <c r="AO445" s="31"/>
    </row>
    <row r="446" spans="2:41" s="3" customFormat="1" ht="9.75" customHeight="1" x14ac:dyDescent="0.2">
      <c r="D446" s="224" t="s">
        <v>178</v>
      </c>
      <c r="E446" s="225" t="s">
        <v>474</v>
      </c>
      <c r="K446" s="225"/>
      <c r="L446" s="225"/>
      <c r="P446" s="73"/>
      <c r="Q446" s="89"/>
      <c r="R446" s="6"/>
      <c r="S446" s="39"/>
      <c r="T446" s="6"/>
      <c r="U446" s="5"/>
      <c r="V446" s="52"/>
      <c r="W446" s="56"/>
      <c r="X446" s="15"/>
      <c r="Y446" s="52"/>
      <c r="Z446" s="39"/>
      <c r="AA446" s="39"/>
      <c r="AB446" s="55"/>
      <c r="AC446" s="17"/>
      <c r="AD446" s="15"/>
      <c r="AE446" s="65"/>
      <c r="AF446" s="119"/>
      <c r="AG446" s="39"/>
      <c r="AH446" s="52"/>
      <c r="AJ446" s="17"/>
      <c r="AK446" s="17"/>
      <c r="AL446" s="17"/>
      <c r="AM446" s="17"/>
      <c r="AO446" s="31"/>
    </row>
    <row r="447" spans="2:41" s="3" customFormat="1" ht="3.95" customHeight="1" x14ac:dyDescent="0.2">
      <c r="P447" s="73"/>
      <c r="Q447" s="89"/>
      <c r="R447" s="6"/>
      <c r="S447" s="39"/>
      <c r="T447" s="6"/>
      <c r="U447" s="5"/>
      <c r="V447" s="52"/>
      <c r="W447" s="56"/>
      <c r="X447" s="15"/>
      <c r="Y447" s="52"/>
      <c r="Z447" s="39"/>
      <c r="AA447" s="39"/>
      <c r="AB447" s="55"/>
      <c r="AC447" s="17"/>
      <c r="AD447" s="15"/>
      <c r="AE447" s="65"/>
      <c r="AF447" s="119"/>
      <c r="AG447" s="39"/>
      <c r="AH447" s="52"/>
      <c r="AJ447" s="17"/>
      <c r="AK447" s="17"/>
      <c r="AL447" s="17"/>
      <c r="AM447" s="17"/>
      <c r="AO447" s="31"/>
    </row>
    <row r="448" spans="2:41" s="3" customFormat="1" ht="9.9499999999999993" customHeight="1" x14ac:dyDescent="0.2">
      <c r="C448" s="188" t="s">
        <v>605</v>
      </c>
      <c r="D448" s="189"/>
      <c r="E448" s="189"/>
      <c r="L448" s="3" t="s">
        <v>87</v>
      </c>
      <c r="M448" s="3" t="s">
        <v>87</v>
      </c>
      <c r="N448" s="3" t="s">
        <v>87</v>
      </c>
      <c r="O448" s="3" t="s">
        <v>87</v>
      </c>
      <c r="P448" s="190"/>
      <c r="Q448" s="6"/>
      <c r="R448" s="78" t="s">
        <v>99</v>
      </c>
      <c r="S448" s="201" t="s">
        <v>462</v>
      </c>
      <c r="T448" s="202"/>
      <c r="U448" s="5"/>
      <c r="V448" s="52"/>
      <c r="W448" s="69"/>
      <c r="X448" s="69"/>
      <c r="Y448" s="52"/>
      <c r="Z448" s="39"/>
      <c r="AA448" s="39"/>
      <c r="AB448" s="55"/>
      <c r="AC448" s="17"/>
      <c r="AD448" s="15"/>
      <c r="AE448" s="65"/>
      <c r="AF448" s="119"/>
      <c r="AG448" s="17"/>
      <c r="AH448" s="52"/>
      <c r="AJ448" s="17"/>
      <c r="AK448" s="17"/>
      <c r="AL448" s="17"/>
      <c r="AM448" s="17"/>
      <c r="AO448" s="31" t="s">
        <v>58</v>
      </c>
    </row>
    <row r="449" spans="2:41" s="3" customFormat="1" ht="2.85" customHeight="1" x14ac:dyDescent="0.2">
      <c r="P449" s="73"/>
      <c r="Q449" s="89"/>
      <c r="R449" s="6"/>
      <c r="S449" s="39"/>
      <c r="T449" s="6"/>
      <c r="U449" s="5"/>
      <c r="V449" s="52"/>
      <c r="W449" s="56"/>
      <c r="X449" s="15"/>
      <c r="Y449" s="52"/>
      <c r="Z449" s="39"/>
      <c r="AA449" s="39"/>
      <c r="AB449" s="55"/>
      <c r="AC449" s="17"/>
      <c r="AD449" s="15"/>
      <c r="AE449" s="65"/>
      <c r="AF449" s="119"/>
      <c r="AG449" s="39"/>
      <c r="AH449" s="52"/>
      <c r="AJ449" s="17"/>
      <c r="AK449" s="17"/>
      <c r="AL449" s="17"/>
      <c r="AM449" s="17"/>
      <c r="AO449" s="31"/>
    </row>
    <row r="450" spans="2:41" s="3" customFormat="1" ht="9.9499999999999993" customHeight="1" x14ac:dyDescent="0.2">
      <c r="C450" s="188"/>
      <c r="D450" s="40" t="s">
        <v>9</v>
      </c>
      <c r="E450" s="169" t="s">
        <v>463</v>
      </c>
      <c r="F450" s="169"/>
      <c r="G450" s="169"/>
      <c r="H450" s="169"/>
      <c r="I450" s="169"/>
      <c r="J450" s="169"/>
      <c r="K450" s="169"/>
      <c r="L450" s="169"/>
      <c r="M450" s="169"/>
      <c r="N450" s="169"/>
      <c r="O450" s="169"/>
      <c r="P450" s="169"/>
      <c r="S450" s="21"/>
      <c r="T450" s="191"/>
      <c r="U450" s="5"/>
      <c r="V450" s="52"/>
      <c r="W450" s="69"/>
      <c r="X450" s="69"/>
      <c r="Y450" s="52"/>
      <c r="Z450" s="39"/>
      <c r="AA450" s="39"/>
      <c r="AB450" s="55"/>
      <c r="AC450" s="17"/>
      <c r="AD450" s="15"/>
      <c r="AE450" s="65"/>
      <c r="AF450" s="119"/>
      <c r="AG450" s="17"/>
      <c r="AH450" s="52"/>
      <c r="AJ450" s="17"/>
      <c r="AK450" s="17"/>
      <c r="AL450" s="17"/>
      <c r="AM450" s="17"/>
      <c r="AO450" s="31"/>
    </row>
    <row r="451" spans="2:41" s="3" customFormat="1" ht="1.5" customHeight="1" x14ac:dyDescent="0.2">
      <c r="P451" s="73"/>
      <c r="Q451" s="89"/>
      <c r="R451" s="6"/>
      <c r="S451" s="39"/>
      <c r="T451" s="6"/>
      <c r="U451" s="5"/>
      <c r="V451" s="52"/>
      <c r="W451" s="56"/>
      <c r="X451" s="15"/>
      <c r="Y451" s="52"/>
      <c r="Z451" s="39"/>
      <c r="AA451" s="39"/>
      <c r="AB451" s="55"/>
      <c r="AC451" s="17"/>
      <c r="AD451" s="15"/>
      <c r="AE451" s="65"/>
      <c r="AF451" s="119"/>
      <c r="AG451" s="39"/>
      <c r="AH451" s="52"/>
      <c r="AJ451" s="17"/>
      <c r="AK451" s="17"/>
      <c r="AL451" s="17"/>
      <c r="AM451" s="17"/>
      <c r="AO451" s="31"/>
    </row>
    <row r="452" spans="2:41" s="3" customFormat="1" ht="9.9499999999999993" customHeight="1" x14ac:dyDescent="0.2">
      <c r="B452" s="205" t="s">
        <v>106</v>
      </c>
      <c r="D452" s="40"/>
      <c r="E452" s="73" t="s">
        <v>464</v>
      </c>
      <c r="F452" s="73"/>
      <c r="G452" s="30" t="s">
        <v>495</v>
      </c>
      <c r="H452" s="30"/>
      <c r="I452" s="30"/>
      <c r="J452" s="30"/>
      <c r="K452" s="30"/>
      <c r="L452" s="30"/>
      <c r="M452" s="30"/>
      <c r="N452" s="30"/>
      <c r="P452" s="73" t="s">
        <v>465</v>
      </c>
      <c r="Q452" s="89"/>
      <c r="R452" s="29"/>
      <c r="S452" s="39">
        <f>IF(Suggested="Yes",AA452,AG452)</f>
        <v>21.65</v>
      </c>
      <c r="T452" s="37" t="s">
        <v>47</v>
      </c>
      <c r="U452" s="5" t="str">
        <f>+Instructions!$B$3</f>
        <v>B</v>
      </c>
      <c r="V452" s="52"/>
      <c r="W452" s="56">
        <f>+Instructions!$C$22</f>
        <v>0</v>
      </c>
      <c r="X452" s="17">
        <f t="shared" ref="X452" si="319">ROUND($AA452*(1-W452)+0.004999,2)</f>
        <v>21.65</v>
      </c>
      <c r="Y452" s="52"/>
      <c r="Z452" s="6" t="s">
        <v>654</v>
      </c>
      <c r="AA452" s="39">
        <v>21.65</v>
      </c>
      <c r="AB452" s="60">
        <f t="shared" ref="AB452" si="320">+W452</f>
        <v>0</v>
      </c>
      <c r="AC452" s="17">
        <f t="shared" ref="AC452" si="321">+X452</f>
        <v>21.65</v>
      </c>
      <c r="AD452" s="12">
        <f t="shared" ref="AD452" si="322">(AG452-AC452)/AG452</f>
        <v>0</v>
      </c>
      <c r="AE452" s="116"/>
      <c r="AF452" s="211">
        <v>11</v>
      </c>
      <c r="AG452" s="210">
        <f t="shared" ref="AG452" si="323">SUM(AJ452:AL452)+AE452</f>
        <v>21.65</v>
      </c>
      <c r="AH452" s="52"/>
      <c r="AJ452" s="17">
        <f t="shared" ref="AJ452" si="324">ROUND(AC452/(1-VLOOKUP(AF452,Group,2,FALSE)),2)</f>
        <v>21.65</v>
      </c>
      <c r="AK452" s="17">
        <f t="shared" ref="AK452" si="325">IF(VLOOKUP(AF452,Group,5,FALSE)="YES",VLOOKUP(ROUND(ROUND(AJ452,1)-AJ452,2),Round,2,FALSE)+VLOOKUP(AF452,Group,6,FALSE),0)</f>
        <v>0</v>
      </c>
      <c r="AL452" s="17">
        <f t="shared" ref="AL452" si="326">IF(VLOOKUP(AF452,Group,7,FALSE)="",0,ROUND(AJ452-0.04999,1)-AJ452+AM452)</f>
        <v>0</v>
      </c>
      <c r="AM452" s="17" t="str">
        <f t="shared" ref="AM452" si="327">IF(VLOOKUP(AF452,Group,7,FALSE)="","",VLOOKUP(AF452,Group,7,FALSE))</f>
        <v/>
      </c>
      <c r="AO452" s="101" t="s">
        <v>58</v>
      </c>
    </row>
    <row r="453" spans="2:41" s="3" customFormat="1" ht="1.5" customHeight="1" x14ac:dyDescent="0.2">
      <c r="P453" s="73"/>
      <c r="Q453" s="89"/>
      <c r="R453" s="6"/>
      <c r="S453" s="39"/>
      <c r="T453" s="6"/>
      <c r="U453" s="5"/>
      <c r="V453" s="52"/>
      <c r="W453" s="56"/>
      <c r="X453" s="15"/>
      <c r="Y453" s="52"/>
      <c r="Z453" s="39"/>
      <c r="AA453" s="39"/>
      <c r="AB453" s="55"/>
      <c r="AC453" s="17"/>
      <c r="AD453" s="15"/>
      <c r="AE453" s="65"/>
      <c r="AF453" s="119"/>
      <c r="AG453" s="39"/>
      <c r="AH453" s="52"/>
      <c r="AJ453" s="17"/>
      <c r="AK453" s="17"/>
      <c r="AL453" s="17"/>
      <c r="AM453" s="17"/>
      <c r="AO453" s="31"/>
    </row>
    <row r="454" spans="2:41" s="3" customFormat="1" ht="9.9499999999999993" customHeight="1" x14ac:dyDescent="0.2">
      <c r="B454" s="205" t="s">
        <v>106</v>
      </c>
      <c r="D454" s="40"/>
      <c r="E454" s="73" t="s">
        <v>464</v>
      </c>
      <c r="F454" s="73"/>
      <c r="G454" s="30" t="s">
        <v>649</v>
      </c>
      <c r="H454" s="30"/>
      <c r="I454" s="30"/>
      <c r="J454" s="30"/>
      <c r="K454" s="30"/>
      <c r="L454" s="30"/>
      <c r="M454" s="30"/>
      <c r="N454" s="30"/>
      <c r="P454" s="73" t="s">
        <v>465</v>
      </c>
      <c r="Q454" s="89"/>
      <c r="R454" s="29"/>
      <c r="S454" s="39">
        <f>IF(Suggested="Yes",AA454,AG454)</f>
        <v>22.6</v>
      </c>
      <c r="T454" s="37" t="s">
        <v>47</v>
      </c>
      <c r="U454" s="5" t="str">
        <f>+Instructions!$B$3</f>
        <v>B</v>
      </c>
      <c r="V454" s="52"/>
      <c r="W454" s="56">
        <f>+Instructions!$C$22</f>
        <v>0</v>
      </c>
      <c r="X454" s="17">
        <f>ROUND($AA454*(1-W454)+0.004999,2)</f>
        <v>22.6</v>
      </c>
      <c r="Y454" s="52"/>
      <c r="Z454" s="6" t="s">
        <v>654</v>
      </c>
      <c r="AA454" s="39">
        <v>22.6</v>
      </c>
      <c r="AB454" s="60">
        <f>+W454</f>
        <v>0</v>
      </c>
      <c r="AC454" s="17">
        <f>+X454</f>
        <v>22.6</v>
      </c>
      <c r="AD454" s="12">
        <f>(AG454-AC454)/AG454</f>
        <v>0</v>
      </c>
      <c r="AE454" s="116"/>
      <c r="AF454" s="211">
        <v>11</v>
      </c>
      <c r="AG454" s="210">
        <f>SUM(AJ454:AL454)+AE454</f>
        <v>22.6</v>
      </c>
      <c r="AH454" s="52"/>
      <c r="AJ454" s="17">
        <f>ROUND(AC454/(1-VLOOKUP(AF454,Group,2,FALSE)),2)</f>
        <v>22.6</v>
      </c>
      <c r="AK454" s="17">
        <f>IF(VLOOKUP(AF454,Group,5,FALSE)="YES",VLOOKUP(ROUND(ROUND(AJ454,1)-AJ454,2),Round,2,FALSE)+VLOOKUP(AF454,Group,6,FALSE),0)</f>
        <v>0</v>
      </c>
      <c r="AL454" s="17">
        <f>IF(VLOOKUP(AF454,Group,7,FALSE)="",0,ROUND(AJ454-0.04999,1)-AJ454+AM454)</f>
        <v>0</v>
      </c>
      <c r="AM454" s="17" t="str">
        <f>IF(VLOOKUP(AF454,Group,7,FALSE)="","",VLOOKUP(AF454,Group,7,FALSE))</f>
        <v/>
      </c>
      <c r="AO454" s="101" t="s">
        <v>58</v>
      </c>
    </row>
    <row r="455" spans="2:41" s="3" customFormat="1" ht="9.9499999999999993" customHeight="1" x14ac:dyDescent="0.2">
      <c r="B455" s="205" t="s">
        <v>106</v>
      </c>
      <c r="D455" s="40"/>
      <c r="E455" s="73" t="s">
        <v>464</v>
      </c>
      <c r="F455" s="73"/>
      <c r="G455" s="30" t="s">
        <v>650</v>
      </c>
      <c r="H455" s="30"/>
      <c r="I455" s="30"/>
      <c r="J455" s="30"/>
      <c r="K455" s="30"/>
      <c r="L455" s="30"/>
      <c r="M455" s="30"/>
      <c r="N455" s="30"/>
      <c r="P455" s="73" t="s">
        <v>466</v>
      </c>
      <c r="Q455" s="89"/>
      <c r="R455" s="29"/>
      <c r="S455" s="39">
        <f>IF(Suggested="Yes",AA455,AG455)</f>
        <v>22.7</v>
      </c>
      <c r="T455" s="37" t="s">
        <v>47</v>
      </c>
      <c r="U455" s="5" t="str">
        <f>+Instructions!$B$3</f>
        <v>B</v>
      </c>
      <c r="V455" s="52"/>
      <c r="W455" s="56">
        <f>+Instructions!$C$22</f>
        <v>0</v>
      </c>
      <c r="X455" s="17">
        <f>ROUND($AA455*(1-W455)+0.004999,2)</f>
        <v>22.7</v>
      </c>
      <c r="Y455" s="52"/>
      <c r="Z455" s="6" t="s">
        <v>654</v>
      </c>
      <c r="AA455" s="39">
        <v>22.7</v>
      </c>
      <c r="AB455" s="60">
        <f>+W455</f>
        <v>0</v>
      </c>
      <c r="AC455" s="17">
        <f>+X455</f>
        <v>22.7</v>
      </c>
      <c r="AD455" s="12">
        <f>(AG455-AC455)/AG455</f>
        <v>0</v>
      </c>
      <c r="AE455" s="116"/>
      <c r="AF455" s="211">
        <v>11</v>
      </c>
      <c r="AG455" s="210">
        <f>SUM(AJ455:AL455)+AE455</f>
        <v>22.7</v>
      </c>
      <c r="AH455" s="52"/>
      <c r="AJ455" s="17">
        <f>ROUND(AC455/(1-VLOOKUP(AF455,Group,2,FALSE)),2)</f>
        <v>22.7</v>
      </c>
      <c r="AK455" s="17">
        <f>IF(VLOOKUP(AF455,Group,5,FALSE)="YES",VLOOKUP(ROUND(ROUND(AJ455,1)-AJ455,2),Round,2,FALSE)+VLOOKUP(AF455,Group,6,FALSE),0)</f>
        <v>0</v>
      </c>
      <c r="AL455" s="17">
        <f>IF(VLOOKUP(AF455,Group,7,FALSE)="",0,ROUND(AJ455-0.04999,1)-AJ455+AM455)</f>
        <v>0</v>
      </c>
      <c r="AM455" s="17" t="str">
        <f>IF(VLOOKUP(AF455,Group,7,FALSE)="","",VLOOKUP(AF455,Group,7,FALSE))</f>
        <v/>
      </c>
      <c r="AO455" s="101" t="s">
        <v>58</v>
      </c>
    </row>
    <row r="456" spans="2:41" s="3" customFormat="1" ht="3.95" customHeight="1" x14ac:dyDescent="0.2">
      <c r="P456" s="73"/>
      <c r="Q456" s="89"/>
      <c r="R456" s="6"/>
      <c r="S456" s="39"/>
      <c r="T456" s="6"/>
      <c r="U456" s="5"/>
      <c r="V456" s="52"/>
      <c r="W456" s="56"/>
      <c r="X456" s="15"/>
      <c r="Y456" s="52"/>
      <c r="Z456" s="39"/>
      <c r="AA456" s="39"/>
      <c r="AB456" s="55"/>
      <c r="AC456" s="17"/>
      <c r="AD456" s="15"/>
      <c r="AE456" s="65"/>
      <c r="AF456" s="119"/>
      <c r="AG456" s="39"/>
      <c r="AH456" s="52"/>
      <c r="AJ456" s="17"/>
      <c r="AK456" s="17"/>
      <c r="AL456" s="17"/>
      <c r="AM456" s="17"/>
      <c r="AO456" s="31"/>
    </row>
    <row r="457" spans="2:41" s="3" customFormat="1" ht="9.9499999999999993" customHeight="1" x14ac:dyDescent="0.2">
      <c r="C457" s="188" t="s">
        <v>606</v>
      </c>
      <c r="D457" s="189"/>
      <c r="E457" s="189"/>
      <c r="L457" s="3" t="s">
        <v>87</v>
      </c>
      <c r="M457" s="3" t="s">
        <v>87</v>
      </c>
      <c r="N457" s="3" t="s">
        <v>87</v>
      </c>
      <c r="O457" s="3" t="s">
        <v>87</v>
      </c>
      <c r="P457" s="190"/>
      <c r="Q457" s="6"/>
      <c r="R457" s="78" t="s">
        <v>99</v>
      </c>
      <c r="S457" s="201" t="s">
        <v>365</v>
      </c>
      <c r="T457" s="202"/>
      <c r="U457" s="5"/>
      <c r="V457" s="52"/>
      <c r="W457" s="69"/>
      <c r="X457" s="69"/>
      <c r="Y457" s="52"/>
      <c r="Z457" s="39"/>
      <c r="AA457" s="39"/>
      <c r="AB457" s="55"/>
      <c r="AC457" s="17"/>
      <c r="AD457" s="15"/>
      <c r="AE457" s="65"/>
      <c r="AF457" s="119"/>
      <c r="AG457" s="17"/>
      <c r="AH457" s="52"/>
      <c r="AJ457" s="17"/>
      <c r="AK457" s="17"/>
      <c r="AL457" s="17"/>
      <c r="AM457" s="17"/>
      <c r="AO457" s="31" t="s">
        <v>58</v>
      </c>
    </row>
    <row r="458" spans="2:41" s="3" customFormat="1" ht="2.85" customHeight="1" x14ac:dyDescent="0.2">
      <c r="P458" s="73"/>
      <c r="Q458" s="89"/>
      <c r="R458" s="6"/>
      <c r="S458" s="39"/>
      <c r="T458" s="6"/>
      <c r="U458" s="5"/>
      <c r="V458" s="52"/>
      <c r="W458" s="56"/>
      <c r="X458" s="15"/>
      <c r="Y458" s="52"/>
      <c r="Z458" s="39"/>
      <c r="AA458" s="39"/>
      <c r="AB458" s="55"/>
      <c r="AC458" s="17"/>
      <c r="AD458" s="15"/>
      <c r="AE458" s="65"/>
      <c r="AF458" s="119"/>
      <c r="AG458" s="39"/>
      <c r="AH458" s="52"/>
      <c r="AJ458" s="17"/>
      <c r="AK458" s="17"/>
      <c r="AL458" s="17"/>
      <c r="AM458" s="17"/>
      <c r="AO458" s="31"/>
    </row>
    <row r="459" spans="2:41" s="3" customFormat="1" ht="9.9499999999999993" customHeight="1" x14ac:dyDescent="0.2">
      <c r="C459" s="188"/>
      <c r="D459" s="40" t="s">
        <v>9</v>
      </c>
      <c r="E459" s="169" t="s">
        <v>366</v>
      </c>
      <c r="F459" s="169"/>
      <c r="G459" s="169"/>
      <c r="H459" s="169"/>
      <c r="I459" s="169"/>
      <c r="J459" s="169"/>
      <c r="K459" s="169"/>
      <c r="L459" s="169"/>
      <c r="M459" s="169"/>
      <c r="N459" s="169"/>
      <c r="O459" s="169"/>
      <c r="P459" s="169"/>
      <c r="S459" s="21"/>
      <c r="T459" s="191"/>
      <c r="U459" s="5"/>
      <c r="V459" s="52"/>
      <c r="W459" s="69"/>
      <c r="X459" s="69"/>
      <c r="Y459" s="52"/>
      <c r="Z459" s="39"/>
      <c r="AA459" s="39"/>
      <c r="AB459" s="55"/>
      <c r="AC459" s="17"/>
      <c r="AD459" s="15"/>
      <c r="AE459" s="65"/>
      <c r="AF459" s="119"/>
      <c r="AG459" s="17"/>
      <c r="AH459" s="52"/>
      <c r="AJ459" s="17"/>
      <c r="AK459" s="17"/>
      <c r="AL459" s="17"/>
      <c r="AM459" s="17"/>
      <c r="AO459" s="31"/>
    </row>
    <row r="460" spans="2:41" s="3" customFormat="1" ht="1.5" customHeight="1" x14ac:dyDescent="0.2">
      <c r="P460" s="73"/>
      <c r="Q460" s="89"/>
      <c r="R460" s="6"/>
      <c r="S460" s="39"/>
      <c r="T460" s="6"/>
      <c r="U460" s="5"/>
      <c r="V460" s="52"/>
      <c r="W460" s="56"/>
      <c r="X460" s="15"/>
      <c r="Y460" s="52"/>
      <c r="Z460" s="39"/>
      <c r="AA460" s="39"/>
      <c r="AB460" s="55"/>
      <c r="AC460" s="17"/>
      <c r="AD460" s="15"/>
      <c r="AE460" s="65"/>
      <c r="AF460" s="119"/>
      <c r="AG460" s="39"/>
      <c r="AH460" s="52"/>
      <c r="AJ460" s="17"/>
      <c r="AK460" s="17"/>
      <c r="AL460" s="17"/>
      <c r="AM460" s="17"/>
      <c r="AO460" s="31"/>
    </row>
    <row r="461" spans="2:41" s="3" customFormat="1" ht="9.9499999999999993" customHeight="1" x14ac:dyDescent="0.2">
      <c r="B461" s="205" t="s">
        <v>106</v>
      </c>
      <c r="D461" s="40"/>
      <c r="E461" s="73" t="s">
        <v>367</v>
      </c>
      <c r="F461" s="73"/>
      <c r="G461" s="30" t="s">
        <v>48</v>
      </c>
      <c r="H461" s="30"/>
      <c r="I461" s="30"/>
      <c r="J461" s="30"/>
      <c r="K461" s="30"/>
      <c r="L461" s="30" t="s">
        <v>87</v>
      </c>
      <c r="M461" s="30"/>
      <c r="N461" s="30"/>
      <c r="P461" s="73" t="s">
        <v>368</v>
      </c>
      <c r="Q461" s="89"/>
      <c r="R461" s="29"/>
      <c r="S461" s="39">
        <f>IF(Suggested="Yes",AA461,AG461)</f>
        <v>18.45</v>
      </c>
      <c r="T461" s="37" t="s">
        <v>47</v>
      </c>
      <c r="U461" s="5" t="str">
        <f>+Instructions!$B$3</f>
        <v>B</v>
      </c>
      <c r="V461" s="52"/>
      <c r="W461" s="56">
        <f>+Instructions!$C$22</f>
        <v>0</v>
      </c>
      <c r="X461" s="17">
        <f>ROUND($AA461*(1-W461)+0.004999,2)</f>
        <v>18.45</v>
      </c>
      <c r="Y461" s="52"/>
      <c r="Z461" s="6" t="s">
        <v>654</v>
      </c>
      <c r="AA461" s="39">
        <v>18.45</v>
      </c>
      <c r="AB461" s="60">
        <f>+W461</f>
        <v>0</v>
      </c>
      <c r="AC461" s="17">
        <f>+X461</f>
        <v>18.45</v>
      </c>
      <c r="AD461" s="12">
        <f>(AG461-AC461)/AG461</f>
        <v>0</v>
      </c>
      <c r="AE461" s="116"/>
      <c r="AF461" s="211">
        <v>11</v>
      </c>
      <c r="AG461" s="210">
        <f>SUM(AJ461:AL461)+AE461</f>
        <v>18.45</v>
      </c>
      <c r="AH461" s="52"/>
      <c r="AJ461" s="17">
        <f>ROUND(AC461/(1-VLOOKUP(AF461,Group,2,FALSE)),2)</f>
        <v>18.45</v>
      </c>
      <c r="AK461" s="17">
        <f>IF(VLOOKUP(AF461,Group,5,FALSE)="YES",VLOOKUP(ROUND(ROUND(AJ461,1)-AJ461,2),Round,2,FALSE)+VLOOKUP(AF461,Group,6,FALSE),0)</f>
        <v>0</v>
      </c>
      <c r="AL461" s="17">
        <f>IF(VLOOKUP(AF461,Group,7,FALSE)="",0,ROUND(AJ461-0.04999,1)-AJ461+AM461)</f>
        <v>0</v>
      </c>
      <c r="AM461" s="17" t="str">
        <f>IF(VLOOKUP(AF461,Group,7,FALSE)="","",VLOOKUP(AF461,Group,7,FALSE))</f>
        <v/>
      </c>
      <c r="AO461" s="101" t="s">
        <v>58</v>
      </c>
    </row>
    <row r="462" spans="2:41" s="3" customFormat="1" ht="3.95" customHeight="1" x14ac:dyDescent="0.2">
      <c r="P462" s="73"/>
      <c r="Q462" s="89"/>
      <c r="R462" s="6"/>
      <c r="S462" s="39"/>
      <c r="T462" s="6"/>
      <c r="U462" s="5"/>
      <c r="V462" s="52"/>
      <c r="W462" s="56"/>
      <c r="X462" s="15"/>
      <c r="Y462" s="52"/>
      <c r="Z462" s="39"/>
      <c r="AA462" s="39"/>
      <c r="AB462" s="55"/>
      <c r="AC462" s="17"/>
      <c r="AD462" s="15"/>
      <c r="AE462" s="65"/>
      <c r="AF462" s="119"/>
      <c r="AG462" s="39"/>
      <c r="AH462" s="52"/>
      <c r="AJ462" s="17"/>
      <c r="AK462" s="17"/>
      <c r="AL462" s="17"/>
      <c r="AM462" s="17"/>
      <c r="AO462" s="31"/>
    </row>
    <row r="463" spans="2:41" s="3" customFormat="1" ht="9.9499999999999993" customHeight="1" x14ac:dyDescent="0.2">
      <c r="C463" s="188" t="s">
        <v>652</v>
      </c>
      <c r="D463" s="189"/>
      <c r="E463" s="189"/>
      <c r="L463" s="3" t="s">
        <v>87</v>
      </c>
      <c r="M463" s="3" t="s">
        <v>87</v>
      </c>
      <c r="N463" s="3" t="s">
        <v>87</v>
      </c>
      <c r="O463" s="3" t="s">
        <v>87</v>
      </c>
      <c r="P463" s="190"/>
      <c r="Q463" s="6"/>
      <c r="R463" s="78" t="s">
        <v>99</v>
      </c>
      <c r="S463" s="201" t="s">
        <v>511</v>
      </c>
      <c r="T463" s="202"/>
      <c r="U463" s="5"/>
      <c r="V463" s="52"/>
      <c r="W463" s="69"/>
      <c r="X463" s="69"/>
      <c r="Y463" s="52"/>
      <c r="Z463" s="39"/>
      <c r="AA463" s="39"/>
      <c r="AB463" s="55"/>
      <c r="AC463" s="17"/>
      <c r="AD463" s="15"/>
      <c r="AE463" s="65"/>
      <c r="AF463" s="119"/>
      <c r="AG463" s="17"/>
      <c r="AH463" s="52"/>
      <c r="AJ463" s="17"/>
      <c r="AK463" s="17"/>
      <c r="AL463" s="17"/>
      <c r="AM463" s="17"/>
      <c r="AO463" s="31" t="s">
        <v>58</v>
      </c>
    </row>
    <row r="464" spans="2:41" s="3" customFormat="1" ht="2.85" customHeight="1" x14ac:dyDescent="0.2">
      <c r="P464" s="73"/>
      <c r="Q464" s="89"/>
      <c r="R464" s="6"/>
      <c r="S464" s="39"/>
      <c r="T464" s="6"/>
      <c r="U464" s="5"/>
      <c r="V464" s="52"/>
      <c r="W464" s="56"/>
      <c r="X464" s="15"/>
      <c r="Y464" s="52"/>
      <c r="Z464" s="39"/>
      <c r="AA464" s="39"/>
      <c r="AB464" s="55"/>
      <c r="AC464" s="17"/>
      <c r="AD464" s="15"/>
      <c r="AE464" s="65"/>
      <c r="AF464" s="119"/>
      <c r="AG464" s="39"/>
      <c r="AH464" s="52"/>
      <c r="AJ464" s="17"/>
      <c r="AK464" s="17"/>
      <c r="AL464" s="17"/>
      <c r="AM464" s="17"/>
      <c r="AO464" s="31"/>
    </row>
    <row r="465" spans="2:41" s="3" customFormat="1" ht="9.9499999999999993" customHeight="1" x14ac:dyDescent="0.2">
      <c r="C465" s="188"/>
      <c r="D465" s="40" t="s">
        <v>9</v>
      </c>
      <c r="E465" s="169" t="s">
        <v>512</v>
      </c>
      <c r="F465" s="169"/>
      <c r="G465" s="169"/>
      <c r="H465" s="169"/>
      <c r="I465" s="169"/>
      <c r="J465" s="169"/>
      <c r="K465" s="169"/>
      <c r="L465" s="169"/>
      <c r="M465" s="169"/>
      <c r="N465" s="169"/>
      <c r="O465" s="169"/>
      <c r="P465" s="169"/>
      <c r="S465" s="21"/>
      <c r="T465" s="191"/>
      <c r="U465" s="5"/>
      <c r="V465" s="52"/>
      <c r="W465" s="69"/>
      <c r="X465" s="69"/>
      <c r="Y465" s="52"/>
      <c r="Z465" s="39"/>
      <c r="AA465" s="39"/>
      <c r="AB465" s="55"/>
      <c r="AC465" s="17"/>
      <c r="AD465" s="15"/>
      <c r="AE465" s="65"/>
      <c r="AF465" s="119"/>
      <c r="AG465" s="17"/>
      <c r="AH465" s="52"/>
      <c r="AJ465" s="17"/>
      <c r="AK465" s="17"/>
      <c r="AL465" s="17"/>
      <c r="AM465" s="17"/>
      <c r="AO465" s="31"/>
    </row>
    <row r="466" spans="2:41" s="3" customFormat="1" ht="1.5" customHeight="1" x14ac:dyDescent="0.2">
      <c r="P466" s="73"/>
      <c r="Q466" s="89"/>
      <c r="R466" s="6"/>
      <c r="S466" s="39"/>
      <c r="T466" s="6"/>
      <c r="U466" s="5"/>
      <c r="V466" s="52"/>
      <c r="W466" s="56"/>
      <c r="X466" s="15"/>
      <c r="Y466" s="52"/>
      <c r="Z466" s="39"/>
      <c r="AA466" s="39"/>
      <c r="AB466" s="55"/>
      <c r="AC466" s="17"/>
      <c r="AD466" s="15"/>
      <c r="AE466" s="65"/>
      <c r="AF466" s="119"/>
      <c r="AG466" s="39"/>
      <c r="AH466" s="52"/>
      <c r="AJ466" s="17"/>
      <c r="AK466" s="17"/>
      <c r="AL466" s="17"/>
      <c r="AM466" s="17"/>
      <c r="AO466" s="31"/>
    </row>
    <row r="467" spans="2:41" s="3" customFormat="1" ht="9.9499999999999993" customHeight="1" x14ac:dyDescent="0.2">
      <c r="B467" s="205" t="s">
        <v>106</v>
      </c>
      <c r="D467" s="40"/>
      <c r="E467" s="73" t="s">
        <v>514</v>
      </c>
      <c r="F467" s="73"/>
      <c r="G467" s="30" t="s">
        <v>515</v>
      </c>
      <c r="H467" s="30"/>
      <c r="I467" s="30"/>
      <c r="J467" s="30"/>
      <c r="K467" s="30"/>
      <c r="L467" s="30"/>
      <c r="M467" s="30"/>
      <c r="N467" s="30"/>
      <c r="P467" s="73" t="s">
        <v>516</v>
      </c>
      <c r="Q467" s="89"/>
      <c r="R467" s="29"/>
      <c r="S467" s="39">
        <f>IF(Suggested="Yes",AA467,AG467)</f>
        <v>33.049999999999997</v>
      </c>
      <c r="T467" s="37" t="s">
        <v>47</v>
      </c>
      <c r="U467" s="5" t="str">
        <f>+Instructions!$B$3</f>
        <v>B</v>
      </c>
      <c r="V467" s="52"/>
      <c r="W467" s="56">
        <f>+Instructions!$C$22</f>
        <v>0</v>
      </c>
      <c r="X467" s="17">
        <f t="shared" ref="X467" si="328">ROUND($AA467*(1-W467)+0.004999,2)</f>
        <v>33.049999999999997</v>
      </c>
      <c r="Y467" s="52"/>
      <c r="Z467" s="6" t="s">
        <v>654</v>
      </c>
      <c r="AA467" s="39">
        <v>33.049999999999997</v>
      </c>
      <c r="AB467" s="60">
        <f t="shared" ref="AB467" si="329">+W467</f>
        <v>0</v>
      </c>
      <c r="AC467" s="17">
        <f t="shared" ref="AC467" si="330">+X467</f>
        <v>33.049999999999997</v>
      </c>
      <c r="AD467" s="12">
        <f t="shared" ref="AD467" si="331">(AG467-AC467)/AG467</f>
        <v>0</v>
      </c>
      <c r="AE467" s="116"/>
      <c r="AF467" s="211">
        <v>11</v>
      </c>
      <c r="AG467" s="210">
        <f t="shared" ref="AG467" si="332">SUM(AJ467:AL467)+AE467</f>
        <v>33.049999999999997</v>
      </c>
      <c r="AH467" s="52"/>
      <c r="AJ467" s="17">
        <f t="shared" ref="AJ467" si="333">ROUND(AC467/(1-VLOOKUP(AF467,Group,2,FALSE)),2)</f>
        <v>33.049999999999997</v>
      </c>
      <c r="AK467" s="17">
        <f t="shared" ref="AK467" si="334">IF(VLOOKUP(AF467,Group,5,FALSE)="YES",VLOOKUP(ROUND(ROUND(AJ467,1)-AJ467,2),Round,2,FALSE)+VLOOKUP(AF467,Group,6,FALSE),0)</f>
        <v>0</v>
      </c>
      <c r="AL467" s="17">
        <f t="shared" ref="AL467" si="335">IF(VLOOKUP(AF467,Group,7,FALSE)="",0,ROUND(AJ467-0.04999,1)-AJ467+AM467)</f>
        <v>0</v>
      </c>
      <c r="AM467" s="17" t="str">
        <f t="shared" ref="AM467" si="336">IF(VLOOKUP(AF467,Group,7,FALSE)="","",VLOOKUP(AF467,Group,7,FALSE))</f>
        <v/>
      </c>
      <c r="AO467" s="101" t="s">
        <v>58</v>
      </c>
    </row>
    <row r="468" spans="2:41" s="3" customFormat="1" ht="3.95" customHeight="1" x14ac:dyDescent="0.2">
      <c r="P468" s="73"/>
      <c r="Q468" s="89"/>
      <c r="R468" s="6"/>
      <c r="S468" s="39"/>
      <c r="T468" s="6"/>
      <c r="U468" s="5"/>
      <c r="V468" s="52"/>
      <c r="W468" s="56"/>
      <c r="X468" s="15"/>
      <c r="Y468" s="52"/>
      <c r="Z468" s="39"/>
      <c r="AA468" s="39"/>
      <c r="AB468" s="55"/>
      <c r="AC468" s="17"/>
      <c r="AD468" s="15"/>
      <c r="AE468" s="65"/>
      <c r="AF468" s="119"/>
      <c r="AG468" s="39"/>
      <c r="AH468" s="52"/>
      <c r="AJ468" s="17"/>
      <c r="AK468" s="17"/>
      <c r="AL468" s="17"/>
      <c r="AM468" s="17"/>
      <c r="AO468" s="31"/>
    </row>
    <row r="469" spans="2:41" s="3" customFormat="1" ht="9.9499999999999993" customHeight="1" x14ac:dyDescent="0.2">
      <c r="P469" s="73"/>
      <c r="Q469" s="89"/>
      <c r="R469" s="6"/>
      <c r="S469" s="39"/>
      <c r="T469" s="6"/>
      <c r="U469" s="5"/>
      <c r="V469" s="52"/>
      <c r="W469" s="56"/>
      <c r="X469" s="15"/>
      <c r="Y469" s="52"/>
      <c r="Z469" s="39"/>
      <c r="AA469" s="39"/>
      <c r="AB469" s="55"/>
      <c r="AC469" s="17"/>
      <c r="AD469" s="15"/>
      <c r="AE469" s="65"/>
      <c r="AF469" s="119"/>
      <c r="AG469" s="39"/>
      <c r="AH469" s="52"/>
      <c r="AJ469" s="17"/>
      <c r="AK469" s="17"/>
      <c r="AL469" s="17"/>
      <c r="AM469" s="17"/>
      <c r="AO469" s="31"/>
    </row>
    <row r="470" spans="2:41" s="3" customFormat="1" ht="9.9499999999999993" customHeight="1" x14ac:dyDescent="0.2">
      <c r="P470" s="73"/>
      <c r="Q470" s="89"/>
      <c r="R470" s="6"/>
      <c r="S470" s="39"/>
      <c r="T470" s="6"/>
      <c r="U470" s="5"/>
      <c r="V470" s="52"/>
      <c r="W470" s="56"/>
      <c r="X470" s="15"/>
      <c r="Y470" s="52"/>
      <c r="Z470" s="39"/>
      <c r="AA470" s="39"/>
      <c r="AB470" s="55"/>
      <c r="AC470" s="17"/>
      <c r="AD470" s="15"/>
      <c r="AE470" s="65"/>
      <c r="AF470" s="119"/>
      <c r="AG470" s="39"/>
      <c r="AH470" s="52"/>
      <c r="AJ470" s="17"/>
      <c r="AK470" s="17"/>
      <c r="AL470" s="17"/>
      <c r="AM470" s="17"/>
      <c r="AO470" s="31"/>
    </row>
    <row r="471" spans="2:41" s="3" customFormat="1" ht="9.9499999999999993" customHeight="1" x14ac:dyDescent="0.2">
      <c r="P471" s="73"/>
      <c r="Q471" s="89"/>
      <c r="R471" s="6"/>
      <c r="S471" s="39"/>
      <c r="T471" s="6"/>
      <c r="U471" s="5"/>
      <c r="V471" s="52"/>
      <c r="W471" s="56"/>
      <c r="X471" s="15"/>
      <c r="Y471" s="52"/>
      <c r="Z471" s="39"/>
      <c r="AA471" s="39"/>
      <c r="AB471" s="55"/>
      <c r="AC471" s="17"/>
      <c r="AD471" s="15"/>
      <c r="AE471" s="65"/>
      <c r="AF471" s="119"/>
      <c r="AG471" s="39"/>
      <c r="AH471" s="52"/>
      <c r="AJ471" s="17"/>
      <c r="AK471" s="17"/>
      <c r="AL471" s="17"/>
      <c r="AM471" s="17"/>
      <c r="AO471" s="31"/>
    </row>
    <row r="472" spans="2:41" s="3" customFormat="1" ht="9.9499999999999993" customHeight="1" x14ac:dyDescent="0.2">
      <c r="P472" s="73"/>
      <c r="Q472" s="89"/>
      <c r="R472" s="6"/>
      <c r="S472" s="39"/>
      <c r="T472" s="6"/>
      <c r="U472" s="5"/>
      <c r="V472" s="52"/>
      <c r="W472" s="56"/>
      <c r="X472" s="15"/>
      <c r="Y472" s="52"/>
      <c r="Z472" s="39"/>
      <c r="AA472" s="39"/>
      <c r="AB472" s="55"/>
      <c r="AC472" s="17"/>
      <c r="AD472" s="15"/>
      <c r="AE472" s="65"/>
      <c r="AF472" s="119"/>
      <c r="AG472" s="39"/>
      <c r="AH472" s="52"/>
      <c r="AJ472" s="17"/>
      <c r="AK472" s="17"/>
      <c r="AL472" s="17"/>
      <c r="AM472" s="17"/>
      <c r="AO472" s="31"/>
    </row>
    <row r="473" spans="2:41" s="3" customFormat="1" ht="9.9499999999999993" customHeight="1" x14ac:dyDescent="0.2">
      <c r="P473" s="73"/>
      <c r="Q473" s="89"/>
      <c r="R473" s="6"/>
      <c r="S473" s="39"/>
      <c r="T473" s="6"/>
      <c r="U473" s="5"/>
      <c r="V473" s="52"/>
      <c r="W473" s="56"/>
      <c r="X473" s="15"/>
      <c r="Y473" s="52"/>
      <c r="Z473" s="39"/>
      <c r="AA473" s="39"/>
      <c r="AB473" s="55"/>
      <c r="AC473" s="17"/>
      <c r="AD473" s="15"/>
      <c r="AE473" s="65"/>
      <c r="AF473" s="119"/>
      <c r="AG473" s="39"/>
      <c r="AH473" s="52"/>
      <c r="AJ473" s="17"/>
      <c r="AK473" s="17"/>
      <c r="AL473" s="17"/>
      <c r="AM473" s="17"/>
      <c r="AO473" s="31"/>
    </row>
    <row r="474" spans="2:41" s="3" customFormat="1" ht="9.9499999999999993" customHeight="1" x14ac:dyDescent="0.2">
      <c r="P474" s="73"/>
      <c r="Q474" s="89"/>
      <c r="R474" s="6"/>
      <c r="S474" s="39"/>
      <c r="T474" s="6"/>
      <c r="U474" s="5"/>
      <c r="V474" s="52"/>
      <c r="W474" s="56"/>
      <c r="X474" s="15"/>
      <c r="Y474" s="52"/>
      <c r="Z474" s="39"/>
      <c r="AA474" s="39"/>
      <c r="AB474" s="55"/>
      <c r="AC474" s="17"/>
      <c r="AD474" s="15"/>
      <c r="AE474" s="65"/>
      <c r="AF474" s="119"/>
      <c r="AG474" s="39"/>
      <c r="AH474" s="52"/>
      <c r="AJ474" s="17"/>
      <c r="AK474" s="17"/>
      <c r="AL474" s="17"/>
      <c r="AM474" s="17"/>
      <c r="AO474" s="31"/>
    </row>
    <row r="475" spans="2:41" s="3" customFormat="1" ht="9.9499999999999993" customHeight="1" x14ac:dyDescent="0.2">
      <c r="P475" s="73"/>
      <c r="Q475" s="89"/>
      <c r="R475" s="6"/>
      <c r="S475" s="39"/>
      <c r="T475" s="6"/>
      <c r="U475" s="5"/>
      <c r="V475" s="52"/>
      <c r="W475" s="56"/>
      <c r="X475" s="15"/>
      <c r="Y475" s="52"/>
      <c r="Z475" s="39"/>
      <c r="AA475" s="39"/>
      <c r="AB475" s="55"/>
      <c r="AC475" s="17"/>
      <c r="AD475" s="15"/>
      <c r="AE475" s="65"/>
      <c r="AF475" s="119"/>
      <c r="AG475" s="39"/>
      <c r="AH475" s="52"/>
      <c r="AJ475" s="17"/>
      <c r="AK475" s="17"/>
      <c r="AL475" s="17"/>
      <c r="AM475" s="17"/>
      <c r="AO475" s="31"/>
    </row>
    <row r="476" spans="2:41" s="3" customFormat="1" ht="9.9499999999999993" customHeight="1" x14ac:dyDescent="0.2">
      <c r="P476" s="73"/>
      <c r="Q476" s="89"/>
      <c r="R476" s="6"/>
      <c r="S476" s="39"/>
      <c r="T476" s="6"/>
      <c r="U476" s="5"/>
      <c r="V476" s="52"/>
      <c r="W476" s="56"/>
      <c r="X476" s="15"/>
      <c r="Y476" s="52"/>
      <c r="Z476" s="39"/>
      <c r="AA476" s="39"/>
      <c r="AB476" s="55"/>
      <c r="AC476" s="17"/>
      <c r="AD476" s="15"/>
      <c r="AE476" s="65"/>
      <c r="AF476" s="119"/>
      <c r="AG476" s="39"/>
      <c r="AH476" s="52"/>
      <c r="AJ476" s="17"/>
      <c r="AK476" s="17"/>
      <c r="AL476" s="17"/>
      <c r="AM476" s="17"/>
      <c r="AO476" s="31"/>
    </row>
    <row r="477" spans="2:41" s="3" customFormat="1" ht="9.9499999999999993" customHeight="1" x14ac:dyDescent="0.2">
      <c r="P477" s="73"/>
      <c r="Q477" s="89"/>
      <c r="R477" s="6"/>
      <c r="S477" s="39"/>
      <c r="T477" s="6"/>
      <c r="U477" s="5"/>
      <c r="V477" s="52"/>
      <c r="W477" s="56"/>
      <c r="X477" s="15"/>
      <c r="Y477" s="52"/>
      <c r="Z477" s="39"/>
      <c r="AA477" s="39"/>
      <c r="AB477" s="55"/>
      <c r="AC477" s="17"/>
      <c r="AD477" s="15"/>
      <c r="AE477" s="65"/>
      <c r="AF477" s="119"/>
      <c r="AG477" s="39"/>
      <c r="AH477" s="52"/>
      <c r="AJ477" s="17"/>
      <c r="AK477" s="17"/>
      <c r="AL477" s="17"/>
      <c r="AM477" s="17"/>
      <c r="AO477" s="31"/>
    </row>
    <row r="478" spans="2:41" s="3" customFormat="1" ht="9.9499999999999993" customHeight="1" x14ac:dyDescent="0.2">
      <c r="P478" s="73"/>
      <c r="Q478" s="89"/>
      <c r="R478" s="6"/>
      <c r="S478" s="39"/>
      <c r="T478" s="6"/>
      <c r="U478" s="5"/>
      <c r="V478" s="52"/>
      <c r="W478" s="56"/>
      <c r="X478" s="15"/>
      <c r="Y478" s="52"/>
      <c r="Z478" s="39"/>
      <c r="AA478" s="39"/>
      <c r="AB478" s="55"/>
      <c r="AC478" s="17"/>
      <c r="AD478" s="15"/>
      <c r="AE478" s="65"/>
      <c r="AF478" s="119"/>
      <c r="AG478" s="39"/>
      <c r="AH478" s="52"/>
      <c r="AJ478" s="17"/>
      <c r="AK478" s="17"/>
      <c r="AL478" s="17"/>
      <c r="AM478" s="17"/>
      <c r="AO478" s="31"/>
    </row>
    <row r="479" spans="2:41" s="3" customFormat="1" ht="9.9499999999999993" customHeight="1" x14ac:dyDescent="0.2">
      <c r="P479" s="73"/>
      <c r="Q479" s="89"/>
      <c r="R479" s="6"/>
      <c r="S479" s="39"/>
      <c r="T479" s="6"/>
      <c r="U479" s="5"/>
      <c r="V479" s="52"/>
      <c r="W479" s="56"/>
      <c r="X479" s="15"/>
      <c r="Y479" s="52"/>
      <c r="Z479" s="39"/>
      <c r="AA479" s="39"/>
      <c r="AB479" s="55"/>
      <c r="AC479" s="17"/>
      <c r="AD479" s="15"/>
      <c r="AE479" s="65"/>
      <c r="AF479" s="119"/>
      <c r="AG479" s="39"/>
      <c r="AH479" s="52"/>
      <c r="AJ479" s="17"/>
      <c r="AK479" s="17"/>
      <c r="AL479" s="17"/>
      <c r="AM479" s="17"/>
      <c r="AO479" s="31"/>
    </row>
    <row r="480" spans="2:41" s="3" customFormat="1" ht="9.9499999999999993" customHeight="1" x14ac:dyDescent="0.2">
      <c r="P480" s="73"/>
      <c r="Q480" s="89"/>
      <c r="R480" s="6"/>
      <c r="S480" s="39"/>
      <c r="T480" s="6"/>
      <c r="U480" s="5"/>
      <c r="V480" s="52"/>
      <c r="W480" s="56"/>
      <c r="X480" s="15"/>
      <c r="Y480" s="52"/>
      <c r="Z480" s="39"/>
      <c r="AA480" s="39"/>
      <c r="AB480" s="55"/>
      <c r="AC480" s="17"/>
      <c r="AD480" s="15"/>
      <c r="AE480" s="65"/>
      <c r="AF480" s="119"/>
      <c r="AG480" s="39"/>
      <c r="AH480" s="52"/>
      <c r="AJ480" s="17"/>
      <c r="AK480" s="17"/>
      <c r="AL480" s="17"/>
      <c r="AM480" s="17"/>
      <c r="AO480" s="31"/>
    </row>
    <row r="481" spans="1:42" s="3" customFormat="1" ht="9.9499999999999993" customHeight="1" x14ac:dyDescent="0.2">
      <c r="P481" s="73"/>
      <c r="Q481" s="89"/>
      <c r="R481" s="6"/>
      <c r="S481" s="39"/>
      <c r="T481" s="6"/>
      <c r="U481" s="5"/>
      <c r="V481" s="52"/>
      <c r="W481" s="56"/>
      <c r="X481" s="15"/>
      <c r="Y481" s="52"/>
      <c r="Z481" s="39"/>
      <c r="AA481" s="39"/>
      <c r="AB481" s="55"/>
      <c r="AC481" s="17"/>
      <c r="AD481" s="15"/>
      <c r="AE481" s="65"/>
      <c r="AF481" s="119"/>
      <c r="AG481" s="39"/>
      <c r="AH481" s="52"/>
      <c r="AJ481" s="17"/>
      <c r="AK481" s="17"/>
      <c r="AL481" s="17"/>
      <c r="AM481" s="17"/>
      <c r="AO481" s="31"/>
    </row>
    <row r="482" spans="1:42" s="3" customFormat="1" ht="9.9499999999999993" customHeight="1" x14ac:dyDescent="0.2">
      <c r="P482" s="73"/>
      <c r="Q482" s="89"/>
      <c r="R482" s="6"/>
      <c r="S482" s="39"/>
      <c r="T482" s="6"/>
      <c r="U482" s="5"/>
      <c r="V482" s="52"/>
      <c r="W482" s="56"/>
      <c r="X482" s="15"/>
      <c r="Y482" s="52"/>
      <c r="Z482" s="39"/>
      <c r="AA482" s="39"/>
      <c r="AB482" s="55"/>
      <c r="AC482" s="17"/>
      <c r="AD482" s="15"/>
      <c r="AE482" s="65"/>
      <c r="AF482" s="119"/>
      <c r="AG482" s="39"/>
      <c r="AH482" s="52"/>
      <c r="AJ482" s="17"/>
      <c r="AK482" s="17"/>
      <c r="AL482" s="17"/>
      <c r="AM482" s="17"/>
      <c r="AO482" s="31"/>
    </row>
    <row r="483" spans="1:42" s="3" customFormat="1" ht="9.9499999999999993" customHeight="1" x14ac:dyDescent="0.2">
      <c r="P483" s="73"/>
      <c r="Q483" s="89"/>
      <c r="R483" s="6"/>
      <c r="S483" s="39"/>
      <c r="T483" s="6"/>
      <c r="U483" s="5"/>
      <c r="V483" s="52"/>
      <c r="W483" s="56"/>
      <c r="X483" s="15"/>
      <c r="Y483" s="52"/>
      <c r="Z483" s="39"/>
      <c r="AA483" s="39"/>
      <c r="AB483" s="55"/>
      <c r="AC483" s="17"/>
      <c r="AD483" s="15"/>
      <c r="AE483" s="65"/>
      <c r="AF483" s="119"/>
      <c r="AG483" s="39"/>
      <c r="AH483" s="52"/>
      <c r="AJ483" s="17"/>
      <c r="AK483" s="17"/>
      <c r="AL483" s="17"/>
      <c r="AM483" s="17"/>
      <c r="AO483" s="31"/>
    </row>
    <row r="484" spans="1:42" s="3" customFormat="1" ht="9.9499999999999993" customHeight="1" x14ac:dyDescent="0.2">
      <c r="P484" s="73"/>
      <c r="Q484" s="89"/>
      <c r="R484" s="6"/>
      <c r="S484" s="39"/>
      <c r="T484" s="6"/>
      <c r="U484" s="5"/>
      <c r="V484" s="52"/>
      <c r="W484" s="56"/>
      <c r="X484" s="15"/>
      <c r="Y484" s="52"/>
      <c r="Z484" s="39"/>
      <c r="AA484" s="39"/>
      <c r="AB484" s="55"/>
      <c r="AC484" s="17"/>
      <c r="AD484" s="15"/>
      <c r="AE484" s="65"/>
      <c r="AF484" s="119"/>
      <c r="AG484" s="39"/>
      <c r="AH484" s="52"/>
      <c r="AJ484" s="17"/>
      <c r="AK484" s="17"/>
      <c r="AL484" s="17"/>
      <c r="AM484" s="17"/>
      <c r="AO484" s="31"/>
    </row>
    <row r="485" spans="1:42" s="3" customFormat="1" ht="9.9499999999999993" customHeight="1" x14ac:dyDescent="0.2">
      <c r="P485" s="73"/>
      <c r="Q485" s="89"/>
      <c r="R485" s="6"/>
      <c r="S485" s="39"/>
      <c r="T485" s="6"/>
      <c r="U485" s="5"/>
      <c r="V485" s="52"/>
      <c r="W485" s="56"/>
      <c r="X485" s="15"/>
      <c r="Y485" s="52"/>
      <c r="Z485" s="39"/>
      <c r="AA485" s="39"/>
      <c r="AB485" s="55"/>
      <c r="AC485" s="17"/>
      <c r="AD485" s="15"/>
      <c r="AE485" s="65"/>
      <c r="AF485" s="119"/>
      <c r="AG485" s="39"/>
      <c r="AH485" s="52"/>
      <c r="AJ485" s="17"/>
      <c r="AK485" s="17"/>
      <c r="AL485" s="17"/>
      <c r="AM485" s="17"/>
      <c r="AO485" s="31"/>
    </row>
    <row r="486" spans="1:42" s="3" customFormat="1" ht="9.9499999999999993" customHeight="1" x14ac:dyDescent="0.2">
      <c r="P486" s="73"/>
      <c r="Q486" s="89"/>
      <c r="R486" s="6"/>
      <c r="S486" s="39"/>
      <c r="T486" s="6"/>
      <c r="U486" s="5"/>
      <c r="V486" s="52"/>
      <c r="W486" s="56"/>
      <c r="X486" s="15"/>
      <c r="Y486" s="52"/>
      <c r="Z486" s="39"/>
      <c r="AA486" s="39"/>
      <c r="AB486" s="55"/>
      <c r="AC486" s="17"/>
      <c r="AD486" s="15"/>
      <c r="AE486" s="65"/>
      <c r="AF486" s="119"/>
      <c r="AG486" s="39"/>
      <c r="AH486" s="52"/>
      <c r="AJ486" s="17"/>
      <c r="AK486" s="17"/>
      <c r="AL486" s="17"/>
      <c r="AM486" s="17"/>
      <c r="AO486" s="31"/>
    </row>
    <row r="487" spans="1:42" s="3" customFormat="1" ht="9.9499999999999993" customHeight="1" x14ac:dyDescent="0.2">
      <c r="P487" s="73"/>
      <c r="Q487" s="89"/>
      <c r="R487" s="6"/>
      <c r="S487" s="39"/>
      <c r="T487" s="6"/>
      <c r="U487" s="5"/>
      <c r="V487" s="52"/>
      <c r="W487" s="56"/>
      <c r="X487" s="15"/>
      <c r="Y487" s="52"/>
      <c r="Z487" s="39"/>
      <c r="AA487" s="39"/>
      <c r="AB487" s="55"/>
      <c r="AC487" s="17"/>
      <c r="AD487" s="15"/>
      <c r="AE487" s="65"/>
      <c r="AF487" s="119"/>
      <c r="AG487" s="39"/>
      <c r="AH487" s="52"/>
      <c r="AJ487" s="17"/>
      <c r="AK487" s="17"/>
      <c r="AL487" s="17"/>
      <c r="AM487" s="17"/>
      <c r="AO487" s="31"/>
    </row>
    <row r="488" spans="1:42" s="3" customFormat="1" ht="9.9499999999999993" customHeight="1" x14ac:dyDescent="0.2">
      <c r="P488" s="73"/>
      <c r="Q488" s="89"/>
      <c r="R488" s="6"/>
      <c r="S488" s="39"/>
      <c r="T488" s="6"/>
      <c r="U488" s="5"/>
      <c r="V488" s="52"/>
      <c r="W488" s="56"/>
      <c r="X488" s="15"/>
      <c r="Y488" s="52"/>
      <c r="Z488" s="39"/>
      <c r="AA488" s="39"/>
      <c r="AB488" s="55"/>
      <c r="AC488" s="17"/>
      <c r="AD488" s="15"/>
      <c r="AE488" s="65"/>
      <c r="AF488" s="119"/>
      <c r="AG488" s="39"/>
      <c r="AH488" s="52"/>
      <c r="AJ488" s="17"/>
      <c r="AK488" s="17"/>
      <c r="AL488" s="17"/>
      <c r="AM488" s="17"/>
      <c r="AO488" s="31"/>
    </row>
    <row r="489" spans="1:42" s="3" customFormat="1" ht="3.95" customHeight="1" x14ac:dyDescent="0.2">
      <c r="P489" s="73"/>
      <c r="Q489" s="89"/>
      <c r="R489" s="6"/>
      <c r="S489" s="39"/>
      <c r="T489" s="6"/>
      <c r="U489" s="5"/>
      <c r="V489" s="52"/>
      <c r="W489" s="56"/>
      <c r="X489" s="15"/>
      <c r="Y489" s="52"/>
      <c r="Z489" s="39"/>
      <c r="AA489" s="39"/>
      <c r="AB489" s="55"/>
      <c r="AC489" s="17"/>
      <c r="AD489" s="15"/>
      <c r="AE489" s="65"/>
      <c r="AF489" s="119"/>
      <c r="AG489" s="39"/>
      <c r="AH489" s="52"/>
      <c r="AJ489" s="17"/>
      <c r="AK489" s="17"/>
      <c r="AL489" s="17"/>
      <c r="AM489" s="17"/>
      <c r="AO489" s="31"/>
    </row>
    <row r="490" spans="1:42" s="134" customFormat="1" ht="9.9499999999999993" customHeight="1" x14ac:dyDescent="0.2">
      <c r="C490" s="271" t="s">
        <v>103</v>
      </c>
      <c r="D490" s="271"/>
      <c r="E490" s="271"/>
      <c r="F490" s="271"/>
      <c r="G490" s="271"/>
      <c r="H490" s="271"/>
      <c r="I490" s="271"/>
      <c r="J490" s="271"/>
      <c r="K490" s="271"/>
      <c r="L490" s="271"/>
      <c r="M490" s="271"/>
      <c r="N490" s="271"/>
      <c r="O490" s="271"/>
      <c r="P490" s="271"/>
      <c r="Q490" s="271"/>
      <c r="R490" s="271"/>
      <c r="S490" s="271"/>
      <c r="T490" s="271"/>
      <c r="U490" s="135"/>
      <c r="V490" s="136"/>
      <c r="W490" s="139"/>
      <c r="X490" s="137"/>
      <c r="Y490" s="136"/>
      <c r="Z490" s="137"/>
      <c r="AA490" s="137"/>
      <c r="AB490" s="138"/>
      <c r="AC490" s="137"/>
      <c r="AD490" s="138"/>
      <c r="AE490" s="140"/>
      <c r="AF490" s="140"/>
      <c r="AG490" s="137"/>
      <c r="AH490" s="136"/>
      <c r="AI490" s="137"/>
      <c r="AJ490" s="137"/>
      <c r="AK490" s="137"/>
      <c r="AL490" s="137"/>
      <c r="AM490" s="137"/>
      <c r="AO490" s="141"/>
    </row>
    <row r="491" spans="1:42" s="3" customFormat="1" ht="2.1" customHeight="1" x14ac:dyDescent="0.2">
      <c r="C491" s="89"/>
      <c r="D491" s="221"/>
      <c r="E491" s="29"/>
      <c r="F491" s="29"/>
      <c r="G491" s="29"/>
      <c r="H491" s="29"/>
      <c r="I491" s="29"/>
      <c r="J491" s="29"/>
      <c r="K491" s="29"/>
      <c r="L491" s="29"/>
      <c r="M491" s="29"/>
      <c r="N491" s="29"/>
      <c r="O491" s="29"/>
      <c r="P491" s="29"/>
      <c r="Q491" s="89"/>
      <c r="R491" s="29"/>
      <c r="S491" s="222"/>
      <c r="T491" s="133"/>
      <c r="U491" s="37"/>
      <c r="V491" s="52"/>
      <c r="W491" s="56"/>
      <c r="X491" s="39"/>
      <c r="Y491" s="52"/>
      <c r="Z491" s="39"/>
      <c r="AA491" s="39"/>
      <c r="AB491" s="60"/>
      <c r="AC491" s="39"/>
      <c r="AD491" s="60"/>
      <c r="AE491" s="74"/>
      <c r="AF491" s="74"/>
      <c r="AG491" s="39"/>
      <c r="AH491" s="52"/>
      <c r="AI491" s="39"/>
      <c r="AJ491" s="39"/>
      <c r="AK491" s="39"/>
      <c r="AL491" s="39"/>
      <c r="AM491" s="39"/>
      <c r="AO491" s="142"/>
    </row>
    <row r="492" spans="1:42" s="3" customFormat="1" ht="38.25" customHeight="1" x14ac:dyDescent="0.2">
      <c r="C492" s="265" t="s">
        <v>29</v>
      </c>
      <c r="D492" s="265"/>
      <c r="E492" s="265"/>
      <c r="F492" s="265"/>
      <c r="G492" s="265"/>
      <c r="H492" s="265"/>
      <c r="I492" s="265"/>
      <c r="J492" s="265"/>
      <c r="K492" s="265"/>
      <c r="L492" s="265"/>
      <c r="M492" s="265"/>
      <c r="N492" s="266"/>
      <c r="O492" s="266"/>
      <c r="P492" s="266"/>
      <c r="Q492" s="266"/>
      <c r="R492" s="266"/>
      <c r="S492" s="266"/>
      <c r="T492" s="266"/>
      <c r="U492" s="37"/>
      <c r="V492" s="52"/>
      <c r="W492" s="56"/>
      <c r="X492" s="39"/>
      <c r="Y492" s="52"/>
      <c r="Z492" s="39"/>
      <c r="AA492" s="39"/>
      <c r="AB492" s="60"/>
      <c r="AC492" s="39"/>
      <c r="AD492" s="60"/>
      <c r="AE492" s="74"/>
      <c r="AF492" s="74"/>
      <c r="AG492" s="39"/>
      <c r="AH492" s="52"/>
      <c r="AI492" s="39"/>
      <c r="AJ492" s="39"/>
      <c r="AK492" s="39"/>
      <c r="AL492" s="39"/>
      <c r="AM492" s="39"/>
      <c r="AO492" s="142"/>
    </row>
    <row r="493" spans="1:42" x14ac:dyDescent="0.2">
      <c r="A493" s="101" t="s">
        <v>58</v>
      </c>
      <c r="B493" s="101" t="s">
        <v>58</v>
      </c>
      <c r="C493" s="101" t="s">
        <v>58</v>
      </c>
      <c r="D493" s="101" t="s">
        <v>58</v>
      </c>
      <c r="E493" s="101" t="s">
        <v>58</v>
      </c>
      <c r="F493" s="101" t="s">
        <v>58</v>
      </c>
      <c r="G493" s="101" t="s">
        <v>58</v>
      </c>
      <c r="H493" s="101" t="s">
        <v>58</v>
      </c>
      <c r="I493" s="101" t="s">
        <v>58</v>
      </c>
      <c r="J493" s="101" t="s">
        <v>58</v>
      </c>
      <c r="K493" s="101" t="s">
        <v>58</v>
      </c>
      <c r="L493" s="101" t="s">
        <v>58</v>
      </c>
      <c r="M493" s="101" t="s">
        <v>58</v>
      </c>
      <c r="N493" s="101" t="s">
        <v>58</v>
      </c>
      <c r="O493" s="101" t="s">
        <v>58</v>
      </c>
      <c r="P493" s="101" t="s">
        <v>58</v>
      </c>
      <c r="Q493" s="101" t="s">
        <v>58</v>
      </c>
      <c r="R493" s="101" t="s">
        <v>58</v>
      </c>
      <c r="S493" s="101" t="s">
        <v>58</v>
      </c>
      <c r="T493" s="101" t="s">
        <v>58</v>
      </c>
      <c r="U493" s="101" t="s">
        <v>58</v>
      </c>
      <c r="V493" s="101" t="s">
        <v>58</v>
      </c>
      <c r="W493" s="101" t="s">
        <v>58</v>
      </c>
      <c r="X493" s="101" t="s">
        <v>58</v>
      </c>
      <c r="Y493" s="101" t="s">
        <v>58</v>
      </c>
      <c r="Z493" s="101" t="s">
        <v>58</v>
      </c>
      <c r="AA493" s="101" t="s">
        <v>58</v>
      </c>
      <c r="AB493" s="101" t="s">
        <v>58</v>
      </c>
      <c r="AC493" s="101" t="s">
        <v>58</v>
      </c>
      <c r="AD493" s="101" t="s">
        <v>58</v>
      </c>
      <c r="AE493" s="101" t="s">
        <v>58</v>
      </c>
      <c r="AF493" s="101" t="s">
        <v>58</v>
      </c>
      <c r="AG493" s="101" t="s">
        <v>58</v>
      </c>
      <c r="AH493" s="101" t="s">
        <v>58</v>
      </c>
      <c r="AI493" s="101" t="s">
        <v>58</v>
      </c>
      <c r="AJ493" s="101" t="s">
        <v>58</v>
      </c>
      <c r="AK493" s="101" t="s">
        <v>58</v>
      </c>
      <c r="AL493" s="101" t="s">
        <v>58</v>
      </c>
      <c r="AM493" s="101" t="s">
        <v>58</v>
      </c>
      <c r="AN493" s="101" t="s">
        <v>58</v>
      </c>
      <c r="AO493" s="101" t="s">
        <v>58</v>
      </c>
      <c r="AP493" s="3"/>
    </row>
    <row r="494" spans="1:42" x14ac:dyDescent="0.2">
      <c r="AP494" s="3"/>
    </row>
    <row r="495" spans="1:42" x14ac:dyDescent="0.2">
      <c r="D495" s="268" t="s">
        <v>59</v>
      </c>
      <c r="E495" s="269"/>
      <c r="AP495" s="3"/>
    </row>
    <row r="496" spans="1:42" x14ac:dyDescent="0.2">
      <c r="D496" s="115">
        <v>-0.04</v>
      </c>
      <c r="E496" s="115">
        <v>0.01</v>
      </c>
      <c r="AP496" s="3"/>
    </row>
    <row r="497" spans="4:42" x14ac:dyDescent="0.2">
      <c r="D497" s="115">
        <v>-0.03</v>
      </c>
      <c r="E497" s="115">
        <v>0.02</v>
      </c>
      <c r="AP497" s="3"/>
    </row>
    <row r="498" spans="4:42" x14ac:dyDescent="0.2">
      <c r="D498" s="115">
        <v>-0.02</v>
      </c>
      <c r="E498" s="115">
        <v>0.03</v>
      </c>
      <c r="AP498" s="3"/>
    </row>
    <row r="499" spans="4:42" x14ac:dyDescent="0.2">
      <c r="D499" s="115">
        <v>-0.01</v>
      </c>
      <c r="E499" s="115">
        <v>-0.01</v>
      </c>
      <c r="AP499" s="3"/>
    </row>
    <row r="500" spans="4:42" x14ac:dyDescent="0.2">
      <c r="D500" s="115">
        <v>0</v>
      </c>
      <c r="E500" s="115">
        <v>0</v>
      </c>
      <c r="AP500" s="3"/>
    </row>
    <row r="501" spans="4:42" x14ac:dyDescent="0.2">
      <c r="D501" s="115">
        <v>0.01</v>
      </c>
      <c r="E501" s="115">
        <v>1.0000000000005116E-2</v>
      </c>
      <c r="AP501" s="3"/>
    </row>
    <row r="502" spans="4:42" x14ac:dyDescent="0.2">
      <c r="D502" s="115">
        <v>0.02</v>
      </c>
      <c r="E502" s="115">
        <v>2.0000000000003126E-2</v>
      </c>
      <c r="AP502" s="3"/>
    </row>
    <row r="503" spans="4:42" x14ac:dyDescent="0.2">
      <c r="D503" s="115">
        <v>0.03</v>
      </c>
      <c r="E503" s="115">
        <v>3.0000000000001137E-2</v>
      </c>
      <c r="AP503" s="3"/>
    </row>
    <row r="504" spans="4:42" x14ac:dyDescent="0.2">
      <c r="D504" s="115">
        <v>0.04</v>
      </c>
      <c r="E504" s="115">
        <v>-0.01</v>
      </c>
      <c r="AP504" s="3"/>
    </row>
    <row r="505" spans="4:42" x14ac:dyDescent="0.2">
      <c r="D505" s="115">
        <v>0.05</v>
      </c>
      <c r="E505" s="115">
        <v>0</v>
      </c>
      <c r="AP505" s="3"/>
    </row>
    <row r="506" spans="4:42" x14ac:dyDescent="0.2">
      <c r="AP506" s="3"/>
    </row>
    <row r="507" spans="4:42" x14ac:dyDescent="0.2">
      <c r="AP507" s="3"/>
    </row>
    <row r="508" spans="4:42" x14ac:dyDescent="0.2">
      <c r="AP508" s="3"/>
    </row>
    <row r="509" spans="4:42" x14ac:dyDescent="0.2">
      <c r="AP509" s="3"/>
    </row>
    <row r="510" spans="4:42" x14ac:dyDescent="0.2">
      <c r="AP510" s="3"/>
    </row>
    <row r="511" spans="4:42" x14ac:dyDescent="0.2">
      <c r="AP511" s="3"/>
    </row>
    <row r="512" spans="4:42" x14ac:dyDescent="0.2">
      <c r="AP512" s="3"/>
    </row>
    <row r="513" spans="42:42" x14ac:dyDescent="0.2">
      <c r="AP513" s="3"/>
    </row>
    <row r="514" spans="42:42" x14ac:dyDescent="0.2">
      <c r="AP514" s="3"/>
    </row>
    <row r="515" spans="42:42" x14ac:dyDescent="0.2">
      <c r="AP515" s="3"/>
    </row>
    <row r="516" spans="42:42" x14ac:dyDescent="0.2">
      <c r="AP516" s="3"/>
    </row>
    <row r="517" spans="42:42" x14ac:dyDescent="0.2">
      <c r="AP517" s="3"/>
    </row>
    <row r="518" spans="42:42" x14ac:dyDescent="0.2">
      <c r="AP518" s="3"/>
    </row>
    <row r="519" spans="42:42" x14ac:dyDescent="0.2">
      <c r="AP519" s="3"/>
    </row>
    <row r="520" spans="42:42" x14ac:dyDescent="0.2">
      <c r="AP520" s="3"/>
    </row>
    <row r="521" spans="42:42" x14ac:dyDescent="0.2">
      <c r="AP521" s="3"/>
    </row>
    <row r="522" spans="42:42" x14ac:dyDescent="0.2">
      <c r="AP522" s="3"/>
    </row>
    <row r="523" spans="42:42" x14ac:dyDescent="0.2">
      <c r="AP523" s="3"/>
    </row>
    <row r="524" spans="42:42" x14ac:dyDescent="0.2">
      <c r="AP524" s="3"/>
    </row>
    <row r="525" spans="42:42" x14ac:dyDescent="0.2">
      <c r="AP525" s="3"/>
    </row>
    <row r="526" spans="42:42" x14ac:dyDescent="0.2">
      <c r="AP526" s="3"/>
    </row>
    <row r="527" spans="42:42" x14ac:dyDescent="0.2">
      <c r="AP527" s="3"/>
    </row>
    <row r="528" spans="42:42" x14ac:dyDescent="0.2">
      <c r="AP528" s="3"/>
    </row>
    <row r="529" spans="42:42" x14ac:dyDescent="0.2">
      <c r="AP529" s="3"/>
    </row>
    <row r="530" spans="42:42" x14ac:dyDescent="0.2">
      <c r="AP530" s="3"/>
    </row>
    <row r="531" spans="42:42" x14ac:dyDescent="0.2">
      <c r="AP531" s="3"/>
    </row>
    <row r="532" spans="42:42" x14ac:dyDescent="0.2">
      <c r="AP532" s="3"/>
    </row>
    <row r="533" spans="42:42" x14ac:dyDescent="0.2">
      <c r="AP533" s="3"/>
    </row>
    <row r="534" spans="42:42" x14ac:dyDescent="0.2">
      <c r="AP534" s="3"/>
    </row>
    <row r="535" spans="42:42" x14ac:dyDescent="0.2">
      <c r="AP535" s="3"/>
    </row>
    <row r="536" spans="42:42" x14ac:dyDescent="0.2">
      <c r="AP536" s="3"/>
    </row>
    <row r="537" spans="42:42" x14ac:dyDescent="0.2">
      <c r="AP537" s="3"/>
    </row>
  </sheetData>
  <mergeCells count="13">
    <mergeCell ref="C492:T492"/>
    <mergeCell ref="N21:T22"/>
    <mergeCell ref="D495:E495"/>
    <mergeCell ref="C25:T25"/>
    <mergeCell ref="O24:P24"/>
    <mergeCell ref="C490:T490"/>
    <mergeCell ref="AE20:AG20"/>
    <mergeCell ref="O17:P17"/>
    <mergeCell ref="O16:T16"/>
    <mergeCell ref="W16:X16"/>
    <mergeCell ref="Z16:AG16"/>
    <mergeCell ref="W19:X19"/>
    <mergeCell ref="O19:T19"/>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5" manualBreakCount="5">
    <brk id="18" max="16383" man="1"/>
    <brk id="123" max="16383" man="1"/>
    <brk id="224" max="16383" man="1"/>
    <brk id="322" max="16383" man="1"/>
    <brk id="407"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38"/>
  <sheetViews>
    <sheetView workbookViewId="0">
      <selection activeCell="B1" sqref="B1"/>
    </sheetView>
  </sheetViews>
  <sheetFormatPr defaultRowHeight="12.75" x14ac:dyDescent="0.2"/>
  <cols>
    <col min="1" max="1" width="26.5703125" customWidth="1"/>
    <col min="2" max="2" width="59.5703125" customWidth="1"/>
  </cols>
  <sheetData>
    <row r="1" spans="1:3" x14ac:dyDescent="0.2">
      <c r="A1" t="s">
        <v>79</v>
      </c>
    </row>
    <row r="3" spans="1:3" x14ac:dyDescent="0.2">
      <c r="A3" s="128" t="s">
        <v>80</v>
      </c>
      <c r="B3" s="129" t="s">
        <v>81</v>
      </c>
    </row>
    <row r="5" spans="1:3" ht="12.75" customHeight="1" x14ac:dyDescent="0.2">
      <c r="A5" s="130" t="s">
        <v>82</v>
      </c>
      <c r="B5" s="150"/>
    </row>
    <row r="8" spans="1:3" x14ac:dyDescent="0.2">
      <c r="A8" s="131" t="s">
        <v>35</v>
      </c>
      <c r="B8" s="131" t="s">
        <v>83</v>
      </c>
    </row>
    <row r="9" spans="1:3" x14ac:dyDescent="0.2">
      <c r="A9" s="132"/>
      <c r="B9" s="129"/>
    </row>
    <row r="10" spans="1:3" x14ac:dyDescent="0.2">
      <c r="A10" s="132"/>
      <c r="B10" s="129"/>
    </row>
    <row r="11" spans="1:3" x14ac:dyDescent="0.2">
      <c r="A11" s="132"/>
      <c r="B11" s="129"/>
      <c r="C11" s="151"/>
    </row>
    <row r="12" spans="1:3" x14ac:dyDescent="0.2">
      <c r="A12" s="132"/>
      <c r="B12" s="129"/>
    </row>
    <row r="13" spans="1:3" x14ac:dyDescent="0.2">
      <c r="A13" s="132"/>
      <c r="B13" s="129"/>
    </row>
    <row r="14" spans="1:3" x14ac:dyDescent="0.2">
      <c r="A14" s="132"/>
      <c r="B14" s="129"/>
    </row>
    <row r="15" spans="1:3" x14ac:dyDescent="0.2">
      <c r="A15" s="132"/>
      <c r="B15" s="129"/>
    </row>
    <row r="16" spans="1:3" x14ac:dyDescent="0.2">
      <c r="A16" s="132"/>
      <c r="B16" s="129"/>
    </row>
    <row r="17" spans="1:2" x14ac:dyDescent="0.2">
      <c r="A17" s="132"/>
      <c r="B17" s="129"/>
    </row>
    <row r="18" spans="1:2" x14ac:dyDescent="0.2">
      <c r="A18" s="132"/>
      <c r="B18" s="129"/>
    </row>
    <row r="19" spans="1:2" x14ac:dyDescent="0.2">
      <c r="A19" s="132"/>
      <c r="B19" s="132"/>
    </row>
    <row r="20" spans="1:2" x14ac:dyDescent="0.2">
      <c r="A20" s="132"/>
      <c r="B20" s="132"/>
    </row>
    <row r="21" spans="1:2" x14ac:dyDescent="0.2">
      <c r="A21" s="132"/>
      <c r="B21" s="132"/>
    </row>
    <row r="22" spans="1:2" x14ac:dyDescent="0.2">
      <c r="A22" s="132"/>
      <c r="B22" s="132"/>
    </row>
    <row r="23" spans="1:2" x14ac:dyDescent="0.2">
      <c r="A23" s="132"/>
      <c r="B23" s="132"/>
    </row>
    <row r="24" spans="1:2" x14ac:dyDescent="0.2">
      <c r="A24" s="132"/>
      <c r="B24" s="132"/>
    </row>
    <row r="25" spans="1:2" x14ac:dyDescent="0.2">
      <c r="A25" s="132"/>
      <c r="B25" s="132"/>
    </row>
    <row r="26" spans="1:2" x14ac:dyDescent="0.2">
      <c r="A26" s="132"/>
      <c r="B26" s="132"/>
    </row>
    <row r="27" spans="1:2" x14ac:dyDescent="0.2">
      <c r="A27" s="132"/>
      <c r="B27" s="132"/>
    </row>
    <row r="28" spans="1:2" x14ac:dyDescent="0.2">
      <c r="A28" s="132"/>
      <c r="B28" s="132"/>
    </row>
    <row r="29" spans="1:2" x14ac:dyDescent="0.2">
      <c r="A29" s="132"/>
      <c r="B29" s="132"/>
    </row>
    <row r="30" spans="1:2" x14ac:dyDescent="0.2">
      <c r="A30" s="132"/>
      <c r="B30" s="132"/>
    </row>
    <row r="31" spans="1:2" x14ac:dyDescent="0.2">
      <c r="A31" s="132"/>
      <c r="B31" s="132"/>
    </row>
    <row r="32" spans="1:2" x14ac:dyDescent="0.2">
      <c r="A32" s="132"/>
      <c r="B32" s="132"/>
    </row>
    <row r="33" spans="1:2" x14ac:dyDescent="0.2">
      <c r="A33" s="132"/>
      <c r="B33" s="132"/>
    </row>
    <row r="34" spans="1:2" x14ac:dyDescent="0.2">
      <c r="A34" s="132"/>
      <c r="B34" s="132"/>
    </row>
    <row r="35" spans="1:2" x14ac:dyDescent="0.2">
      <c r="A35" s="132"/>
      <c r="B35" s="132"/>
    </row>
    <row r="36" spans="1:2" x14ac:dyDescent="0.2">
      <c r="A36" s="132"/>
      <c r="B36" s="132"/>
    </row>
    <row r="37" spans="1:2" x14ac:dyDescent="0.2">
      <c r="A37" s="132"/>
      <c r="B37" s="132"/>
    </row>
    <row r="38" spans="1:2" x14ac:dyDescent="0.2">
      <c r="A38" s="132"/>
      <c r="B38" s="132"/>
    </row>
  </sheetData>
  <phoneticPr fontId="0" type="noConversion"/>
  <hyperlinks>
    <hyperlink ref="B3" r:id="rId1" xr:uid="{00000000-0004-0000-0300-000000000000}"/>
    <hyperlink ref="B4" r:id="rId2" display="www.conestogatile.com" xr:uid="{00000000-0004-0000-0300-000001000000}"/>
    <hyperlink ref="B6" r:id="rId3" display="http://www.emilceramica.it/openemil/html/UK/index.html" xr:uid="{00000000-0004-0000-0300-000002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I157"/>
  <sheetViews>
    <sheetView zoomScaleNormal="100" workbookViewId="0">
      <selection activeCell="D1" sqref="D1"/>
    </sheetView>
  </sheetViews>
  <sheetFormatPr defaultRowHeight="12.75" x14ac:dyDescent="0.2"/>
  <cols>
    <col min="1" max="1" width="13.28515625" style="99" customWidth="1"/>
    <col min="2" max="2" width="20" customWidth="1"/>
    <col min="3" max="3" width="74.5703125" customWidth="1"/>
    <col min="6" max="6" width="11.42578125" bestFit="1" customWidth="1"/>
  </cols>
  <sheetData>
    <row r="1" spans="1:3" x14ac:dyDescent="0.2">
      <c r="A1" s="97" t="s">
        <v>0</v>
      </c>
      <c r="B1" s="97"/>
      <c r="C1" s="97"/>
    </row>
    <row r="2" spans="1:3" x14ac:dyDescent="0.2">
      <c r="A2" s="98" t="s">
        <v>1</v>
      </c>
      <c r="B2" s="98" t="s">
        <v>49</v>
      </c>
      <c r="C2" s="98" t="s">
        <v>27</v>
      </c>
    </row>
    <row r="4" spans="1:3" x14ac:dyDescent="0.2">
      <c r="A4" s="226" t="s">
        <v>2</v>
      </c>
    </row>
    <row r="5" spans="1:3" x14ac:dyDescent="0.2">
      <c r="A5" s="147">
        <v>44287</v>
      </c>
      <c r="B5" t="s">
        <v>241</v>
      </c>
      <c r="C5" t="s">
        <v>244</v>
      </c>
    </row>
    <row r="6" spans="1:3" x14ac:dyDescent="0.2">
      <c r="A6" s="147">
        <v>44287</v>
      </c>
      <c r="B6" t="s">
        <v>242</v>
      </c>
      <c r="C6" t="s">
        <v>244</v>
      </c>
    </row>
    <row r="7" spans="1:3" x14ac:dyDescent="0.2">
      <c r="A7" s="147">
        <v>44287</v>
      </c>
      <c r="B7" t="s">
        <v>243</v>
      </c>
      <c r="C7" t="s">
        <v>244</v>
      </c>
    </row>
    <row r="8" spans="1:3" x14ac:dyDescent="0.2">
      <c r="A8" s="147">
        <v>44287</v>
      </c>
      <c r="B8" t="s">
        <v>245</v>
      </c>
      <c r="C8" t="s">
        <v>246</v>
      </c>
    </row>
    <row r="9" spans="1:3" x14ac:dyDescent="0.2">
      <c r="A9" s="147">
        <v>44287</v>
      </c>
      <c r="B9" t="s">
        <v>247</v>
      </c>
      <c r="C9" t="s">
        <v>246</v>
      </c>
    </row>
    <row r="10" spans="1:3" x14ac:dyDescent="0.2">
      <c r="A10" s="147">
        <v>44287</v>
      </c>
      <c r="B10" t="s">
        <v>248</v>
      </c>
      <c r="C10" t="s">
        <v>244</v>
      </c>
    </row>
    <row r="11" spans="1:3" x14ac:dyDescent="0.2">
      <c r="A11" s="147">
        <v>44287</v>
      </c>
      <c r="B11" t="s">
        <v>249</v>
      </c>
      <c r="C11" t="s">
        <v>244</v>
      </c>
    </row>
    <row r="12" spans="1:3" x14ac:dyDescent="0.2">
      <c r="A12" s="147">
        <v>44287</v>
      </c>
      <c r="B12" t="s">
        <v>250</v>
      </c>
      <c r="C12" t="s">
        <v>246</v>
      </c>
    </row>
    <row r="13" spans="1:3" x14ac:dyDescent="0.2">
      <c r="A13" s="147">
        <v>44287</v>
      </c>
      <c r="B13" t="s">
        <v>251</v>
      </c>
      <c r="C13" t="s">
        <v>244</v>
      </c>
    </row>
    <row r="14" spans="1:3" x14ac:dyDescent="0.2">
      <c r="A14" s="147">
        <v>44287</v>
      </c>
      <c r="B14" t="s">
        <v>253</v>
      </c>
      <c r="C14" t="s">
        <v>246</v>
      </c>
    </row>
    <row r="15" spans="1:3" x14ac:dyDescent="0.2">
      <c r="A15" s="147">
        <v>44287</v>
      </c>
      <c r="B15" t="s">
        <v>254</v>
      </c>
      <c r="C15" t="s">
        <v>244</v>
      </c>
    </row>
    <row r="16" spans="1:3" x14ac:dyDescent="0.2">
      <c r="A16" s="147">
        <v>44287</v>
      </c>
      <c r="B16" t="s">
        <v>255</v>
      </c>
      <c r="C16" t="s">
        <v>246</v>
      </c>
    </row>
    <row r="17" spans="1:4" x14ac:dyDescent="0.2">
      <c r="A17" s="147">
        <v>44287</v>
      </c>
      <c r="B17" t="s">
        <v>256</v>
      </c>
      <c r="C17" t="s">
        <v>257</v>
      </c>
    </row>
    <row r="18" spans="1:4" x14ac:dyDescent="0.2">
      <c r="A18" s="147">
        <v>44287</v>
      </c>
      <c r="B18" t="s">
        <v>258</v>
      </c>
      <c r="C18" t="s">
        <v>246</v>
      </c>
    </row>
    <row r="19" spans="1:4" x14ac:dyDescent="0.2">
      <c r="A19" s="147">
        <v>44287</v>
      </c>
      <c r="B19" t="s">
        <v>259</v>
      </c>
      <c r="C19" t="s">
        <v>246</v>
      </c>
    </row>
    <row r="20" spans="1:4" x14ac:dyDescent="0.2">
      <c r="A20" s="147">
        <v>44287</v>
      </c>
      <c r="B20" t="s">
        <v>260</v>
      </c>
      <c r="C20" t="s">
        <v>244</v>
      </c>
    </row>
    <row r="21" spans="1:4" x14ac:dyDescent="0.2">
      <c r="A21" s="147">
        <v>44287</v>
      </c>
      <c r="B21" t="s">
        <v>261</v>
      </c>
      <c r="C21" t="s">
        <v>252</v>
      </c>
    </row>
    <row r="22" spans="1:4" x14ac:dyDescent="0.2">
      <c r="A22" s="147">
        <v>44287</v>
      </c>
      <c r="B22" t="s">
        <v>262</v>
      </c>
      <c r="C22" t="s">
        <v>244</v>
      </c>
    </row>
    <row r="23" spans="1:4" x14ac:dyDescent="0.2">
      <c r="A23" s="147">
        <v>44287</v>
      </c>
      <c r="B23" t="s">
        <v>263</v>
      </c>
      <c r="C23" t="s">
        <v>244</v>
      </c>
    </row>
    <row r="24" spans="1:4" s="146" customFormat="1" x14ac:dyDescent="0.2">
      <c r="A24" s="147">
        <v>44470</v>
      </c>
      <c r="B24" s="146" t="s">
        <v>169</v>
      </c>
      <c r="C24" s="146" t="s">
        <v>170</v>
      </c>
      <c r="D24" s="3"/>
    </row>
    <row r="25" spans="1:4" s="146" customFormat="1" x14ac:dyDescent="0.2">
      <c r="A25" s="147">
        <v>44470</v>
      </c>
      <c r="B25" s="146" t="s">
        <v>174</v>
      </c>
      <c r="C25" s="146" t="s">
        <v>175</v>
      </c>
      <c r="D25" s="3"/>
    </row>
    <row r="26" spans="1:4" s="146" customFormat="1" x14ac:dyDescent="0.2">
      <c r="A26" s="147">
        <v>44470</v>
      </c>
      <c r="B26" s="146" t="s">
        <v>179</v>
      </c>
      <c r="C26" s="146" t="s">
        <v>180</v>
      </c>
      <c r="D26" s="3"/>
    </row>
    <row r="27" spans="1:4" s="146" customFormat="1" x14ac:dyDescent="0.2">
      <c r="A27" s="147">
        <v>44470</v>
      </c>
      <c r="B27" s="146" t="s">
        <v>189</v>
      </c>
      <c r="C27" s="146" t="s">
        <v>190</v>
      </c>
      <c r="D27" s="3"/>
    </row>
    <row r="28" spans="1:4" s="146" customFormat="1" x14ac:dyDescent="0.2">
      <c r="A28" s="147">
        <v>44470</v>
      </c>
      <c r="B28" s="146" t="s">
        <v>191</v>
      </c>
      <c r="C28" s="146" t="s">
        <v>192</v>
      </c>
      <c r="D28" s="3"/>
    </row>
    <row r="29" spans="1:4" s="146" customFormat="1" x14ac:dyDescent="0.2">
      <c r="A29" s="147">
        <v>44470</v>
      </c>
      <c r="B29" s="146" t="s">
        <v>194</v>
      </c>
      <c r="C29" s="146" t="s">
        <v>195</v>
      </c>
      <c r="D29" s="3"/>
    </row>
    <row r="30" spans="1:4" s="146" customFormat="1" x14ac:dyDescent="0.2">
      <c r="A30" s="147">
        <v>44470</v>
      </c>
      <c r="B30" s="146" t="s">
        <v>196</v>
      </c>
      <c r="C30" s="146" t="s">
        <v>197</v>
      </c>
      <c r="D30" s="3"/>
    </row>
    <row r="31" spans="1:4" s="146" customFormat="1" x14ac:dyDescent="0.2">
      <c r="A31" s="147">
        <v>44470</v>
      </c>
      <c r="B31" s="146" t="s">
        <v>208</v>
      </c>
      <c r="C31" s="146" t="s">
        <v>211</v>
      </c>
      <c r="D31" s="3"/>
    </row>
    <row r="32" spans="1:4" s="146" customFormat="1" x14ac:dyDescent="0.2">
      <c r="A32" s="147">
        <v>44470</v>
      </c>
      <c r="B32" s="146" t="s">
        <v>209</v>
      </c>
      <c r="C32" s="146" t="s">
        <v>211</v>
      </c>
      <c r="D32" s="3"/>
    </row>
    <row r="33" spans="1:4" s="146" customFormat="1" x14ac:dyDescent="0.2">
      <c r="A33" s="147">
        <v>44470</v>
      </c>
      <c r="B33" s="146" t="s">
        <v>210</v>
      </c>
      <c r="C33" s="146" t="s">
        <v>212</v>
      </c>
      <c r="D33" s="3"/>
    </row>
    <row r="34" spans="1:4" s="146" customFormat="1" x14ac:dyDescent="0.2">
      <c r="A34" s="147">
        <v>44470</v>
      </c>
      <c r="B34" s="146" t="s">
        <v>213</v>
      </c>
      <c r="C34" s="146" t="s">
        <v>211</v>
      </c>
      <c r="D34" s="3"/>
    </row>
    <row r="35" spans="1:4" s="146" customFormat="1" x14ac:dyDescent="0.2">
      <c r="A35" s="147">
        <v>44470</v>
      </c>
      <c r="B35" s="146" t="s">
        <v>214</v>
      </c>
      <c r="C35" s="146" t="s">
        <v>212</v>
      </c>
      <c r="D35" s="3"/>
    </row>
    <row r="36" spans="1:4" s="146" customFormat="1" x14ac:dyDescent="0.2">
      <c r="A36" s="147">
        <v>44470</v>
      </c>
      <c r="B36" s="146" t="s">
        <v>215</v>
      </c>
      <c r="C36" s="146" t="s">
        <v>211</v>
      </c>
      <c r="D36" s="3"/>
    </row>
    <row r="37" spans="1:4" s="146" customFormat="1" x14ac:dyDescent="0.2">
      <c r="A37" s="147">
        <v>44470</v>
      </c>
      <c r="B37" s="146" t="s">
        <v>217</v>
      </c>
      <c r="C37" s="146" t="s">
        <v>211</v>
      </c>
      <c r="D37" s="3"/>
    </row>
    <row r="38" spans="1:4" s="146" customFormat="1" x14ac:dyDescent="0.2">
      <c r="A38" s="147">
        <v>44470</v>
      </c>
      <c r="B38" s="146" t="s">
        <v>221</v>
      </c>
      <c r="C38" s="146" t="s">
        <v>211</v>
      </c>
      <c r="D38" s="3"/>
    </row>
    <row r="39" spans="1:4" s="146" customFormat="1" x14ac:dyDescent="0.2">
      <c r="A39" s="147">
        <v>44470</v>
      </c>
      <c r="B39" s="146" t="s">
        <v>21</v>
      </c>
      <c r="C39" s="146" t="s">
        <v>222</v>
      </c>
      <c r="D39" s="3"/>
    </row>
    <row r="40" spans="1:4" s="146" customFormat="1" x14ac:dyDescent="0.2">
      <c r="A40" s="147">
        <v>44470</v>
      </c>
      <c r="B40" s="146" t="s">
        <v>225</v>
      </c>
      <c r="C40" s="146" t="s">
        <v>211</v>
      </c>
      <c r="D40" s="3"/>
    </row>
    <row r="41" spans="1:4" s="146" customFormat="1" x14ac:dyDescent="0.2">
      <c r="A41" s="147">
        <v>44470</v>
      </c>
      <c r="B41" s="146" t="s">
        <v>226</v>
      </c>
      <c r="C41" s="146" t="s">
        <v>211</v>
      </c>
      <c r="D41" s="3"/>
    </row>
    <row r="42" spans="1:4" s="146" customFormat="1" x14ac:dyDescent="0.2">
      <c r="A42" s="147">
        <v>44470</v>
      </c>
      <c r="B42" s="146" t="s">
        <v>229</v>
      </c>
      <c r="C42" s="146" t="s">
        <v>222</v>
      </c>
      <c r="D42" s="3"/>
    </row>
    <row r="43" spans="1:4" s="146" customFormat="1" x14ac:dyDescent="0.2">
      <c r="A43" s="147">
        <v>44470</v>
      </c>
      <c r="B43" s="146" t="s">
        <v>230</v>
      </c>
      <c r="C43" s="146" t="s">
        <v>211</v>
      </c>
      <c r="D43" s="3"/>
    </row>
    <row r="44" spans="1:4" s="145" customFormat="1" x14ac:dyDescent="0.2">
      <c r="A44" s="99">
        <v>44620</v>
      </c>
      <c r="B44" s="145" t="s">
        <v>306</v>
      </c>
      <c r="C44" s="145" t="s">
        <v>307</v>
      </c>
      <c r="D44" s="11"/>
    </row>
    <row r="45" spans="1:4" s="145" customFormat="1" x14ac:dyDescent="0.2">
      <c r="A45" s="99">
        <v>44620</v>
      </c>
      <c r="B45" s="145" t="s">
        <v>271</v>
      </c>
      <c r="C45" s="145" t="s">
        <v>211</v>
      </c>
      <c r="D45" s="11"/>
    </row>
    <row r="46" spans="1:4" s="145" customFormat="1" x14ac:dyDescent="0.2">
      <c r="A46" s="99">
        <v>44620</v>
      </c>
      <c r="B46" s="145" t="s">
        <v>273</v>
      </c>
      <c r="C46" s="145" t="s">
        <v>222</v>
      </c>
      <c r="D46" s="11"/>
    </row>
    <row r="47" spans="1:4" s="145" customFormat="1" x14ac:dyDescent="0.2">
      <c r="A47" s="99">
        <v>44620</v>
      </c>
      <c r="B47" s="145" t="s">
        <v>308</v>
      </c>
      <c r="C47" s="145" t="s">
        <v>211</v>
      </c>
      <c r="D47" s="11"/>
    </row>
    <row r="48" spans="1:4" s="145" customFormat="1" x14ac:dyDescent="0.2">
      <c r="A48" s="99">
        <v>44620</v>
      </c>
      <c r="B48" s="145" t="s">
        <v>274</v>
      </c>
      <c r="C48" s="145" t="s">
        <v>222</v>
      </c>
      <c r="D48" s="11"/>
    </row>
    <row r="49" spans="1:6" s="145" customFormat="1" x14ac:dyDescent="0.2">
      <c r="A49" s="99">
        <v>44620</v>
      </c>
      <c r="B49" s="145" t="s">
        <v>295</v>
      </c>
      <c r="C49" s="145" t="s">
        <v>222</v>
      </c>
      <c r="D49" s="11"/>
    </row>
    <row r="50" spans="1:6" s="146" customFormat="1" x14ac:dyDescent="0.2">
      <c r="A50" s="147">
        <v>44692</v>
      </c>
      <c r="B50" s="146" t="s">
        <v>313</v>
      </c>
      <c r="C50" s="146" t="s">
        <v>222</v>
      </c>
      <c r="D50" s="3"/>
    </row>
    <row r="51" spans="1:6" s="145" customFormat="1" ht="14.25" x14ac:dyDescent="0.2">
      <c r="A51" s="99">
        <v>45119</v>
      </c>
      <c r="B51" s="145" t="s">
        <v>335</v>
      </c>
      <c r="C51" s="145" t="s">
        <v>211</v>
      </c>
      <c r="D51" s="11"/>
      <c r="F51" s="231"/>
    </row>
    <row r="52" spans="1:6" s="145" customFormat="1" ht="14.25" x14ac:dyDescent="0.2">
      <c r="A52" s="99">
        <v>45119</v>
      </c>
      <c r="B52" s="145" t="s">
        <v>339</v>
      </c>
      <c r="C52" s="145" t="s">
        <v>211</v>
      </c>
      <c r="D52" s="11"/>
      <c r="F52" s="231"/>
    </row>
    <row r="53" spans="1:6" s="145" customFormat="1" ht="14.25" x14ac:dyDescent="0.2">
      <c r="A53" s="99">
        <v>45119</v>
      </c>
      <c r="B53" s="145" t="s">
        <v>208</v>
      </c>
      <c r="C53" s="145" t="s">
        <v>211</v>
      </c>
      <c r="D53" s="11"/>
      <c r="F53" s="231"/>
    </row>
    <row r="54" spans="1:6" s="145" customFormat="1" ht="14.25" x14ac:dyDescent="0.2">
      <c r="A54" s="99">
        <v>45119</v>
      </c>
      <c r="B54" s="145" t="s">
        <v>344</v>
      </c>
      <c r="C54" s="145" t="s">
        <v>211</v>
      </c>
      <c r="D54" s="11"/>
      <c r="F54" s="231"/>
    </row>
    <row r="55" spans="1:6" s="145" customFormat="1" ht="14.25" x14ac:dyDescent="0.2">
      <c r="A55" s="99">
        <v>45119</v>
      </c>
      <c r="B55" s="145" t="s">
        <v>378</v>
      </c>
      <c r="C55" s="145" t="s">
        <v>211</v>
      </c>
      <c r="D55" s="11"/>
      <c r="F55" s="231"/>
    </row>
    <row r="56" spans="1:6" s="145" customFormat="1" ht="14.25" x14ac:dyDescent="0.2">
      <c r="A56" s="99">
        <v>45119</v>
      </c>
      <c r="B56" s="145" t="s">
        <v>379</v>
      </c>
      <c r="C56" s="145" t="s">
        <v>222</v>
      </c>
      <c r="D56" s="11"/>
      <c r="F56" s="231"/>
    </row>
    <row r="57" spans="1:6" s="145" customFormat="1" ht="14.25" x14ac:dyDescent="0.2">
      <c r="A57" s="99">
        <v>45119</v>
      </c>
      <c r="B57" s="145" t="s">
        <v>363</v>
      </c>
      <c r="C57" s="145" t="s">
        <v>211</v>
      </c>
      <c r="D57" s="11"/>
      <c r="F57" s="231"/>
    </row>
    <row r="58" spans="1:6" s="145" customFormat="1" ht="14.25" x14ac:dyDescent="0.2">
      <c r="A58" s="99">
        <v>45119</v>
      </c>
      <c r="B58" s="145" t="s">
        <v>327</v>
      </c>
      <c r="C58" s="145" t="s">
        <v>211</v>
      </c>
      <c r="D58" s="11"/>
      <c r="F58" s="231"/>
    </row>
    <row r="59" spans="1:6" s="145" customFormat="1" ht="14.25" x14ac:dyDescent="0.2">
      <c r="A59" s="99">
        <v>45119</v>
      </c>
      <c r="B59" s="145" t="s">
        <v>329</v>
      </c>
      <c r="C59" s="145" t="s">
        <v>328</v>
      </c>
      <c r="D59" s="11"/>
      <c r="F59" s="231"/>
    </row>
    <row r="60" spans="1:6" s="145" customFormat="1" ht="14.25" x14ac:dyDescent="0.2">
      <c r="A60" s="99">
        <v>45119</v>
      </c>
      <c r="B60" s="145" t="s">
        <v>369</v>
      </c>
      <c r="C60" s="145" t="s">
        <v>222</v>
      </c>
      <c r="D60" s="11"/>
      <c r="F60" s="231"/>
    </row>
    <row r="61" spans="1:6" s="230" customFormat="1" x14ac:dyDescent="0.2">
      <c r="A61" s="235">
        <v>45233</v>
      </c>
      <c r="B61" s="230" t="s">
        <v>390</v>
      </c>
      <c r="C61" s="230" t="s">
        <v>211</v>
      </c>
      <c r="D61" s="3"/>
    </row>
    <row r="62" spans="1:6" s="230" customFormat="1" x14ac:dyDescent="0.2">
      <c r="A62" s="235">
        <v>45233</v>
      </c>
      <c r="B62" s="230" t="s">
        <v>403</v>
      </c>
      <c r="C62" s="230" t="s">
        <v>211</v>
      </c>
      <c r="D62" s="3"/>
    </row>
    <row r="63" spans="1:6" s="230" customFormat="1" x14ac:dyDescent="0.2">
      <c r="A63" s="235">
        <v>45233</v>
      </c>
      <c r="B63" s="230" t="s">
        <v>410</v>
      </c>
      <c r="C63" s="230" t="s">
        <v>211</v>
      </c>
      <c r="D63" s="3"/>
    </row>
    <row r="64" spans="1:6" s="230" customFormat="1" x14ac:dyDescent="0.2">
      <c r="A64" s="235">
        <v>45233</v>
      </c>
      <c r="B64" s="230" t="s">
        <v>417</v>
      </c>
      <c r="C64" s="230" t="s">
        <v>211</v>
      </c>
      <c r="D64" s="3"/>
    </row>
    <row r="65" spans="1:6" s="145" customFormat="1" ht="14.25" x14ac:dyDescent="0.2">
      <c r="A65" s="99">
        <v>45575</v>
      </c>
      <c r="B65" s="145" t="s">
        <v>427</v>
      </c>
      <c r="C65" s="145" t="s">
        <v>431</v>
      </c>
      <c r="D65" s="11"/>
      <c r="F65" s="231"/>
    </row>
    <row r="66" spans="1:6" s="145" customFormat="1" ht="14.25" x14ac:dyDescent="0.2">
      <c r="A66" s="99">
        <v>45575</v>
      </c>
      <c r="B66" s="145" t="s">
        <v>434</v>
      </c>
      <c r="C66" s="145" t="s">
        <v>435</v>
      </c>
      <c r="D66" s="11"/>
      <c r="F66" s="231"/>
    </row>
    <row r="67" spans="1:6" s="145" customFormat="1" ht="14.25" x14ac:dyDescent="0.2">
      <c r="A67" s="99">
        <v>45575</v>
      </c>
      <c r="B67" s="145" t="s">
        <v>436</v>
      </c>
      <c r="C67" s="145" t="s">
        <v>435</v>
      </c>
      <c r="D67" s="11"/>
      <c r="F67" s="231"/>
    </row>
    <row r="68" spans="1:6" s="145" customFormat="1" ht="14.25" x14ac:dyDescent="0.2">
      <c r="A68" s="99">
        <v>45575</v>
      </c>
      <c r="B68" s="145" t="s">
        <v>484</v>
      </c>
      <c r="C68" s="145" t="s">
        <v>431</v>
      </c>
      <c r="D68" s="11"/>
      <c r="F68" s="231"/>
    </row>
    <row r="69" spans="1:6" s="145" customFormat="1" ht="14.25" x14ac:dyDescent="0.2">
      <c r="A69" s="99">
        <v>45575</v>
      </c>
      <c r="B69" s="145" t="s">
        <v>450</v>
      </c>
      <c r="C69" s="145" t="s">
        <v>431</v>
      </c>
      <c r="D69" s="11"/>
      <c r="F69" s="231"/>
    </row>
    <row r="70" spans="1:6" s="145" customFormat="1" ht="14.25" x14ac:dyDescent="0.2">
      <c r="A70" s="99">
        <v>45575</v>
      </c>
      <c r="B70" s="145" t="s">
        <v>467</v>
      </c>
      <c r="C70" s="145" t="s">
        <v>435</v>
      </c>
      <c r="D70" s="11"/>
      <c r="F70" s="231"/>
    </row>
    <row r="71" spans="1:6" s="230" customFormat="1" ht="14.25" x14ac:dyDescent="0.2">
      <c r="A71" s="235">
        <v>45749</v>
      </c>
      <c r="B71" s="230" t="s">
        <v>499</v>
      </c>
      <c r="C71" s="230" t="s">
        <v>222</v>
      </c>
      <c r="D71" s="3"/>
      <c r="F71" s="231"/>
    </row>
    <row r="72" spans="1:6" s="230" customFormat="1" x14ac:dyDescent="0.2">
      <c r="A72" s="235">
        <v>45749</v>
      </c>
      <c r="B72" s="230" t="s">
        <v>502</v>
      </c>
      <c r="C72" s="230" t="s">
        <v>211</v>
      </c>
      <c r="D72" s="3"/>
    </row>
    <row r="73" spans="1:6" s="230" customFormat="1" ht="14.25" x14ac:dyDescent="0.2">
      <c r="A73" s="235">
        <v>45749</v>
      </c>
      <c r="B73" s="230" t="s">
        <v>484</v>
      </c>
      <c r="C73" s="230" t="s">
        <v>482</v>
      </c>
      <c r="D73" s="3"/>
      <c r="F73" s="231"/>
    </row>
    <row r="74" spans="1:6" s="230" customFormat="1" x14ac:dyDescent="0.2">
      <c r="A74" s="235">
        <v>45749</v>
      </c>
      <c r="B74" s="230" t="s">
        <v>261</v>
      </c>
      <c r="C74" s="230" t="s">
        <v>493</v>
      </c>
    </row>
    <row r="75" spans="1:6" s="230" customFormat="1" ht="14.25" x14ac:dyDescent="0.2">
      <c r="A75" s="235">
        <v>45749</v>
      </c>
      <c r="B75" s="230" t="s">
        <v>467</v>
      </c>
      <c r="C75" s="230" t="s">
        <v>496</v>
      </c>
      <c r="D75" s="3"/>
      <c r="F75" s="231"/>
    </row>
    <row r="76" spans="1:6" s="145" customFormat="1" ht="14.25" x14ac:dyDescent="0.2">
      <c r="A76" s="99">
        <v>45904</v>
      </c>
      <c r="B76" s="145" t="s">
        <v>517</v>
      </c>
      <c r="C76" s="145" t="s">
        <v>435</v>
      </c>
      <c r="D76" s="11"/>
      <c r="F76" s="231"/>
    </row>
    <row r="77" spans="1:6" s="145" customFormat="1" ht="14.25" x14ac:dyDescent="0.2">
      <c r="A77" s="99">
        <v>45904</v>
      </c>
      <c r="B77" s="145" t="s">
        <v>527</v>
      </c>
      <c r="C77" s="145" t="s">
        <v>435</v>
      </c>
      <c r="D77" s="11"/>
      <c r="F77" s="231"/>
    </row>
    <row r="78" spans="1:6" s="145" customFormat="1" ht="14.25" x14ac:dyDescent="0.2">
      <c r="A78" s="99">
        <v>45904</v>
      </c>
      <c r="B78" s="145" t="s">
        <v>531</v>
      </c>
      <c r="C78" s="145" t="s">
        <v>435</v>
      </c>
      <c r="D78" s="11"/>
      <c r="F78" s="231"/>
    </row>
    <row r="79" spans="1:6" s="145" customFormat="1" ht="14.25" x14ac:dyDescent="0.2">
      <c r="A79" s="99">
        <v>45904</v>
      </c>
      <c r="B79" s="145" t="s">
        <v>513</v>
      </c>
      <c r="C79" s="145" t="s">
        <v>542</v>
      </c>
      <c r="D79" s="11"/>
      <c r="F79" s="231"/>
    </row>
    <row r="80" spans="1:6" s="230" customFormat="1" x14ac:dyDescent="0.2">
      <c r="A80" s="238">
        <v>46001</v>
      </c>
      <c r="B80" s="239" t="s">
        <v>540</v>
      </c>
      <c r="C80" s="248" t="s">
        <v>541</v>
      </c>
    </row>
    <row r="81" spans="1:9" s="230" customFormat="1" x14ac:dyDescent="0.2">
      <c r="A81" s="238">
        <v>46001</v>
      </c>
      <c r="B81" s="239" t="s">
        <v>561</v>
      </c>
      <c r="C81" s="248" t="s">
        <v>562</v>
      </c>
    </row>
    <row r="82" spans="1:9" s="230" customFormat="1" x14ac:dyDescent="0.2">
      <c r="A82" s="238">
        <v>46001</v>
      </c>
      <c r="B82" s="239" t="s">
        <v>559</v>
      </c>
      <c r="C82" s="248" t="s">
        <v>541</v>
      </c>
    </row>
    <row r="83" spans="1:9" s="145" customFormat="1" x14ac:dyDescent="0.2">
      <c r="A83" s="227">
        <v>46143</v>
      </c>
      <c r="B83" s="228" t="s">
        <v>629</v>
      </c>
      <c r="C83" s="229" t="s">
        <v>431</v>
      </c>
      <c r="D83" s="11"/>
    </row>
    <row r="84" spans="1:9" s="145" customFormat="1" x14ac:dyDescent="0.2">
      <c r="A84" s="227">
        <v>46143</v>
      </c>
      <c r="B84" s="228" t="s">
        <v>642</v>
      </c>
      <c r="C84" s="229" t="s">
        <v>431</v>
      </c>
      <c r="D84" s="11"/>
    </row>
    <row r="85" spans="1:9" s="146" customFormat="1" x14ac:dyDescent="0.2">
      <c r="A85" s="147"/>
      <c r="D85" s="169"/>
      <c r="E85" s="169"/>
      <c r="F85" s="169"/>
      <c r="G85" s="169"/>
      <c r="H85" s="169"/>
      <c r="I85" s="169"/>
    </row>
    <row r="86" spans="1:9" s="146" customFormat="1" x14ac:dyDescent="0.2">
      <c r="A86" s="147"/>
      <c r="D86" s="169"/>
      <c r="E86" s="169"/>
      <c r="F86" s="169"/>
      <c r="G86" s="169"/>
      <c r="H86" s="169"/>
      <c r="I86" s="169"/>
    </row>
    <row r="87" spans="1:9" s="146" customFormat="1" x14ac:dyDescent="0.2">
      <c r="A87" s="147"/>
      <c r="D87" s="3"/>
    </row>
    <row r="88" spans="1:9" x14ac:dyDescent="0.2">
      <c r="A88" s="226" t="s">
        <v>3</v>
      </c>
    </row>
    <row r="89" spans="1:9" s="213" customFormat="1" ht="51" x14ac:dyDescent="0.2">
      <c r="A89" s="212">
        <v>44588</v>
      </c>
      <c r="B89" s="213" t="s">
        <v>243</v>
      </c>
      <c r="C89" s="214" t="s">
        <v>266</v>
      </c>
    </row>
    <row r="90" spans="1:9" s="213" customFormat="1" x14ac:dyDescent="0.2">
      <c r="A90" s="212">
        <v>44588</v>
      </c>
      <c r="B90" s="213" t="s">
        <v>245</v>
      </c>
      <c r="C90" s="214" t="s">
        <v>267</v>
      </c>
    </row>
    <row r="91" spans="1:9" s="213" customFormat="1" x14ac:dyDescent="0.2">
      <c r="A91" s="212">
        <v>44588</v>
      </c>
      <c r="B91" s="213" t="s">
        <v>191</v>
      </c>
      <c r="C91" s="214" t="s">
        <v>268</v>
      </c>
    </row>
    <row r="92" spans="1:9" s="213" customFormat="1" x14ac:dyDescent="0.2">
      <c r="A92" s="212">
        <v>44588</v>
      </c>
      <c r="B92" s="213" t="s">
        <v>194</v>
      </c>
      <c r="C92" s="214" t="s">
        <v>268</v>
      </c>
    </row>
    <row r="93" spans="1:9" s="213" customFormat="1" x14ac:dyDescent="0.2">
      <c r="A93" s="212">
        <v>44588</v>
      </c>
      <c r="B93" s="213" t="s">
        <v>196</v>
      </c>
      <c r="C93" s="214" t="s">
        <v>268</v>
      </c>
    </row>
    <row r="94" spans="1:9" s="213" customFormat="1" x14ac:dyDescent="0.2">
      <c r="A94" s="212">
        <v>44588</v>
      </c>
      <c r="B94" s="213" t="s">
        <v>251</v>
      </c>
      <c r="C94" s="214" t="s">
        <v>268</v>
      </c>
    </row>
    <row r="95" spans="1:9" s="213" customFormat="1" x14ac:dyDescent="0.2">
      <c r="A95" s="212">
        <v>44588</v>
      </c>
      <c r="B95" s="213" t="s">
        <v>260</v>
      </c>
      <c r="C95" s="214" t="s">
        <v>268</v>
      </c>
    </row>
    <row r="96" spans="1:9" s="228" customFormat="1" x14ac:dyDescent="0.2">
      <c r="A96" s="227">
        <v>44596</v>
      </c>
      <c r="B96" s="228" t="s">
        <v>242</v>
      </c>
      <c r="C96" s="229" t="s">
        <v>268</v>
      </c>
    </row>
    <row r="97" spans="1:6" s="145" customFormat="1" x14ac:dyDescent="0.2">
      <c r="A97" s="99">
        <v>44596</v>
      </c>
      <c r="B97" s="145" t="s">
        <v>208</v>
      </c>
      <c r="C97" s="145" t="s">
        <v>268</v>
      </c>
    </row>
    <row r="98" spans="1:6" s="213" customFormat="1" x14ac:dyDescent="0.2">
      <c r="A98" s="212">
        <v>44645</v>
      </c>
      <c r="B98" s="213" t="s">
        <v>245</v>
      </c>
      <c r="C98" s="214" t="s">
        <v>268</v>
      </c>
    </row>
    <row r="99" spans="1:6" s="213" customFormat="1" x14ac:dyDescent="0.2">
      <c r="A99" s="212">
        <v>44645</v>
      </c>
      <c r="B99" s="213" t="s">
        <v>214</v>
      </c>
      <c r="C99" s="214" t="s">
        <v>311</v>
      </c>
    </row>
    <row r="100" spans="1:6" s="145" customFormat="1" x14ac:dyDescent="0.2">
      <c r="A100" s="99">
        <v>44972</v>
      </c>
      <c r="B100" s="145" t="s">
        <v>213</v>
      </c>
      <c r="C100" s="145" t="s">
        <v>268</v>
      </c>
      <c r="D100" s="11"/>
    </row>
    <row r="101" spans="1:6" s="145" customFormat="1" x14ac:dyDescent="0.2">
      <c r="A101" s="99">
        <v>44972</v>
      </c>
      <c r="B101" s="145" t="s">
        <v>21</v>
      </c>
      <c r="C101" s="145" t="s">
        <v>268</v>
      </c>
      <c r="D101" s="11"/>
    </row>
    <row r="102" spans="1:6" s="146" customFormat="1" x14ac:dyDescent="0.2">
      <c r="A102" s="147">
        <v>45086</v>
      </c>
      <c r="B102" s="146" t="s">
        <v>169</v>
      </c>
      <c r="C102" s="230" t="s">
        <v>331</v>
      </c>
      <c r="D102" s="3"/>
    </row>
    <row r="103" spans="1:6" s="146" customFormat="1" x14ac:dyDescent="0.2">
      <c r="A103" s="147">
        <v>45086</v>
      </c>
      <c r="B103" s="146" t="s">
        <v>210</v>
      </c>
      <c r="C103" s="230" t="s">
        <v>331</v>
      </c>
      <c r="D103" s="3"/>
    </row>
    <row r="104" spans="1:6" s="146" customFormat="1" x14ac:dyDescent="0.2">
      <c r="A104" s="147">
        <v>45086</v>
      </c>
      <c r="B104" s="146" t="s">
        <v>214</v>
      </c>
      <c r="C104" s="230" t="s">
        <v>331</v>
      </c>
      <c r="D104" s="3"/>
    </row>
    <row r="105" spans="1:6" x14ac:dyDescent="0.2">
      <c r="A105" s="147">
        <v>45086</v>
      </c>
      <c r="B105" t="s">
        <v>261</v>
      </c>
      <c r="C105" s="230" t="s">
        <v>331</v>
      </c>
    </row>
    <row r="106" spans="1:6" s="228" customFormat="1" ht="25.5" x14ac:dyDescent="0.2">
      <c r="A106" s="227">
        <v>45233</v>
      </c>
      <c r="B106" s="228" t="s">
        <v>214</v>
      </c>
      <c r="C106" s="229" t="s">
        <v>418</v>
      </c>
      <c r="D106" s="236"/>
    </row>
    <row r="107" spans="1:6" s="230" customFormat="1" ht="38.25" x14ac:dyDescent="0.2">
      <c r="A107" s="238">
        <v>45337</v>
      </c>
      <c r="B107" s="239" t="s">
        <v>243</v>
      </c>
      <c r="C107" s="240" t="s">
        <v>420</v>
      </c>
      <c r="D107" s="239"/>
      <c r="E107" s="239"/>
      <c r="F107" s="239"/>
    </row>
    <row r="108" spans="1:6" s="239" customFormat="1" x14ac:dyDescent="0.2">
      <c r="A108" s="235">
        <v>45337</v>
      </c>
      <c r="B108" s="230" t="s">
        <v>247</v>
      </c>
      <c r="C108" s="230" t="s">
        <v>419</v>
      </c>
      <c r="D108" s="230"/>
      <c r="E108" s="230"/>
      <c r="F108" s="230"/>
    </row>
    <row r="109" spans="1:6" s="239" customFormat="1" x14ac:dyDescent="0.2">
      <c r="A109" s="238">
        <v>45337</v>
      </c>
      <c r="B109" s="239" t="s">
        <v>248</v>
      </c>
      <c r="C109" s="240" t="s">
        <v>422</v>
      </c>
    </row>
    <row r="110" spans="1:6" s="239" customFormat="1" x14ac:dyDescent="0.2">
      <c r="A110" s="238">
        <v>45337</v>
      </c>
      <c r="B110" s="239" t="s">
        <v>215</v>
      </c>
      <c r="C110" s="240" t="s">
        <v>268</v>
      </c>
      <c r="D110" s="40"/>
      <c r="E110" s="169"/>
      <c r="F110" s="169"/>
    </row>
    <row r="111" spans="1:6" s="239" customFormat="1" x14ac:dyDescent="0.2">
      <c r="A111" s="238">
        <v>45337</v>
      </c>
      <c r="B111" s="239" t="s">
        <v>254</v>
      </c>
      <c r="C111" s="240" t="s">
        <v>421</v>
      </c>
    </row>
    <row r="112" spans="1:6" s="239" customFormat="1" x14ac:dyDescent="0.2">
      <c r="A112" s="238">
        <v>45337</v>
      </c>
      <c r="B112" s="239" t="s">
        <v>308</v>
      </c>
      <c r="C112" s="240" t="s">
        <v>268</v>
      </c>
      <c r="D112" s="40"/>
      <c r="E112" s="169"/>
      <c r="F112" s="169"/>
    </row>
    <row r="113" spans="1:6" s="145" customFormat="1" ht="14.25" x14ac:dyDescent="0.2">
      <c r="A113" s="99">
        <v>45490</v>
      </c>
      <c r="B113" s="145" t="s">
        <v>208</v>
      </c>
      <c r="C113" s="145" t="s">
        <v>268</v>
      </c>
      <c r="D113" s="11"/>
      <c r="F113" s="231"/>
    </row>
    <row r="114" spans="1:6" s="242" customFormat="1" ht="25.5" x14ac:dyDescent="0.2">
      <c r="A114" s="212">
        <v>45602</v>
      </c>
      <c r="B114" s="239" t="s">
        <v>256</v>
      </c>
      <c r="C114" s="240" t="s">
        <v>468</v>
      </c>
    </row>
    <row r="115" spans="1:6" s="145" customFormat="1" ht="14.25" x14ac:dyDescent="0.2">
      <c r="A115" s="99">
        <v>45628</v>
      </c>
      <c r="B115" s="145" t="s">
        <v>313</v>
      </c>
      <c r="C115" s="145" t="s">
        <v>268</v>
      </c>
      <c r="D115" s="11"/>
      <c r="F115" s="231"/>
    </row>
    <row r="116" spans="1:6" s="239" customFormat="1" x14ac:dyDescent="0.2">
      <c r="A116" s="238">
        <v>45685</v>
      </c>
      <c r="B116" s="239" t="s">
        <v>243</v>
      </c>
      <c r="C116" s="240" t="s">
        <v>469</v>
      </c>
    </row>
    <row r="117" spans="1:6" s="239" customFormat="1" x14ac:dyDescent="0.2">
      <c r="A117" s="235">
        <v>45685</v>
      </c>
      <c r="B117" s="230" t="s">
        <v>247</v>
      </c>
      <c r="C117" s="230" t="s">
        <v>268</v>
      </c>
      <c r="D117" s="230"/>
      <c r="E117" s="230"/>
      <c r="F117" s="230"/>
    </row>
    <row r="118" spans="1:6" s="230" customFormat="1" ht="25.5" x14ac:dyDescent="0.2">
      <c r="A118" s="238">
        <v>45685</v>
      </c>
      <c r="B118" s="239" t="s">
        <v>210</v>
      </c>
      <c r="C118" s="240" t="s">
        <v>470</v>
      </c>
      <c r="D118" s="3"/>
    </row>
    <row r="119" spans="1:6" s="239" customFormat="1" ht="25.5" x14ac:dyDescent="0.2">
      <c r="A119" s="238">
        <v>45685</v>
      </c>
      <c r="B119" s="239" t="s">
        <v>214</v>
      </c>
      <c r="C119" s="240" t="s">
        <v>471</v>
      </c>
      <c r="D119" s="215"/>
    </row>
    <row r="120" spans="1:6" s="239" customFormat="1" x14ac:dyDescent="0.2">
      <c r="A120" s="235">
        <v>45685</v>
      </c>
      <c r="B120" s="230" t="s">
        <v>253</v>
      </c>
      <c r="C120" s="230" t="s">
        <v>268</v>
      </c>
      <c r="D120" s="230"/>
      <c r="E120" s="230"/>
      <c r="F120" s="230"/>
    </row>
    <row r="121" spans="1:6" s="230" customFormat="1" x14ac:dyDescent="0.2">
      <c r="A121" s="235">
        <v>45685</v>
      </c>
      <c r="B121" s="230" t="s">
        <v>229</v>
      </c>
      <c r="C121" s="230" t="s">
        <v>268</v>
      </c>
      <c r="D121" s="3"/>
    </row>
    <row r="122" spans="1:6" s="230" customFormat="1" x14ac:dyDescent="0.2">
      <c r="A122" s="235">
        <v>45685</v>
      </c>
      <c r="B122" s="230" t="s">
        <v>274</v>
      </c>
      <c r="C122" s="230" t="s">
        <v>268</v>
      </c>
      <c r="D122" s="3"/>
    </row>
    <row r="123" spans="1:6" s="145" customFormat="1" ht="38.25" x14ac:dyDescent="0.2">
      <c r="A123" s="227">
        <v>45749</v>
      </c>
      <c r="B123" s="228" t="s">
        <v>210</v>
      </c>
      <c r="C123" s="229" t="s">
        <v>486</v>
      </c>
      <c r="D123" s="11"/>
    </row>
    <row r="124" spans="1:6" s="228" customFormat="1" x14ac:dyDescent="0.2">
      <c r="A124" s="227">
        <v>45749</v>
      </c>
      <c r="B124" s="228" t="s">
        <v>214</v>
      </c>
      <c r="C124" s="229" t="s">
        <v>491</v>
      </c>
      <c r="D124" s="236"/>
    </row>
    <row r="125" spans="1:6" s="239" customFormat="1" x14ac:dyDescent="0.2">
      <c r="A125" s="235">
        <v>45904</v>
      </c>
      <c r="B125" s="230" t="s">
        <v>179</v>
      </c>
      <c r="C125" s="230" t="s">
        <v>268</v>
      </c>
      <c r="D125" s="230"/>
      <c r="E125" s="230"/>
      <c r="F125" s="230"/>
    </row>
    <row r="126" spans="1:6" s="239" customFormat="1" x14ac:dyDescent="0.2">
      <c r="A126" s="235">
        <v>45904</v>
      </c>
      <c r="B126" s="230" t="s">
        <v>250</v>
      </c>
      <c r="C126" s="230" t="s">
        <v>268</v>
      </c>
      <c r="D126" s="230"/>
      <c r="E126" s="230"/>
      <c r="F126" s="230"/>
    </row>
    <row r="127" spans="1:6" s="228" customFormat="1" x14ac:dyDescent="0.2">
      <c r="A127" s="227">
        <v>45936</v>
      </c>
      <c r="B127" s="228" t="s">
        <v>259</v>
      </c>
      <c r="C127" s="229" t="s">
        <v>268</v>
      </c>
      <c r="D127" s="191"/>
      <c r="E127" s="247"/>
      <c r="F127" s="247"/>
    </row>
    <row r="128" spans="1:6" s="239" customFormat="1" x14ac:dyDescent="0.2">
      <c r="A128" s="238">
        <v>46001</v>
      </c>
      <c r="B128" s="239" t="s">
        <v>243</v>
      </c>
      <c r="C128" s="240" t="s">
        <v>575</v>
      </c>
    </row>
    <row r="129" spans="1:6" s="239" customFormat="1" x14ac:dyDescent="0.2">
      <c r="A129" s="238">
        <v>46001</v>
      </c>
      <c r="B129" s="239" t="s">
        <v>225</v>
      </c>
      <c r="C129" s="240" t="s">
        <v>575</v>
      </c>
    </row>
    <row r="130" spans="1:6" s="145" customFormat="1" x14ac:dyDescent="0.2">
      <c r="A130" s="227">
        <v>46143</v>
      </c>
      <c r="B130" s="228" t="s">
        <v>169</v>
      </c>
      <c r="C130" s="229" t="s">
        <v>616</v>
      </c>
      <c r="D130" s="11" t="s">
        <v>633</v>
      </c>
    </row>
    <row r="131" spans="1:6" s="145" customFormat="1" x14ac:dyDescent="0.2">
      <c r="A131" s="227">
        <v>46143</v>
      </c>
      <c r="B131" s="228" t="s">
        <v>379</v>
      </c>
      <c r="C131" s="229" t="s">
        <v>268</v>
      </c>
      <c r="D131" s="11" t="s">
        <v>633</v>
      </c>
    </row>
    <row r="132" spans="1:6" s="145" customFormat="1" x14ac:dyDescent="0.2">
      <c r="A132" s="227">
        <v>46143</v>
      </c>
      <c r="B132" s="228" t="s">
        <v>417</v>
      </c>
      <c r="C132" s="229" t="s">
        <v>635</v>
      </c>
      <c r="D132" s="11" t="s">
        <v>633</v>
      </c>
    </row>
    <row r="133" spans="1:6" s="145" customFormat="1" ht="38.25" x14ac:dyDescent="0.2">
      <c r="A133" s="227">
        <v>46143</v>
      </c>
      <c r="B133" s="228" t="s">
        <v>261</v>
      </c>
      <c r="C133" s="229" t="s">
        <v>638</v>
      </c>
      <c r="D133" s="11" t="s">
        <v>633</v>
      </c>
    </row>
    <row r="134" spans="1:6" s="146" customFormat="1" x14ac:dyDescent="0.2">
      <c r="A134" s="147"/>
      <c r="D134" s="234"/>
      <c r="E134" s="234"/>
      <c r="F134" s="234"/>
    </row>
    <row r="135" spans="1:6" s="145" customFormat="1" x14ac:dyDescent="0.2">
      <c r="A135" s="99"/>
      <c r="D135" s="237"/>
      <c r="E135" s="232"/>
      <c r="F135" s="233"/>
    </row>
    <row r="136" spans="1:6" s="146" customFormat="1" x14ac:dyDescent="0.2">
      <c r="A136" s="147"/>
    </row>
    <row r="137" spans="1:6" x14ac:dyDescent="0.2">
      <c r="A137" s="226" t="s">
        <v>100</v>
      </c>
    </row>
    <row r="138" spans="1:6" s="230" customFormat="1" ht="25.5" x14ac:dyDescent="0.2">
      <c r="A138" s="238">
        <v>46001</v>
      </c>
      <c r="B138" s="239" t="s">
        <v>258</v>
      </c>
      <c r="C138" s="248" t="s">
        <v>532</v>
      </c>
    </row>
    <row r="139" spans="1:6" s="213" customFormat="1" x14ac:dyDescent="0.2">
      <c r="A139" s="212"/>
      <c r="C139" s="214"/>
      <c r="D139" s="215"/>
    </row>
    <row r="140" spans="1:6" x14ac:dyDescent="0.2">
      <c r="A140" s="100"/>
      <c r="B140" s="146"/>
      <c r="C140" s="145"/>
    </row>
    <row r="141" spans="1:6" x14ac:dyDescent="0.2">
      <c r="A141" s="148"/>
      <c r="B141" s="145"/>
      <c r="C141" s="145"/>
    </row>
    <row r="142" spans="1:6" x14ac:dyDescent="0.2">
      <c r="A142" s="100"/>
      <c r="B142" s="146"/>
      <c r="C142" s="145"/>
    </row>
    <row r="143" spans="1:6" x14ac:dyDescent="0.2">
      <c r="A143" s="148"/>
      <c r="B143" s="145"/>
      <c r="C143" s="145"/>
    </row>
    <row r="144" spans="1:6" x14ac:dyDescent="0.2">
      <c r="A144" s="148"/>
      <c r="B144" s="145"/>
      <c r="C144" s="145"/>
    </row>
    <row r="145" spans="1:3" x14ac:dyDescent="0.2">
      <c r="B145" s="145"/>
      <c r="C145" s="149"/>
    </row>
    <row r="146" spans="1:3" x14ac:dyDescent="0.2">
      <c r="A146" s="148"/>
      <c r="B146" s="145"/>
      <c r="C146" s="145"/>
    </row>
    <row r="147" spans="1:3" x14ac:dyDescent="0.2">
      <c r="A147" s="154"/>
      <c r="B147" s="155"/>
      <c r="C147" s="155"/>
    </row>
    <row r="148" spans="1:3" x14ac:dyDescent="0.2">
      <c r="A148" s="154"/>
      <c r="B148" s="155"/>
      <c r="C148" s="155"/>
    </row>
    <row r="149" spans="1:3" x14ac:dyDescent="0.2">
      <c r="A149" s="154"/>
      <c r="B149" s="155"/>
      <c r="C149" s="155"/>
    </row>
    <row r="150" spans="1:3" s="145" customFormat="1" x14ac:dyDescent="0.2">
      <c r="A150" s="156"/>
      <c r="B150" s="157"/>
      <c r="C150" s="157"/>
    </row>
    <row r="151" spans="1:3" x14ac:dyDescent="0.2">
      <c r="A151" s="147"/>
      <c r="B151" s="146"/>
      <c r="C151" s="146"/>
    </row>
    <row r="152" spans="1:3" x14ac:dyDescent="0.2">
      <c r="A152" s="147"/>
      <c r="B152" s="146"/>
      <c r="C152" s="146"/>
    </row>
    <row r="153" spans="1:3" x14ac:dyDescent="0.2">
      <c r="A153" s="153"/>
      <c r="B153" s="152"/>
      <c r="C153" s="152"/>
    </row>
    <row r="154" spans="1:3" x14ac:dyDescent="0.2">
      <c r="A154" s="153"/>
      <c r="B154" s="152"/>
      <c r="C154" s="152"/>
    </row>
    <row r="155" spans="1:3" x14ac:dyDescent="0.2">
      <c r="A155" s="153"/>
      <c r="B155" s="152"/>
      <c r="C155" s="152"/>
    </row>
    <row r="156" spans="1:3" x14ac:dyDescent="0.2">
      <c r="A156" s="153"/>
      <c r="B156" s="152"/>
      <c r="C156" s="152"/>
    </row>
    <row r="157" spans="1:3" x14ac:dyDescent="0.2">
      <c r="A157" s="153"/>
      <c r="B157" s="152"/>
      <c r="C157" s="152"/>
    </row>
  </sheetData>
  <sortState xmlns:xlrd2="http://schemas.microsoft.com/office/spreadsheetml/2017/richdata2" ref="A80:I82">
    <sortCondition ref="B80:B82"/>
  </sortState>
  <phoneticPr fontId="0" type="noConversion"/>
  <printOptions horizontalCentered="1"/>
  <pageMargins left="0.75" right="0.25" top="1" bottom="1" header="0.5" footer="0.5"/>
  <pageSetup scale="8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2026-04-06T11:52:53Z</cp:lastPrinted>
  <dcterms:created xsi:type="dcterms:W3CDTF">1998-06-02T12:05:01Z</dcterms:created>
  <dcterms:modified xsi:type="dcterms:W3CDTF">2026-04-06T11:53:43Z</dcterms:modified>
</cp:coreProperties>
</file>