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I:\Product_Department1\Conestoga Pricelists\Price List Conversion\Updated Price Lists Ready for Web\Done\"/>
    </mc:Choice>
  </mc:AlternateContent>
  <xr:revisionPtr revIDLastSave="0" documentId="8_{4C3EE7BE-4EB5-4DBF-AED1-75670791762D}"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List'!$W$15:$X$195</definedName>
    <definedName name="Customer_Cost">'Price List'!$Z$15:$AG$195</definedName>
    <definedName name="Customer_List">'Price List'!$C$15:$T$195</definedName>
    <definedName name="Group">Instructions!$B$38:$H$46</definedName>
    <definedName name="Header">'Price List'!$15:$22</definedName>
    <definedName name="Index">Index!$A$1:$K$52</definedName>
    <definedName name="Price_Calculation">'Price List'!#REF!</definedName>
    <definedName name="Price_Change">'Price List'!#REF!</definedName>
    <definedName name="Price_List">'Price List'!$C$15:$T$195</definedName>
    <definedName name="_xlnm.Print_Area" localSheetId="1">Index!$A$1:$K$52</definedName>
    <definedName name="_xlnm.Print_Area" localSheetId="2">'Price List'!$C$15:$T$195</definedName>
    <definedName name="_xlnm.Print_Titles" localSheetId="4">Changes!#REF!</definedName>
    <definedName name="_xlnm.Print_Titles" localSheetId="2">'Price List'!$C:$T,'Price List'!$15:$22</definedName>
    <definedName name="Purchasing_Cost">'Price List'!#REF!</definedName>
    <definedName name="Round">'Price List'!$D$201:$E$210</definedName>
    <definedName name="Suggested">Instructions!$H$57</definedName>
  </definedNames>
  <calcPr calcId="191029"/>
</workbook>
</file>

<file path=xl/calcChain.xml><?xml version="1.0" encoding="utf-8"?>
<calcChain xmlns="http://schemas.openxmlformats.org/spreadsheetml/2006/main">
  <c r="AM86" i="1" l="1"/>
  <c r="AL86" i="1"/>
  <c r="AK86" i="1"/>
  <c r="W86" i="1"/>
  <c r="AB86" i="1" s="1"/>
  <c r="U86" i="1"/>
  <c r="AM84" i="1"/>
  <c r="AL84" i="1"/>
  <c r="AK84" i="1"/>
  <c r="W84" i="1"/>
  <c r="AB84" i="1" s="1"/>
  <c r="U84" i="1"/>
  <c r="AM82" i="1"/>
  <c r="AL82" i="1"/>
  <c r="AK82" i="1"/>
  <c r="W82" i="1"/>
  <c r="AB82" i="1" s="1"/>
  <c r="U82" i="1"/>
  <c r="AM80" i="1"/>
  <c r="AL80" i="1"/>
  <c r="AK80" i="1"/>
  <c r="W80" i="1"/>
  <c r="AB80" i="1" s="1"/>
  <c r="U80" i="1"/>
  <c r="AM78" i="1"/>
  <c r="AL78" i="1"/>
  <c r="AK78" i="1"/>
  <c r="W78" i="1"/>
  <c r="AB78" i="1" s="1"/>
  <c r="U78" i="1"/>
  <c r="AM76" i="1"/>
  <c r="AL76" i="1"/>
  <c r="AK76" i="1"/>
  <c r="W76" i="1"/>
  <c r="AB76" i="1" s="1"/>
  <c r="U76" i="1"/>
  <c r="AM96" i="1"/>
  <c r="AL96" i="1"/>
  <c r="AK96" i="1"/>
  <c r="W96" i="1"/>
  <c r="AB96" i="1" s="1"/>
  <c r="U96" i="1"/>
  <c r="AM94" i="1"/>
  <c r="AL94" i="1"/>
  <c r="AK94" i="1"/>
  <c r="W94" i="1"/>
  <c r="AB94" i="1" s="1"/>
  <c r="U94" i="1"/>
  <c r="AM98" i="1"/>
  <c r="AL98" i="1"/>
  <c r="AK98" i="1"/>
  <c r="W98" i="1"/>
  <c r="AB98" i="1" s="1"/>
  <c r="U98" i="1"/>
  <c r="AM92" i="1"/>
  <c r="AL92" i="1"/>
  <c r="AK92" i="1"/>
  <c r="W92" i="1"/>
  <c r="AB92" i="1" s="1"/>
  <c r="U92" i="1"/>
  <c r="AM104" i="1"/>
  <c r="AL104" i="1"/>
  <c r="AK104" i="1"/>
  <c r="W104" i="1"/>
  <c r="AB104" i="1" s="1"/>
  <c r="U104" i="1"/>
  <c r="AM155" i="1"/>
  <c r="AL155" i="1"/>
  <c r="AK155" i="1"/>
  <c r="W155" i="1"/>
  <c r="AB155" i="1" s="1"/>
  <c r="U155" i="1"/>
  <c r="AM157" i="1"/>
  <c r="AL157" i="1"/>
  <c r="AK157" i="1"/>
  <c r="W157" i="1"/>
  <c r="AB157" i="1" s="1"/>
  <c r="U157" i="1"/>
  <c r="AM153" i="1"/>
  <c r="AL153" i="1"/>
  <c r="AK153" i="1"/>
  <c r="W153" i="1"/>
  <c r="AB153" i="1" s="1"/>
  <c r="U153" i="1"/>
  <c r="AM152" i="1"/>
  <c r="AL152" i="1"/>
  <c r="AK152" i="1"/>
  <c r="W152" i="1"/>
  <c r="AB152" i="1" s="1"/>
  <c r="U152" i="1"/>
  <c r="AM27" i="1"/>
  <c r="AL27" i="1"/>
  <c r="AK27" i="1"/>
  <c r="W27" i="1"/>
  <c r="AB27" i="1" s="1"/>
  <c r="U27" i="1"/>
  <c r="AM9" i="1"/>
  <c r="AL9" i="1"/>
  <c r="AK9" i="1"/>
  <c r="W9" i="1"/>
  <c r="AB9" i="1" s="1"/>
  <c r="U9" i="1"/>
  <c r="AM8" i="1"/>
  <c r="AL8" i="1"/>
  <c r="AK8" i="1"/>
  <c r="W8" i="1"/>
  <c r="AB8" i="1" s="1"/>
  <c r="U8" i="1"/>
  <c r="AM124" i="1"/>
  <c r="AL124" i="1"/>
  <c r="AK124" i="1"/>
  <c r="W124" i="1"/>
  <c r="AB124" i="1" s="1"/>
  <c r="U124" i="1"/>
  <c r="AM126" i="1"/>
  <c r="AL126" i="1"/>
  <c r="AK126" i="1"/>
  <c r="W126" i="1"/>
  <c r="AB126" i="1" s="1"/>
  <c r="U126" i="1"/>
  <c r="AM122" i="1"/>
  <c r="AL122" i="1"/>
  <c r="AK122" i="1"/>
  <c r="W122" i="1"/>
  <c r="AB122" i="1" s="1"/>
  <c r="U122" i="1"/>
  <c r="AM146" i="1"/>
  <c r="AL146" i="1"/>
  <c r="AK146" i="1"/>
  <c r="W146" i="1"/>
  <c r="AB146" i="1" s="1"/>
  <c r="U146" i="1"/>
  <c r="AM144" i="1"/>
  <c r="AL144" i="1"/>
  <c r="AK144" i="1"/>
  <c r="W144" i="1"/>
  <c r="AB144" i="1" s="1"/>
  <c r="U144" i="1"/>
  <c r="AM143" i="1"/>
  <c r="AL143" i="1"/>
  <c r="AK143" i="1"/>
  <c r="W143" i="1"/>
  <c r="AB143" i="1" s="1"/>
  <c r="U143" i="1"/>
  <c r="AM141" i="1"/>
  <c r="AL141" i="1"/>
  <c r="AK141" i="1"/>
  <c r="W141" i="1"/>
  <c r="AB141" i="1" s="1"/>
  <c r="U141" i="1"/>
  <c r="W1" i="1"/>
  <c r="AB1" i="1" s="1"/>
  <c r="AM47" i="1"/>
  <c r="AL47" i="1"/>
  <c r="AK47" i="1"/>
  <c r="W47" i="1"/>
  <c r="AB47" i="1" s="1"/>
  <c r="U47" i="1"/>
  <c r="AM52" i="1"/>
  <c r="AL52" i="1"/>
  <c r="AK52" i="1"/>
  <c r="W52" i="1"/>
  <c r="AB52" i="1" s="1"/>
  <c r="U52" i="1"/>
  <c r="AM50" i="1"/>
  <c r="AL50" i="1"/>
  <c r="AK50" i="1"/>
  <c r="W50" i="1"/>
  <c r="AB50" i="1" s="1"/>
  <c r="U50" i="1"/>
  <c r="AM46" i="1"/>
  <c r="AL46" i="1"/>
  <c r="AK46" i="1"/>
  <c r="W46" i="1"/>
  <c r="AB46" i="1" s="1"/>
  <c r="U46" i="1"/>
  <c r="AM45" i="1"/>
  <c r="AL45" i="1"/>
  <c r="AK45" i="1"/>
  <c r="W45" i="1"/>
  <c r="AB45" i="1" s="1"/>
  <c r="U45" i="1"/>
  <c r="AM116" i="1"/>
  <c r="AL116" i="1"/>
  <c r="AK116" i="1"/>
  <c r="W116" i="1"/>
  <c r="AB116" i="1" s="1"/>
  <c r="U116" i="1"/>
  <c r="AM114" i="1"/>
  <c r="AL114" i="1"/>
  <c r="AK114" i="1"/>
  <c r="W114" i="1"/>
  <c r="AB114" i="1" s="1"/>
  <c r="U114" i="1"/>
  <c r="AM112" i="1"/>
  <c r="AL112" i="1"/>
  <c r="AK112" i="1"/>
  <c r="W112" i="1"/>
  <c r="AB112" i="1" s="1"/>
  <c r="U112" i="1"/>
  <c r="AM70" i="1"/>
  <c r="AL70" i="1"/>
  <c r="AK70" i="1"/>
  <c r="W70" i="1"/>
  <c r="AB70" i="1" s="1"/>
  <c r="U70" i="1"/>
  <c r="AM68" i="1"/>
  <c r="AL68" i="1"/>
  <c r="AK68" i="1"/>
  <c r="W68" i="1"/>
  <c r="AB68" i="1" s="1"/>
  <c r="U68" i="1"/>
  <c r="AM67" i="1"/>
  <c r="AL67" i="1"/>
  <c r="AK67" i="1"/>
  <c r="W67" i="1"/>
  <c r="AB67" i="1" s="1"/>
  <c r="U67" i="1"/>
  <c r="AM66" i="1"/>
  <c r="AL66" i="1"/>
  <c r="AK66" i="1"/>
  <c r="W66" i="1"/>
  <c r="AB66" i="1" s="1"/>
  <c r="U66" i="1"/>
  <c r="AM64" i="1"/>
  <c r="AL64" i="1"/>
  <c r="AK64" i="1"/>
  <c r="W64" i="1"/>
  <c r="AB64" i="1" s="1"/>
  <c r="U64" i="1"/>
  <c r="AM48" i="1"/>
  <c r="AL48" i="1"/>
  <c r="AK48" i="1"/>
  <c r="W48" i="1"/>
  <c r="AB48" i="1" s="1"/>
  <c r="U48" i="1"/>
  <c r="AM44" i="1"/>
  <c r="AL44" i="1"/>
  <c r="AK44" i="1"/>
  <c r="W44" i="1"/>
  <c r="AB44" i="1" s="1"/>
  <c r="U44" i="1"/>
  <c r="AM43" i="1"/>
  <c r="AL43" i="1"/>
  <c r="AK43" i="1"/>
  <c r="W43" i="1"/>
  <c r="AB43" i="1" s="1"/>
  <c r="U43" i="1"/>
  <c r="AM36" i="1"/>
  <c r="AL36" i="1"/>
  <c r="AK36" i="1"/>
  <c r="W36" i="1"/>
  <c r="AB36" i="1" s="1"/>
  <c r="U36" i="1"/>
  <c r="AM34" i="1"/>
  <c r="AL34" i="1"/>
  <c r="AK34" i="1"/>
  <c r="W34" i="1"/>
  <c r="AB34" i="1" s="1"/>
  <c r="U34" i="1"/>
  <c r="AM135" i="1"/>
  <c r="AL135" i="1"/>
  <c r="AK135" i="1"/>
  <c r="W135" i="1"/>
  <c r="AB135" i="1" s="1"/>
  <c r="U135" i="1"/>
  <c r="AM133" i="1"/>
  <c r="AL133" i="1"/>
  <c r="AK133" i="1"/>
  <c r="W133" i="1"/>
  <c r="AB133" i="1" s="1"/>
  <c r="U133" i="1"/>
  <c r="F3" i="4"/>
  <c r="A6" i="4"/>
  <c r="B22" i="5"/>
  <c r="U1" i="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3" i="1"/>
  <c r="S20" i="1" s="1"/>
  <c r="O15" i="1"/>
  <c r="T16" i="1"/>
  <c r="AE16" i="1"/>
  <c r="N17" i="1"/>
  <c r="C18" i="1"/>
  <c r="AG18" i="1"/>
  <c r="U20" i="1"/>
  <c r="AB20" i="1"/>
  <c r="AC20" i="1"/>
  <c r="AD20" i="1"/>
  <c r="AE20" i="1"/>
  <c r="AF20" i="1"/>
  <c r="AG20" i="1"/>
  <c r="AJ20" i="1"/>
  <c r="AK20" i="1"/>
  <c r="AL20" i="1"/>
  <c r="AM20" i="1"/>
  <c r="S84" i="1" l="1"/>
  <c r="X146" i="1"/>
  <c r="AC146" i="1" s="1"/>
  <c r="AJ146" i="1" s="1"/>
  <c r="AG146" i="1" s="1"/>
  <c r="AD146" i="1" s="1"/>
  <c r="S43" i="1"/>
  <c r="S104" i="1"/>
  <c r="S2" i="1"/>
  <c r="S98" i="1"/>
  <c r="X112" i="1"/>
  <c r="AC112" i="1" s="1"/>
  <c r="AJ112" i="1" s="1"/>
  <c r="AG112" i="1" s="1"/>
  <c r="AD112" i="1" s="1"/>
  <c r="S70" i="1"/>
  <c r="X36" i="1"/>
  <c r="AC36" i="1" s="1"/>
  <c r="AJ36" i="1" s="1"/>
  <c r="AG36" i="1" s="1"/>
  <c r="AD36" i="1" s="1"/>
  <c r="S144" i="1"/>
  <c r="S66" i="1"/>
  <c r="X48" i="1"/>
  <c r="AC48" i="1" s="1"/>
  <c r="AJ48" i="1" s="1"/>
  <c r="AG48" i="1" s="1"/>
  <c r="AD48" i="1" s="1"/>
  <c r="X67" i="1"/>
  <c r="AC67" i="1" s="1"/>
  <c r="AJ67" i="1" s="1"/>
  <c r="AG67" i="1" s="1"/>
  <c r="AD67" i="1" s="1"/>
  <c r="X6" i="1"/>
  <c r="AC6" i="1" s="1"/>
  <c r="AJ6" i="1" s="1"/>
  <c r="AG6" i="1" s="1"/>
  <c r="AD6" i="1" s="1"/>
  <c r="S6" i="1"/>
  <c r="S45" i="1"/>
  <c r="X45" i="1"/>
  <c r="AC45" i="1" s="1"/>
  <c r="AJ45" i="1" s="1"/>
  <c r="AG45" i="1" s="1"/>
  <c r="AD45" i="1" s="1"/>
  <c r="S126" i="1"/>
  <c r="X126" i="1"/>
  <c r="AC126" i="1" s="1"/>
  <c r="AJ126" i="1" s="1"/>
  <c r="AG126" i="1" s="1"/>
  <c r="AD126" i="1" s="1"/>
  <c r="X50" i="1"/>
  <c r="AC50" i="1" s="1"/>
  <c r="AJ50" i="1" s="1"/>
  <c r="AG50" i="1" s="1"/>
  <c r="AD50" i="1" s="1"/>
  <c r="S50" i="1"/>
  <c r="X114" i="1"/>
  <c r="AC114" i="1" s="1"/>
  <c r="AJ114" i="1" s="1"/>
  <c r="AG114" i="1" s="1"/>
  <c r="AD114" i="1" s="1"/>
  <c r="S114" i="1"/>
  <c r="S5" i="1"/>
  <c r="X5" i="1"/>
  <c r="AC5" i="1" s="1"/>
  <c r="AJ5" i="1" s="1"/>
  <c r="AG5" i="1" s="1"/>
  <c r="AD5" i="1" s="1"/>
  <c r="S124" i="1"/>
  <c r="X124" i="1"/>
  <c r="AC124" i="1" s="1"/>
  <c r="AJ124" i="1" s="1"/>
  <c r="AG124" i="1" s="1"/>
  <c r="AD124" i="1" s="1"/>
  <c r="X116" i="1"/>
  <c r="AC116" i="1" s="1"/>
  <c r="AJ116" i="1" s="1"/>
  <c r="AG116" i="1" s="1"/>
  <c r="AD116" i="1" s="1"/>
  <c r="S116" i="1"/>
  <c r="S34" i="1"/>
  <c r="X34" i="1"/>
  <c r="AC34" i="1" s="1"/>
  <c r="AJ34" i="1" s="1"/>
  <c r="AG34" i="1" s="1"/>
  <c r="AD34" i="1" s="1"/>
  <c r="S153" i="1"/>
  <c r="X153" i="1"/>
  <c r="AC153" i="1" s="1"/>
  <c r="AJ153" i="1" s="1"/>
  <c r="AG153" i="1" s="1"/>
  <c r="AD153" i="1" s="1"/>
  <c r="S1" i="1"/>
  <c r="X1" i="1"/>
  <c r="AC1" i="1" s="1"/>
  <c r="AJ1" i="1" s="1"/>
  <c r="AG1" i="1" s="1"/>
  <c r="AD1" i="1" s="1"/>
  <c r="S7" i="1"/>
  <c r="X7" i="1"/>
  <c r="AC7" i="1" s="1"/>
  <c r="AJ7" i="1" s="1"/>
  <c r="AG7" i="1" s="1"/>
  <c r="AD7" i="1" s="1"/>
  <c r="X92" i="1"/>
  <c r="AC92" i="1" s="1"/>
  <c r="AJ92" i="1" s="1"/>
  <c r="AG92" i="1" s="1"/>
  <c r="AD92" i="1" s="1"/>
  <c r="S92" i="1"/>
  <c r="X84" i="1" l="1"/>
  <c r="AC84" i="1" s="1"/>
  <c r="AJ84" i="1" s="1"/>
  <c r="AG84" i="1" s="1"/>
  <c r="AD84" i="1" s="1"/>
  <c r="S146" i="1"/>
  <c r="X104" i="1"/>
  <c r="AC104" i="1" s="1"/>
  <c r="AJ104" i="1" s="1"/>
  <c r="AG104" i="1" s="1"/>
  <c r="AD104" i="1" s="1"/>
  <c r="X43" i="1"/>
  <c r="AC43" i="1" s="1"/>
  <c r="AJ43" i="1" s="1"/>
  <c r="AG43" i="1" s="1"/>
  <c r="AD43" i="1" s="1"/>
  <c r="X70" i="1"/>
  <c r="AC70" i="1" s="1"/>
  <c r="AJ70" i="1" s="1"/>
  <c r="AG70" i="1" s="1"/>
  <c r="AD70" i="1" s="1"/>
  <c r="S3" i="1"/>
  <c r="X2" i="1"/>
  <c r="AC2" i="1" s="1"/>
  <c r="AJ2" i="1" s="1"/>
  <c r="AG2" i="1" s="1"/>
  <c r="AD2" i="1" s="1"/>
  <c r="S48" i="1"/>
  <c r="X98" i="1"/>
  <c r="AC98" i="1" s="1"/>
  <c r="AJ98" i="1" s="1"/>
  <c r="AG98" i="1" s="1"/>
  <c r="AD98" i="1" s="1"/>
  <c r="S112" i="1"/>
  <c r="S67" i="1"/>
  <c r="S36" i="1"/>
  <c r="X144" i="1"/>
  <c r="AC144" i="1" s="1"/>
  <c r="AJ144" i="1" s="1"/>
  <c r="AG144" i="1" s="1"/>
  <c r="AD144" i="1" s="1"/>
  <c r="X82" i="1"/>
  <c r="AC82" i="1" s="1"/>
  <c r="AJ82" i="1" s="1"/>
  <c r="AG82" i="1" s="1"/>
  <c r="AD82" i="1" s="1"/>
  <c r="S82" i="1"/>
  <c r="S86" i="1"/>
  <c r="X86" i="1"/>
  <c r="AC86" i="1" s="1"/>
  <c r="AJ86" i="1" s="1"/>
  <c r="AG86" i="1" s="1"/>
  <c r="AD86" i="1" s="1"/>
  <c r="S80" i="1"/>
  <c r="X80" i="1"/>
  <c r="AC80" i="1" s="1"/>
  <c r="AJ80" i="1" s="1"/>
  <c r="AG80" i="1" s="1"/>
  <c r="AD80" i="1" s="1"/>
  <c r="S47" i="1"/>
  <c r="X47" i="1"/>
  <c r="AC47" i="1" s="1"/>
  <c r="AJ47" i="1" s="1"/>
  <c r="AG47" i="1" s="1"/>
  <c r="AD47" i="1" s="1"/>
  <c r="X66" i="1"/>
  <c r="AC66" i="1" s="1"/>
  <c r="AJ66" i="1" s="1"/>
  <c r="AG66" i="1" s="1"/>
  <c r="AD66" i="1" s="1"/>
  <c r="S78" i="1"/>
  <c r="X78" i="1"/>
  <c r="AC78" i="1" s="1"/>
  <c r="AJ78" i="1" s="1"/>
  <c r="AG78" i="1" s="1"/>
  <c r="AD78" i="1" s="1"/>
  <c r="S76" i="1"/>
  <c r="X76" i="1"/>
  <c r="AC76" i="1" s="1"/>
  <c r="AJ76" i="1" s="1"/>
  <c r="AG76" i="1" s="1"/>
  <c r="AD76" i="1" s="1"/>
  <c r="S27" i="1"/>
  <c r="X27" i="1"/>
  <c r="AC27" i="1" s="1"/>
  <c r="AJ27" i="1" s="1"/>
  <c r="AG27" i="1" s="1"/>
  <c r="AD27" i="1" s="1"/>
  <c r="S135" i="1"/>
  <c r="X135" i="1"/>
  <c r="AC135" i="1" s="1"/>
  <c r="AJ135" i="1" s="1"/>
  <c r="AG135" i="1" s="1"/>
  <c r="AD135" i="1" s="1"/>
  <c r="S68" i="1"/>
  <c r="X68" i="1"/>
  <c r="AC68" i="1" s="1"/>
  <c r="AJ68" i="1" s="1"/>
  <c r="AG68" i="1" s="1"/>
  <c r="AD68" i="1" s="1"/>
  <c r="S44" i="1"/>
  <c r="X44" i="1"/>
  <c r="AC44" i="1" s="1"/>
  <c r="AJ44" i="1" s="1"/>
  <c r="AG44" i="1" s="1"/>
  <c r="AD44" i="1" s="1"/>
  <c r="X155" i="1"/>
  <c r="AC155" i="1" s="1"/>
  <c r="AJ155" i="1" s="1"/>
  <c r="AG155" i="1" s="1"/>
  <c r="AD155" i="1" s="1"/>
  <c r="S155" i="1"/>
  <c r="X4" i="1"/>
  <c r="AC4" i="1" s="1"/>
  <c r="AJ4" i="1" s="1"/>
  <c r="AG4" i="1" s="1"/>
  <c r="AD4" i="1" s="1"/>
  <c r="S4" i="1"/>
  <c r="S52" i="1"/>
  <c r="X52" i="1"/>
  <c r="AC52" i="1" s="1"/>
  <c r="AJ52" i="1" s="1"/>
  <c r="AG52" i="1" s="1"/>
  <c r="AD52" i="1" s="1"/>
  <c r="S96" i="1"/>
  <c r="X96" i="1"/>
  <c r="AC96" i="1" s="1"/>
  <c r="AJ96" i="1" s="1"/>
  <c r="AG96" i="1" s="1"/>
  <c r="AD96" i="1" s="1"/>
  <c r="S157" i="1"/>
  <c r="X157" i="1"/>
  <c r="AC157" i="1" s="1"/>
  <c r="AJ157" i="1" s="1"/>
  <c r="AG157" i="1" s="1"/>
  <c r="AD157" i="1" s="1"/>
  <c r="S8" i="1"/>
  <c r="X8" i="1"/>
  <c r="AC8" i="1" s="1"/>
  <c r="AJ8" i="1" s="1"/>
  <c r="AG8" i="1" s="1"/>
  <c r="AD8" i="1" s="1"/>
  <c r="X133" i="1"/>
  <c r="AC133" i="1" s="1"/>
  <c r="AJ133" i="1" s="1"/>
  <c r="AG133" i="1" s="1"/>
  <c r="AD133" i="1" s="1"/>
  <c r="S133" i="1"/>
  <c r="X122" i="1"/>
  <c r="AC122" i="1" s="1"/>
  <c r="AJ122" i="1" s="1"/>
  <c r="AG122" i="1" s="1"/>
  <c r="AD122" i="1" s="1"/>
  <c r="S122" i="1"/>
  <c r="S141" i="1"/>
  <c r="X141" i="1"/>
  <c r="AC141" i="1" s="1"/>
  <c r="AJ141" i="1" s="1"/>
  <c r="AG141" i="1" s="1"/>
  <c r="AD141" i="1" s="1"/>
  <c r="S46" i="1"/>
  <c r="X46" i="1"/>
  <c r="AC46" i="1" s="1"/>
  <c r="AJ46" i="1" s="1"/>
  <c r="AG46" i="1" s="1"/>
  <c r="AD46" i="1" s="1"/>
  <c r="X3" i="1" l="1"/>
  <c r="AC3" i="1" s="1"/>
  <c r="AJ3" i="1" s="1"/>
  <c r="AG3" i="1" s="1"/>
  <c r="AD3" i="1" s="1"/>
  <c r="S94" i="1"/>
  <c r="X94" i="1"/>
  <c r="AC94" i="1" s="1"/>
  <c r="AJ94" i="1" s="1"/>
  <c r="AG94" i="1" s="1"/>
  <c r="AD94" i="1" s="1"/>
  <c r="S9" i="1"/>
  <c r="X9" i="1"/>
  <c r="AC9" i="1" s="1"/>
  <c r="AJ9" i="1" s="1"/>
  <c r="AG9" i="1" s="1"/>
  <c r="AD9" i="1" s="1"/>
  <c r="S143" i="1"/>
  <c r="X143" i="1"/>
  <c r="AC143" i="1" s="1"/>
  <c r="AJ143" i="1" s="1"/>
  <c r="AG143" i="1" s="1"/>
  <c r="AD143" i="1" s="1"/>
  <c r="X152" i="1"/>
  <c r="AC152" i="1" s="1"/>
  <c r="AJ152" i="1" s="1"/>
  <c r="AG152" i="1" s="1"/>
  <c r="AD152" i="1" s="1"/>
  <c r="S152" i="1"/>
  <c r="X64" i="1"/>
  <c r="AC64" i="1" s="1"/>
  <c r="AJ64" i="1" s="1"/>
  <c r="AG64" i="1" s="1"/>
  <c r="AD64" i="1" s="1"/>
  <c r="S64" i="1"/>
</calcChain>
</file>

<file path=xl/sharedStrings.xml><?xml version="1.0" encoding="utf-8"?>
<sst xmlns="http://schemas.openxmlformats.org/spreadsheetml/2006/main" count="1160" uniqueCount="361">
  <si>
    <t>Date</t>
  </si>
  <si>
    <t>Announced</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</si>
  <si>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</si>
  <si>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</si>
  <si>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</si>
  <si>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</si>
  <si>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</si>
  <si>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</si>
  <si>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</si>
  <si>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</si>
  <si>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</si>
  <si>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</si>
  <si>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</si>
  <si>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</si>
  <si>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</si>
  <si>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</si>
  <si>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</si>
  <si>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</si>
  <si>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</si>
  <si>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</si>
  <si>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</si>
  <si>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</si>
  <si>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</si>
  <si>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</si>
  <si>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</si>
  <si>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</si>
  <si>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</si>
  <si>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</si>
  <si>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</si>
  <si>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</si>
  <si>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</si>
  <si>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</si>
  <si>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</si>
  <si>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</si>
  <si>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</si>
  <si>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</si>
  <si>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</si>
  <si>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</si>
  <si>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</si>
  <si>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</si>
  <si>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</si>
  <si>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</si>
  <si>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</si>
  <si>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</si>
  <si>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</si>
  <si>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</si>
  <si>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</si>
  <si>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</si>
  <si>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</si>
  <si>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</si>
  <si>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</si>
  <si>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</si>
  <si>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</si>
  <si>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</si>
  <si>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</si>
  <si>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</si>
  <si>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</si>
  <si>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</si>
  <si>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</si>
  <si>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</si>
  <si>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</si>
  <si>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</si>
  <si>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</si>
  <si>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</si>
  <si>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</si>
  <si>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</si>
  <si>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</si>
  <si>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</si>
  <si>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</si>
  <si>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</si>
  <si>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</si>
  <si>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</si>
  <si>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</si>
  <si>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</si>
  <si>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</si>
  <si>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</si>
  <si>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</si>
  <si>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</si>
  <si>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</si>
  <si>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</si>
  <si>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</si>
  <si>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</si>
  <si>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</si>
  <si>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</si>
  <si>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</si>
  <si>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</si>
  <si>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</si>
  <si>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Mediterranea</t>
  </si>
  <si>
    <t>M</t>
  </si>
  <si>
    <t>Bullnose</t>
  </si>
  <si>
    <t>2" x 2" Mosaic</t>
  </si>
  <si>
    <t>15.75 SF/CTN</t>
  </si>
  <si>
    <t>12" x 12"</t>
  </si>
  <si>
    <t>12" x 24"</t>
  </si>
  <si>
    <t>Bellagio</t>
  </si>
  <si>
    <t>Metro Life</t>
  </si>
  <si>
    <t>Safari</t>
  </si>
  <si>
    <t>Sonoma Valley</t>
  </si>
  <si>
    <t>Glazed Porcelain</t>
  </si>
  <si>
    <t xml:space="preserve"> </t>
  </si>
  <si>
    <t>Mesh-Mounted</t>
  </si>
  <si>
    <t>3" x 24"</t>
  </si>
  <si>
    <t xml:space="preserve"> 16 PCS/CTN</t>
  </si>
  <si>
    <t>Havana</t>
  </si>
  <si>
    <t>Rectified TruColor Porcelain</t>
  </si>
  <si>
    <t>5 PCS/CTN</t>
  </si>
  <si>
    <t>Color Noce only in all items.</t>
  </si>
  <si>
    <t>Mountain Timbers</t>
  </si>
  <si>
    <t>American Naturals</t>
  </si>
  <si>
    <t>Inkjet Rectified Porcelain</t>
  </si>
  <si>
    <t>15.58 SF/CTN</t>
  </si>
  <si>
    <t>Affresco</t>
  </si>
  <si>
    <t>http://mediterranea-usa.com/</t>
  </si>
  <si>
    <t>3" x 12"</t>
  </si>
  <si>
    <t>Changes:</t>
  </si>
  <si>
    <t>Color Chardonnay (Gold) in all formats.</t>
  </si>
  <si>
    <t>Essence</t>
  </si>
  <si>
    <r>
      <t>TOUCH</t>
    </r>
    <r>
      <rPr>
        <u/>
        <sz val="8"/>
        <rFont val="Arial"/>
        <family val="2"/>
      </rPr>
      <t xml:space="preserve"> -</t>
    </r>
    <r>
      <rPr>
        <i/>
        <u/>
        <sz val="8"/>
        <rFont val="Arial"/>
        <family val="2"/>
      </rPr>
      <t xml:space="preserve"> Inkjet Rectified Porcelain</t>
    </r>
  </si>
  <si>
    <t>Pearl Essence (Grey)</t>
  </si>
  <si>
    <t>Evening Sunset (Olive)</t>
  </si>
  <si>
    <t>Color:</t>
  </si>
  <si>
    <t xml:space="preserve"> 15 PCS/CTN</t>
  </si>
  <si>
    <t>6" x 24" Bullnose in all colors.</t>
  </si>
  <si>
    <t>Touch</t>
  </si>
  <si>
    <t>Mountain Timber</t>
  </si>
  <si>
    <t>Marmol</t>
  </si>
  <si>
    <r>
      <t>BOARDWALK</t>
    </r>
    <r>
      <rPr>
        <u/>
        <sz val="8"/>
        <rFont val="Arial"/>
        <family val="2"/>
      </rPr>
      <t xml:space="preserve"> -</t>
    </r>
    <r>
      <rPr>
        <i/>
        <u/>
        <sz val="8"/>
        <rFont val="Arial"/>
        <family val="2"/>
      </rPr>
      <t xml:space="preserve"> Inkjet Rectified Porcelain</t>
    </r>
  </si>
  <si>
    <t>8" x 48"</t>
  </si>
  <si>
    <t>Boardwalk</t>
  </si>
  <si>
    <t>Inkjet Porcelain</t>
  </si>
  <si>
    <t>Precious Stones</t>
  </si>
  <si>
    <t>Polished</t>
  </si>
  <si>
    <t>Coney Island (Walnut)</t>
  </si>
  <si>
    <t>Atlantic City (Ash)</t>
  </si>
  <si>
    <t xml:space="preserve">    Venice Beach (Amber)</t>
  </si>
  <si>
    <t xml:space="preserve">    Myrtle Beach (White Wash)</t>
  </si>
  <si>
    <t>Notes:</t>
  </si>
  <si>
    <t>BOARDWALK</t>
  </si>
  <si>
    <t>TOUCH</t>
  </si>
  <si>
    <t>http://mediterranea-usa.com/usa/touch/</t>
  </si>
  <si>
    <t>8" x 36" Field Tile size added.</t>
  </si>
  <si>
    <t>4" x 24" Field Tile size in all colors.</t>
  </si>
  <si>
    <t>Note:</t>
  </si>
  <si>
    <t>Chicago</t>
  </si>
  <si>
    <t>Old Chicago (Classic)</t>
  </si>
  <si>
    <t>South Side (White Wash)</t>
  </si>
  <si>
    <t>4" x 8"</t>
  </si>
  <si>
    <t>9-7/16" x 10-7/8"</t>
  </si>
  <si>
    <t>7.32 SF/CTN</t>
  </si>
  <si>
    <t>10.44 SF/CTN</t>
  </si>
  <si>
    <t>CHICAGO</t>
  </si>
  <si>
    <t>http://www.mediterranea-usa.com/chicago.html</t>
  </si>
  <si>
    <t xml:space="preserve">        Wrigley (Red)</t>
  </si>
  <si>
    <t xml:space="preserve">        State Street (Café)</t>
  </si>
  <si>
    <t>Mediterranean Stone</t>
  </si>
  <si>
    <t>Vatican Gallery</t>
  </si>
  <si>
    <t>Forum</t>
  </si>
  <si>
    <t>Sahara</t>
  </si>
  <si>
    <t>Color Body Inkjet Porcelain</t>
  </si>
  <si>
    <t>Savanna</t>
  </si>
  <si>
    <t>Color Body Inkjet Rectified Porcelain</t>
  </si>
  <si>
    <t>Soho</t>
  </si>
  <si>
    <t>Stonehenge</t>
  </si>
  <si>
    <t>Urban Stone</t>
  </si>
  <si>
    <t>1" x 2" Mosaic</t>
  </si>
  <si>
    <t>Strip Mosaic</t>
  </si>
  <si>
    <t>4 PCS/CTN</t>
  </si>
  <si>
    <t>Rectified</t>
  </si>
  <si>
    <t>Bayside</t>
  </si>
  <si>
    <t>FORUM</t>
  </si>
  <si>
    <t>http://www.mediterranea-usa.com/forum.html</t>
  </si>
  <si>
    <t>SAHARA</t>
  </si>
  <si>
    <t>http://www.mediterranea-usa.com/sahara.html</t>
  </si>
  <si>
    <t>8" x 8"</t>
  </si>
  <si>
    <t>10.33 SF/CTN</t>
  </si>
  <si>
    <t>8" x 16"</t>
  </si>
  <si>
    <t>12" x 16"</t>
  </si>
  <si>
    <t>3" x 3" Mosaic</t>
  </si>
  <si>
    <t>1.29 SF/Sheet</t>
  </si>
  <si>
    <t>Dream</t>
  </si>
  <si>
    <t>16" x 16"</t>
  </si>
  <si>
    <r>
      <t>FORUM</t>
    </r>
    <r>
      <rPr>
        <u/>
        <sz val="8"/>
        <rFont val="Arial"/>
        <family val="2"/>
      </rPr>
      <t xml:space="preserve"> -</t>
    </r>
    <r>
      <rPr>
        <i/>
        <u/>
        <sz val="8"/>
        <rFont val="Arial"/>
        <family val="2"/>
      </rPr>
      <t xml:space="preserve"> Inkjet Porcelain</t>
    </r>
  </si>
  <si>
    <r>
      <t>SAHARA</t>
    </r>
    <r>
      <rPr>
        <u/>
        <sz val="8"/>
        <rFont val="Arial"/>
        <family val="2"/>
      </rPr>
      <t xml:space="preserve"> -</t>
    </r>
    <r>
      <rPr>
        <i/>
        <u/>
        <sz val="8"/>
        <rFont val="Arial"/>
        <family val="2"/>
      </rPr>
      <t xml:space="preserve"> Color Body Inkjet Porcelain</t>
    </r>
  </si>
  <si>
    <r>
      <t>VOGUE</t>
    </r>
    <r>
      <rPr>
        <u/>
        <sz val="8"/>
        <rFont val="Arial"/>
        <family val="2"/>
      </rPr>
      <t xml:space="preserve"> -</t>
    </r>
    <r>
      <rPr>
        <i/>
        <u/>
        <sz val="8"/>
        <rFont val="Arial"/>
        <family val="2"/>
      </rPr>
      <t xml:space="preserve"> Inkjet Porcelain</t>
    </r>
  </si>
  <si>
    <t>Vogue</t>
  </si>
  <si>
    <t>VOGUE</t>
  </si>
  <si>
    <t>http://www.mediterranea-usa.com/vogue.html</t>
  </si>
  <si>
    <t>http://www.mediterranea-usa.com/boardwalk.html</t>
  </si>
  <si>
    <t>18" x 18" Field Tile size in all colors.</t>
  </si>
  <si>
    <t>The 18" x 18" Field Tile in the Brushed and Honed finishes is being changed to a rectified format.  The rectified format will be available as Mediterranea's inventory of the pressed format is depleted.</t>
  </si>
  <si>
    <t>Field - City Mix</t>
  </si>
  <si>
    <t>Field - 10" Hexagon</t>
  </si>
  <si>
    <r>
      <t>CHICAGO</t>
    </r>
    <r>
      <rPr>
        <u/>
        <sz val="8"/>
        <rFont val="Arial"/>
        <family val="2"/>
      </rPr>
      <t xml:space="preserve"> -</t>
    </r>
    <r>
      <rPr>
        <i/>
        <u/>
        <sz val="8"/>
        <rFont val="Arial"/>
        <family val="2"/>
      </rPr>
      <t xml:space="preserve"> Inkjet Porcelain</t>
    </r>
  </si>
  <si>
    <t>c</t>
  </si>
  <si>
    <t>b) Assorted U.S. city names printed on face of each brick tile.</t>
  </si>
  <si>
    <t>a) Approximately 5-7% of pieces have "Chicago" printed on face of each brick tile.</t>
  </si>
  <si>
    <t>Colors Cherry and Mambo Red only in all formats.  12" x 24" Field Tile format in all colors.</t>
  </si>
  <si>
    <t>8" x 8", 8" x 16" and 16" x 16" Field Tile sizes, 3" x 3" Mosaic and 3-1/8" x 16" Bullnose added in all colors.</t>
  </si>
  <si>
    <t xml:space="preserve">The size of the Bullnose will be changing from 3-1/8" x 16" to 2-5/8" x 16" as inventory of the old size is depleted.  </t>
  </si>
  <si>
    <t>Duomo</t>
  </si>
  <si>
    <t>13.77 SF/CTN</t>
  </si>
  <si>
    <t>2-5/8" x 16"</t>
  </si>
  <si>
    <t>Colors Cohiba Tan and Tropicana Gold only in all formats.</t>
  </si>
  <si>
    <t>8" x 48" Field Tile format only in all colors.</t>
  </si>
  <si>
    <t>12" x 24" Field Tile format only in all colors.</t>
  </si>
  <si>
    <t>12" x 24" Strip Mosaic in all colors.</t>
  </si>
  <si>
    <t>Color Light Walnut in all formats.</t>
  </si>
  <si>
    <t>Bedrock</t>
  </si>
  <si>
    <t>Symmetry</t>
  </si>
  <si>
    <r>
      <t>SYMMETRY</t>
    </r>
    <r>
      <rPr>
        <u/>
        <sz val="8"/>
        <rFont val="Arial"/>
        <family val="2"/>
      </rPr>
      <t xml:space="preserve"> -</t>
    </r>
    <r>
      <rPr>
        <i/>
        <u/>
        <sz val="8"/>
        <rFont val="Arial"/>
        <family val="2"/>
      </rPr>
      <t xml:space="preserve"> Inkjet Rectified Porcelain</t>
    </r>
  </si>
  <si>
    <t>Linen:</t>
  </si>
  <si>
    <t>16 PCS/CTN</t>
  </si>
  <si>
    <t>SYMMETRY</t>
  </si>
  <si>
    <t>http://www.mediterranea-usa.com/symmetry.html</t>
  </si>
  <si>
    <t>Quantum</t>
  </si>
  <si>
    <t>Extra Large Format HD Inkjet Porcelain</t>
  </si>
  <si>
    <t>8" x 48" Rectified Field Tile format added and is available in all colors.</t>
  </si>
  <si>
    <t>15 PCS/CTN</t>
  </si>
  <si>
    <t>Now available in 3" x 12", 4" x 18" and 18" x 36" Field Tile sizes and 4" x 36" Bullnose size in all colors.</t>
  </si>
  <si>
    <t>12" x 48"</t>
  </si>
  <si>
    <t>Martha's Vineyard</t>
  </si>
  <si>
    <t>Import I - Field Tile</t>
  </si>
  <si>
    <t>Import I - Trim</t>
  </si>
  <si>
    <t>Import I - Decos</t>
  </si>
  <si>
    <t>Import T - Trim</t>
  </si>
  <si>
    <t>Import T - Decos</t>
  </si>
  <si>
    <t>Import T -Field Tile</t>
  </si>
  <si>
    <t>Item # Lookup:</t>
  </si>
  <si>
    <t>MEBW</t>
  </si>
  <si>
    <t>MECH</t>
  </si>
  <si>
    <t>MEFO</t>
  </si>
  <si>
    <t>MESH</t>
  </si>
  <si>
    <t>MESY</t>
  </si>
  <si>
    <t>METO</t>
  </si>
  <si>
    <t>MEVO</t>
  </si>
  <si>
    <t>Brushed Finish only in all colors and formats.</t>
  </si>
  <si>
    <t>Colors Oak and Saddle only in all formats.</t>
  </si>
  <si>
    <t>Color Black Rock only in all formats.</t>
  </si>
  <si>
    <t>Color Sugarcane White only in all formats.</t>
  </si>
  <si>
    <t xml:space="preserve">Pearl Wave Series Extra Large Format HD Inkjet Porcelain added. </t>
  </si>
  <si>
    <t>Color Hazelnut only in all formats.</t>
  </si>
  <si>
    <t>24" x 48" Field Tile Format only in all colors.</t>
  </si>
  <si>
    <t>Color Walnut only in all formats.</t>
  </si>
  <si>
    <t>All formats with the "Wave" fabric pattern only.</t>
  </si>
  <si>
    <t>18" x 36" Field Tile Format only in all colors.</t>
  </si>
  <si>
    <t>Backwoods</t>
  </si>
  <si>
    <t>Sonoma Coast</t>
  </si>
  <si>
    <t>Waterfalls</t>
  </si>
  <si>
    <t>MEBK</t>
  </si>
  <si>
    <t>Country Oak          Kentucky Bourbon          Leather Saddle</t>
  </si>
  <si>
    <r>
      <t xml:space="preserve">BACKWOODS </t>
    </r>
    <r>
      <rPr>
        <i/>
        <u/>
        <sz val="8"/>
        <rFont val="Arial"/>
        <family val="2"/>
      </rPr>
      <t>- Inkjet Rectified Porcelain</t>
    </r>
  </si>
  <si>
    <t>6" x 36"</t>
  </si>
  <si>
    <t>10.21 SF/CTN</t>
  </si>
  <si>
    <t>Niagara Crush          River Rush          White Water</t>
  </si>
  <si>
    <r>
      <t xml:space="preserve">WATERFALLS </t>
    </r>
    <r>
      <rPr>
        <i/>
        <u/>
        <sz val="8"/>
        <rFont val="Arial"/>
        <family val="2"/>
      </rPr>
      <t>- Inkjet Porcelain</t>
    </r>
  </si>
  <si>
    <t>19.69 SF/CTN</t>
  </si>
  <si>
    <t>Warm Grey</t>
  </si>
  <si>
    <t>MEWA</t>
  </si>
  <si>
    <t>Wall:</t>
  </si>
  <si>
    <t xml:space="preserve">18" x 18" Rectified Field Tile format in all colors in both the Honed and the Polished finishes. </t>
  </si>
  <si>
    <t>Entire Series.</t>
  </si>
  <si>
    <t>Entire Series. (Discontinued by Mediterannea)</t>
  </si>
  <si>
    <t>Entire Series. (Discontinued by CCTD)</t>
  </si>
  <si>
    <t>Entire Series. Mediterranean Stone is currently marketed under Mediterranea but is actually produced by Ragno.  We have decided to end our relationship with Ragno.  (Discontinued by Conestoga)</t>
  </si>
  <si>
    <t>Entire Series. Vatican Gallery is currently marketed under Mediterranea but is actually produced by Ragno.  We have decided to end our relationship with Ragno.  (Discontinued by Conestoga)</t>
  </si>
  <si>
    <t>Urban Groove</t>
  </si>
  <si>
    <t>Glazed Ceramic Wall</t>
  </si>
  <si>
    <t>Atlantis</t>
  </si>
  <si>
    <t>Babylon</t>
  </si>
  <si>
    <t>El Dorado</t>
  </si>
  <si>
    <t>Neptune</t>
  </si>
  <si>
    <t>Tiles vary in coloration, sorted randomly in each carton.</t>
  </si>
  <si>
    <t>WATERFALLS</t>
  </si>
  <si>
    <t>https://www.mediterranea-usa.com/waterfalls.html</t>
  </si>
  <si>
    <t>https://www.mediterranea-usa.com/neptune.html</t>
  </si>
  <si>
    <t>13.78 SF/CTN</t>
  </si>
  <si>
    <t>Trident</t>
  </si>
  <si>
    <t>MENE</t>
  </si>
  <si>
    <t>Inkwell</t>
  </si>
  <si>
    <t>Giza</t>
  </si>
  <si>
    <t>Discontinued Products:</t>
  </si>
  <si>
    <t>New Products:</t>
  </si>
  <si>
    <t>Colors Pewter &amp; Tobacco only in all formats.</t>
  </si>
  <si>
    <t>Colors Cafe &amp; Select only in all formats &amp; finishes.</t>
  </si>
  <si>
    <t>Color Café only in all formats.</t>
  </si>
  <si>
    <t>The following formats in all colors:  3" x 6", 3" x 12", 12" x 12" &amp; 4" x 18" Field Tile and 4" x 36" Bullnose.</t>
  </si>
  <si>
    <t>BACKWOODS</t>
  </si>
  <si>
    <t>https://www.mediterranea-usa.com/backwoods.html</t>
  </si>
  <si>
    <t>This price list is available electronically on an Excel spreadsheet at www.conestogatile.com/pricelists.</t>
  </si>
  <si>
    <t>Moon Glow          Morning Mist          Starry Night          Sunrise</t>
  </si>
  <si>
    <t>Copacabana</t>
  </si>
  <si>
    <t>Coral Wood</t>
  </si>
  <si>
    <t>Forge</t>
  </si>
  <si>
    <t>Oceans</t>
  </si>
  <si>
    <t>Provincial</t>
  </si>
  <si>
    <t>8" x 48" and 24" x 48" Field Tile formats in all colors.</t>
  </si>
  <si>
    <t>12" x 12" Field Tile format only in color Warm Grey.</t>
  </si>
  <si>
    <t>Color Pinot Noir 12" x 48" Field Tile format only.</t>
  </si>
  <si>
    <t xml:space="preserve">12" x 12" Field Tile format in both the Honed and the Polished/Rectified finishes in all colors. </t>
  </si>
  <si>
    <t>12" x 48" Field Tile format only in all colors.</t>
  </si>
  <si>
    <t>3" x 12" Field Tile format only in all colors.</t>
  </si>
  <si>
    <t>Modern Slate</t>
  </si>
  <si>
    <r>
      <t>MODERN SLATE</t>
    </r>
    <r>
      <rPr>
        <u/>
        <sz val="8"/>
        <rFont val="Arial"/>
        <family val="2"/>
      </rPr>
      <t xml:space="preserve"> -</t>
    </r>
    <r>
      <rPr>
        <i/>
        <u/>
        <sz val="8"/>
        <rFont val="Arial"/>
        <family val="2"/>
      </rPr>
      <t xml:space="preserve"> Inkjet Rectified Porcelain</t>
    </r>
  </si>
  <si>
    <t>MEMS</t>
  </si>
  <si>
    <t>Charcoal          Grey          Ivory          Noce          Taupe</t>
  </si>
  <si>
    <t>Matte</t>
  </si>
  <si>
    <t>Anti-slip</t>
  </si>
  <si>
    <t>MODERN SLATE</t>
  </si>
  <si>
    <t>https://www.mediterranea-usa.com/modern-slate.html</t>
  </si>
  <si>
    <t>15.50 SF/CTN</t>
  </si>
  <si>
    <t>12" x 24" x 8mm</t>
  </si>
  <si>
    <t>All formats of the Pearl Wave colors Designer Grey and Extra White only.</t>
  </si>
  <si>
    <t>Quantum Pearl Wave</t>
  </si>
  <si>
    <t>c) Not available in colors State Street (Café) and Wrigley (Red).</t>
  </si>
  <si>
    <t>8" x 8" and 16" x 16" Field Tile formats in color State Street (Café) and 8" x 8", 8" x 16" and 16" x 16" Field Tile formats in color Wrigley (Red) only.</t>
  </si>
  <si>
    <t>(Discontinued by CCTD, however, we will no longer be importing from the factory in Turkey that produces the Essence series.  We will not be ordering any more material period.)</t>
  </si>
  <si>
    <t>(Discontinued by Manufacturer)</t>
  </si>
  <si>
    <t>Meritage</t>
  </si>
  <si>
    <t>MERITAGE</t>
  </si>
  <si>
    <r>
      <t>MERITAGE</t>
    </r>
    <r>
      <rPr>
        <u/>
        <sz val="8"/>
        <rFont val="Arial"/>
        <family val="2"/>
      </rPr>
      <t xml:space="preserve"> -</t>
    </r>
    <r>
      <rPr>
        <i/>
        <u/>
        <sz val="8"/>
        <rFont val="Arial"/>
        <family val="2"/>
      </rPr>
      <t xml:space="preserve"> Inkjet Rectified Porcelain</t>
    </r>
  </si>
  <si>
    <t>MEME</t>
  </si>
  <si>
    <t>Beige          Black          Grey          Ivory</t>
  </si>
  <si>
    <t>https://www.mediterranea-usa.com/meritage.html</t>
  </si>
  <si>
    <t>3" x 3" Mosaic and 2-5/8" x 16" Bullnose formats in color Wrigley (Red) only.</t>
  </si>
  <si>
    <t>Color Cappuccino only in all formats.</t>
  </si>
  <si>
    <t>Color Autumn only in all formats.</t>
  </si>
  <si>
    <t>4" x 12" and 24" x 48" Field Tile formats only in all colors.</t>
  </si>
  <si>
    <t>G</t>
  </si>
  <si>
    <t>Ivory          Silver</t>
  </si>
  <si>
    <t>Sand</t>
  </si>
  <si>
    <t>b,c</t>
  </si>
  <si>
    <t>4" x 8" City Mix Field in colors State Street (Café) and Wrigley (Red) only.  8" x 16" Field and 2-5/8" x 16" Bullnose in color State Street (Café) only.  4" x 2-9/16" x 5-5/16 "L" Corner Wall Piece in all colors.</t>
  </si>
  <si>
    <t>Loom</t>
  </si>
  <si>
    <t xml:space="preserve"> Snow Crest (White)</t>
  </si>
  <si>
    <t xml:space="preserve"> Summer Breeze (Taupe)</t>
  </si>
  <si>
    <t xml:space="preserve">         Sun Glow (Beige)</t>
  </si>
  <si>
    <t>Urban Loft</t>
  </si>
  <si>
    <t>2-5/8" x 16" Bullnose format is no longer being "Stocked" in any color.</t>
  </si>
  <si>
    <t>All formats in all colors are no longer being "Stocked".</t>
  </si>
  <si>
    <t>3" x 24" Bullnose format is no longer being "Stocked" in any color.</t>
  </si>
  <si>
    <t>8" x 8" Field Tile format is no longer being "Stocked".</t>
  </si>
  <si>
    <t>3" x 3" Mosaic format in color State Street (Café) only.</t>
  </si>
  <si>
    <t>6" x 24" Field Tile format only in all colors.</t>
  </si>
  <si>
    <t>24" x 48" x 8mm Field Tile format only in all colors.</t>
  </si>
  <si>
    <t xml:space="preserve">  </t>
  </si>
  <si>
    <t>e) Please allow approximately 6 to 8 weeks lead time.</t>
  </si>
  <si>
    <t>c,e</t>
  </si>
  <si>
    <t>d) Packaging is changing from 10.33 SF/CTN to 11.19 SF/CTN as inventory with old packaging is depleted.</t>
  </si>
  <si>
    <t>11.19 SF/CTN</t>
  </si>
  <si>
    <r>
      <t>NEPTUNE</t>
    </r>
    <r>
      <rPr>
        <u/>
        <sz val="8"/>
        <color rgb="FFFF0000"/>
        <rFont val="Arial"/>
        <family val="2"/>
      </rPr>
      <t xml:space="preserve"> -</t>
    </r>
    <r>
      <rPr>
        <i/>
        <u/>
        <sz val="8"/>
        <color rgb="FFFF0000"/>
        <rFont val="Arial"/>
        <family val="2"/>
      </rPr>
      <t xml:space="preserve"> Glazed Ceramic Wall</t>
    </r>
  </si>
  <si>
    <t>8" x 8" Field Tile format only in all colors.</t>
  </si>
  <si>
    <r>
      <t xml:space="preserve">NEPTUNE - </t>
    </r>
    <r>
      <rPr>
        <i/>
        <sz val="10"/>
        <color rgb="FFFF0000"/>
        <rFont val="Arial"/>
        <family val="2"/>
      </rPr>
      <t>Discontinued</t>
    </r>
  </si>
  <si>
    <r>
      <t xml:space="preserve">Neptune - </t>
    </r>
    <r>
      <rPr>
        <i/>
        <sz val="8"/>
        <color rgb="FFFF0000"/>
        <rFont val="Arial"/>
        <family val="2"/>
      </rPr>
      <t>Discontinued</t>
    </r>
  </si>
  <si>
    <t>Discontinued 1/12/26</t>
  </si>
  <si>
    <t>Discontinued 1/13/26</t>
  </si>
  <si>
    <t>c,d</t>
  </si>
  <si>
    <t>Discontinued 3/2/26</t>
  </si>
  <si>
    <t>8" x 16" and 16" x 16" Field Tile, 3" x 3" Mosaic and 2-5/8" x 16" Bullnose formats only in all colors.</t>
  </si>
  <si>
    <t>new</t>
  </si>
  <si>
    <t/>
  </si>
  <si>
    <t>11/1/25 (Updated)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</si>
</sst>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8" formatCode="mm/dd/yy;@"/>
  </numFmts>
  <fonts count="47"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i/>
      <u/>
      <sz val="8"/>
      <name val="Arial"/>
      <family val="2"/>
    </font>
    <font>
      <u/>
      <sz val="8"/>
      <name val="Arial"/>
      <family val="2"/>
    </font>
    <font>
      <b/>
      <sz val="11"/>
      <name val="Arial"/>
      <family val="2"/>
    </font>
    <font>
      <sz val="10"/>
      <name val="Arial Narrow"/>
      <family val="2"/>
    </font>
    <font>
      <sz val="7"/>
      <name val="Arial Narrow"/>
      <family val="2"/>
    </font>
    <font>
      <b/>
      <i/>
      <sz val="8"/>
      <name val="Arial Narrow"/>
      <family val="2"/>
    </font>
    <font>
      <b/>
      <sz val="10"/>
      <color rgb="FF0000FF"/>
      <name val="Arial"/>
      <family val="2"/>
    </font>
    <font>
      <sz val="10"/>
      <color rgb="FFFF0000"/>
      <name val="Arial"/>
      <family val="2"/>
    </font>
    <font>
      <sz val="10"/>
      <color rgb="FF000000"/>
      <name val="Arial"/>
      <family val="2"/>
    </font>
    <font>
      <sz val="8"/>
      <color rgb="FFFF0000"/>
      <name val="Arial"/>
      <family val="2"/>
    </font>
    <font>
      <i/>
      <sz val="10"/>
      <name val="Arial"/>
      <family val="2"/>
    </font>
    <font>
      <i/>
      <sz val="10"/>
      <color rgb="FFFF0000"/>
      <name val="Arial"/>
      <family val="2"/>
    </font>
    <font>
      <b/>
      <i/>
      <sz val="10"/>
      <name val="Arial"/>
      <family val="2"/>
    </font>
    <font>
      <sz val="10"/>
      <color theme="1"/>
      <name val="Arial"/>
      <family val="2"/>
    </font>
    <font>
      <i/>
      <sz val="10"/>
      <color theme="1"/>
      <name val="Arial"/>
      <family val="2"/>
    </font>
    <font>
      <b/>
      <sz val="8"/>
      <color rgb="FFFF0000"/>
      <name val="Arial"/>
      <family val="2"/>
    </font>
    <font>
      <b/>
      <sz val="8"/>
      <color rgb="FFFF0000"/>
      <name val="Aptos Narrow"/>
      <family val="2"/>
    </font>
    <font>
      <b/>
      <u/>
      <sz val="8"/>
      <color rgb="FFFF0000"/>
      <name val="Arial"/>
      <family val="2"/>
    </font>
    <font>
      <u/>
      <sz val="8"/>
      <color rgb="FFFF0000"/>
      <name val="Arial"/>
      <family val="2"/>
    </font>
    <font>
      <i/>
      <u/>
      <sz val="8"/>
      <color rgb="FFFF0000"/>
      <name val="Arial"/>
      <family val="2"/>
    </font>
    <font>
      <sz val="8"/>
      <color rgb="FFFF0000"/>
      <name val="Arial Narrow"/>
      <family val="2"/>
    </font>
    <font>
      <i/>
      <sz val="8"/>
      <color rgb="FFFF0000"/>
      <name val="Arial"/>
      <family val="2"/>
    </font>
    <font>
      <i/>
      <sz val="8"/>
      <color rgb="FFFF0000"/>
      <name val="Arial Narrow"/>
      <family val="2"/>
    </font>
    <font>
      <sz val="7"/>
      <color rgb="FFFF0000"/>
      <name val="Arial Narrow"/>
      <family val="2"/>
    </font>
    <font>
      <b/>
      <sz val="8"/>
      <color rgb="FFFF0000"/>
      <name val="Arial Narrow"/>
      <family val="2"/>
    </font>
    <font>
      <b/>
      <sz val="10"/>
      <color rgb="FFFF0000"/>
      <name val="Arial"/>
      <family val="2"/>
    </font>
    <font>
      <b/>
      <i/>
      <sz val="8"/>
      <color rgb="FFFF0000"/>
      <name val="Arial Narrow"/>
      <family val="2"/>
    </font>
    <font>
      <u/>
      <sz val="10"/>
      <color rgb="FFFF0000"/>
      <name val="Arial"/>
      <family val="2"/>
    </font>
  </fonts>
  <fills count="16">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theme="0" tint="-0.14999847407452621"/>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268">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4" fillId="0" borderId="0" xfId="0" applyFont="1" applyAlignment="1">
      <alignment horizontal="left" vertical="center" wrapText="1"/>
    </xf>
    <xf numFmtId="43" fontId="4" fillId="0"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16" fillId="0" borderId="0" xfId="0" applyFont="1" applyAlignment="1">
      <alignment vertical="center"/>
    </xf>
    <xf numFmtId="0" fontId="20" fillId="0" borderId="0" xfId="0" applyFont="1" applyAlignment="1">
      <alignment vertical="center"/>
    </xf>
    <xf numFmtId="0" fontId="12" fillId="0" borderId="0" xfId="0" applyFont="1" applyAlignment="1">
      <alignment vertical="center"/>
    </xf>
    <xf numFmtId="43" fontId="4" fillId="0" borderId="0" xfId="1" applyFont="1" applyFill="1" applyAlignment="1">
      <alignment vertical="center"/>
    </xf>
    <xf numFmtId="0" fontId="2" fillId="0" borderId="0" xfId="0" applyFont="1"/>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3"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6" fillId="0" borderId="0" xfId="0" applyFont="1" applyAlignment="1">
      <alignment horizontal="right" vertical="center"/>
    </xf>
    <xf numFmtId="0" fontId="2" fillId="0" borderId="0" xfId="0" applyFont="1" applyAlignment="1">
      <alignment vertical="center"/>
    </xf>
    <xf numFmtId="0" fontId="2" fillId="0" borderId="1" xfId="0" applyFont="1" applyBorder="1"/>
    <xf numFmtId="14" fontId="3" fillId="10" borderId="4" xfId="0" applyNumberFormat="1" applyFont="1" applyFill="1" applyBorder="1" applyAlignment="1">
      <alignment horizontal="center" vertical="center"/>
    </xf>
    <xf numFmtId="14" fontId="3" fillId="10" borderId="5" xfId="0" applyNumberFormat="1" applyFont="1" applyFill="1" applyBorder="1" applyAlignment="1">
      <alignment horizontal="center" vertical="center"/>
    </xf>
    <xf numFmtId="0" fontId="2" fillId="0" borderId="0" xfId="0" applyFont="1" applyAlignment="1">
      <alignment vertical="center" wrapText="1"/>
    </xf>
    <xf numFmtId="0" fontId="2" fillId="0" borderId="0" xfId="0" quotePrefix="1" applyFont="1" applyAlignment="1">
      <alignment vertical="center" wrapText="1"/>
    </xf>
    <xf numFmtId="0" fontId="23" fillId="0" borderId="0" xfId="0" applyFont="1" applyAlignment="1">
      <alignment vertical="center"/>
    </xf>
    <xf numFmtId="0" fontId="2" fillId="0" borderId="0" xfId="0" applyFont="1" applyAlignment="1">
      <alignment vertical="top"/>
    </xf>
    <xf numFmtId="0" fontId="3" fillId="0" borderId="0" xfId="0" applyFont="1" applyAlignment="1">
      <alignment vertical="top"/>
    </xf>
    <xf numFmtId="0" fontId="3" fillId="0" borderId="0" xfId="0" applyFont="1" applyAlignment="1">
      <alignment vertical="center" wrapText="1"/>
    </xf>
    <xf numFmtId="168" fontId="3" fillId="10" borderId="4" xfId="0" applyNumberFormat="1" applyFont="1" applyFill="1" applyBorder="1" applyAlignment="1">
      <alignment horizontal="center" vertical="center"/>
    </xf>
    <xf numFmtId="168" fontId="3" fillId="10" borderId="5" xfId="0" applyNumberFormat="1" applyFont="1" applyFill="1" applyBorder="1" applyAlignment="1">
      <alignment horizontal="center" vertical="center"/>
    </xf>
    <xf numFmtId="168" fontId="3" fillId="0" borderId="0" xfId="0" applyNumberFormat="1" applyFont="1" applyAlignment="1">
      <alignment horizontal="left" vertical="center"/>
    </xf>
    <xf numFmtId="168" fontId="2" fillId="0" borderId="0" xfId="0" applyNumberFormat="1" applyFont="1" applyAlignment="1">
      <alignment horizontal="left" vertical="center"/>
    </xf>
    <xf numFmtId="168" fontId="3" fillId="0" borderId="0" xfId="0" quotePrefix="1" applyNumberFormat="1" applyFont="1" applyAlignment="1">
      <alignment horizontal="left" vertical="center"/>
    </xf>
    <xf numFmtId="168" fontId="2" fillId="0" borderId="0" xfId="0" quotePrefix="1" applyNumberFormat="1" applyFont="1" applyAlignment="1">
      <alignment horizontal="left" vertical="top"/>
    </xf>
    <xf numFmtId="168" fontId="3" fillId="0" borderId="0" xfId="0" quotePrefix="1" applyNumberFormat="1" applyFont="1" applyAlignment="1">
      <alignment horizontal="left" vertical="top"/>
    </xf>
    <xf numFmtId="168" fontId="2" fillId="0" borderId="0" xfId="0" quotePrefix="1" applyNumberFormat="1" applyFont="1" applyAlignment="1">
      <alignment horizontal="left" vertical="center"/>
    </xf>
    <xf numFmtId="168" fontId="2" fillId="0" borderId="0" xfId="0" applyNumberFormat="1" applyFont="1" applyAlignment="1">
      <alignment horizontal="left" vertical="top"/>
    </xf>
    <xf numFmtId="168" fontId="3" fillId="0" borderId="0" xfId="0" applyNumberFormat="1" applyFont="1" applyAlignment="1">
      <alignment horizontal="left" vertical="top"/>
    </xf>
    <xf numFmtId="168" fontId="3" fillId="0" borderId="0" xfId="0" applyNumberFormat="1" applyFont="1" applyAlignment="1">
      <alignment horizontal="left"/>
    </xf>
    <xf numFmtId="4" fontId="4" fillId="14" borderId="0" xfId="1" applyNumberFormat="1" applyFont="1" applyFill="1" applyAlignment="1">
      <alignment horizontal="left" vertical="center"/>
    </xf>
    <xf numFmtId="4" fontId="4" fillId="15" borderId="0" xfId="1" applyNumberFormat="1" applyFont="1" applyFill="1" applyAlignment="1">
      <alignment horizontal="left" vertical="center"/>
    </xf>
    <xf numFmtId="4" fontId="4" fillId="15" borderId="0" xfId="1" applyNumberFormat="1" applyFont="1" applyFill="1" applyAlignment="1">
      <alignment vertical="center"/>
    </xf>
    <xf numFmtId="3" fontId="4" fillId="15" borderId="0" xfId="1" applyNumberFormat="1" applyFont="1" applyFill="1" applyAlignment="1">
      <alignment horizontal="center" vertical="center"/>
    </xf>
    <xf numFmtId="3" fontId="4" fillId="14" borderId="0" xfId="1" applyNumberFormat="1" applyFont="1" applyFill="1" applyAlignment="1">
      <alignment horizontal="center" vertical="center"/>
    </xf>
    <xf numFmtId="4" fontId="4" fillId="14" borderId="0" xfId="1" applyNumberFormat="1" applyFont="1" applyFill="1" applyAlignment="1">
      <alignment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0" fontId="2" fillId="0" borderId="0" xfId="0" applyFont="1" applyAlignment="1">
      <alignment vertical="top" wrapText="1"/>
    </xf>
    <xf numFmtId="49" fontId="7" fillId="0" borderId="0" xfId="0" applyNumberFormat="1" applyFont="1" applyAlignment="1">
      <alignment horizontal="left" vertical="center"/>
    </xf>
    <xf numFmtId="0" fontId="7" fillId="0" borderId="0" xfId="0" applyFont="1"/>
    <xf numFmtId="0" fontId="3" fillId="0" borderId="0" xfId="0" quotePrefix="1" applyFont="1" applyAlignment="1">
      <alignment vertical="center" wrapText="1"/>
    </xf>
    <xf numFmtId="168" fontId="25" fillId="0" borderId="0" xfId="0" applyNumberFormat="1" applyFont="1" applyAlignment="1">
      <alignment horizontal="left" vertical="center" wrapText="1"/>
    </xf>
    <xf numFmtId="168" fontId="25" fillId="0" borderId="0" xfId="0" applyNumberFormat="1" applyFont="1" applyAlignment="1">
      <alignment horizontal="left" vertical="center"/>
    </xf>
    <xf numFmtId="168" fontId="25" fillId="0" borderId="0" xfId="0" quotePrefix="1" applyNumberFormat="1" applyFont="1" applyAlignment="1">
      <alignment horizontal="left" vertical="center"/>
    </xf>
    <xf numFmtId="0" fontId="3" fillId="0" borderId="0" xfId="0" applyFont="1" applyAlignment="1">
      <alignment vertical="top" wrapText="1"/>
    </xf>
    <xf numFmtId="0" fontId="0" fillId="0" borderId="0" xfId="0" applyAlignment="1">
      <alignment horizontal="center" vertical="center"/>
    </xf>
    <xf numFmtId="0" fontId="9" fillId="0" borderId="0" xfId="0" applyFont="1" applyAlignment="1">
      <alignment vertical="center"/>
    </xf>
    <xf numFmtId="0" fontId="24" fillId="0" borderId="0" xfId="0" applyFont="1" applyAlignment="1">
      <alignment vertical="center"/>
    </xf>
    <xf numFmtId="0" fontId="28" fillId="0" borderId="0" xfId="0" applyFont="1" applyAlignment="1">
      <alignment horizontal="right" vertical="center"/>
    </xf>
    <xf numFmtId="168" fontId="1" fillId="0" borderId="0" xfId="0" quotePrefix="1" applyNumberFormat="1" applyFont="1" applyAlignment="1">
      <alignment horizontal="left" vertical="top"/>
    </xf>
    <xf numFmtId="0" fontId="1" fillId="0" borderId="0" xfId="0" applyFont="1" applyAlignment="1">
      <alignment vertical="top"/>
    </xf>
    <xf numFmtId="0" fontId="1" fillId="0" borderId="0" xfId="0" quotePrefix="1" applyFont="1" applyAlignment="1">
      <alignment vertical="center" wrapText="1"/>
    </xf>
    <xf numFmtId="0" fontId="1" fillId="0" borderId="0" xfId="0" applyFont="1" applyAlignment="1">
      <alignment vertical="center"/>
    </xf>
    <xf numFmtId="0" fontId="29" fillId="0" borderId="0" xfId="0" applyFont="1" applyAlignment="1">
      <alignment vertical="center"/>
    </xf>
    <xf numFmtId="0" fontId="30" fillId="0" borderId="0" xfId="0" applyFont="1"/>
    <xf numFmtId="0" fontId="21" fillId="0" borderId="0" xfId="0" applyFont="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0" fillId="0" borderId="7" xfId="0" applyBorder="1" applyAlignment="1">
      <alignment vertical="center"/>
    </xf>
    <xf numFmtId="0" fontId="4" fillId="0" borderId="0" xfId="0" applyFont="1" applyAlignment="1">
      <alignment vertical="center" wrapText="1"/>
    </xf>
    <xf numFmtId="0" fontId="1" fillId="0" borderId="0" xfId="0" applyFont="1" applyAlignment="1">
      <alignment vertical="center" wrapText="1"/>
    </xf>
    <xf numFmtId="168" fontId="1" fillId="0" borderId="0" xfId="0" applyNumberFormat="1" applyFont="1" applyAlignment="1">
      <alignment horizontal="left" vertical="center"/>
    </xf>
    <xf numFmtId="0" fontId="1" fillId="0" borderId="0" xfId="0" applyFont="1" applyAlignment="1">
      <alignment horizontal="left"/>
    </xf>
    <xf numFmtId="0" fontId="31" fillId="0" borderId="0" xfId="0" applyFont="1" applyAlignment="1">
      <alignment vertical="top"/>
    </xf>
    <xf numFmtId="168" fontId="32" fillId="0" borderId="0" xfId="0" quotePrefix="1" applyNumberFormat="1" applyFont="1" applyAlignment="1">
      <alignment horizontal="left" vertical="top"/>
    </xf>
    <xf numFmtId="0" fontId="32" fillId="0" borderId="0" xfId="0" applyFont="1" applyAlignment="1">
      <alignment vertical="top"/>
    </xf>
    <xf numFmtId="0" fontId="32" fillId="0" borderId="0" xfId="0" applyFont="1" applyAlignment="1">
      <alignment vertical="center" wrapText="1"/>
    </xf>
    <xf numFmtId="0" fontId="33" fillId="0" borderId="0" xfId="0" applyFont="1" applyAlignment="1">
      <alignment vertical="center"/>
    </xf>
    <xf numFmtId="0" fontId="32" fillId="0" borderId="0" xfId="0" applyFont="1" applyAlignment="1">
      <alignment vertical="center"/>
    </xf>
    <xf numFmtId="0" fontId="28" fillId="0" borderId="0" xfId="0" applyFont="1" applyAlignment="1">
      <alignment vertical="center"/>
    </xf>
    <xf numFmtId="0" fontId="31" fillId="0" borderId="0" xfId="0" applyFont="1" applyAlignment="1">
      <alignment vertical="center"/>
    </xf>
    <xf numFmtId="168" fontId="32" fillId="0" borderId="0" xfId="0" applyNumberFormat="1" applyFont="1" applyAlignment="1">
      <alignment horizontal="left" vertical="center"/>
    </xf>
    <xf numFmtId="0" fontId="35" fillId="0" borderId="0" xfId="0" applyFont="1" applyAlignment="1">
      <alignment vertical="center"/>
    </xf>
    <xf numFmtId="0" fontId="36" fillId="0" borderId="0" xfId="0" applyFont="1" applyAlignment="1">
      <alignment vertical="center"/>
    </xf>
    <xf numFmtId="0" fontId="39" fillId="0" borderId="0" xfId="0" applyFont="1" applyAlignment="1">
      <alignment horizontal="right" vertical="center"/>
    </xf>
    <xf numFmtId="0" fontId="39" fillId="0" borderId="0" xfId="0" applyFont="1" applyAlignment="1">
      <alignment vertical="center"/>
    </xf>
    <xf numFmtId="0" fontId="40" fillId="0" borderId="0" xfId="0" applyFont="1" applyAlignment="1">
      <alignment horizontal="right" vertical="center"/>
    </xf>
    <xf numFmtId="0" fontId="41" fillId="0" borderId="0" xfId="0" applyFont="1" applyAlignment="1">
      <alignment vertical="center"/>
    </xf>
    <xf numFmtId="0" fontId="41" fillId="0" borderId="0" xfId="0" applyFont="1" applyAlignment="1">
      <alignment horizontal="right" vertical="center"/>
    </xf>
    <xf numFmtId="0" fontId="42" fillId="0" borderId="0" xfId="0" applyFont="1" applyAlignment="1">
      <alignment vertical="center"/>
    </xf>
    <xf numFmtId="0" fontId="37" fillId="0" borderId="0" xfId="0" applyFont="1" applyAlignment="1">
      <alignment vertical="center"/>
    </xf>
    <xf numFmtId="43" fontId="28" fillId="0" borderId="0" xfId="1" applyFont="1" applyFill="1" applyAlignment="1">
      <alignment vertical="center"/>
    </xf>
    <xf numFmtId="0" fontId="28" fillId="0" borderId="0" xfId="0" applyFont="1" applyAlignment="1">
      <alignment horizontal="center" vertical="center"/>
    </xf>
    <xf numFmtId="4" fontId="34" fillId="0" borderId="2" xfId="1" applyNumberFormat="1" applyFont="1" applyFill="1" applyBorder="1" applyAlignment="1">
      <alignment vertical="center"/>
    </xf>
    <xf numFmtId="0" fontId="28" fillId="0" borderId="6" xfId="0" applyFont="1" applyBorder="1" applyAlignment="1">
      <alignment vertical="center"/>
    </xf>
    <xf numFmtId="0" fontId="43" fillId="0" borderId="0" xfId="0" applyFont="1" applyAlignment="1">
      <alignment horizontal="center" vertical="center"/>
    </xf>
    <xf numFmtId="4" fontId="28" fillId="0" borderId="0" xfId="1" applyNumberFormat="1" applyFont="1" applyFill="1" applyAlignment="1">
      <alignment vertical="center"/>
    </xf>
    <xf numFmtId="0" fontId="44" fillId="0" borderId="0" xfId="0" applyFont="1" applyAlignment="1">
      <alignment vertical="center"/>
    </xf>
    <xf numFmtId="0" fontId="45" fillId="0" borderId="0" xfId="0" applyFont="1" applyAlignment="1">
      <alignment vertical="center"/>
    </xf>
    <xf numFmtId="0" fontId="39" fillId="0" borderId="0" xfId="0" applyFont="1" applyAlignment="1">
      <alignment horizontal="center" vertical="center"/>
    </xf>
    <xf numFmtId="43" fontId="28" fillId="0" borderId="0" xfId="1" applyFont="1" applyFill="1" applyAlignment="1">
      <alignment horizontal="center" vertical="center"/>
    </xf>
    <xf numFmtId="0" fontId="26" fillId="0" borderId="1" xfId="0" applyFont="1" applyBorder="1"/>
    <xf numFmtId="0" fontId="46" fillId="0" borderId="1" xfId="2" applyFont="1" applyBorder="1" applyAlignment="1" applyProtection="1"/>
    <xf numFmtId="0" fontId="34"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xf numFmtId="0" fontId="8" fillId="0" borderId="0" xfId="0" applyFont="1" applyAlignment="1">
      <alignment horizontal="right" vertical="center"/>
    </xf>
    <xf numFmtId="14" fontId="6" fillId="0" borderId="0" xfId="0" applyNumberFormat="1" applyFont="1" applyAlignment="1">
      <alignment horizontal="right" vertical="center"/>
    </xf>
    <xf numFmtId="0" fontId="8" fillId="0" borderId="0" xfId="3"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xf numFmtId="2" fontId="7" fillId="0" borderId="0" xfId="0" applyNumberFormat="1" applyFont="1" applyAlignment="1">
      <alignment horizontal="center" vertical="center" wrapText="1"/>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0" fontId="7" fillId="0" borderId="0" xfId="0" applyFont="1" applyAlignment="1">
      <alignment horizontal="center" vertical="center" wrapText="1"/>
    </xf>
    <xf numFmtId="0" fontId="22" fillId="0" borderId="0" xfId="0" applyFont="1" applyAlignment="1">
      <alignment horizontal="center" vertical="center" wrapText="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50</xdr:row>
          <xdr:rowOff>28575</xdr:rowOff>
        </xdr:from>
        <xdr:to>
          <xdr:col>0</xdr:col>
          <xdr:colOff>1038225</xdr:colOff>
          <xdr:row>52</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1171575</xdr:colOff>
      <xdr:row>3</xdr:row>
      <xdr:rowOff>9525</xdr:rowOff>
    </xdr:to>
    <xdr:pic>
      <xdr:nvPicPr>
        <xdr:cNvPr id="11072" name="Picture 335">
          <a:extLst>
            <a:ext uri="{FF2B5EF4-FFF2-40B4-BE49-F238E27FC236}">
              <a16:creationId xmlns:a16="http://schemas.microsoft.com/office/drawing/2014/main" id="{00000000-0008-0000-0100-0000402B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333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685800</xdr:colOff>
      <xdr:row>1</xdr:row>
      <xdr:rowOff>19050</xdr:rowOff>
    </xdr:from>
    <xdr:to>
      <xdr:col>8</xdr:col>
      <xdr:colOff>57150</xdr:colOff>
      <xdr:row>4</xdr:row>
      <xdr:rowOff>161925</xdr:rowOff>
    </xdr:to>
    <xdr:pic>
      <xdr:nvPicPr>
        <xdr:cNvPr id="11073" name="Picture 9">
          <a:extLst>
            <a:ext uri="{FF2B5EF4-FFF2-40B4-BE49-F238E27FC236}">
              <a16:creationId xmlns:a16="http://schemas.microsoft.com/office/drawing/2014/main" id="{00000000-0008-0000-0100-0000412B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19375" y="180975"/>
          <a:ext cx="10858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14</xdr:row>
      <xdr:rowOff>0</xdr:rowOff>
    </xdr:from>
    <xdr:to>
      <xdr:col>12</xdr:col>
      <xdr:colOff>228600</xdr:colOff>
      <xdr:row>14</xdr:row>
      <xdr:rowOff>0</xdr:rowOff>
    </xdr:to>
    <xdr:sp macro="" textlink="">
      <xdr:nvSpPr>
        <xdr:cNvPr id="12928" name="Line 118">
          <a:extLst>
            <a:ext uri="{FF2B5EF4-FFF2-40B4-BE49-F238E27FC236}">
              <a16:creationId xmlns:a16="http://schemas.microsoft.com/office/drawing/2014/main" id="{00000000-0008-0000-0200-000080320000}"/>
            </a:ext>
          </a:extLst>
        </xdr:cNvPr>
        <xdr:cNvSpPr>
          <a:spLocks noChangeShapeType="1"/>
        </xdr:cNvSpPr>
      </xdr:nvSpPr>
      <xdr:spPr bwMode="auto">
        <a:xfrm>
          <a:off x="4171950"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14</xdr:row>
      <xdr:rowOff>0</xdr:rowOff>
    </xdr:from>
    <xdr:to>
      <xdr:col>12</xdr:col>
      <xdr:colOff>228600</xdr:colOff>
      <xdr:row>14</xdr:row>
      <xdr:rowOff>0</xdr:rowOff>
    </xdr:to>
    <xdr:sp macro="" textlink="">
      <xdr:nvSpPr>
        <xdr:cNvPr id="12929" name="Line 192">
          <a:extLst>
            <a:ext uri="{FF2B5EF4-FFF2-40B4-BE49-F238E27FC236}">
              <a16:creationId xmlns:a16="http://schemas.microsoft.com/office/drawing/2014/main" id="{00000000-0008-0000-0200-000081320000}"/>
            </a:ext>
          </a:extLst>
        </xdr:cNvPr>
        <xdr:cNvSpPr>
          <a:spLocks noChangeShapeType="1"/>
        </xdr:cNvSpPr>
      </xdr:nvSpPr>
      <xdr:spPr bwMode="auto">
        <a:xfrm>
          <a:off x="4171950" y="17716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219075</xdr:colOff>
      <xdr:row>13</xdr:row>
      <xdr:rowOff>114300</xdr:rowOff>
    </xdr:from>
    <xdr:to>
      <xdr:col>13</xdr:col>
      <xdr:colOff>9525</xdr:colOff>
      <xdr:row>18</xdr:row>
      <xdr:rowOff>19050</xdr:rowOff>
    </xdr:to>
    <xdr:pic>
      <xdr:nvPicPr>
        <xdr:cNvPr id="12930" name="Picture 331">
          <a:extLst>
            <a:ext uri="{FF2B5EF4-FFF2-40B4-BE49-F238E27FC236}">
              <a16:creationId xmlns:a16="http://schemas.microsoft.com/office/drawing/2014/main" id="{00000000-0008-0000-0200-0000823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90875" y="1762125"/>
          <a:ext cx="10858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14</xdr:row>
      <xdr:rowOff>9525</xdr:rowOff>
    </xdr:from>
    <xdr:to>
      <xdr:col>7</xdr:col>
      <xdr:colOff>19050</xdr:colOff>
      <xdr:row>15</xdr:row>
      <xdr:rowOff>9525</xdr:rowOff>
    </xdr:to>
    <xdr:pic>
      <xdr:nvPicPr>
        <xdr:cNvPr id="12931" name="Picture 335">
          <a:extLst>
            <a:ext uri="{FF2B5EF4-FFF2-40B4-BE49-F238E27FC236}">
              <a16:creationId xmlns:a16="http://schemas.microsoft.com/office/drawing/2014/main" id="{00000000-0008-0000-0200-00008332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28700" y="178117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www.mediterranea-usa.com/forum.html" TargetMode="External"/><Relationship Id="rId13" Type="http://schemas.openxmlformats.org/officeDocument/2006/relationships/hyperlink" Target="https://www.mediterranea-usa.com/modern-slate.html" TargetMode="External"/><Relationship Id="rId3" Type="http://schemas.openxmlformats.org/officeDocument/2006/relationships/hyperlink" Target="http://mediterranea-usa.com/usa/touch/" TargetMode="External"/><Relationship Id="rId7" Type="http://schemas.openxmlformats.org/officeDocument/2006/relationships/hyperlink" Target="http://www.mediterranea-usa.com/chicago.html" TargetMode="External"/><Relationship Id="rId12" Type="http://schemas.openxmlformats.org/officeDocument/2006/relationships/hyperlink" Target="https://www.mediterranea-usa.com/backwoods.html" TargetMode="External"/><Relationship Id="rId2" Type="http://schemas.openxmlformats.org/officeDocument/2006/relationships/hyperlink" Target="http://mediterranea-usa.com/" TargetMode="External"/><Relationship Id="rId1" Type="http://schemas.openxmlformats.org/officeDocument/2006/relationships/hyperlink" Target="http://www.conestogatile.com/" TargetMode="External"/><Relationship Id="rId6" Type="http://schemas.openxmlformats.org/officeDocument/2006/relationships/hyperlink" Target="http://www.mediterranea-usa.com/boardwalk.html" TargetMode="External"/><Relationship Id="rId11" Type="http://schemas.openxmlformats.org/officeDocument/2006/relationships/hyperlink" Target="https://www.mediterranea-usa.com/neptune.html" TargetMode="External"/><Relationship Id="rId5" Type="http://schemas.openxmlformats.org/officeDocument/2006/relationships/hyperlink" Target="http://www.mediterranea-usa.com/vogue.html" TargetMode="External"/><Relationship Id="rId10" Type="http://schemas.openxmlformats.org/officeDocument/2006/relationships/hyperlink" Target="https://www.mediterranea-usa.com/waterfalls.html" TargetMode="External"/><Relationship Id="rId4" Type="http://schemas.openxmlformats.org/officeDocument/2006/relationships/hyperlink" Target="http://www.mediterranea-usa.com/sahara.html" TargetMode="External"/><Relationship Id="rId9" Type="http://schemas.openxmlformats.org/officeDocument/2006/relationships/hyperlink" Target="http://www.mediterranea-usa.com/symmetry.html" TargetMode="External"/><Relationship Id="rId14" Type="http://schemas.openxmlformats.org/officeDocument/2006/relationships/hyperlink" Target="https://www.mediterranea-usa.com/meritage.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2"/>
  <sheetViews>
    <sheetView topLeftCell="A15" workbookViewId="0">
      <selection activeCell="H57" sqref="H57"/>
    </sheetView>
  </sheetViews>
  <sheetFormatPr defaultRowHeight="12.75" x14ac:dyDescent="0.2"/>
  <cols>
    <col min="1" max="1" width="18.85546875" customWidth="1"/>
    <col min="2" max="8" width="9.42578125" customWidth="1"/>
  </cols>
  <sheetData>
    <row r="1" spans="1:13" ht="23.25" x14ac:dyDescent="0.35">
      <c r="A1" s="7" t="s">
        <v>55</v>
      </c>
      <c r="B1" s="102" t="s">
        <v>87</v>
      </c>
    </row>
    <row r="2" spans="1:13" x14ac:dyDescent="0.2">
      <c r="A2" s="7" t="s">
        <v>84</v>
      </c>
      <c r="B2" s="100" t="s">
        <v>88</v>
      </c>
      <c r="E2" s="189"/>
    </row>
    <row r="3" spans="1:13" ht="13.5" x14ac:dyDescent="0.25">
      <c r="A3" s="7" t="s">
        <v>72</v>
      </c>
      <c r="B3" s="213" t="s">
        <v>327</v>
      </c>
      <c r="D3" s="2"/>
      <c r="E3" s="190"/>
      <c r="F3" s="147"/>
      <c r="G3" s="147"/>
      <c r="H3" s="147"/>
      <c r="I3" s="147"/>
      <c r="J3" s="147"/>
    </row>
    <row r="4" spans="1:13" x14ac:dyDescent="0.2">
      <c r="A4" s="7" t="s">
        <v>26</v>
      </c>
      <c r="B4" s="101" t="s">
        <v>360</v>
      </c>
      <c r="C4" s="101"/>
      <c r="D4" s="101"/>
    </row>
    <row r="6" spans="1:13" x14ac:dyDescent="0.2">
      <c r="A6" s="87"/>
      <c r="B6" s="87"/>
      <c r="C6" s="87"/>
      <c r="D6" s="87"/>
      <c r="E6" s="87"/>
      <c r="F6" s="87"/>
      <c r="G6" s="87"/>
      <c r="H6" s="87"/>
    </row>
    <row r="8" spans="1:13" x14ac:dyDescent="0.2">
      <c r="A8" s="50" t="s">
        <v>40</v>
      </c>
      <c r="B8" s="51"/>
      <c r="C8" s="245"/>
      <c r="D8" s="245"/>
      <c r="E8" s="245"/>
      <c r="F8" s="245"/>
      <c r="G8" s="245"/>
      <c r="H8" s="246"/>
    </row>
    <row r="9" spans="1:13" x14ac:dyDescent="0.2">
      <c r="A9" s="3"/>
      <c r="B9" s="3"/>
      <c r="C9" s="3"/>
      <c r="D9" s="3"/>
      <c r="E9" s="3"/>
      <c r="F9" s="3"/>
      <c r="G9" s="3"/>
      <c r="H9" s="3"/>
      <c r="I9" s="3"/>
      <c r="J9" s="3"/>
      <c r="K9" s="3"/>
      <c r="L9" s="3"/>
      <c r="M9" s="3"/>
    </row>
    <row r="10" spans="1:13" x14ac:dyDescent="0.2">
      <c r="A10" s="3"/>
      <c r="B10" s="3" t="s">
        <v>29</v>
      </c>
      <c r="C10" s="3"/>
      <c r="D10" s="3"/>
      <c r="F10" s="3"/>
      <c r="G10" s="3"/>
      <c r="H10" s="3"/>
      <c r="I10" s="3"/>
      <c r="J10" s="3"/>
      <c r="K10" s="3"/>
      <c r="L10" s="3"/>
      <c r="M10" s="3"/>
    </row>
    <row r="11" spans="1:13" x14ac:dyDescent="0.2">
      <c r="A11" s="3"/>
      <c r="B11" s="3" t="s">
        <v>30</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31</v>
      </c>
      <c r="C14" s="3"/>
      <c r="D14" s="3"/>
      <c r="F14" s="3"/>
      <c r="G14" s="3"/>
      <c r="H14" s="3"/>
      <c r="I14" s="3"/>
      <c r="J14" s="3"/>
      <c r="K14" s="3"/>
      <c r="L14" s="3"/>
      <c r="M14" s="3"/>
    </row>
    <row r="15" spans="1:13" x14ac:dyDescent="0.2">
      <c r="A15" s="3"/>
      <c r="B15" s="3" t="s">
        <v>30</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32</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33</v>
      </c>
      <c r="C20" s="48"/>
      <c r="D20" s="3"/>
      <c r="E20" s="3"/>
      <c r="F20" s="3"/>
      <c r="G20" s="3"/>
      <c r="H20" s="3"/>
      <c r="I20" s="3"/>
      <c r="J20" s="3"/>
      <c r="K20" s="3"/>
      <c r="L20" s="3"/>
      <c r="M20" s="3"/>
    </row>
    <row r="21" spans="1:13" x14ac:dyDescent="0.2">
      <c r="B21" s="49" t="s">
        <v>14</v>
      </c>
      <c r="C21" s="49" t="s">
        <v>34</v>
      </c>
      <c r="D21" s="3"/>
      <c r="E21" s="3"/>
      <c r="F21" s="3"/>
      <c r="G21" s="3"/>
      <c r="H21" s="3"/>
      <c r="I21" s="3"/>
      <c r="J21" s="3"/>
      <c r="K21" s="3"/>
      <c r="L21" s="3"/>
      <c r="M21" s="3"/>
    </row>
    <row r="22" spans="1:13" x14ac:dyDescent="0.2">
      <c r="B22" s="47" t="str">
        <f>+B3</f>
        <v>G</v>
      </c>
      <c r="C22" s="63"/>
      <c r="D22" s="3"/>
      <c r="E22" s="3"/>
      <c r="F22" s="3"/>
      <c r="G22" s="3"/>
      <c r="H22" s="3"/>
      <c r="I22" s="3"/>
      <c r="J22" s="3"/>
      <c r="K22" s="3"/>
      <c r="L22" s="3"/>
      <c r="M22" s="3"/>
    </row>
    <row r="23" spans="1:13" x14ac:dyDescent="0.2">
      <c r="B23" s="6"/>
      <c r="C23" s="103"/>
      <c r="D23" s="3"/>
      <c r="E23" s="3"/>
      <c r="F23" s="3"/>
      <c r="G23" s="3"/>
      <c r="H23" s="3"/>
      <c r="I23" s="3"/>
      <c r="J23" s="3"/>
      <c r="K23" s="3"/>
      <c r="L23" s="3"/>
      <c r="M23" s="3"/>
    </row>
    <row r="24" spans="1:13" x14ac:dyDescent="0.2">
      <c r="A24" s="3"/>
      <c r="B24" s="3" t="s">
        <v>35</v>
      </c>
      <c r="C24" s="3"/>
      <c r="D24" s="3"/>
      <c r="F24" s="3"/>
      <c r="G24" s="3"/>
      <c r="H24" s="3"/>
      <c r="I24" s="3"/>
      <c r="J24" s="3"/>
      <c r="K24" s="3"/>
      <c r="L24" s="3"/>
      <c r="M24" s="3"/>
    </row>
    <row r="25" spans="1:13" x14ac:dyDescent="0.2">
      <c r="A25" s="3"/>
      <c r="B25" s="3" t="s">
        <v>30</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63</v>
      </c>
      <c r="B28" s="3" t="s">
        <v>36</v>
      </c>
      <c r="C28" s="3"/>
      <c r="D28" s="3"/>
      <c r="E28" s="3"/>
      <c r="F28" s="3"/>
      <c r="G28" s="3"/>
      <c r="H28" s="3"/>
      <c r="I28" s="3"/>
      <c r="J28" s="3"/>
      <c r="K28" s="3"/>
      <c r="L28" s="3"/>
      <c r="M28" s="3"/>
    </row>
    <row r="29" spans="1:13" x14ac:dyDescent="0.2">
      <c r="A29" s="79"/>
      <c r="B29" s="3" t="s">
        <v>5</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64</v>
      </c>
      <c r="B31" s="3" t="s">
        <v>65</v>
      </c>
      <c r="C31" s="3"/>
      <c r="D31" s="3"/>
      <c r="E31" s="3"/>
      <c r="F31" s="3"/>
      <c r="G31" s="3"/>
      <c r="H31" s="3"/>
      <c r="I31" s="3"/>
      <c r="J31" s="3"/>
      <c r="K31" s="3"/>
      <c r="L31" s="3"/>
      <c r="M31" s="3"/>
    </row>
    <row r="32" spans="1:13" x14ac:dyDescent="0.2">
      <c r="A32" s="79"/>
      <c r="B32" s="3" t="s">
        <v>77</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66</v>
      </c>
      <c r="B34" s="3" t="s">
        <v>41</v>
      </c>
      <c r="C34" s="3"/>
      <c r="D34" s="3"/>
      <c r="E34" s="3"/>
      <c r="F34" s="3"/>
      <c r="G34" s="3"/>
      <c r="H34" s="3"/>
      <c r="I34" s="3"/>
      <c r="J34" s="3"/>
      <c r="K34" s="3"/>
      <c r="L34" s="3"/>
      <c r="M34" s="3"/>
    </row>
    <row r="35" spans="1:13" x14ac:dyDescent="0.2">
      <c r="A35" s="79"/>
      <c r="B35" s="3" t="s">
        <v>78</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97" t="s">
        <v>52</v>
      </c>
      <c r="C37" s="97" t="s">
        <v>67</v>
      </c>
      <c r="D37" s="247" t="s">
        <v>53</v>
      </c>
      <c r="E37" s="248"/>
      <c r="F37" s="97" t="s">
        <v>68</v>
      </c>
      <c r="G37" s="97" t="s">
        <v>69</v>
      </c>
      <c r="H37" s="97" t="s">
        <v>70</v>
      </c>
      <c r="I37" s="3"/>
      <c r="J37" s="3"/>
      <c r="K37" s="3"/>
      <c r="L37" s="3"/>
      <c r="M37" s="3"/>
    </row>
    <row r="38" spans="1:13" x14ac:dyDescent="0.2">
      <c r="B38" s="98">
        <v>1</v>
      </c>
      <c r="C38" s="118"/>
      <c r="D38" s="99" t="s">
        <v>54</v>
      </c>
      <c r="E38" s="96"/>
      <c r="F38" s="119" t="s">
        <v>71</v>
      </c>
      <c r="G38" s="119">
        <v>0</v>
      </c>
      <c r="H38" s="119"/>
      <c r="I38" s="3"/>
      <c r="J38" s="3"/>
      <c r="K38" s="3"/>
      <c r="L38" s="3"/>
      <c r="M38" s="3"/>
    </row>
    <row r="39" spans="1:13" x14ac:dyDescent="0.2">
      <c r="B39" s="98">
        <v>2</v>
      </c>
      <c r="C39" s="118"/>
      <c r="D39" s="99" t="s">
        <v>44</v>
      </c>
      <c r="E39" s="96"/>
      <c r="F39" s="119" t="s">
        <v>71</v>
      </c>
      <c r="G39" s="119">
        <v>0</v>
      </c>
      <c r="H39" s="119"/>
      <c r="I39" s="3"/>
      <c r="J39" s="3"/>
      <c r="K39" s="3"/>
      <c r="L39" s="3"/>
      <c r="M39" s="3"/>
    </row>
    <row r="40" spans="1:13" x14ac:dyDescent="0.2">
      <c r="B40" s="98">
        <v>3</v>
      </c>
      <c r="C40" s="118"/>
      <c r="D40" s="99" t="s">
        <v>6</v>
      </c>
      <c r="E40" s="96"/>
      <c r="F40" s="119" t="s">
        <v>71</v>
      </c>
      <c r="G40" s="119">
        <v>0</v>
      </c>
      <c r="H40" s="119"/>
      <c r="I40" s="3"/>
      <c r="J40" s="3"/>
      <c r="K40" s="3"/>
      <c r="L40" s="3"/>
      <c r="M40" s="3"/>
    </row>
    <row r="41" spans="1:13" x14ac:dyDescent="0.2">
      <c r="B41" s="98">
        <v>4</v>
      </c>
      <c r="C41" s="118"/>
      <c r="D41" s="99" t="s">
        <v>221</v>
      </c>
      <c r="E41" s="96"/>
      <c r="F41" s="119" t="s">
        <v>71</v>
      </c>
      <c r="G41" s="119">
        <v>0</v>
      </c>
      <c r="H41" s="119"/>
      <c r="I41" s="3"/>
      <c r="J41" s="3"/>
      <c r="K41" s="3"/>
      <c r="L41" s="3"/>
      <c r="M41" s="3"/>
    </row>
    <row r="42" spans="1:13" x14ac:dyDescent="0.2">
      <c r="B42" s="98">
        <v>5</v>
      </c>
      <c r="C42" s="118"/>
      <c r="D42" s="99" t="s">
        <v>222</v>
      </c>
      <c r="E42" s="96"/>
      <c r="F42" s="119" t="s">
        <v>71</v>
      </c>
      <c r="G42" s="119">
        <v>0</v>
      </c>
      <c r="H42" s="119"/>
      <c r="I42" s="3"/>
      <c r="J42" s="3"/>
      <c r="K42" s="3"/>
      <c r="L42" s="3"/>
      <c r="M42" s="3"/>
    </row>
    <row r="43" spans="1:13" x14ac:dyDescent="0.2">
      <c r="B43" s="98">
        <v>6</v>
      </c>
      <c r="C43" s="118"/>
      <c r="D43" s="99" t="s">
        <v>223</v>
      </c>
      <c r="E43" s="96"/>
      <c r="F43" s="119" t="s">
        <v>71</v>
      </c>
      <c r="G43" s="119">
        <v>0</v>
      </c>
      <c r="H43" s="119"/>
      <c r="I43" s="3"/>
      <c r="J43" s="3"/>
      <c r="K43" s="3" t="s">
        <v>344</v>
      </c>
      <c r="L43" s="3"/>
      <c r="M43" s="3"/>
    </row>
    <row r="44" spans="1:13" x14ac:dyDescent="0.2">
      <c r="B44" s="98">
        <v>7</v>
      </c>
      <c r="C44" s="118"/>
      <c r="D44" s="99" t="s">
        <v>226</v>
      </c>
      <c r="E44" s="96"/>
      <c r="F44" s="119" t="s">
        <v>71</v>
      </c>
      <c r="G44" s="119">
        <v>0</v>
      </c>
      <c r="H44" s="119"/>
      <c r="I44" s="3"/>
      <c r="J44" s="3"/>
      <c r="K44" s="3"/>
      <c r="L44" s="3"/>
      <c r="M44" s="3"/>
    </row>
    <row r="45" spans="1:13" x14ac:dyDescent="0.2">
      <c r="B45" s="98">
        <v>8</v>
      </c>
      <c r="C45" s="118"/>
      <c r="D45" s="99" t="s">
        <v>224</v>
      </c>
      <c r="E45" s="96"/>
      <c r="F45" s="119" t="s">
        <v>71</v>
      </c>
      <c r="G45" s="119">
        <v>0</v>
      </c>
      <c r="H45" s="119"/>
      <c r="I45" s="3"/>
      <c r="J45" s="3"/>
      <c r="K45" s="3"/>
      <c r="L45" s="3"/>
      <c r="M45" s="3"/>
    </row>
    <row r="46" spans="1:13" x14ac:dyDescent="0.2">
      <c r="B46" s="98">
        <v>9</v>
      </c>
      <c r="C46" s="118"/>
      <c r="D46" s="99" t="s">
        <v>225</v>
      </c>
      <c r="E46" s="96"/>
      <c r="F46" s="119" t="s">
        <v>71</v>
      </c>
      <c r="G46" s="119">
        <v>0</v>
      </c>
      <c r="H46" s="119"/>
      <c r="I46" s="3"/>
      <c r="J46" s="3"/>
      <c r="K46" s="3"/>
      <c r="L46" s="3"/>
      <c r="M46" s="3"/>
    </row>
    <row r="47" spans="1:13" x14ac:dyDescent="0.2">
      <c r="A47" s="3"/>
      <c r="B47" s="3"/>
      <c r="C47" s="3"/>
      <c r="D47" s="3"/>
      <c r="E47" s="3"/>
      <c r="F47" s="3"/>
      <c r="G47" s="3"/>
      <c r="H47" s="3"/>
      <c r="I47" s="3"/>
      <c r="J47" s="3"/>
      <c r="K47" s="3"/>
      <c r="L47" s="3"/>
      <c r="M47" s="3"/>
    </row>
    <row r="48" spans="1:13" x14ac:dyDescent="0.2">
      <c r="A48" s="3" t="s">
        <v>37</v>
      </c>
      <c r="B48" s="3"/>
      <c r="C48" s="3"/>
      <c r="D48" s="3"/>
      <c r="E48" s="3"/>
      <c r="F48" s="3"/>
      <c r="G48" s="3"/>
      <c r="H48" s="3"/>
      <c r="I48" s="3"/>
      <c r="J48" s="3"/>
      <c r="K48" s="3"/>
      <c r="L48" s="3"/>
      <c r="M48" s="3"/>
    </row>
    <row r="49" spans="1:13" x14ac:dyDescent="0.2">
      <c r="A49" s="3" t="s">
        <v>86</v>
      </c>
      <c r="B49" s="3"/>
      <c r="C49" s="3"/>
      <c r="D49" s="3"/>
      <c r="E49" s="3"/>
      <c r="F49" s="3"/>
      <c r="G49" s="3"/>
      <c r="H49" s="3"/>
      <c r="I49" s="3"/>
      <c r="J49" s="3"/>
      <c r="K49" s="3"/>
      <c r="L49" s="3"/>
      <c r="M49" s="3"/>
    </row>
    <row r="50" spans="1:13" x14ac:dyDescent="0.2">
      <c r="A50" s="3"/>
      <c r="B50" s="3"/>
      <c r="C50" s="3"/>
      <c r="D50" s="3"/>
      <c r="E50" s="3"/>
      <c r="F50" s="3"/>
      <c r="G50" s="3"/>
      <c r="H50" s="3"/>
      <c r="I50" s="3"/>
      <c r="J50" s="3"/>
      <c r="K50" s="3"/>
      <c r="L50" s="3"/>
      <c r="M50" s="3"/>
    </row>
    <row r="51" spans="1:13" x14ac:dyDescent="0.2">
      <c r="A51" s="3"/>
      <c r="B51" s="3" t="s">
        <v>38</v>
      </c>
      <c r="C51" s="3"/>
      <c r="D51" s="3"/>
      <c r="F51" s="3"/>
      <c r="G51" s="3"/>
      <c r="H51" s="3"/>
      <c r="I51" s="3"/>
      <c r="J51" s="3"/>
      <c r="K51" s="3"/>
      <c r="L51" s="3"/>
      <c r="M51" s="3"/>
    </row>
    <row r="52" spans="1:13" x14ac:dyDescent="0.2">
      <c r="A52" s="3"/>
      <c r="B52" s="3" t="s">
        <v>30</v>
      </c>
      <c r="C52" s="3"/>
      <c r="D52" s="3"/>
      <c r="F52" s="3"/>
      <c r="G52" s="3"/>
      <c r="H52" s="3"/>
      <c r="I52" s="3"/>
      <c r="J52" s="3"/>
      <c r="K52" s="3"/>
      <c r="L52" s="3"/>
      <c r="M52" s="3"/>
    </row>
    <row r="53" spans="1:13" x14ac:dyDescent="0.2">
      <c r="A53" s="3"/>
      <c r="B53" s="3"/>
      <c r="C53" s="3"/>
      <c r="D53" s="3"/>
      <c r="E53" s="3"/>
      <c r="F53" s="3"/>
      <c r="G53" s="3"/>
      <c r="H53" s="3"/>
      <c r="I53" s="3"/>
      <c r="J53" s="3"/>
      <c r="K53" s="3"/>
      <c r="L53" s="3"/>
      <c r="M53" s="3"/>
    </row>
    <row r="54" spans="1:13" x14ac:dyDescent="0.2">
      <c r="A54" s="3"/>
      <c r="B54" s="3"/>
      <c r="C54" s="3"/>
      <c r="D54" s="3"/>
      <c r="E54" s="3"/>
      <c r="F54" s="3"/>
      <c r="G54" s="3"/>
      <c r="H54" s="3"/>
      <c r="I54" s="3"/>
      <c r="J54" s="3"/>
      <c r="K54" s="3"/>
      <c r="L54" s="3"/>
      <c r="M54" s="3"/>
    </row>
    <row r="55" spans="1:13" x14ac:dyDescent="0.2">
      <c r="A55" s="3"/>
      <c r="B55" s="3" t="s">
        <v>39</v>
      </c>
      <c r="C55" s="3"/>
      <c r="D55" s="3"/>
      <c r="F55" s="3"/>
      <c r="G55" s="3"/>
      <c r="H55" s="3"/>
      <c r="I55" s="3"/>
      <c r="J55" s="3"/>
      <c r="K55" s="3"/>
      <c r="L55" s="3"/>
      <c r="M55" s="3"/>
    </row>
    <row r="56" spans="1:13" x14ac:dyDescent="0.2">
      <c r="A56" s="3"/>
      <c r="B56" s="3" t="s">
        <v>30</v>
      </c>
      <c r="C56" s="3"/>
      <c r="D56" s="3"/>
      <c r="F56" s="3"/>
      <c r="G56" s="3"/>
      <c r="H56" s="3"/>
      <c r="I56" s="3"/>
      <c r="J56" s="3"/>
      <c r="K56" s="3"/>
      <c r="L56" s="3"/>
      <c r="M56" s="3"/>
    </row>
    <row r="57" spans="1:13" x14ac:dyDescent="0.2">
      <c r="A57" s="3"/>
      <c r="B57" s="3"/>
      <c r="C57" s="3"/>
      <c r="D57" s="3"/>
      <c r="E57" s="3"/>
      <c r="F57" s="3"/>
      <c r="G57" s="3"/>
      <c r="H57" s="85" t="s">
        <v>85</v>
      </c>
      <c r="I57" s="3"/>
      <c r="J57" s="3"/>
      <c r="K57" s="3"/>
      <c r="L57" s="3"/>
      <c r="M57" s="3"/>
    </row>
    <row r="58" spans="1:13" x14ac:dyDescent="0.2">
      <c r="A58" s="3"/>
      <c r="B58" s="3"/>
      <c r="C58" s="3"/>
      <c r="D58" s="3"/>
      <c r="E58" s="3"/>
      <c r="F58" s="3"/>
      <c r="G58" s="3"/>
      <c r="H58" s="3"/>
      <c r="I58" s="3"/>
      <c r="J58" s="3"/>
      <c r="K58" s="3"/>
      <c r="L58" s="3"/>
      <c r="M58" s="3"/>
    </row>
    <row r="59" spans="1:13" x14ac:dyDescent="0.2">
      <c r="A59" s="3" t="s">
        <v>3</v>
      </c>
      <c r="B59" s="3"/>
      <c r="C59" s="3"/>
      <c r="D59" s="3"/>
      <c r="E59" s="3"/>
      <c r="F59" s="3"/>
      <c r="G59" s="3"/>
      <c r="H59" s="3"/>
      <c r="I59" s="3"/>
      <c r="J59" s="3"/>
      <c r="K59" s="3"/>
      <c r="L59" s="3"/>
      <c r="M59" s="3"/>
    </row>
    <row r="60" spans="1:13" x14ac:dyDescent="0.2">
      <c r="A60" s="3" t="s">
        <v>4</v>
      </c>
      <c r="B60" s="3"/>
      <c r="C60" s="3"/>
      <c r="D60" s="3"/>
      <c r="E60" s="3"/>
      <c r="F60" s="3"/>
      <c r="G60" s="3"/>
      <c r="H60" s="3"/>
      <c r="I60" s="3"/>
      <c r="J60" s="3"/>
      <c r="K60" s="3"/>
      <c r="L60" s="3"/>
      <c r="M60" s="3"/>
    </row>
    <row r="61" spans="1:13" x14ac:dyDescent="0.2">
      <c r="A61" s="3"/>
      <c r="B61" s="3"/>
      <c r="C61" s="3"/>
      <c r="D61" s="3"/>
      <c r="E61" s="3"/>
      <c r="F61" s="3"/>
      <c r="G61" s="3"/>
      <c r="H61" s="3"/>
      <c r="I61" s="3"/>
      <c r="J61" s="3"/>
      <c r="K61" s="3"/>
      <c r="L61" s="3"/>
      <c r="M61" s="3"/>
    </row>
    <row r="62" spans="1:13" x14ac:dyDescent="0.2">
      <c r="A62" s="87"/>
      <c r="B62" s="87"/>
      <c r="C62" s="87"/>
      <c r="D62" s="87"/>
      <c r="E62" s="87"/>
      <c r="F62" s="87"/>
      <c r="G62" s="87"/>
      <c r="H62" s="87"/>
    </row>
  </sheetData>
  <mergeCells count="2">
    <mergeCell ref="C8:H8"/>
    <mergeCell ref="D37:E37"/>
  </mergeCells>
  <phoneticPr fontId="0" type="noConversion"/>
  <pageMargins left="0.75" right="0.75" top="1" bottom="1" header="0.5" footer="0.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50</xdr:row>
                    <xdr:rowOff>28575</xdr:rowOff>
                  </from>
                  <to>
                    <xdr:col>0</xdr:col>
                    <xdr:colOff>1038225</xdr:colOff>
                    <xdr:row>52</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54</xdr:row>
                    <xdr:rowOff>28575</xdr:rowOff>
                  </from>
                  <to>
                    <xdr:col>0</xdr:col>
                    <xdr:colOff>1038225</xdr:colOff>
                    <xdr:row>56</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53"/>
  <sheetViews>
    <sheetView workbookViewId="0">
      <selection sqref="A1:K52"/>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1" spans="1:19" s="81" customFormat="1" x14ac:dyDescent="0.2">
      <c r="A1" s="79"/>
      <c r="B1" s="79"/>
      <c r="C1" s="3"/>
      <c r="D1" s="3"/>
      <c r="E1" s="3"/>
      <c r="G1" s="79"/>
      <c r="H1" s="79"/>
      <c r="I1" s="3"/>
      <c r="J1" s="3"/>
      <c r="K1" s="3"/>
    </row>
    <row r="2" spans="1:19" s="81" customFormat="1" x14ac:dyDescent="0.2">
      <c r="A2" s="79"/>
      <c r="B2" s="79"/>
      <c r="C2" s="3"/>
      <c r="D2" s="3"/>
      <c r="E2" s="3"/>
      <c r="G2" s="79"/>
      <c r="H2" s="79"/>
      <c r="I2" s="3"/>
      <c r="J2" s="3"/>
      <c r="K2" s="3"/>
    </row>
    <row r="3" spans="1:19" s="81" customFormat="1" ht="15.75" x14ac:dyDescent="0.2">
      <c r="A3" s="82"/>
      <c r="B3" s="82"/>
      <c r="C3" s="82"/>
      <c r="D3" s="82"/>
      <c r="E3" s="82"/>
      <c r="F3" s="251" t="str">
        <f>"File '"&amp;Instructions!B2&amp;"' - "&amp;Instructions!B1</f>
        <v>File 'M' - Mediterranea</v>
      </c>
      <c r="G3" s="251"/>
      <c r="H3" s="251"/>
      <c r="I3" s="251"/>
      <c r="J3" s="251"/>
      <c r="K3" s="251"/>
      <c r="Q3" s="11"/>
      <c r="R3" s="6"/>
      <c r="S3" s="36"/>
    </row>
    <row r="4" spans="1:19" s="81" customFormat="1" ht="15.75" x14ac:dyDescent="0.2">
      <c r="A4" s="82"/>
      <c r="B4" s="82"/>
      <c r="C4" s="82"/>
      <c r="D4" s="82"/>
      <c r="E4" s="206"/>
      <c r="G4" s="79"/>
      <c r="H4" s="79"/>
      <c r="I4" s="3"/>
      <c r="J4" s="3"/>
      <c r="K4" s="3"/>
      <c r="Q4" s="11"/>
      <c r="R4" s="6"/>
      <c r="S4" s="36"/>
    </row>
    <row r="5" spans="1:19" s="81" customFormat="1" ht="15.75" x14ac:dyDescent="0.2">
      <c r="A5" s="82"/>
      <c r="B5" s="82"/>
      <c r="C5" s="82"/>
      <c r="D5" s="82"/>
      <c r="E5" s="82"/>
      <c r="F5" s="82"/>
      <c r="G5" s="82"/>
      <c r="H5" s="82"/>
      <c r="I5" s="82"/>
      <c r="J5" s="82"/>
      <c r="K5" s="82"/>
      <c r="L5" s="3"/>
      <c r="M5" s="3"/>
      <c r="N5" s="3"/>
      <c r="O5" s="3"/>
      <c r="P5" s="4"/>
      <c r="Q5" s="11"/>
      <c r="R5" s="6"/>
      <c r="S5" s="36"/>
    </row>
    <row r="6" spans="1:19" s="81" customFormat="1" ht="15.75" x14ac:dyDescent="0.2">
      <c r="A6" s="249" t="str">
        <f>"Price List Index - "&amp;Instructions!B4</f>
        <v>Price List Index - 11/1/25 (Updated)</v>
      </c>
      <c r="B6" s="249"/>
      <c r="C6" s="249"/>
      <c r="D6" s="249"/>
      <c r="E6" s="249"/>
      <c r="F6" s="249"/>
      <c r="G6" s="249"/>
      <c r="H6" s="249"/>
      <c r="I6" s="249"/>
      <c r="J6" s="249"/>
      <c r="K6" s="249"/>
      <c r="L6" s="3"/>
      <c r="M6" s="3"/>
      <c r="N6" s="3"/>
      <c r="O6" s="3"/>
      <c r="P6" s="4"/>
      <c r="Q6" s="11"/>
      <c r="R6" s="6"/>
      <c r="S6" s="36"/>
    </row>
    <row r="7" spans="1:19" s="81" customFormat="1" ht="6" customHeight="1" x14ac:dyDescent="0.2">
      <c r="A7" s="82"/>
      <c r="B7" s="82"/>
      <c r="C7" s="82"/>
      <c r="D7" s="82"/>
      <c r="E7" s="82"/>
      <c r="F7" s="82"/>
      <c r="G7" s="82"/>
      <c r="H7" s="82"/>
      <c r="I7" s="82"/>
      <c r="J7" s="82"/>
      <c r="K7" s="82"/>
      <c r="L7" s="3"/>
      <c r="M7" s="3"/>
      <c r="N7" s="3"/>
      <c r="O7" s="3"/>
      <c r="P7" s="4"/>
      <c r="Q7" s="11"/>
      <c r="R7" s="6"/>
      <c r="S7" s="36"/>
    </row>
    <row r="8" spans="1:19" s="81" customFormat="1" ht="3" customHeight="1" x14ac:dyDescent="0.2">
      <c r="A8" s="83"/>
      <c r="B8" s="83"/>
      <c r="C8" s="83"/>
      <c r="D8" s="83"/>
      <c r="E8" s="83"/>
      <c r="F8" s="83"/>
      <c r="G8" s="83"/>
      <c r="H8" s="83"/>
      <c r="I8" s="83"/>
      <c r="J8" s="83"/>
      <c r="K8" s="83"/>
    </row>
    <row r="9" spans="1:19" s="81" customFormat="1" ht="3" customHeight="1" x14ac:dyDescent="0.2">
      <c r="A9" s="84"/>
      <c r="B9" s="84"/>
      <c r="C9" s="84"/>
      <c r="D9" s="84"/>
      <c r="E9" s="84"/>
      <c r="F9" s="84"/>
      <c r="G9" s="84"/>
      <c r="H9" s="84"/>
      <c r="I9" s="84"/>
      <c r="J9" s="84"/>
      <c r="K9" s="84"/>
    </row>
    <row r="10" spans="1:19" s="81" customFormat="1" x14ac:dyDescent="0.2">
      <c r="A10" s="79"/>
      <c r="B10" s="79"/>
      <c r="C10" s="3"/>
      <c r="D10" s="3"/>
      <c r="E10" s="3"/>
      <c r="G10" s="79"/>
      <c r="H10" s="79"/>
      <c r="I10" s="3"/>
      <c r="J10" s="3"/>
      <c r="K10" s="3"/>
    </row>
    <row r="11" spans="1:19" s="81" customFormat="1" x14ac:dyDescent="0.2">
      <c r="A11" s="207" t="s">
        <v>7</v>
      </c>
      <c r="B11" s="208"/>
      <c r="C11" s="207" t="s">
        <v>48</v>
      </c>
      <c r="D11" s="208"/>
      <c r="E11" s="207" t="s">
        <v>49</v>
      </c>
      <c r="F11" s="209"/>
      <c r="G11" s="207"/>
      <c r="H11" s="208"/>
      <c r="I11" s="208"/>
      <c r="J11" s="208"/>
      <c r="K11" s="208"/>
    </row>
    <row r="12" spans="1:19" s="81" customFormat="1" ht="15" customHeight="1" x14ac:dyDescent="0.2">
      <c r="A12" s="6">
        <v>1</v>
      </c>
      <c r="B12" s="79"/>
      <c r="C12" s="3" t="s">
        <v>245</v>
      </c>
      <c r="D12" s="3"/>
      <c r="E12" s="3" t="s">
        <v>109</v>
      </c>
      <c r="F12" s="159"/>
      <c r="G12" s="91"/>
      <c r="H12" s="79"/>
      <c r="I12" s="3"/>
      <c r="J12" s="3"/>
      <c r="K12" s="3"/>
      <c r="L12" s="159"/>
      <c r="M12" s="159"/>
    </row>
    <row r="13" spans="1:19" s="81" customFormat="1" ht="15" customHeight="1" x14ac:dyDescent="0.2">
      <c r="A13" s="6">
        <v>1</v>
      </c>
      <c r="B13" s="79"/>
      <c r="C13" s="3" t="s">
        <v>128</v>
      </c>
      <c r="D13" s="3"/>
      <c r="E13" s="3" t="s">
        <v>109</v>
      </c>
      <c r="F13" s="159"/>
      <c r="G13" s="91"/>
      <c r="H13" s="79"/>
      <c r="I13" s="3"/>
      <c r="J13" s="3"/>
      <c r="K13" s="3"/>
      <c r="L13" s="159"/>
      <c r="M13" s="159"/>
    </row>
    <row r="14" spans="1:19" s="81" customFormat="1" ht="15" customHeight="1" x14ac:dyDescent="0.2">
      <c r="A14" s="6">
        <v>1</v>
      </c>
      <c r="B14" s="79"/>
      <c r="C14" s="3" t="s">
        <v>143</v>
      </c>
      <c r="D14" s="3"/>
      <c r="E14" s="3" t="s">
        <v>129</v>
      </c>
      <c r="F14" s="159"/>
      <c r="G14" s="91"/>
      <c r="H14" s="79"/>
      <c r="I14" s="3"/>
      <c r="J14" s="3"/>
      <c r="K14" s="3"/>
      <c r="L14" s="159"/>
      <c r="M14" s="159"/>
    </row>
    <row r="15" spans="1:19" s="81" customFormat="1" ht="15" customHeight="1" x14ac:dyDescent="0.2">
      <c r="A15" s="92">
        <v>1</v>
      </c>
      <c r="B15" s="79"/>
      <c r="C15" s="3" t="s">
        <v>156</v>
      </c>
      <c r="D15" s="3"/>
      <c r="E15" s="3" t="s">
        <v>129</v>
      </c>
      <c r="F15" s="159"/>
      <c r="G15" s="91"/>
      <c r="H15" s="80"/>
      <c r="I15" s="3"/>
      <c r="J15" s="3"/>
      <c r="K15" s="3"/>
      <c r="L15" s="159"/>
      <c r="M15" s="159"/>
    </row>
    <row r="16" spans="1:19" s="81" customFormat="1" ht="15" customHeight="1" x14ac:dyDescent="0.2">
      <c r="A16" s="92">
        <v>1</v>
      </c>
      <c r="B16" s="199"/>
      <c r="C16" s="210" t="s">
        <v>317</v>
      </c>
      <c r="D16" s="3"/>
      <c r="E16" s="3" t="s">
        <v>129</v>
      </c>
      <c r="F16" s="159"/>
      <c r="G16" s="91"/>
      <c r="H16" s="79"/>
      <c r="I16" s="3"/>
      <c r="J16" s="3"/>
      <c r="K16" s="3"/>
      <c r="L16" s="159"/>
      <c r="M16" s="159"/>
    </row>
    <row r="17" spans="1:13" s="81" customFormat="1" ht="15" customHeight="1" x14ac:dyDescent="0.2">
      <c r="A17" s="92">
        <v>1</v>
      </c>
      <c r="B17" s="79"/>
      <c r="C17" s="3" t="s">
        <v>301</v>
      </c>
      <c r="D17" s="3"/>
      <c r="E17" s="3" t="s">
        <v>109</v>
      </c>
      <c r="F17" s="159"/>
      <c r="G17" s="91"/>
      <c r="H17" s="79"/>
      <c r="I17" s="3"/>
      <c r="J17" s="3"/>
      <c r="K17" s="3"/>
      <c r="L17" s="159"/>
      <c r="M17" s="159"/>
    </row>
    <row r="18" spans="1:13" s="81" customFormat="1" ht="15" customHeight="1" x14ac:dyDescent="0.2">
      <c r="A18" s="92">
        <v>1</v>
      </c>
      <c r="B18" s="79"/>
      <c r="C18" s="220" t="s">
        <v>352</v>
      </c>
      <c r="D18" s="220"/>
      <c r="E18" s="220" t="s">
        <v>266</v>
      </c>
      <c r="F18" s="159"/>
      <c r="G18" s="91"/>
      <c r="H18" s="80"/>
      <c r="I18" s="3"/>
      <c r="J18" s="3"/>
      <c r="K18" s="3"/>
      <c r="L18" s="159"/>
      <c r="M18" s="159"/>
    </row>
    <row r="19" spans="1:13" s="81" customFormat="1" ht="15" customHeight="1" x14ac:dyDescent="0.2">
      <c r="A19" s="92">
        <v>1</v>
      </c>
      <c r="B19" s="79"/>
      <c r="C19" s="3" t="s">
        <v>157</v>
      </c>
      <c r="D19" s="3"/>
      <c r="E19" s="3" t="s">
        <v>158</v>
      </c>
      <c r="F19" s="159"/>
      <c r="G19" s="91"/>
      <c r="H19" s="79"/>
      <c r="I19" s="3"/>
      <c r="J19" s="3"/>
      <c r="K19" s="3"/>
      <c r="L19" s="159"/>
      <c r="M19" s="159"/>
    </row>
    <row r="20" spans="1:13" s="81" customFormat="1" ht="15" customHeight="1" x14ac:dyDescent="0.2">
      <c r="A20" s="92">
        <v>2</v>
      </c>
      <c r="B20" s="79"/>
      <c r="C20" s="3" t="s">
        <v>208</v>
      </c>
      <c r="D20" s="3"/>
      <c r="E20" s="3" t="s">
        <v>109</v>
      </c>
      <c r="F20" s="159"/>
      <c r="G20" s="91"/>
      <c r="H20" s="79"/>
      <c r="I20" s="3"/>
      <c r="J20" s="3"/>
      <c r="K20" s="3"/>
      <c r="L20" s="159"/>
      <c r="M20" s="159"/>
    </row>
    <row r="21" spans="1:13" s="81" customFormat="1" ht="15" customHeight="1" x14ac:dyDescent="0.2">
      <c r="A21" s="92">
        <v>2</v>
      </c>
      <c r="B21" s="79"/>
      <c r="C21" s="3" t="s">
        <v>123</v>
      </c>
      <c r="D21" s="3"/>
      <c r="E21" s="3" t="s">
        <v>109</v>
      </c>
      <c r="F21" s="159"/>
      <c r="G21" s="91"/>
      <c r="H21" s="79"/>
      <c r="I21" s="3"/>
      <c r="J21" s="3"/>
      <c r="K21" s="3"/>
      <c r="L21" s="159"/>
      <c r="M21" s="159"/>
    </row>
    <row r="22" spans="1:13" s="81" customFormat="1" ht="15" customHeight="1" x14ac:dyDescent="0.2">
      <c r="A22" s="92">
        <v>2</v>
      </c>
      <c r="B22" s="79"/>
      <c r="C22" s="3" t="s">
        <v>184</v>
      </c>
      <c r="D22" s="3"/>
      <c r="E22" s="3" t="s">
        <v>129</v>
      </c>
      <c r="F22" s="159"/>
      <c r="G22" s="91"/>
      <c r="H22" s="79"/>
      <c r="I22" s="3"/>
      <c r="J22" s="3"/>
      <c r="K22" s="3"/>
      <c r="L22" s="159"/>
      <c r="M22" s="159"/>
    </row>
    <row r="23" spans="1:13" s="81" customFormat="1" ht="15" customHeight="1" x14ac:dyDescent="0.2">
      <c r="A23" s="92">
        <v>2</v>
      </c>
      <c r="B23" s="79"/>
      <c r="C23" s="3" t="s">
        <v>247</v>
      </c>
      <c r="D23" s="3"/>
      <c r="E23" s="3" t="s">
        <v>129</v>
      </c>
      <c r="F23" s="159"/>
      <c r="G23" s="91"/>
      <c r="H23" s="79"/>
      <c r="I23" s="3"/>
      <c r="J23" s="3"/>
      <c r="K23" s="3"/>
      <c r="L23" s="159"/>
      <c r="M23" s="159"/>
    </row>
    <row r="24" spans="1:13" s="81" customFormat="1" ht="15" customHeight="1" x14ac:dyDescent="0.2">
      <c r="A24" s="92"/>
      <c r="B24" s="79"/>
      <c r="C24" s="220"/>
      <c r="D24" s="220"/>
      <c r="E24" s="220"/>
      <c r="F24" s="159"/>
      <c r="G24" s="91"/>
      <c r="H24" s="79"/>
      <c r="I24" s="3"/>
      <c r="J24" s="3"/>
      <c r="K24" s="3"/>
      <c r="L24" s="159"/>
      <c r="M24" s="159"/>
    </row>
    <row r="25" spans="1:13" s="81" customFormat="1" ht="15" customHeight="1" x14ac:dyDescent="0.2">
      <c r="A25" s="92"/>
      <c r="B25" s="79"/>
      <c r="C25" s="3"/>
      <c r="D25" s="3"/>
      <c r="E25" s="3"/>
      <c r="F25" s="159"/>
      <c r="G25" s="91"/>
      <c r="H25" s="79"/>
      <c r="I25" s="3"/>
      <c r="J25" s="3"/>
      <c r="K25" s="3"/>
      <c r="L25" s="159"/>
      <c r="M25" s="159"/>
    </row>
    <row r="26" spans="1:13" s="81" customFormat="1" ht="15" customHeight="1" x14ac:dyDescent="0.2">
      <c r="A26" s="92"/>
      <c r="B26" s="79"/>
      <c r="C26" s="3"/>
      <c r="D26" s="3"/>
      <c r="E26" s="3"/>
      <c r="F26" s="159"/>
      <c r="G26" s="91"/>
      <c r="H26" s="79"/>
      <c r="I26" s="3"/>
      <c r="J26" s="3"/>
      <c r="K26" s="3"/>
      <c r="L26" s="159"/>
      <c r="M26" s="159"/>
    </row>
    <row r="27" spans="1:13" s="81" customFormat="1" ht="15" customHeight="1" x14ac:dyDescent="0.2">
      <c r="A27" s="92"/>
      <c r="B27" s="79"/>
      <c r="C27" s="3"/>
      <c r="D27" s="3"/>
      <c r="E27" s="3"/>
      <c r="F27" s="159"/>
      <c r="G27" s="91"/>
      <c r="H27" s="79"/>
      <c r="I27" s="3"/>
      <c r="J27" s="3"/>
      <c r="K27" s="3"/>
      <c r="L27" s="159"/>
      <c r="M27" s="159"/>
    </row>
    <row r="28" spans="1:13" s="81" customFormat="1" ht="15" customHeight="1" x14ac:dyDescent="0.2">
      <c r="A28" s="92"/>
      <c r="B28" s="79"/>
      <c r="C28" s="3"/>
      <c r="D28" s="3"/>
      <c r="E28" s="3"/>
      <c r="F28" s="159"/>
      <c r="G28" s="91"/>
      <c r="H28" s="79"/>
      <c r="I28" s="3"/>
      <c r="J28" s="3"/>
      <c r="K28" s="3"/>
      <c r="L28" s="159"/>
      <c r="M28" s="159"/>
    </row>
    <row r="29" spans="1:13" s="81" customFormat="1" ht="15" customHeight="1" x14ac:dyDescent="0.2">
      <c r="A29" s="92"/>
      <c r="B29" s="79"/>
      <c r="C29" s="3"/>
      <c r="D29" s="3"/>
      <c r="E29" s="3"/>
      <c r="F29" s="159"/>
      <c r="G29" s="91"/>
      <c r="H29" s="79"/>
      <c r="I29" s="3"/>
      <c r="J29" s="3"/>
      <c r="K29" s="3"/>
      <c r="L29" s="159"/>
      <c r="M29" s="159"/>
    </row>
    <row r="30" spans="1:13" s="81" customFormat="1" ht="15" customHeight="1" x14ac:dyDescent="0.2">
      <c r="A30" s="92"/>
      <c r="B30" s="79"/>
      <c r="C30" s="3"/>
      <c r="D30" s="3"/>
      <c r="E30" s="3"/>
      <c r="F30" s="159"/>
      <c r="G30" s="91"/>
      <c r="H30" s="79"/>
      <c r="I30" s="3"/>
      <c r="J30" s="3"/>
      <c r="K30" s="3"/>
      <c r="L30" s="159"/>
      <c r="M30" s="159"/>
    </row>
    <row r="31" spans="1:13" s="81" customFormat="1" ht="15" customHeight="1" x14ac:dyDescent="0.2">
      <c r="A31" s="92"/>
      <c r="B31" s="79"/>
      <c r="C31" s="3"/>
      <c r="D31" s="3"/>
      <c r="E31" s="3"/>
      <c r="F31" s="159"/>
      <c r="G31" s="91"/>
      <c r="H31" s="79"/>
      <c r="I31" s="3"/>
      <c r="J31" s="3"/>
      <c r="K31" s="3"/>
      <c r="L31" s="159"/>
      <c r="M31" s="159"/>
    </row>
    <row r="32" spans="1:13" s="81" customFormat="1" ht="15" customHeight="1" x14ac:dyDescent="0.2">
      <c r="A32" s="92"/>
      <c r="B32" s="79"/>
      <c r="C32" s="3"/>
      <c r="D32" s="3"/>
      <c r="E32" s="3"/>
      <c r="F32" s="159"/>
      <c r="G32" s="91"/>
      <c r="H32" s="79"/>
      <c r="I32" s="3"/>
      <c r="J32" s="3"/>
      <c r="K32" s="3"/>
      <c r="L32" s="159"/>
      <c r="M32" s="159"/>
    </row>
    <row r="33" spans="1:13" s="81" customFormat="1" ht="15" customHeight="1" x14ac:dyDescent="0.2">
      <c r="A33" s="92"/>
      <c r="B33" s="79"/>
      <c r="C33" s="3"/>
      <c r="D33" s="3"/>
      <c r="E33" s="3"/>
      <c r="F33" s="159"/>
      <c r="G33" s="91"/>
      <c r="H33" s="79"/>
      <c r="I33" s="3"/>
      <c r="J33" s="3"/>
      <c r="K33" s="3"/>
      <c r="L33" s="159"/>
      <c r="M33" s="159"/>
    </row>
    <row r="34" spans="1:13" s="81" customFormat="1" ht="15" customHeight="1" x14ac:dyDescent="0.2">
      <c r="A34" s="92"/>
      <c r="B34" s="79"/>
      <c r="C34" s="3"/>
      <c r="D34" s="3"/>
      <c r="E34" s="3"/>
      <c r="F34" s="159"/>
      <c r="G34" s="91"/>
      <c r="H34" s="79"/>
      <c r="I34" s="3"/>
      <c r="J34" s="3"/>
      <c r="K34" s="3"/>
      <c r="L34" s="159"/>
      <c r="M34" s="159"/>
    </row>
    <row r="35" spans="1:13" s="81" customFormat="1" ht="15" customHeight="1" x14ac:dyDescent="0.2">
      <c r="A35" s="92"/>
      <c r="B35" s="79"/>
      <c r="C35" s="3"/>
      <c r="D35" s="3"/>
      <c r="E35" s="3"/>
      <c r="F35" s="159"/>
      <c r="G35" s="91"/>
      <c r="H35" s="79"/>
      <c r="I35" s="3"/>
      <c r="J35" s="3"/>
      <c r="K35" s="3"/>
      <c r="L35" s="159"/>
      <c r="M35" s="159"/>
    </row>
    <row r="36" spans="1:13" s="81" customFormat="1" ht="15" customHeight="1" x14ac:dyDescent="0.2">
      <c r="A36" s="92"/>
      <c r="B36" s="79"/>
      <c r="C36" s="3"/>
      <c r="D36" s="3"/>
      <c r="E36" s="3"/>
      <c r="F36" s="159"/>
      <c r="G36" s="91"/>
      <c r="H36" s="79"/>
      <c r="I36" s="3"/>
      <c r="J36" s="3"/>
      <c r="K36" s="3"/>
      <c r="L36" s="159"/>
      <c r="M36" s="159"/>
    </row>
    <row r="37" spans="1:13" s="81" customFormat="1" ht="15" customHeight="1" x14ac:dyDescent="0.2">
      <c r="A37" s="92"/>
      <c r="B37" s="79"/>
      <c r="C37" s="3"/>
      <c r="D37" s="3"/>
      <c r="E37" s="3"/>
      <c r="F37" s="159"/>
      <c r="G37" s="91"/>
      <c r="H37" s="79"/>
      <c r="I37" s="3"/>
      <c r="J37" s="3"/>
      <c r="K37" s="3"/>
      <c r="L37" s="159"/>
      <c r="M37" s="159"/>
    </row>
    <row r="38" spans="1:13" s="81" customFormat="1" ht="15" customHeight="1" x14ac:dyDescent="0.2">
      <c r="A38" s="92"/>
      <c r="B38" s="79"/>
      <c r="C38" s="3"/>
      <c r="D38" s="3"/>
      <c r="E38" s="3"/>
      <c r="F38" s="159"/>
      <c r="G38" s="91"/>
      <c r="H38" s="79"/>
      <c r="I38" s="3"/>
      <c r="J38" s="3"/>
      <c r="K38" s="3"/>
      <c r="L38" s="159"/>
      <c r="M38" s="159"/>
    </row>
    <row r="39" spans="1:13" s="81" customFormat="1" ht="15" customHeight="1" x14ac:dyDescent="0.2">
      <c r="A39" s="92"/>
      <c r="B39" s="79"/>
      <c r="C39" s="3"/>
      <c r="D39" s="3"/>
      <c r="E39" s="3"/>
      <c r="F39" s="159"/>
      <c r="G39" s="91"/>
      <c r="H39" s="79"/>
      <c r="I39" s="3"/>
      <c r="J39" s="3"/>
      <c r="K39" s="3"/>
      <c r="L39" s="159"/>
      <c r="M39" s="159"/>
    </row>
    <row r="40" spans="1:13" s="81" customFormat="1" ht="15" customHeight="1" x14ac:dyDescent="0.2">
      <c r="A40" s="92"/>
      <c r="B40" s="79"/>
      <c r="C40" s="3"/>
      <c r="D40" s="3"/>
      <c r="E40" s="3"/>
      <c r="F40" s="159"/>
      <c r="G40" s="91"/>
      <c r="H40" s="80"/>
      <c r="I40" s="3"/>
      <c r="J40" s="3"/>
      <c r="K40" s="3"/>
      <c r="L40" s="159"/>
      <c r="M40" s="159"/>
    </row>
    <row r="41" spans="1:13" s="81" customFormat="1" ht="15" customHeight="1" x14ac:dyDescent="0.2">
      <c r="A41" s="92"/>
      <c r="B41" s="79"/>
      <c r="C41" s="3"/>
      <c r="D41" s="3"/>
      <c r="E41" s="3"/>
      <c r="F41" s="159"/>
      <c r="G41" s="91"/>
      <c r="H41" s="79"/>
      <c r="I41" s="3"/>
      <c r="J41" s="3"/>
      <c r="K41" s="3"/>
      <c r="L41" s="159"/>
      <c r="M41" s="159"/>
    </row>
    <row r="42" spans="1:13" s="81" customFormat="1" ht="15" customHeight="1" x14ac:dyDescent="0.2">
      <c r="A42" s="91"/>
      <c r="B42" s="79"/>
      <c r="C42" s="3"/>
      <c r="D42" s="3"/>
      <c r="E42" s="3"/>
      <c r="F42" s="159"/>
      <c r="G42" s="91"/>
      <c r="H42" s="80"/>
      <c r="I42" s="3"/>
      <c r="J42" s="3"/>
      <c r="K42" s="3"/>
      <c r="L42" s="159"/>
      <c r="M42" s="159"/>
    </row>
    <row r="43" spans="1:13" s="81" customFormat="1" ht="15" customHeight="1" x14ac:dyDescent="0.2">
      <c r="A43" s="91"/>
      <c r="B43" s="79"/>
      <c r="C43" s="3"/>
      <c r="D43" s="3"/>
      <c r="E43" s="3"/>
      <c r="F43" s="159"/>
      <c r="G43" s="91"/>
      <c r="H43" s="79"/>
      <c r="I43" s="3"/>
      <c r="J43" s="3"/>
      <c r="K43" s="3"/>
      <c r="L43" s="159"/>
      <c r="M43" s="159"/>
    </row>
    <row r="44" spans="1:13" s="81" customFormat="1" ht="15" customHeight="1" x14ac:dyDescent="0.2">
      <c r="A44" s="91"/>
      <c r="B44" s="79"/>
      <c r="C44" s="3"/>
      <c r="D44" s="3"/>
      <c r="E44" s="3"/>
      <c r="F44" s="159"/>
      <c r="G44" s="91"/>
      <c r="H44" s="79"/>
      <c r="I44" s="3"/>
      <c r="J44" s="3"/>
      <c r="K44" s="3"/>
      <c r="L44" s="159"/>
      <c r="M44" s="159"/>
    </row>
    <row r="45" spans="1:13" s="81" customFormat="1" ht="15" customHeight="1" x14ac:dyDescent="0.2">
      <c r="A45" s="91"/>
      <c r="B45" s="79"/>
      <c r="C45" s="3"/>
      <c r="D45" s="3"/>
      <c r="E45" s="3"/>
      <c r="F45" s="159"/>
      <c r="G45" s="91"/>
      <c r="H45" s="79"/>
      <c r="I45" s="3"/>
      <c r="J45" s="3"/>
      <c r="K45" s="3"/>
      <c r="L45" s="159"/>
      <c r="M45" s="159"/>
    </row>
    <row r="46" spans="1:13" s="81" customFormat="1" ht="15" customHeight="1" x14ac:dyDescent="0.2">
      <c r="A46" s="91"/>
      <c r="B46" s="79"/>
      <c r="C46" s="3"/>
      <c r="D46" s="3"/>
      <c r="E46" s="3"/>
      <c r="F46" s="159"/>
      <c r="G46" s="91"/>
      <c r="H46" s="79"/>
      <c r="I46" s="3"/>
      <c r="J46" s="3"/>
      <c r="K46" s="3"/>
      <c r="L46" s="159"/>
      <c r="M46" s="159"/>
    </row>
    <row r="47" spans="1:13" s="81" customFormat="1" ht="15" customHeight="1" x14ac:dyDescent="0.2">
      <c r="A47" s="91"/>
      <c r="B47" s="79"/>
      <c r="C47" s="3"/>
      <c r="D47" s="3"/>
      <c r="E47" s="3"/>
      <c r="G47" s="91"/>
      <c r="H47" s="79"/>
      <c r="I47" s="3"/>
      <c r="J47" s="3"/>
      <c r="K47" s="3"/>
    </row>
    <row r="48" spans="1:13" s="81" customFormat="1" ht="15" customHeight="1" x14ac:dyDescent="0.2">
      <c r="A48" s="91"/>
      <c r="B48" s="79"/>
      <c r="C48" s="3"/>
      <c r="D48" s="3"/>
      <c r="E48" s="3"/>
      <c r="G48" s="91"/>
      <c r="H48" s="79"/>
      <c r="I48" s="3"/>
      <c r="J48" s="3"/>
      <c r="K48" s="3"/>
    </row>
    <row r="49" spans="1:11" s="81" customFormat="1" ht="5.0999999999999996" customHeight="1" x14ac:dyDescent="0.2">
      <c r="G49" s="91"/>
      <c r="H49" s="79"/>
      <c r="I49" s="3"/>
      <c r="J49" s="3"/>
      <c r="K49" s="3"/>
    </row>
    <row r="50" spans="1:11" s="81" customFormat="1" ht="12.75" customHeight="1" x14ac:dyDescent="0.2">
      <c r="A50" s="250" t="s">
        <v>288</v>
      </c>
      <c r="B50" s="250"/>
      <c r="C50" s="250"/>
      <c r="D50" s="250"/>
      <c r="E50" s="250"/>
      <c r="F50" s="250"/>
      <c r="G50" s="250"/>
      <c r="H50" s="250"/>
      <c r="I50" s="250"/>
      <c r="J50" s="250"/>
      <c r="K50" s="250"/>
    </row>
    <row r="51" spans="1:11" s="81" customFormat="1" ht="3.95" customHeight="1" x14ac:dyDescent="0.2">
      <c r="A51" s="6"/>
      <c r="B51" s="6"/>
      <c r="C51" s="6"/>
      <c r="D51" s="6"/>
      <c r="E51" s="6"/>
      <c r="F51" s="196"/>
      <c r="G51" s="196"/>
      <c r="H51" s="196"/>
      <c r="I51" s="196"/>
      <c r="J51" s="196"/>
      <c r="K51" s="196"/>
    </row>
    <row r="52" spans="1:11" s="81" customFormat="1" ht="36.75" customHeight="1" x14ac:dyDescent="0.2">
      <c r="A52" s="250" t="s">
        <v>27</v>
      </c>
      <c r="B52" s="250"/>
      <c r="C52" s="250"/>
      <c r="D52" s="250"/>
      <c r="E52" s="250"/>
      <c r="F52" s="250"/>
      <c r="G52" s="250"/>
      <c r="H52" s="250"/>
      <c r="I52" s="250"/>
      <c r="J52" s="250"/>
      <c r="K52" s="250"/>
    </row>
    <row r="53" spans="1:11" x14ac:dyDescent="0.2">
      <c r="A53" s="31"/>
      <c r="B53" s="31"/>
      <c r="C53" s="31"/>
      <c r="D53" s="31"/>
      <c r="E53" s="31"/>
      <c r="F53" s="31"/>
      <c r="G53" s="31"/>
      <c r="H53" s="31"/>
      <c r="I53" s="31"/>
      <c r="J53" s="31"/>
      <c r="K53" s="31"/>
    </row>
  </sheetData>
  <mergeCells count="4">
    <mergeCell ref="A6:K6"/>
    <mergeCell ref="A50:K50"/>
    <mergeCell ref="A52:K52"/>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221"/>
  <sheetViews>
    <sheetView tabSelected="1" zoomScale="130" zoomScaleNormal="130" workbookViewId="0">
      <pane xSplit="14" ySplit="21" topLeftCell="O22" activePane="bottomRight" state="frozen"/>
      <selection pane="topRight" activeCell="O1" sqref="O1"/>
      <selection pane="bottomLeft" activeCell="A22" sqref="A22"/>
      <selection pane="bottomRight" activeCell="O22" sqref="O22"/>
    </sheetView>
  </sheetViews>
  <sheetFormatPr defaultRowHeight="11.25" x14ac:dyDescent="0.2"/>
  <cols>
    <col min="1" max="1" width="1.28515625" style="2" customWidth="1"/>
    <col min="2" max="2" width="14" style="2" bestFit="1"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5" width="4.8554687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3.28515625" style="89" customWidth="1"/>
    <col min="23" max="23" width="3.85546875" style="57" customWidth="1"/>
    <col min="24" max="24" width="6.7109375" style="16" customWidth="1"/>
    <col min="25" max="25" width="1" style="89"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89" customWidth="1"/>
    <col min="35" max="35" width="4.28515625" style="123"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09" t="s">
        <v>54</v>
      </c>
      <c r="D1" s="40"/>
      <c r="E1" s="74" t="s">
        <v>22</v>
      </c>
      <c r="F1" s="74"/>
      <c r="G1" s="30" t="s">
        <v>47</v>
      </c>
      <c r="H1" s="30"/>
      <c r="I1" s="30"/>
      <c r="J1" s="30"/>
      <c r="K1" s="30"/>
      <c r="L1" s="30"/>
      <c r="M1" s="30"/>
      <c r="N1" s="30"/>
      <c r="P1" s="74" t="s">
        <v>23</v>
      </c>
      <c r="Q1" s="88"/>
      <c r="R1" s="29"/>
      <c r="S1" s="39">
        <f>IF(Suggested="Yes",AA1,AG1)</f>
        <v>0.05</v>
      </c>
      <c r="T1" s="37" t="s">
        <v>46</v>
      </c>
      <c r="U1" s="5" t="str">
        <f>+Instructions!$B$3</f>
        <v>G</v>
      </c>
      <c r="V1" s="52"/>
      <c r="W1" s="56">
        <f>+Instructions!$C$22</f>
        <v>0</v>
      </c>
      <c r="X1" s="17">
        <f t="shared" ref="X1:X7" si="0">ROUND($AA1*(1-W1)+0.004999,2)</f>
        <v>0.05</v>
      </c>
      <c r="Y1" s="52"/>
      <c r="Z1" s="6" t="s">
        <v>358</v>
      </c>
      <c r="AA1" s="39">
        <v>0.05</v>
      </c>
      <c r="AB1" s="60">
        <f t="shared" ref="AB1:AC7" si="1">+W1</f>
        <v>0</v>
      </c>
      <c r="AC1" s="17">
        <f t="shared" si="1"/>
        <v>0.05</v>
      </c>
      <c r="AD1" s="12">
        <f t="shared" ref="AD1:AD7" si="2">(AG1-AC1)/AG1</f>
        <v>0</v>
      </c>
      <c r="AE1" s="117"/>
      <c r="AF1" s="124">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5" t="s">
        <v>58</v>
      </c>
    </row>
    <row r="2" spans="2:41" s="3" customFormat="1" ht="9.9499999999999993" hidden="1" customHeight="1" x14ac:dyDescent="0.2">
      <c r="B2" s="110" t="s">
        <v>44</v>
      </c>
      <c r="D2" s="40"/>
      <c r="E2" s="74" t="s">
        <v>22</v>
      </c>
      <c r="F2" s="74"/>
      <c r="G2" s="30" t="s">
        <v>24</v>
      </c>
      <c r="H2" s="30"/>
      <c r="I2" s="30" t="s">
        <v>25</v>
      </c>
      <c r="J2" s="30"/>
      <c r="K2" s="30"/>
      <c r="L2" s="30"/>
      <c r="M2" s="30"/>
      <c r="N2" s="30"/>
      <c r="P2" s="74"/>
      <c r="Q2" s="88"/>
      <c r="R2" s="29"/>
      <c r="S2" s="39">
        <f t="shared" ref="S2:S7" si="8">IF(Suggested="Yes",AA2,AG2)</f>
        <v>0.05</v>
      </c>
      <c r="T2" s="37" t="s">
        <v>45</v>
      </c>
      <c r="U2" s="5" t="str">
        <f>+Instructions!$B$3</f>
        <v>G</v>
      </c>
      <c r="V2" s="52"/>
      <c r="W2" s="56">
        <f>+Instructions!$C$22</f>
        <v>0</v>
      </c>
      <c r="X2" s="39">
        <f t="shared" si="0"/>
        <v>0.05</v>
      </c>
      <c r="Y2" s="52"/>
      <c r="Z2" s="6" t="s">
        <v>358</v>
      </c>
      <c r="AA2" s="39">
        <v>0.05</v>
      </c>
      <c r="AB2" s="60">
        <f t="shared" si="1"/>
        <v>0</v>
      </c>
      <c r="AC2" s="39">
        <f t="shared" si="1"/>
        <v>0.05</v>
      </c>
      <c r="AD2" s="60">
        <f t="shared" si="2"/>
        <v>0</v>
      </c>
      <c r="AE2" s="117"/>
      <c r="AF2" s="126">
        <v>2</v>
      </c>
      <c r="AG2" s="44">
        <f t="shared" si="3"/>
        <v>0.05</v>
      </c>
      <c r="AH2" s="52"/>
      <c r="AJ2" s="17">
        <f t="shared" si="4"/>
        <v>0.05</v>
      </c>
      <c r="AK2" s="17">
        <f t="shared" si="5"/>
        <v>0</v>
      </c>
      <c r="AL2" s="17">
        <f t="shared" si="6"/>
        <v>0</v>
      </c>
      <c r="AM2" s="17" t="str">
        <f t="shared" si="7"/>
        <v/>
      </c>
      <c r="AO2" s="95" t="s">
        <v>58</v>
      </c>
    </row>
    <row r="3" spans="2:41" s="3" customFormat="1" ht="9.9499999999999993" hidden="1" customHeight="1" x14ac:dyDescent="0.2">
      <c r="B3" s="108" t="s">
        <v>6</v>
      </c>
      <c r="D3" s="40"/>
      <c r="E3" s="74" t="s">
        <v>22</v>
      </c>
      <c r="F3" s="74"/>
      <c r="G3" s="30" t="s">
        <v>24</v>
      </c>
      <c r="H3" s="30"/>
      <c r="I3" s="30" t="s">
        <v>25</v>
      </c>
      <c r="J3" s="30"/>
      <c r="K3" s="30"/>
      <c r="L3" s="30"/>
      <c r="M3" s="30"/>
      <c r="N3" s="30"/>
      <c r="P3" s="74"/>
      <c r="Q3" s="88"/>
      <c r="R3" s="29"/>
      <c r="S3" s="39">
        <f t="shared" si="8"/>
        <v>0.05</v>
      </c>
      <c r="T3" s="37" t="s">
        <v>45</v>
      </c>
      <c r="U3" s="5" t="str">
        <f>+Instructions!$B$3</f>
        <v>G</v>
      </c>
      <c r="V3" s="52"/>
      <c r="W3" s="56">
        <f>+Instructions!$C$22</f>
        <v>0</v>
      </c>
      <c r="X3" s="17">
        <f t="shared" si="0"/>
        <v>0.05</v>
      </c>
      <c r="Y3" s="52"/>
      <c r="Z3" s="6" t="s">
        <v>358</v>
      </c>
      <c r="AA3" s="39">
        <v>0.05</v>
      </c>
      <c r="AB3" s="60">
        <f t="shared" si="1"/>
        <v>0</v>
      </c>
      <c r="AC3" s="17">
        <f t="shared" si="1"/>
        <v>0.05</v>
      </c>
      <c r="AD3" s="12">
        <f t="shared" si="2"/>
        <v>0</v>
      </c>
      <c r="AE3" s="117"/>
      <c r="AF3" s="125">
        <v>3</v>
      </c>
      <c r="AG3" s="53">
        <f t="shared" si="3"/>
        <v>0.05</v>
      </c>
      <c r="AH3" s="52"/>
      <c r="AJ3" s="17">
        <f t="shared" si="4"/>
        <v>0.05</v>
      </c>
      <c r="AK3" s="17">
        <f t="shared" si="5"/>
        <v>0</v>
      </c>
      <c r="AL3" s="17">
        <f t="shared" si="6"/>
        <v>0</v>
      </c>
      <c r="AM3" s="17" t="str">
        <f t="shared" si="7"/>
        <v/>
      </c>
      <c r="AO3" s="95" t="s">
        <v>58</v>
      </c>
    </row>
    <row r="4" spans="2:41" s="3" customFormat="1" ht="9.9499999999999993" hidden="1" customHeight="1" x14ac:dyDescent="0.2">
      <c r="B4" s="111" t="s">
        <v>221</v>
      </c>
      <c r="D4" s="40"/>
      <c r="E4" s="74" t="s">
        <v>22</v>
      </c>
      <c r="F4" s="74"/>
      <c r="G4" s="30" t="s">
        <v>47</v>
      </c>
      <c r="H4" s="30"/>
      <c r="I4" s="30" t="s">
        <v>25</v>
      </c>
      <c r="J4" s="30"/>
      <c r="K4" s="30"/>
      <c r="L4" s="30"/>
      <c r="M4" s="30"/>
      <c r="N4" s="30"/>
      <c r="P4" s="74" t="s">
        <v>23</v>
      </c>
      <c r="Q4" s="88"/>
      <c r="R4" s="29"/>
      <c r="S4" s="39">
        <f t="shared" si="8"/>
        <v>0.05</v>
      </c>
      <c r="T4" s="37" t="s">
        <v>46</v>
      </c>
      <c r="U4" s="5" t="str">
        <f>+Instructions!$B$3</f>
        <v>G</v>
      </c>
      <c r="V4" s="52"/>
      <c r="W4" s="56">
        <f>+Instructions!$C$22</f>
        <v>0</v>
      </c>
      <c r="X4" s="17">
        <f t="shared" si="0"/>
        <v>0.05</v>
      </c>
      <c r="Y4" s="52"/>
      <c r="Z4" s="6" t="s">
        <v>358</v>
      </c>
      <c r="AA4" s="39">
        <v>0.05</v>
      </c>
      <c r="AB4" s="60">
        <f t="shared" si="1"/>
        <v>0</v>
      </c>
      <c r="AC4" s="17">
        <f t="shared" si="1"/>
        <v>0.05</v>
      </c>
      <c r="AD4" s="12">
        <f t="shared" si="2"/>
        <v>0</v>
      </c>
      <c r="AE4" s="117"/>
      <c r="AF4" s="127">
        <v>4</v>
      </c>
      <c r="AG4" s="104">
        <f t="shared" si="3"/>
        <v>0.05</v>
      </c>
      <c r="AH4" s="52"/>
      <c r="AJ4" s="17">
        <f t="shared" si="4"/>
        <v>0.05</v>
      </c>
      <c r="AK4" s="17">
        <f t="shared" si="5"/>
        <v>0</v>
      </c>
      <c r="AL4" s="17">
        <f t="shared" si="6"/>
        <v>0</v>
      </c>
      <c r="AM4" s="17" t="str">
        <f t="shared" si="7"/>
        <v/>
      </c>
      <c r="AO4" s="95" t="s">
        <v>58</v>
      </c>
    </row>
    <row r="5" spans="2:41" s="3" customFormat="1" ht="9.9499999999999993" hidden="1" customHeight="1" x14ac:dyDescent="0.2">
      <c r="B5" s="112" t="s">
        <v>222</v>
      </c>
      <c r="D5" s="40"/>
      <c r="E5" s="74" t="s">
        <v>22</v>
      </c>
      <c r="F5" s="74"/>
      <c r="G5" s="30" t="s">
        <v>24</v>
      </c>
      <c r="H5" s="30"/>
      <c r="I5" s="30" t="s">
        <v>25</v>
      </c>
      <c r="J5" s="30"/>
      <c r="K5" s="30"/>
      <c r="L5" s="30"/>
      <c r="M5" s="30"/>
      <c r="N5" s="30"/>
      <c r="P5" s="74"/>
      <c r="Q5" s="88"/>
      <c r="R5" s="29"/>
      <c r="S5" s="39">
        <f t="shared" si="8"/>
        <v>0.05</v>
      </c>
      <c r="T5" s="37" t="s">
        <v>45</v>
      </c>
      <c r="U5" s="5" t="str">
        <f>+Instructions!$B$3</f>
        <v>G</v>
      </c>
      <c r="V5" s="52"/>
      <c r="W5" s="56">
        <f>+Instructions!$C$22</f>
        <v>0</v>
      </c>
      <c r="X5" s="17">
        <f t="shared" si="0"/>
        <v>0.05</v>
      </c>
      <c r="Y5" s="52"/>
      <c r="Z5" s="6" t="s">
        <v>358</v>
      </c>
      <c r="AA5" s="39">
        <v>0.05</v>
      </c>
      <c r="AB5" s="60">
        <f t="shared" si="1"/>
        <v>0</v>
      </c>
      <c r="AC5" s="17">
        <f t="shared" si="1"/>
        <v>0.05</v>
      </c>
      <c r="AD5" s="12">
        <f t="shared" si="2"/>
        <v>0</v>
      </c>
      <c r="AE5" s="117"/>
      <c r="AF5" s="128">
        <v>5</v>
      </c>
      <c r="AG5" s="105">
        <f t="shared" si="3"/>
        <v>0.05</v>
      </c>
      <c r="AH5" s="52"/>
      <c r="AJ5" s="17">
        <f t="shared" si="4"/>
        <v>0.05</v>
      </c>
      <c r="AK5" s="17">
        <f t="shared" si="5"/>
        <v>0</v>
      </c>
      <c r="AL5" s="17">
        <f t="shared" si="6"/>
        <v>0</v>
      </c>
      <c r="AM5" s="17" t="str">
        <f t="shared" si="7"/>
        <v/>
      </c>
      <c r="AO5" s="95" t="s">
        <v>58</v>
      </c>
    </row>
    <row r="6" spans="2:41" s="3" customFormat="1" ht="9.9499999999999993" hidden="1" customHeight="1" x14ac:dyDescent="0.2">
      <c r="B6" s="113" t="s">
        <v>223</v>
      </c>
      <c r="D6" s="40"/>
      <c r="E6" s="74" t="s">
        <v>22</v>
      </c>
      <c r="F6" s="74"/>
      <c r="G6" s="30" t="s">
        <v>24</v>
      </c>
      <c r="H6" s="30"/>
      <c r="I6" s="30" t="s">
        <v>25</v>
      </c>
      <c r="J6" s="30"/>
      <c r="K6" s="30"/>
      <c r="L6" s="30"/>
      <c r="M6" s="30"/>
      <c r="N6" s="30"/>
      <c r="P6" s="74"/>
      <c r="Q6" s="88"/>
      <c r="R6" s="29"/>
      <c r="S6" s="39">
        <f t="shared" si="8"/>
        <v>0.05</v>
      </c>
      <c r="T6" s="37" t="s">
        <v>45</v>
      </c>
      <c r="U6" s="5" t="str">
        <f>+Instructions!$B$3</f>
        <v>G</v>
      </c>
      <c r="V6" s="52"/>
      <c r="W6" s="56">
        <f>+Instructions!$C$22</f>
        <v>0</v>
      </c>
      <c r="X6" s="17">
        <f t="shared" si="0"/>
        <v>0.05</v>
      </c>
      <c r="Y6" s="52"/>
      <c r="Z6" s="6" t="s">
        <v>358</v>
      </c>
      <c r="AA6" s="39">
        <v>0.05</v>
      </c>
      <c r="AB6" s="60">
        <f t="shared" si="1"/>
        <v>0</v>
      </c>
      <c r="AC6" s="17">
        <f t="shared" si="1"/>
        <v>0.05</v>
      </c>
      <c r="AD6" s="12">
        <f t="shared" si="2"/>
        <v>0</v>
      </c>
      <c r="AE6" s="117"/>
      <c r="AF6" s="129">
        <v>6</v>
      </c>
      <c r="AG6" s="106">
        <f t="shared" si="3"/>
        <v>0.05</v>
      </c>
      <c r="AH6" s="52"/>
      <c r="AJ6" s="17">
        <f t="shared" si="4"/>
        <v>0.05</v>
      </c>
      <c r="AK6" s="17">
        <f t="shared" si="5"/>
        <v>0</v>
      </c>
      <c r="AL6" s="17">
        <f t="shared" si="6"/>
        <v>0</v>
      </c>
      <c r="AM6" s="17" t="str">
        <f t="shared" si="7"/>
        <v/>
      </c>
      <c r="AO6" s="95" t="s">
        <v>58</v>
      </c>
    </row>
    <row r="7" spans="2:41" s="3" customFormat="1" ht="9.9499999999999993" hidden="1" customHeight="1" x14ac:dyDescent="0.2">
      <c r="B7" s="114" t="s">
        <v>226</v>
      </c>
      <c r="D7" s="40"/>
      <c r="E7" s="74" t="s">
        <v>22</v>
      </c>
      <c r="F7" s="74"/>
      <c r="G7" s="30" t="s">
        <v>47</v>
      </c>
      <c r="H7" s="30"/>
      <c r="I7" s="30" t="s">
        <v>25</v>
      </c>
      <c r="J7" s="30"/>
      <c r="K7" s="30"/>
      <c r="L7" s="30"/>
      <c r="M7" s="30"/>
      <c r="N7" s="30"/>
      <c r="P7" s="74"/>
      <c r="Q7" s="88"/>
      <c r="R7" s="29"/>
      <c r="S7" s="39">
        <f t="shared" si="8"/>
        <v>0.05</v>
      </c>
      <c r="T7" s="37" t="s">
        <v>46</v>
      </c>
      <c r="U7" s="5" t="str">
        <f>+Instructions!$B$3</f>
        <v>G</v>
      </c>
      <c r="V7" s="52"/>
      <c r="W7" s="56">
        <f>+Instructions!$C$22</f>
        <v>0</v>
      </c>
      <c r="X7" s="17">
        <f t="shared" si="0"/>
        <v>0.05</v>
      </c>
      <c r="Y7" s="52"/>
      <c r="Z7" s="6" t="s">
        <v>358</v>
      </c>
      <c r="AA7" s="39">
        <v>0.05</v>
      </c>
      <c r="AB7" s="60">
        <f t="shared" si="1"/>
        <v>0</v>
      </c>
      <c r="AC7" s="17">
        <f t="shared" si="1"/>
        <v>0.05</v>
      </c>
      <c r="AD7" s="12">
        <f t="shared" si="2"/>
        <v>0</v>
      </c>
      <c r="AE7" s="117"/>
      <c r="AF7" s="130">
        <v>7</v>
      </c>
      <c r="AG7" s="107">
        <f t="shared" si="3"/>
        <v>0.05</v>
      </c>
      <c r="AH7" s="52"/>
      <c r="AJ7" s="17">
        <f t="shared" si="4"/>
        <v>0.05</v>
      </c>
      <c r="AK7" s="17">
        <f t="shared" si="5"/>
        <v>0</v>
      </c>
      <c r="AL7" s="17">
        <f t="shared" si="6"/>
        <v>0</v>
      </c>
      <c r="AM7" s="17" t="str">
        <f t="shared" si="7"/>
        <v/>
      </c>
      <c r="AO7" s="95" t="s">
        <v>58</v>
      </c>
    </row>
    <row r="8" spans="2:41" s="3" customFormat="1" ht="9.9499999999999993" hidden="1" customHeight="1" x14ac:dyDescent="0.2">
      <c r="B8" s="180" t="s">
        <v>224</v>
      </c>
      <c r="D8" s="40"/>
      <c r="E8" s="74" t="s">
        <v>22</v>
      </c>
      <c r="F8" s="74"/>
      <c r="G8" s="30" t="s">
        <v>24</v>
      </c>
      <c r="H8" s="30"/>
      <c r="I8" s="30" t="s">
        <v>25</v>
      </c>
      <c r="J8" s="30"/>
      <c r="K8" s="30"/>
      <c r="L8" s="30"/>
      <c r="M8" s="30"/>
      <c r="N8" s="30"/>
      <c r="P8" s="74"/>
      <c r="Q8" s="88"/>
      <c r="R8" s="29"/>
      <c r="S8" s="39">
        <f>IF(Suggested="Yes",AA8,AG8)</f>
        <v>0.05</v>
      </c>
      <c r="T8" s="37" t="s">
        <v>45</v>
      </c>
      <c r="U8" s="5" t="str">
        <f>+Instructions!$B$3</f>
        <v>G</v>
      </c>
      <c r="V8" s="52"/>
      <c r="W8" s="56">
        <f>+Instructions!$C$22</f>
        <v>0</v>
      </c>
      <c r="X8" s="17">
        <f>ROUND($AA8*(1-W8)+0.004999,2)</f>
        <v>0.05</v>
      </c>
      <c r="Y8" s="52"/>
      <c r="Z8" s="6" t="s">
        <v>358</v>
      </c>
      <c r="AA8" s="39">
        <v>0.05</v>
      </c>
      <c r="AB8" s="60">
        <f>+W8</f>
        <v>0</v>
      </c>
      <c r="AC8" s="17">
        <f>+X8</f>
        <v>0.05</v>
      </c>
      <c r="AD8" s="12">
        <f>(AG8-AC8)/AG8</f>
        <v>0</v>
      </c>
      <c r="AE8" s="117"/>
      <c r="AF8" s="184">
        <v>8</v>
      </c>
      <c r="AG8" s="185">
        <f>SUM(AJ8:AL8)+AE8</f>
        <v>0.05</v>
      </c>
      <c r="AH8" s="52"/>
      <c r="AJ8" s="17">
        <f>ROUND(AC8/(1-VLOOKUP(AF8,Group,2,FALSE)),2)</f>
        <v>0.05</v>
      </c>
      <c r="AK8" s="17">
        <f>IF(VLOOKUP(AF8,Group,5,FALSE)="YES",VLOOKUP(ROUND(ROUND(AJ8,1)-AJ8,2),Round,2,FALSE)+VLOOKUP(AF8,Group,6,FALSE),0)</f>
        <v>0</v>
      </c>
      <c r="AL8" s="17">
        <f>IF(VLOOKUP(AF8,Group,7,FALSE)="",0,ROUND(AJ8-0.04999,1)-AJ8+AM8)</f>
        <v>0</v>
      </c>
      <c r="AM8" s="17" t="str">
        <f>IF(VLOOKUP(AF8,Group,7,FALSE)="","",VLOOKUP(AF8,Group,7,FALSE))</f>
        <v/>
      </c>
      <c r="AO8" s="95" t="s">
        <v>58</v>
      </c>
    </row>
    <row r="9" spans="2:41" s="3" customFormat="1" ht="9.9499999999999993" hidden="1" customHeight="1" x14ac:dyDescent="0.2">
      <c r="B9" s="181" t="s">
        <v>225</v>
      </c>
      <c r="D9" s="40"/>
      <c r="E9" s="74" t="s">
        <v>22</v>
      </c>
      <c r="F9" s="74"/>
      <c r="G9" s="30" t="s">
        <v>24</v>
      </c>
      <c r="H9" s="30"/>
      <c r="I9" s="30" t="s">
        <v>25</v>
      </c>
      <c r="J9" s="30"/>
      <c r="K9" s="30"/>
      <c r="L9" s="30" t="s">
        <v>99</v>
      </c>
      <c r="M9" s="30"/>
      <c r="N9" s="30"/>
      <c r="P9" s="74"/>
      <c r="Q9" s="88"/>
      <c r="R9" s="29"/>
      <c r="S9" s="39">
        <f>IF(Suggested="Yes",AA9,AG9)</f>
        <v>0.05</v>
      </c>
      <c r="T9" s="37" t="s">
        <v>45</v>
      </c>
      <c r="U9" s="5" t="str">
        <f>+Instructions!$B$3</f>
        <v>G</v>
      </c>
      <c r="V9" s="52"/>
      <c r="W9" s="56">
        <f>+Instructions!$C$22</f>
        <v>0</v>
      </c>
      <c r="X9" s="17">
        <f>ROUND($AA9*(1-W9)+0.004999,2)</f>
        <v>0.05</v>
      </c>
      <c r="Y9" s="52"/>
      <c r="Z9" s="6" t="s">
        <v>358</v>
      </c>
      <c r="AA9" s="39">
        <v>0.05</v>
      </c>
      <c r="AB9" s="60">
        <f>+W9</f>
        <v>0</v>
      </c>
      <c r="AC9" s="17">
        <f>+X9</f>
        <v>0.05</v>
      </c>
      <c r="AD9" s="12">
        <f>(AG9-AC9)/AG9</f>
        <v>0</v>
      </c>
      <c r="AE9" s="117"/>
      <c r="AF9" s="183">
        <v>9</v>
      </c>
      <c r="AG9" s="182">
        <f>SUM(AJ9:AL9)+AE9</f>
        <v>0.05</v>
      </c>
      <c r="AH9" s="52"/>
      <c r="AJ9" s="17">
        <f>ROUND(AC9/(1-VLOOKUP(AF9,Group,2,FALSE)),2)</f>
        <v>0.05</v>
      </c>
      <c r="AK9" s="17">
        <f>IF(VLOOKUP(AF9,Group,5,FALSE)="YES",VLOOKUP(ROUND(ROUND(AJ9,1)-AJ9,2),Round,2,FALSE)+VLOOKUP(AF9,Group,6,FALSE),0)</f>
        <v>0</v>
      </c>
      <c r="AL9" s="17">
        <f>IF(VLOOKUP(AF9,Group,7,FALSE)="",0,ROUND(AJ9-0.04999,1)-AJ9+AM9)</f>
        <v>0</v>
      </c>
      <c r="AM9" s="17" t="str">
        <f>IF(VLOOKUP(AF9,Group,7,FALSE)="","",VLOOKUP(AF9,Group,7,FALSE))</f>
        <v/>
      </c>
      <c r="AO9" s="95" t="s">
        <v>58</v>
      </c>
    </row>
    <row r="10" spans="2:41" s="3" customFormat="1" ht="9.9499999999999993" hidden="1" customHeight="1" x14ac:dyDescent="0.2">
      <c r="B10" s="115" t="s">
        <v>56</v>
      </c>
      <c r="D10" s="40"/>
      <c r="E10" s="74"/>
      <c r="F10" s="74"/>
      <c r="G10" s="30"/>
      <c r="H10" s="30"/>
      <c r="I10" s="30"/>
      <c r="J10" s="30"/>
      <c r="K10" s="30"/>
      <c r="L10" s="30"/>
      <c r="M10" s="30"/>
      <c r="N10" s="30"/>
      <c r="P10" s="74"/>
      <c r="Q10" s="88" t="s">
        <v>12</v>
      </c>
      <c r="R10" s="29" t="s">
        <v>51</v>
      </c>
      <c r="S10" s="39">
        <v>1000</v>
      </c>
      <c r="T10" s="37" t="s">
        <v>57</v>
      </c>
      <c r="U10" s="37"/>
      <c r="V10" s="52"/>
      <c r="W10" s="56">
        <v>0.1</v>
      </c>
      <c r="X10" s="39">
        <v>1000</v>
      </c>
      <c r="Y10" s="52"/>
      <c r="Z10" s="39" t="s">
        <v>57</v>
      </c>
      <c r="AA10" s="39">
        <v>1000</v>
      </c>
      <c r="AB10" s="60">
        <v>0.1</v>
      </c>
      <c r="AC10" s="39">
        <v>1000</v>
      </c>
      <c r="AD10" s="60">
        <v>0.1</v>
      </c>
      <c r="AE10" s="75">
        <v>10</v>
      </c>
      <c r="AF10" s="75"/>
      <c r="AG10" s="39">
        <v>1000</v>
      </c>
      <c r="AH10" s="52"/>
      <c r="AI10" s="121"/>
      <c r="AJ10" s="39"/>
      <c r="AK10" s="39"/>
      <c r="AL10" s="39"/>
      <c r="AM10" s="39"/>
      <c r="AO10" s="95" t="s">
        <v>58</v>
      </c>
    </row>
    <row r="11" spans="2:41" s="3" customFormat="1" ht="12.75" hidden="1" x14ac:dyDescent="0.2">
      <c r="C11" s="32"/>
      <c r="D11" s="32"/>
      <c r="E11" s="32"/>
      <c r="F11" s="32"/>
      <c r="G11" s="32"/>
      <c r="H11" s="32"/>
      <c r="I11" s="32"/>
      <c r="J11" s="32"/>
      <c r="K11" s="32"/>
      <c r="L11" s="32"/>
      <c r="M11" s="32"/>
      <c r="N11" s="32"/>
      <c r="O11" s="32"/>
      <c r="P11" s="13"/>
      <c r="Q11" s="33"/>
      <c r="R11" s="32"/>
      <c r="S11" s="34"/>
      <c r="T11" s="32"/>
      <c r="U11" s="43"/>
      <c r="V11" s="52"/>
      <c r="W11" s="90"/>
      <c r="X11" s="46"/>
      <c r="Y11" s="52"/>
      <c r="Z11" s="44"/>
      <c r="AA11" s="44"/>
      <c r="AB11" s="45"/>
      <c r="AC11" s="44"/>
      <c r="AD11" s="46"/>
      <c r="AE11" s="62"/>
      <c r="AF11" s="62"/>
      <c r="AG11" s="44"/>
      <c r="AH11" s="52"/>
      <c r="AI11" s="122"/>
      <c r="AJ11" s="44"/>
      <c r="AK11" s="44"/>
      <c r="AL11" s="44"/>
      <c r="AM11" s="44"/>
      <c r="AN11" s="32"/>
      <c r="AO11" s="95" t="s">
        <v>58</v>
      </c>
    </row>
    <row r="12" spans="2:41" s="3" customFormat="1" ht="9.9499999999999993" hidden="1" customHeight="1" x14ac:dyDescent="0.2">
      <c r="I12" s="6"/>
      <c r="J12" s="6"/>
      <c r="K12" s="6"/>
      <c r="L12" s="6"/>
      <c r="M12" s="6"/>
      <c r="N12" s="6"/>
      <c r="O12" s="256" t="s">
        <v>21</v>
      </c>
      <c r="P12" s="257"/>
      <c r="Q12" s="257"/>
      <c r="R12" s="257"/>
      <c r="S12" s="257"/>
      <c r="T12" s="258"/>
      <c r="U12" s="19"/>
      <c r="V12" s="52"/>
      <c r="W12" s="259" t="s">
        <v>42</v>
      </c>
      <c r="X12" s="259"/>
      <c r="Y12" s="52"/>
      <c r="Z12" s="260" t="s">
        <v>43</v>
      </c>
      <c r="AA12" s="260"/>
      <c r="AB12" s="260"/>
      <c r="AC12" s="260"/>
      <c r="AD12" s="260"/>
      <c r="AE12" s="260"/>
      <c r="AF12" s="260"/>
      <c r="AG12" s="260"/>
      <c r="AH12" s="52"/>
      <c r="AI12" s="92"/>
      <c r="AO12" s="95" t="s">
        <v>58</v>
      </c>
    </row>
    <row r="13" spans="2:41" s="30" customFormat="1" ht="9.9499999999999993" hidden="1" customHeight="1" x14ac:dyDescent="0.2">
      <c r="D13" s="23" t="s">
        <v>9</v>
      </c>
      <c r="E13" s="24"/>
      <c r="F13" s="24"/>
      <c r="G13" s="24"/>
      <c r="H13" s="24"/>
      <c r="I13" s="25"/>
      <c r="J13" s="25"/>
      <c r="K13" s="25"/>
      <c r="L13" s="25"/>
      <c r="M13" s="25"/>
      <c r="N13" s="25"/>
      <c r="O13" s="254" t="s">
        <v>50</v>
      </c>
      <c r="P13" s="255"/>
      <c r="Q13" s="26" t="s">
        <v>12</v>
      </c>
      <c r="R13" s="26" t="s">
        <v>16</v>
      </c>
      <c r="S13" s="27" t="str">
        <f>IF(Suggested="Yes",AA13,AG13)</f>
        <v>List Price</v>
      </c>
      <c r="T13" s="26" t="s">
        <v>15</v>
      </c>
      <c r="U13" s="28" t="s">
        <v>14</v>
      </c>
      <c r="V13" s="52"/>
      <c r="W13" s="54" t="s">
        <v>17</v>
      </c>
      <c r="X13" s="14" t="s">
        <v>13</v>
      </c>
      <c r="Y13" s="52"/>
      <c r="Z13" s="69" t="s">
        <v>60</v>
      </c>
      <c r="AA13" s="69" t="s">
        <v>11</v>
      </c>
      <c r="AB13" s="41" t="s">
        <v>18</v>
      </c>
      <c r="AC13" s="28" t="s">
        <v>19</v>
      </c>
      <c r="AD13" s="28" t="s">
        <v>28</v>
      </c>
      <c r="AE13" s="64" t="s">
        <v>61</v>
      </c>
      <c r="AF13" s="93" t="s">
        <v>52</v>
      </c>
      <c r="AG13" s="64" t="s">
        <v>2</v>
      </c>
      <c r="AH13" s="52"/>
      <c r="AJ13" s="28" t="s">
        <v>73</v>
      </c>
      <c r="AK13" s="131" t="s">
        <v>74</v>
      </c>
      <c r="AL13" s="28" t="s">
        <v>75</v>
      </c>
      <c r="AM13" s="28" t="s">
        <v>76</v>
      </c>
      <c r="AN13" s="3"/>
      <c r="AO13" s="95" t="s">
        <v>58</v>
      </c>
    </row>
    <row r="14" spans="2:41" s="3" customFormat="1" ht="9.9499999999999993" hidden="1" customHeight="1" x14ac:dyDescent="0.2">
      <c r="C14" s="32"/>
      <c r="D14" s="32"/>
      <c r="E14" s="32"/>
      <c r="F14" s="32"/>
      <c r="G14" s="32"/>
      <c r="H14" s="32"/>
      <c r="I14" s="32"/>
      <c r="J14" s="32"/>
      <c r="K14" s="32"/>
      <c r="L14" s="32"/>
      <c r="M14" s="32"/>
      <c r="N14" s="32"/>
      <c r="O14" s="32"/>
      <c r="P14" s="13"/>
      <c r="Q14" s="33"/>
      <c r="R14" s="32"/>
      <c r="S14" s="34"/>
      <c r="T14" s="32"/>
      <c r="U14" s="43"/>
      <c r="V14" s="52"/>
      <c r="W14" s="90"/>
      <c r="X14" s="46"/>
      <c r="Y14" s="52"/>
      <c r="Z14" s="44"/>
      <c r="AA14" s="44"/>
      <c r="AB14" s="45"/>
      <c r="AC14" s="44"/>
      <c r="AD14" s="46"/>
      <c r="AE14" s="62"/>
      <c r="AF14" s="62"/>
      <c r="AG14" s="44"/>
      <c r="AH14" s="52"/>
      <c r="AI14" s="122"/>
      <c r="AJ14" s="44"/>
      <c r="AK14" s="44"/>
      <c r="AL14" s="44"/>
      <c r="AM14" s="44"/>
      <c r="AN14" s="32"/>
      <c r="AO14" s="95" t="s">
        <v>58</v>
      </c>
    </row>
    <row r="15" spans="2:41" s="11" customFormat="1" ht="15.95" customHeight="1" x14ac:dyDescent="0.2">
      <c r="I15" s="35"/>
      <c r="O15" s="251" t="str">
        <f>"File '"&amp;Instructions!B2&amp;"' - "&amp;Instructions!B1</f>
        <v>File 'M' - Mediterranea</v>
      </c>
      <c r="P15" s="251"/>
      <c r="Q15" s="251"/>
      <c r="R15" s="251"/>
      <c r="S15" s="251"/>
      <c r="T15" s="251"/>
      <c r="U15" s="72"/>
      <c r="V15" s="52"/>
      <c r="W15" s="253" t="s">
        <v>10</v>
      </c>
      <c r="X15" s="253"/>
      <c r="Y15" s="52"/>
      <c r="Z15" s="20"/>
      <c r="AA15" s="20"/>
      <c r="AB15" s="59"/>
      <c r="AD15" s="20"/>
      <c r="AE15" s="66"/>
      <c r="AF15" s="66"/>
      <c r="AG15" s="20" t="s">
        <v>20</v>
      </c>
      <c r="AH15" s="52"/>
      <c r="AI15" s="94"/>
      <c r="AN15" s="3"/>
      <c r="AO15" s="31" t="s">
        <v>58</v>
      </c>
    </row>
    <row r="16" spans="2:41" s="11" customFormat="1" ht="15.95" customHeight="1" x14ac:dyDescent="0.2">
      <c r="G16" s="35"/>
      <c r="O16" s="73"/>
      <c r="P16" s="73"/>
      <c r="Q16" s="73"/>
      <c r="R16" s="73"/>
      <c r="S16" s="21"/>
      <c r="T16" s="148" t="str">
        <f>+Instructions!B4</f>
        <v>11/1/25 (Updated)</v>
      </c>
      <c r="U16" s="72"/>
      <c r="V16" s="52"/>
      <c r="W16" s="71"/>
      <c r="X16" s="71"/>
      <c r="Y16" s="52"/>
      <c r="Z16" s="58"/>
      <c r="AA16" s="58"/>
      <c r="AB16" s="59"/>
      <c r="AD16" s="20"/>
      <c r="AE16" s="252">
        <f ca="1">TODAY()</f>
        <v>46083</v>
      </c>
      <c r="AF16" s="252"/>
      <c r="AG16" s="252"/>
      <c r="AH16" s="52"/>
      <c r="AI16" s="94"/>
      <c r="AN16" s="3"/>
      <c r="AO16" s="31" t="s">
        <v>58</v>
      </c>
    </row>
    <row r="17" spans="2:41" s="11" customFormat="1" ht="9.9499999999999993" customHeight="1" x14ac:dyDescent="0.2">
      <c r="N17" s="262" t="str">
        <f>IF(Instructions!C8="","",+Instructions!C8)</f>
        <v/>
      </c>
      <c r="O17" s="262"/>
      <c r="P17" s="262"/>
      <c r="Q17" s="262"/>
      <c r="R17" s="262"/>
      <c r="S17" s="262"/>
      <c r="T17" s="262"/>
      <c r="U17" s="72"/>
      <c r="V17" s="52"/>
      <c r="W17" s="71"/>
      <c r="X17" s="71"/>
      <c r="Y17" s="52"/>
      <c r="Z17" s="58"/>
      <c r="AA17" s="58"/>
      <c r="AB17" s="59"/>
      <c r="AD17" s="20"/>
      <c r="AE17" s="66"/>
      <c r="AF17" s="66"/>
      <c r="AH17" s="52"/>
      <c r="AI17" s="94"/>
      <c r="AN17" s="3"/>
      <c r="AO17" s="31" t="s">
        <v>58</v>
      </c>
    </row>
    <row r="18" spans="2:41" s="3" customFormat="1" ht="12" customHeight="1" x14ac:dyDescent="0.2">
      <c r="C18" s="35" t="str">
        <f>"Product Code '"&amp;Instructions!B3&amp;"'"</f>
        <v>Product Code 'G'</v>
      </c>
      <c r="N18" s="262"/>
      <c r="O18" s="262"/>
      <c r="P18" s="262"/>
      <c r="Q18" s="262"/>
      <c r="R18" s="262"/>
      <c r="S18" s="262"/>
      <c r="T18" s="262"/>
      <c r="U18" s="5"/>
      <c r="V18" s="52"/>
      <c r="W18" s="70"/>
      <c r="X18" s="70"/>
      <c r="Y18" s="52"/>
      <c r="Z18" s="39"/>
      <c r="AA18" s="39"/>
      <c r="AB18" s="55"/>
      <c r="AC18" s="17"/>
      <c r="AD18" s="15"/>
      <c r="AE18" s="65"/>
      <c r="AF18" s="65"/>
      <c r="AG18" s="86" t="str">
        <f>IF(Instructions!$C$8="","",Instructions!$C$8)</f>
        <v/>
      </c>
      <c r="AH18" s="52"/>
      <c r="AI18" s="120"/>
      <c r="AJ18" s="17"/>
      <c r="AK18" s="17"/>
      <c r="AL18" s="17"/>
      <c r="AM18" s="17"/>
      <c r="AO18" s="31" t="s">
        <v>58</v>
      </c>
    </row>
    <row r="19" spans="2:41" s="3" customFormat="1" ht="3.95" customHeight="1" x14ac:dyDescent="0.2">
      <c r="C19" s="35"/>
      <c r="P19" s="4"/>
      <c r="Q19" s="6"/>
      <c r="S19" s="21"/>
      <c r="T19" s="68"/>
      <c r="U19" s="5"/>
      <c r="V19" s="52"/>
      <c r="W19" s="70"/>
      <c r="X19" s="70"/>
      <c r="Y19" s="52"/>
      <c r="Z19" s="39"/>
      <c r="AA19" s="39"/>
      <c r="AB19" s="55"/>
      <c r="AC19" s="17"/>
      <c r="AD19" s="15"/>
      <c r="AE19" s="65"/>
      <c r="AF19" s="65"/>
      <c r="AG19" s="17"/>
      <c r="AH19" s="52"/>
      <c r="AI19" s="120"/>
      <c r="AJ19" s="17"/>
      <c r="AK19" s="17"/>
      <c r="AL19" s="17"/>
      <c r="AM19" s="17"/>
      <c r="AO19" s="31" t="s">
        <v>58</v>
      </c>
    </row>
    <row r="20" spans="2:41" s="30" customFormat="1" ht="9.9499999999999993" customHeight="1" x14ac:dyDescent="0.2">
      <c r="C20" s="77" t="s">
        <v>9</v>
      </c>
      <c r="D20" s="78"/>
      <c r="E20" s="78"/>
      <c r="F20" s="78"/>
      <c r="G20" s="25"/>
      <c r="H20" s="25"/>
      <c r="I20" s="25"/>
      <c r="J20" s="25"/>
      <c r="K20" s="25"/>
      <c r="L20" s="25"/>
      <c r="M20" s="25"/>
      <c r="N20" s="25"/>
      <c r="O20" s="254" t="s">
        <v>50</v>
      </c>
      <c r="P20" s="255"/>
      <c r="Q20" s="26" t="s">
        <v>12</v>
      </c>
      <c r="R20" s="26" t="s">
        <v>16</v>
      </c>
      <c r="S20" s="27" t="str">
        <f>+S$13</f>
        <v>List Price</v>
      </c>
      <c r="T20" s="26" t="s">
        <v>15</v>
      </c>
      <c r="U20" s="26" t="str">
        <f>+U$13</f>
        <v>Code</v>
      </c>
      <c r="V20" s="52"/>
      <c r="W20" s="76" t="s">
        <v>17</v>
      </c>
      <c r="X20" s="27" t="s">
        <v>13</v>
      </c>
      <c r="Y20" s="52"/>
      <c r="Z20" s="41" t="s">
        <v>60</v>
      </c>
      <c r="AA20" s="41" t="s">
        <v>11</v>
      </c>
      <c r="AB20" s="41" t="str">
        <f t="shared" ref="AB20:AM20" si="9">+AB$13</f>
        <v>Disc</v>
      </c>
      <c r="AC20" s="28" t="str">
        <f t="shared" si="9"/>
        <v>Act. Cost</v>
      </c>
      <c r="AD20" s="28" t="str">
        <f t="shared" si="9"/>
        <v>GP%</v>
      </c>
      <c r="AE20" s="64" t="str">
        <f t="shared" si="9"/>
        <v>Adj.</v>
      </c>
      <c r="AF20" s="93" t="str">
        <f>+AF$13</f>
        <v>Group</v>
      </c>
      <c r="AG20" s="28" t="str">
        <f t="shared" si="9"/>
        <v>Price</v>
      </c>
      <c r="AH20" s="52"/>
      <c r="AJ20" s="28" t="str">
        <f t="shared" si="9"/>
        <v>Calc Price</v>
      </c>
      <c r="AK20" s="28" t="str">
        <f t="shared" si="9"/>
        <v>.05 Round</v>
      </c>
      <c r="AL20" s="28" t="str">
        <f t="shared" si="9"/>
        <v>Cents</v>
      </c>
      <c r="AM20" s="28" t="str">
        <f t="shared" si="9"/>
        <v>Round to</v>
      </c>
      <c r="AN20" s="3"/>
      <c r="AO20" s="31" t="s">
        <v>58</v>
      </c>
    </row>
    <row r="21" spans="2:41" s="149" customFormat="1" ht="9.9499999999999993" customHeight="1" x14ac:dyDescent="0.2">
      <c r="C21" s="265" t="s">
        <v>62</v>
      </c>
      <c r="D21" s="265"/>
      <c r="E21" s="265"/>
      <c r="F21" s="265"/>
      <c r="G21" s="265"/>
      <c r="H21" s="265"/>
      <c r="I21" s="265"/>
      <c r="J21" s="265"/>
      <c r="K21" s="265"/>
      <c r="L21" s="265"/>
      <c r="M21" s="265"/>
      <c r="N21" s="265"/>
      <c r="O21" s="265"/>
      <c r="P21" s="265"/>
      <c r="Q21" s="265"/>
      <c r="R21" s="265"/>
      <c r="S21" s="265"/>
      <c r="T21" s="265"/>
      <c r="U21" s="150"/>
      <c r="V21" s="52"/>
      <c r="W21" s="153"/>
      <c r="X21" s="153"/>
      <c r="Y21" s="52"/>
      <c r="Z21" s="154"/>
      <c r="AA21" s="154"/>
      <c r="AB21" s="155"/>
      <c r="AC21" s="151"/>
      <c r="AD21" s="152"/>
      <c r="AE21" s="156"/>
      <c r="AF21" s="157"/>
      <c r="AG21" s="151"/>
      <c r="AH21" s="52"/>
      <c r="AJ21" s="151"/>
      <c r="AK21" s="151"/>
      <c r="AL21" s="151"/>
      <c r="AM21" s="151"/>
      <c r="AN21" s="3"/>
      <c r="AO21" s="31" t="s">
        <v>58</v>
      </c>
    </row>
    <row r="22" spans="2:41" s="3" customFormat="1" ht="3.95" customHeight="1" x14ac:dyDescent="0.2">
      <c r="N22" s="3" t="s">
        <v>99</v>
      </c>
      <c r="P22" s="74"/>
      <c r="Q22" s="88"/>
      <c r="R22" s="6"/>
      <c r="S22" s="39"/>
      <c r="T22" s="6"/>
      <c r="U22" s="5"/>
      <c r="V22" s="52"/>
      <c r="W22" s="56"/>
      <c r="X22" s="15"/>
      <c r="Y22" s="52"/>
      <c r="Z22" s="39"/>
      <c r="AA22" s="39"/>
      <c r="AB22" s="55"/>
      <c r="AC22" s="17"/>
      <c r="AD22" s="15"/>
      <c r="AE22" s="65"/>
      <c r="AF22" s="120"/>
      <c r="AG22" s="39"/>
      <c r="AH22" s="52"/>
      <c r="AJ22" s="17"/>
      <c r="AK22" s="17"/>
      <c r="AL22" s="17"/>
      <c r="AM22" s="17"/>
      <c r="AO22" s="31" t="s">
        <v>58</v>
      </c>
    </row>
    <row r="23" spans="2:41" s="3" customFormat="1" ht="9.9499999999999993" customHeight="1" x14ac:dyDescent="0.2">
      <c r="C23" s="145" t="s">
        <v>250</v>
      </c>
      <c r="D23" s="144"/>
      <c r="E23" s="144"/>
      <c r="M23" s="3" t="s">
        <v>99</v>
      </c>
      <c r="N23" s="3" t="s">
        <v>99</v>
      </c>
      <c r="P23" s="146"/>
      <c r="Q23" s="6"/>
      <c r="R23" s="79" t="s">
        <v>227</v>
      </c>
      <c r="S23" s="186" t="s">
        <v>248</v>
      </c>
      <c r="T23" s="187"/>
      <c r="U23" s="5"/>
      <c r="V23" s="52"/>
      <c r="W23" s="70"/>
      <c r="X23" s="70"/>
      <c r="Y23" s="52"/>
      <c r="Z23" s="39"/>
      <c r="AA23" s="39"/>
      <c r="AB23" s="55"/>
      <c r="AC23" s="17"/>
      <c r="AD23" s="15"/>
      <c r="AE23" s="65"/>
      <c r="AF23" s="120"/>
      <c r="AG23" s="17"/>
      <c r="AH23" s="52"/>
      <c r="AJ23" s="17"/>
      <c r="AK23" s="17"/>
      <c r="AL23" s="17"/>
      <c r="AM23" s="17"/>
      <c r="AO23" s="31" t="s">
        <v>58</v>
      </c>
    </row>
    <row r="24" spans="2:41" s="3" customFormat="1" ht="2.85" customHeight="1" x14ac:dyDescent="0.2">
      <c r="P24" s="74"/>
      <c r="Q24" s="88"/>
      <c r="R24" s="6"/>
      <c r="S24" s="39"/>
      <c r="T24" s="6"/>
      <c r="U24" s="5"/>
      <c r="V24" s="52"/>
      <c r="W24" s="56"/>
      <c r="X24" s="15"/>
      <c r="Y24" s="52"/>
      <c r="Z24" s="39"/>
      <c r="AA24" s="39"/>
      <c r="AB24" s="55"/>
      <c r="AC24" s="17"/>
      <c r="AD24" s="15"/>
      <c r="AE24" s="65"/>
      <c r="AF24" s="120"/>
      <c r="AG24" s="39"/>
      <c r="AH24" s="52"/>
      <c r="AJ24" s="17"/>
      <c r="AK24" s="17"/>
      <c r="AL24" s="17"/>
      <c r="AM24" s="17"/>
      <c r="AO24" s="31" t="s">
        <v>58</v>
      </c>
    </row>
    <row r="25" spans="2:41" s="3" customFormat="1" ht="9.9499999999999993" customHeight="1" x14ac:dyDescent="0.2">
      <c r="C25" s="35"/>
      <c r="D25" s="40" t="s">
        <v>8</v>
      </c>
      <c r="E25" s="143" t="s">
        <v>249</v>
      </c>
      <c r="F25" s="143"/>
      <c r="G25" s="143"/>
      <c r="H25" s="143"/>
      <c r="I25" s="143"/>
      <c r="J25" s="143"/>
      <c r="K25" s="143"/>
      <c r="L25" s="143"/>
      <c r="M25" s="143"/>
      <c r="N25" s="143"/>
      <c r="O25" s="30"/>
      <c r="P25" s="30"/>
      <c r="Q25" s="30"/>
      <c r="R25" s="30"/>
      <c r="S25" s="39"/>
      <c r="T25" s="30"/>
      <c r="U25" s="5"/>
      <c r="V25" s="52"/>
      <c r="W25" s="70"/>
      <c r="X25" s="70"/>
      <c r="Y25" s="52"/>
      <c r="Z25" s="39"/>
      <c r="AA25" s="39"/>
      <c r="AB25" s="55"/>
      <c r="AC25" s="17"/>
      <c r="AD25" s="15"/>
      <c r="AE25" s="65"/>
      <c r="AF25" s="120"/>
      <c r="AG25" s="17"/>
      <c r="AH25" s="52"/>
      <c r="AJ25" s="17"/>
      <c r="AK25" s="17"/>
      <c r="AL25" s="17"/>
      <c r="AM25" s="17"/>
      <c r="AO25" s="31" t="s">
        <v>58</v>
      </c>
    </row>
    <row r="26" spans="2:41" s="3" customFormat="1" ht="1.5" customHeight="1" x14ac:dyDescent="0.2">
      <c r="P26" s="74"/>
      <c r="Q26" s="88"/>
      <c r="R26" s="6"/>
      <c r="S26" s="39"/>
      <c r="T26" s="6"/>
      <c r="U26" s="5"/>
      <c r="V26" s="52"/>
      <c r="W26" s="56"/>
      <c r="X26" s="15"/>
      <c r="Y26" s="52"/>
      <c r="Z26" s="39"/>
      <c r="AA26" s="39"/>
      <c r="AB26" s="55"/>
      <c r="AC26" s="17"/>
      <c r="AD26" s="15"/>
      <c r="AE26" s="65"/>
      <c r="AF26" s="120"/>
      <c r="AG26" s="39"/>
      <c r="AH26" s="52"/>
      <c r="AJ26" s="17"/>
      <c r="AK26" s="17"/>
      <c r="AL26" s="17"/>
      <c r="AM26" s="17"/>
      <c r="AO26" s="31" t="s">
        <v>58</v>
      </c>
    </row>
    <row r="27" spans="2:41" s="3" customFormat="1" ht="9.9499999999999993" customHeight="1" x14ac:dyDescent="0.2">
      <c r="B27" s="109" t="s">
        <v>54</v>
      </c>
      <c r="D27" s="40"/>
      <c r="E27" s="74" t="s">
        <v>251</v>
      </c>
      <c r="F27" s="74"/>
      <c r="G27" s="30" t="s">
        <v>47</v>
      </c>
      <c r="H27" s="30"/>
      <c r="I27" s="30"/>
      <c r="J27" s="30"/>
      <c r="K27" s="30"/>
      <c r="L27" s="30"/>
      <c r="M27" s="30"/>
      <c r="N27" s="30"/>
      <c r="P27" s="74" t="s">
        <v>252</v>
      </c>
      <c r="Q27" s="88"/>
      <c r="R27" s="29"/>
      <c r="S27" s="39">
        <f>IF(Suggested="Yes",AA27,AG27)</f>
        <v>7.25</v>
      </c>
      <c r="T27" s="37" t="s">
        <v>46</v>
      </c>
      <c r="U27" s="5" t="str">
        <f>+Instructions!$B$3</f>
        <v>G</v>
      </c>
      <c r="V27" s="52"/>
      <c r="W27" s="56">
        <f>+Instructions!$C$22</f>
        <v>0</v>
      </c>
      <c r="X27" s="17">
        <f>ROUND($AA27*(1-W27)+0.004999,2)</f>
        <v>7.25</v>
      </c>
      <c r="Y27" s="52"/>
      <c r="Z27" s="6" t="s">
        <v>359</v>
      </c>
      <c r="AA27" s="39">
        <v>7.25</v>
      </c>
      <c r="AB27" s="60">
        <f>+W27</f>
        <v>0</v>
      </c>
      <c r="AC27" s="17">
        <f>+X27</f>
        <v>7.25</v>
      </c>
      <c r="AD27" s="12">
        <f>(AG27-AC27)/AG27</f>
        <v>0</v>
      </c>
      <c r="AE27" s="117"/>
      <c r="AF27" s="124">
        <v>1</v>
      </c>
      <c r="AG27" s="38">
        <f>SUM(AJ27:AL27)+AE27</f>
        <v>7.25</v>
      </c>
      <c r="AH27" s="52"/>
      <c r="AJ27" s="17">
        <f>ROUND(AC27/(1-VLOOKUP(AF27,Group,2,FALSE)),2)</f>
        <v>7.25</v>
      </c>
      <c r="AK27" s="17">
        <f>IF(VLOOKUP(AF27,Group,5,FALSE)="YES",VLOOKUP(ROUND(ROUND(AJ27,1)-AJ27,2),Round,2,FALSE)+VLOOKUP(AF27,Group,6,FALSE),0)</f>
        <v>0</v>
      </c>
      <c r="AL27" s="17">
        <f>IF(VLOOKUP(AF27,Group,7,FALSE)="",0,ROUND(AJ27-0.04999,1)-AJ27+AM27)</f>
        <v>0</v>
      </c>
      <c r="AM27" s="17" t="str">
        <f>IF(VLOOKUP(AF27,Group,7,FALSE)="","",VLOOKUP(AF27,Group,7,FALSE))</f>
        <v/>
      </c>
      <c r="AO27" s="95" t="s">
        <v>58</v>
      </c>
    </row>
    <row r="28" spans="2:41" s="3" customFormat="1" ht="3.95" customHeight="1" x14ac:dyDescent="0.2">
      <c r="P28" s="74"/>
      <c r="Q28" s="88"/>
      <c r="R28" s="6"/>
      <c r="S28" s="39"/>
      <c r="T28" s="6"/>
      <c r="U28" s="5"/>
      <c r="V28" s="52"/>
      <c r="W28" s="56"/>
      <c r="X28" s="15"/>
      <c r="Y28" s="52"/>
      <c r="Z28" s="39"/>
      <c r="AA28" s="39"/>
      <c r="AB28" s="55"/>
      <c r="AC28" s="17"/>
      <c r="AD28" s="15"/>
      <c r="AE28" s="65"/>
      <c r="AF28" s="120"/>
      <c r="AG28" s="39"/>
      <c r="AH28" s="52"/>
      <c r="AJ28" s="17"/>
      <c r="AK28" s="17"/>
      <c r="AL28" s="17"/>
      <c r="AM28" s="17"/>
      <c r="AO28" s="31"/>
    </row>
    <row r="29" spans="2:41" s="3" customFormat="1" ht="9.9499999999999993" customHeight="1" x14ac:dyDescent="0.2">
      <c r="C29" s="145" t="s">
        <v>126</v>
      </c>
      <c r="D29" s="144"/>
      <c r="E29" s="144"/>
      <c r="L29" s="3" t="s">
        <v>99</v>
      </c>
      <c r="M29" s="3" t="s">
        <v>99</v>
      </c>
      <c r="P29" s="146"/>
      <c r="Q29" s="6"/>
      <c r="R29" s="79" t="s">
        <v>227</v>
      </c>
      <c r="S29" s="186" t="s">
        <v>228</v>
      </c>
      <c r="T29" s="187"/>
      <c r="U29" s="5"/>
      <c r="V29" s="52"/>
      <c r="W29" s="70"/>
      <c r="X29" s="70"/>
      <c r="Y29" s="52"/>
      <c r="Z29" s="39"/>
      <c r="AA29" s="39"/>
      <c r="AB29" s="55"/>
      <c r="AC29" s="17"/>
      <c r="AD29" s="15"/>
      <c r="AE29" s="65"/>
      <c r="AF29" s="120"/>
      <c r="AG29" s="17"/>
      <c r="AH29" s="52"/>
      <c r="AJ29" s="17"/>
      <c r="AK29" s="17"/>
      <c r="AL29" s="17"/>
      <c r="AM29" s="17"/>
      <c r="AO29" s="31" t="s">
        <v>58</v>
      </c>
    </row>
    <row r="30" spans="2:41" s="3" customFormat="1" ht="2.85" customHeight="1" x14ac:dyDescent="0.2">
      <c r="P30" s="74"/>
      <c r="Q30" s="88"/>
      <c r="R30" s="6"/>
      <c r="S30" s="39"/>
      <c r="T30" s="6"/>
      <c r="U30" s="5"/>
      <c r="V30" s="52"/>
      <c r="W30" s="56"/>
      <c r="X30" s="15"/>
      <c r="Y30" s="52"/>
      <c r="Z30" s="39"/>
      <c r="AA30" s="39"/>
      <c r="AB30" s="55"/>
      <c r="AC30" s="17"/>
      <c r="AD30" s="15"/>
      <c r="AE30" s="65"/>
      <c r="AF30" s="120"/>
      <c r="AG30" s="39"/>
      <c r="AH30" s="52"/>
      <c r="AJ30" s="17"/>
      <c r="AK30" s="17"/>
      <c r="AL30" s="17"/>
      <c r="AM30" s="17"/>
      <c r="AO30" s="31" t="s">
        <v>58</v>
      </c>
    </row>
    <row r="31" spans="2:41" s="3" customFormat="1" ht="9.9499999999999993" customHeight="1" x14ac:dyDescent="0.2">
      <c r="C31" s="35"/>
      <c r="D31" s="40" t="s">
        <v>8</v>
      </c>
      <c r="E31" s="143" t="s">
        <v>133</v>
      </c>
      <c r="F31" s="143"/>
      <c r="G31" s="143"/>
      <c r="H31" s="143"/>
      <c r="I31" s="143" t="s">
        <v>135</v>
      </c>
      <c r="J31" s="143"/>
      <c r="K31" s="143"/>
      <c r="L31" s="143"/>
      <c r="M31" s="143"/>
      <c r="N31" s="143"/>
      <c r="O31" s="30"/>
      <c r="P31" s="30"/>
      <c r="Q31" s="30"/>
      <c r="R31" s="30"/>
      <c r="S31" s="39"/>
      <c r="T31" s="30"/>
      <c r="U31" s="5"/>
      <c r="V31" s="52"/>
      <c r="W31" s="70"/>
      <c r="X31" s="70"/>
      <c r="Y31" s="52"/>
      <c r="Z31" s="39"/>
      <c r="AA31" s="39"/>
      <c r="AB31" s="55"/>
      <c r="AC31" s="17"/>
      <c r="AD31" s="15"/>
      <c r="AE31" s="65"/>
      <c r="AF31" s="120"/>
      <c r="AG31" s="17"/>
      <c r="AH31" s="52"/>
      <c r="AJ31" s="17"/>
      <c r="AK31" s="17"/>
      <c r="AL31" s="17"/>
      <c r="AM31" s="17"/>
      <c r="AO31" s="31" t="s">
        <v>58</v>
      </c>
    </row>
    <row r="32" spans="2:41" s="3" customFormat="1" ht="9.9499999999999993" customHeight="1" x14ac:dyDescent="0.2">
      <c r="C32" s="35"/>
      <c r="D32" s="40"/>
      <c r="E32" s="143" t="s">
        <v>132</v>
      </c>
      <c r="F32" s="143"/>
      <c r="G32" s="143"/>
      <c r="H32" s="143"/>
      <c r="I32" s="143" t="s">
        <v>134</v>
      </c>
      <c r="J32" s="143"/>
      <c r="K32" s="143"/>
      <c r="L32" s="143"/>
      <c r="M32" s="143"/>
      <c r="N32" s="143"/>
      <c r="O32" s="30"/>
      <c r="P32" s="30"/>
      <c r="Q32" s="30"/>
      <c r="R32" s="30"/>
      <c r="S32" s="39"/>
      <c r="T32" s="30"/>
      <c r="U32" s="5"/>
      <c r="V32" s="52"/>
      <c r="W32" s="70"/>
      <c r="X32" s="70"/>
      <c r="Y32" s="52"/>
      <c r="Z32" s="39"/>
      <c r="AA32" s="39"/>
      <c r="AB32" s="55"/>
      <c r="AC32" s="17"/>
      <c r="AD32" s="15"/>
      <c r="AE32" s="65"/>
      <c r="AF32" s="120"/>
      <c r="AG32" s="17"/>
      <c r="AH32" s="52"/>
      <c r="AJ32" s="17"/>
      <c r="AK32" s="17"/>
      <c r="AL32" s="17"/>
      <c r="AM32" s="17"/>
      <c r="AO32" s="31" t="s">
        <v>58</v>
      </c>
    </row>
    <row r="33" spans="2:41" s="3" customFormat="1" ht="1.5" customHeight="1" x14ac:dyDescent="0.2">
      <c r="P33" s="74"/>
      <c r="Q33" s="88"/>
      <c r="R33" s="6"/>
      <c r="S33" s="39"/>
      <c r="T33" s="6"/>
      <c r="U33" s="5"/>
      <c r="V33" s="52"/>
      <c r="W33" s="56"/>
      <c r="X33" s="15"/>
      <c r="Y33" s="52"/>
      <c r="Z33" s="39"/>
      <c r="AA33" s="39"/>
      <c r="AB33" s="55"/>
      <c r="AC33" s="17"/>
      <c r="AD33" s="15"/>
      <c r="AE33" s="65"/>
      <c r="AF33" s="120"/>
      <c r="AG33" s="39"/>
      <c r="AH33" s="52"/>
      <c r="AJ33" s="17"/>
      <c r="AK33" s="17"/>
      <c r="AL33" s="17"/>
      <c r="AM33" s="17"/>
      <c r="AO33" s="31" t="s">
        <v>58</v>
      </c>
    </row>
    <row r="34" spans="2:41" s="3" customFormat="1" ht="9.9499999999999993" customHeight="1" x14ac:dyDescent="0.2">
      <c r="B34" s="109" t="s">
        <v>54</v>
      </c>
      <c r="D34" s="40"/>
      <c r="E34" s="74" t="s">
        <v>127</v>
      </c>
      <c r="F34" s="74"/>
      <c r="G34" s="30" t="s">
        <v>47</v>
      </c>
      <c r="H34" s="30"/>
      <c r="I34" s="30"/>
      <c r="J34" s="30"/>
      <c r="K34" s="30"/>
      <c r="L34" s="30"/>
      <c r="M34" s="30"/>
      <c r="N34" s="30"/>
      <c r="P34" s="74" t="s">
        <v>110</v>
      </c>
      <c r="Q34" s="88"/>
      <c r="R34" s="29"/>
      <c r="S34" s="39">
        <f>IF(Suggested="Yes",AA34,AG34)</f>
        <v>8.8000000000000007</v>
      </c>
      <c r="T34" s="37" t="s">
        <v>46</v>
      </c>
      <c r="U34" s="5" t="str">
        <f>+Instructions!$B$3</f>
        <v>G</v>
      </c>
      <c r="V34" s="52"/>
      <c r="W34" s="56">
        <f>+Instructions!$C$22</f>
        <v>0</v>
      </c>
      <c r="X34" s="17">
        <f>ROUND($AA34*(1-W34)+0.004999,2)</f>
        <v>8.8000000000000007</v>
      </c>
      <c r="Y34" s="52"/>
      <c r="Z34" s="6" t="s">
        <v>359</v>
      </c>
      <c r="AA34" s="39">
        <v>8.8000000000000007</v>
      </c>
      <c r="AB34" s="60">
        <f>+W34</f>
        <v>0</v>
      </c>
      <c r="AC34" s="17">
        <f>+X34</f>
        <v>8.8000000000000007</v>
      </c>
      <c r="AD34" s="12">
        <f>(AG34-AC34)/AG34</f>
        <v>0</v>
      </c>
      <c r="AE34" s="117"/>
      <c r="AF34" s="124">
        <v>1</v>
      </c>
      <c r="AG34" s="38">
        <f>SUM(AJ34:AL34)+AE34</f>
        <v>8.8000000000000007</v>
      </c>
      <c r="AH34" s="52"/>
      <c r="AJ34" s="17">
        <f>ROUND(AC34/(1-VLOOKUP(AF34,Group,2,FALSE)),2)</f>
        <v>8.8000000000000007</v>
      </c>
      <c r="AK34" s="17">
        <f>IF(VLOOKUP(AF34,Group,5,FALSE)="YES",VLOOKUP(ROUND(ROUND(AJ34,1)-AJ34,2),Round,2,FALSE)+VLOOKUP(AF34,Group,6,FALSE),0)</f>
        <v>0</v>
      </c>
      <c r="AL34" s="17">
        <f>IF(VLOOKUP(AF34,Group,7,FALSE)="",0,ROUND(AJ34-0.04999,1)-AJ34+AM34)</f>
        <v>0</v>
      </c>
      <c r="AM34" s="17" t="str">
        <f>IF(VLOOKUP(AF34,Group,7,FALSE)="","",VLOOKUP(AF34,Group,7,FALSE))</f>
        <v/>
      </c>
      <c r="AO34" s="31" t="s">
        <v>58</v>
      </c>
    </row>
    <row r="35" spans="2:41" s="3" customFormat="1" ht="1.5" customHeight="1" x14ac:dyDescent="0.2">
      <c r="P35" s="74"/>
      <c r="Q35" s="88"/>
      <c r="R35" s="6"/>
      <c r="S35" s="39"/>
      <c r="T35" s="6"/>
      <c r="U35" s="5"/>
      <c r="V35" s="52"/>
      <c r="W35" s="56"/>
      <c r="X35" s="15"/>
      <c r="Y35" s="52"/>
      <c r="Z35" s="39"/>
      <c r="AA35" s="39"/>
      <c r="AB35" s="55"/>
      <c r="AC35" s="17"/>
      <c r="AD35" s="15"/>
      <c r="AE35" s="65"/>
      <c r="AF35" s="120"/>
      <c r="AG35" s="39"/>
      <c r="AH35" s="52"/>
      <c r="AJ35" s="17"/>
      <c r="AK35" s="17"/>
      <c r="AL35" s="17"/>
      <c r="AM35" s="17"/>
      <c r="AO35" s="31" t="s">
        <v>58</v>
      </c>
    </row>
    <row r="36" spans="2:41" s="3" customFormat="1" ht="9.9499999999999993" customHeight="1" x14ac:dyDescent="0.2">
      <c r="B36" s="110" t="s">
        <v>44</v>
      </c>
      <c r="D36" s="40"/>
      <c r="E36" s="74" t="s">
        <v>101</v>
      </c>
      <c r="F36" s="74"/>
      <c r="G36" s="30" t="s">
        <v>89</v>
      </c>
      <c r="H36" s="30"/>
      <c r="I36" s="30"/>
      <c r="J36" s="30"/>
      <c r="K36" s="30"/>
      <c r="L36" s="30"/>
      <c r="M36" s="30"/>
      <c r="N36" s="30"/>
      <c r="P36" s="74" t="s">
        <v>102</v>
      </c>
      <c r="Q36" s="88"/>
      <c r="R36" s="29"/>
      <c r="S36" s="39">
        <f>IF(Suggested="Yes",AA36,AG36)</f>
        <v>12.2</v>
      </c>
      <c r="T36" s="37" t="s">
        <v>45</v>
      </c>
      <c r="U36" s="5" t="str">
        <f>+Instructions!$B$3</f>
        <v>G</v>
      </c>
      <c r="V36" s="52"/>
      <c r="W36" s="56">
        <f>+Instructions!$C$22</f>
        <v>0</v>
      </c>
      <c r="X36" s="39">
        <f>ROUND($AA36*(1-W36)+0.004999,2)</f>
        <v>12.2</v>
      </c>
      <c r="Y36" s="52"/>
      <c r="Z36" s="6" t="s">
        <v>359</v>
      </c>
      <c r="AA36" s="39">
        <v>12.2</v>
      </c>
      <c r="AB36" s="60">
        <f>+W36</f>
        <v>0</v>
      </c>
      <c r="AC36" s="39">
        <f>+X36</f>
        <v>12.2</v>
      </c>
      <c r="AD36" s="60">
        <f>(AG36-AC36)/AG36</f>
        <v>0</v>
      </c>
      <c r="AE36" s="117"/>
      <c r="AF36" s="126">
        <v>2</v>
      </c>
      <c r="AG36" s="44">
        <f>SUM(AJ36:AL36)+AE36</f>
        <v>12.2</v>
      </c>
      <c r="AH36" s="52"/>
      <c r="AJ36" s="17">
        <f>ROUND(AC36/(1-VLOOKUP(AF36,Group,2,FALSE)),2)</f>
        <v>12.2</v>
      </c>
      <c r="AK36" s="17">
        <f>IF(VLOOKUP(AF36,Group,5,FALSE)="YES",VLOOKUP(ROUND(ROUND(AJ36,1)-AJ36,2),Round,2,FALSE)+VLOOKUP(AF36,Group,6,FALSE),0)</f>
        <v>0</v>
      </c>
      <c r="AL36" s="17">
        <f>IF(VLOOKUP(AF36,Group,7,FALSE)="",0,ROUND(AJ36-0.04999,1)-AJ36+AM36)</f>
        <v>0</v>
      </c>
      <c r="AM36" s="17" t="str">
        <f>IF(VLOOKUP(AF36,Group,7,FALSE)="","",VLOOKUP(AF36,Group,7,FALSE))</f>
        <v/>
      </c>
      <c r="AO36" s="31" t="s">
        <v>58</v>
      </c>
    </row>
    <row r="37" spans="2:41" s="3" customFormat="1" ht="3.95" customHeight="1" x14ac:dyDescent="0.2">
      <c r="P37" s="74"/>
      <c r="Q37" s="88"/>
      <c r="R37" s="6"/>
      <c r="S37" s="39"/>
      <c r="T37" s="6"/>
      <c r="U37" s="5"/>
      <c r="V37" s="52"/>
      <c r="W37" s="56"/>
      <c r="X37" s="15"/>
      <c r="Y37" s="52"/>
      <c r="Z37" s="39"/>
      <c r="AA37" s="39"/>
      <c r="AB37" s="55"/>
      <c r="AC37" s="17"/>
      <c r="AD37" s="15"/>
      <c r="AE37" s="65"/>
      <c r="AF37" s="120"/>
      <c r="AG37" s="39"/>
      <c r="AH37" s="52"/>
      <c r="AJ37" s="17"/>
      <c r="AK37" s="17"/>
      <c r="AL37" s="17"/>
      <c r="AM37" s="17"/>
      <c r="AO37" s="31" t="s">
        <v>58</v>
      </c>
    </row>
    <row r="38" spans="2:41" s="3" customFormat="1" ht="9.9499999999999993" customHeight="1" x14ac:dyDescent="0.2">
      <c r="C38" s="145" t="s">
        <v>192</v>
      </c>
      <c r="D38" s="144"/>
      <c r="E38" s="144"/>
      <c r="P38" s="146"/>
      <c r="Q38" s="6"/>
      <c r="R38" s="79" t="s">
        <v>227</v>
      </c>
      <c r="S38" s="186" t="s">
        <v>229</v>
      </c>
      <c r="T38" s="187"/>
      <c r="U38" s="5"/>
      <c r="V38" s="52"/>
      <c r="W38" s="70"/>
      <c r="X38" s="70"/>
      <c r="Y38" s="52"/>
      <c r="Z38" s="39"/>
      <c r="AA38" s="39"/>
      <c r="AB38" s="55"/>
      <c r="AC38" s="17"/>
      <c r="AD38" s="15"/>
      <c r="AE38" s="65"/>
      <c r="AF38" s="120"/>
      <c r="AG38" s="17"/>
      <c r="AH38" s="52"/>
      <c r="AJ38" s="17"/>
      <c r="AK38" s="17"/>
      <c r="AL38" s="17"/>
      <c r="AM38" s="17"/>
      <c r="AO38" s="31" t="s">
        <v>58</v>
      </c>
    </row>
    <row r="39" spans="2:41" s="3" customFormat="1" ht="2.85" customHeight="1" x14ac:dyDescent="0.2">
      <c r="P39" s="74"/>
      <c r="Q39" s="88"/>
      <c r="R39" s="6"/>
      <c r="S39" s="39"/>
      <c r="T39" s="6"/>
      <c r="U39" s="5"/>
      <c r="V39" s="52"/>
      <c r="W39" s="56"/>
      <c r="X39" s="15"/>
      <c r="Y39" s="52"/>
      <c r="Z39" s="39"/>
      <c r="AA39" s="39"/>
      <c r="AB39" s="55"/>
      <c r="AC39" s="17"/>
      <c r="AD39" s="15"/>
      <c r="AE39" s="65"/>
      <c r="AF39" s="120"/>
      <c r="AG39" s="39"/>
      <c r="AH39" s="52"/>
      <c r="AJ39" s="17"/>
      <c r="AK39" s="17"/>
      <c r="AL39" s="17"/>
      <c r="AM39" s="17"/>
      <c r="AO39" s="31" t="s">
        <v>58</v>
      </c>
    </row>
    <row r="40" spans="2:41" s="3" customFormat="1" ht="9.9499999999999993" customHeight="1" x14ac:dyDescent="0.2">
      <c r="C40" s="35"/>
      <c r="D40" s="40" t="s">
        <v>8</v>
      </c>
      <c r="E40" s="143" t="s">
        <v>144</v>
      </c>
      <c r="F40" s="143"/>
      <c r="G40" s="143"/>
      <c r="H40" s="143"/>
      <c r="I40" s="143" t="s">
        <v>153</v>
      </c>
      <c r="J40" s="143"/>
      <c r="K40" s="143"/>
      <c r="L40" s="143"/>
      <c r="M40" s="143"/>
      <c r="N40" s="143"/>
      <c r="O40" s="30"/>
      <c r="P40" s="30"/>
      <c r="Q40" s="30"/>
      <c r="R40" s="30"/>
      <c r="S40" s="39"/>
      <c r="T40" s="30"/>
      <c r="U40" s="5"/>
      <c r="V40" s="52"/>
      <c r="W40" s="70"/>
      <c r="X40" s="70"/>
      <c r="Y40" s="52"/>
      <c r="Z40" s="39"/>
      <c r="AA40" s="39"/>
      <c r="AB40" s="55"/>
      <c r="AC40" s="17"/>
      <c r="AD40" s="15"/>
      <c r="AE40" s="65"/>
      <c r="AF40" s="120"/>
      <c r="AG40" s="17"/>
      <c r="AH40" s="52"/>
      <c r="AJ40" s="17"/>
      <c r="AK40" s="17"/>
      <c r="AL40" s="17"/>
      <c r="AM40" s="17"/>
      <c r="AO40" s="31" t="s">
        <v>58</v>
      </c>
    </row>
    <row r="41" spans="2:41" s="3" customFormat="1" ht="9.9499999999999993" customHeight="1" x14ac:dyDescent="0.2">
      <c r="C41" s="35"/>
      <c r="D41" s="40"/>
      <c r="E41" s="143" t="s">
        <v>145</v>
      </c>
      <c r="F41" s="143"/>
      <c r="G41" s="143"/>
      <c r="H41" s="143"/>
      <c r="I41" s="143" t="s">
        <v>152</v>
      </c>
      <c r="J41" s="143"/>
      <c r="K41" s="143"/>
      <c r="L41" s="143"/>
      <c r="M41" s="143"/>
      <c r="N41" s="143"/>
      <c r="O41" s="30"/>
      <c r="P41" s="30"/>
      <c r="Q41" s="30"/>
      <c r="R41" s="30"/>
      <c r="S41" s="39"/>
      <c r="T41" s="30"/>
      <c r="U41" s="5"/>
      <c r="V41" s="52"/>
      <c r="W41" s="70"/>
      <c r="X41" s="70"/>
      <c r="Y41" s="52"/>
      <c r="Z41" s="39"/>
      <c r="AA41" s="39"/>
      <c r="AB41" s="55"/>
      <c r="AC41" s="17"/>
      <c r="AD41" s="15"/>
      <c r="AE41" s="65"/>
      <c r="AF41" s="120"/>
      <c r="AG41" s="17"/>
      <c r="AH41" s="52"/>
      <c r="AJ41" s="17"/>
      <c r="AK41" s="17"/>
      <c r="AL41" s="17"/>
      <c r="AM41" s="17"/>
      <c r="AO41" s="31" t="s">
        <v>58</v>
      </c>
    </row>
    <row r="42" spans="2:41" s="3" customFormat="1" ht="1.5" customHeight="1" x14ac:dyDescent="0.2">
      <c r="P42" s="74"/>
      <c r="Q42" s="88"/>
      <c r="R42" s="6"/>
      <c r="S42" s="39"/>
      <c r="T42" s="6"/>
      <c r="U42" s="5"/>
      <c r="V42" s="52"/>
      <c r="W42" s="56"/>
      <c r="X42" s="15"/>
      <c r="Y42" s="52"/>
      <c r="Z42" s="39"/>
      <c r="AA42" s="39"/>
      <c r="AB42" s="55"/>
      <c r="AC42" s="17"/>
      <c r="AD42" s="15"/>
      <c r="AE42" s="65"/>
      <c r="AF42" s="120"/>
      <c r="AG42" s="39"/>
      <c r="AH42" s="52"/>
      <c r="AJ42" s="17"/>
      <c r="AK42" s="17"/>
      <c r="AL42" s="17"/>
      <c r="AM42" s="17"/>
      <c r="AO42" s="31" t="s">
        <v>58</v>
      </c>
    </row>
    <row r="43" spans="2:41" s="3" customFormat="1" ht="9.9499999999999993" customHeight="1" x14ac:dyDescent="0.2">
      <c r="B43" s="111" t="s">
        <v>221</v>
      </c>
      <c r="D43" s="40"/>
      <c r="E43" s="74" t="s">
        <v>146</v>
      </c>
      <c r="F43" s="74"/>
      <c r="G43" s="30" t="s">
        <v>47</v>
      </c>
      <c r="H43" s="30"/>
      <c r="I43" s="30"/>
      <c r="J43" s="30"/>
      <c r="K43" s="30"/>
      <c r="L43" s="30"/>
      <c r="M43" s="30"/>
      <c r="N43" s="30"/>
      <c r="P43" s="74" t="s">
        <v>148</v>
      </c>
      <c r="Q43" s="88" t="s">
        <v>12</v>
      </c>
      <c r="R43" s="29" t="s">
        <v>51</v>
      </c>
      <c r="S43" s="39">
        <f t="shared" ref="S43:S48" si="10">IF(Suggested="Yes",AA43,AG43)</f>
        <v>8.9499999999999993</v>
      </c>
      <c r="T43" s="37" t="s">
        <v>46</v>
      </c>
      <c r="U43" s="5" t="str">
        <f>+Instructions!$B$3</f>
        <v>G</v>
      </c>
      <c r="V43" s="52"/>
      <c r="W43" s="56">
        <f>+Instructions!$C$22</f>
        <v>0</v>
      </c>
      <c r="X43" s="17">
        <f t="shared" ref="X43:X48" si="11">ROUND($AA43*(1-W43)+0.004999,2)</f>
        <v>8.9499999999999993</v>
      </c>
      <c r="Y43" s="52"/>
      <c r="Z43" s="6" t="s">
        <v>359</v>
      </c>
      <c r="AA43" s="39">
        <v>8.9499999999999993</v>
      </c>
      <c r="AB43" s="60">
        <f t="shared" ref="AB43:AC50" si="12">+W43</f>
        <v>0</v>
      </c>
      <c r="AC43" s="17">
        <f t="shared" si="12"/>
        <v>8.9499999999999993</v>
      </c>
      <c r="AD43" s="12">
        <f t="shared" ref="AD43:AD48" si="13">(AG43-AC43)/AG43</f>
        <v>0</v>
      </c>
      <c r="AE43" s="117"/>
      <c r="AF43" s="127">
        <v>4</v>
      </c>
      <c r="AG43" s="104">
        <f t="shared" ref="AG43:AG48" si="14">SUM(AJ43:AL43)+AE43</f>
        <v>8.9499999999999993</v>
      </c>
      <c r="AH43" s="52"/>
      <c r="AJ43" s="17">
        <f t="shared" ref="AJ43:AJ48" si="15">ROUND(AC43/(1-VLOOKUP(AF43,Group,2,FALSE)),2)</f>
        <v>8.9499999999999993</v>
      </c>
      <c r="AK43" s="17">
        <f t="shared" ref="AK43:AK48" si="16">IF(VLOOKUP(AF43,Group,5,FALSE)="YES",VLOOKUP(ROUND(ROUND(AJ43,1)-AJ43,2),Round,2,FALSE)+VLOOKUP(AF43,Group,6,FALSE),0)</f>
        <v>0</v>
      </c>
      <c r="AL43" s="17">
        <f t="shared" ref="AL43:AL48" si="17">IF(VLOOKUP(AF43,Group,7,FALSE)="",0,ROUND(AJ43-0.04999,1)-AJ43+AM43)</f>
        <v>0</v>
      </c>
      <c r="AM43" s="17" t="str">
        <f t="shared" ref="AM43:AM48" si="18">IF(VLOOKUP(AF43,Group,7,FALSE)="","",VLOOKUP(AF43,Group,7,FALSE))</f>
        <v/>
      </c>
      <c r="AO43" s="31" t="s">
        <v>58</v>
      </c>
    </row>
    <row r="44" spans="2:41" s="3" customFormat="1" ht="9.9499999999999993" customHeight="1" x14ac:dyDescent="0.2">
      <c r="B44" s="111" t="s">
        <v>221</v>
      </c>
      <c r="D44" s="40"/>
      <c r="E44" s="74" t="s">
        <v>146</v>
      </c>
      <c r="F44" s="74"/>
      <c r="G44" s="30" t="s">
        <v>190</v>
      </c>
      <c r="H44" s="30"/>
      <c r="I44" s="30"/>
      <c r="J44" s="30"/>
      <c r="K44" s="30"/>
      <c r="L44" s="30"/>
      <c r="M44" s="30"/>
      <c r="N44" s="30"/>
      <c r="P44" s="74" t="s">
        <v>148</v>
      </c>
      <c r="Q44" s="88" t="s">
        <v>12</v>
      </c>
      <c r="R44" s="29" t="s">
        <v>330</v>
      </c>
      <c r="S44" s="39">
        <f t="shared" si="10"/>
        <v>9.6</v>
      </c>
      <c r="T44" s="37" t="s">
        <v>46</v>
      </c>
      <c r="U44" s="5" t="str">
        <f>+Instructions!$B$3</f>
        <v>G</v>
      </c>
      <c r="V44" s="52"/>
      <c r="W44" s="56">
        <f>+Instructions!$C$22</f>
        <v>0</v>
      </c>
      <c r="X44" s="17">
        <f t="shared" si="11"/>
        <v>9.6</v>
      </c>
      <c r="Y44" s="52"/>
      <c r="Z44" s="6" t="s">
        <v>359</v>
      </c>
      <c r="AA44" s="39">
        <v>9.6</v>
      </c>
      <c r="AB44" s="60">
        <f t="shared" si="12"/>
        <v>0</v>
      </c>
      <c r="AC44" s="17">
        <f t="shared" si="12"/>
        <v>9.6</v>
      </c>
      <c r="AD44" s="12">
        <f t="shared" si="13"/>
        <v>0</v>
      </c>
      <c r="AE44" s="117"/>
      <c r="AF44" s="127">
        <v>4</v>
      </c>
      <c r="AG44" s="104">
        <f t="shared" si="14"/>
        <v>9.6</v>
      </c>
      <c r="AH44" s="52"/>
      <c r="AJ44" s="17">
        <f t="shared" si="15"/>
        <v>9.6</v>
      </c>
      <c r="AK44" s="17">
        <f t="shared" si="16"/>
        <v>0</v>
      </c>
      <c r="AL44" s="17">
        <f t="shared" si="17"/>
        <v>0</v>
      </c>
      <c r="AM44" s="17" t="str">
        <f t="shared" si="18"/>
        <v/>
      </c>
      <c r="AO44" s="31" t="s">
        <v>58</v>
      </c>
    </row>
    <row r="45" spans="2:41" s="3" customFormat="1" ht="9.9499999999999993" customHeight="1" x14ac:dyDescent="0.2">
      <c r="B45" s="111" t="s">
        <v>221</v>
      </c>
      <c r="D45" s="40"/>
      <c r="E45" s="225" t="s">
        <v>173</v>
      </c>
      <c r="F45" s="225"/>
      <c r="G45" s="226" t="s">
        <v>47</v>
      </c>
      <c r="H45" s="226"/>
      <c r="I45" s="226"/>
      <c r="J45" s="226" t="s">
        <v>99</v>
      </c>
      <c r="K45" s="244" t="s">
        <v>354</v>
      </c>
      <c r="L45" s="226"/>
      <c r="M45" s="226"/>
      <c r="N45" s="226"/>
      <c r="O45" s="220"/>
      <c r="P45" s="225" t="s">
        <v>174</v>
      </c>
      <c r="Q45" s="236" t="s">
        <v>12</v>
      </c>
      <c r="R45" s="240" t="s">
        <v>193</v>
      </c>
      <c r="S45" s="237">
        <f t="shared" si="10"/>
        <v>9.1999999999999993</v>
      </c>
      <c r="T45" s="241" t="s">
        <v>46</v>
      </c>
      <c r="U45" s="5" t="str">
        <f>+Instructions!$B$3</f>
        <v>G</v>
      </c>
      <c r="V45" s="52"/>
      <c r="W45" s="56">
        <f>+Instructions!$C$22</f>
        <v>0</v>
      </c>
      <c r="X45" s="17">
        <f t="shared" si="11"/>
        <v>9.1999999999999993</v>
      </c>
      <c r="Y45" s="52"/>
      <c r="Z45" s="6" t="s">
        <v>359</v>
      </c>
      <c r="AA45" s="39">
        <v>9.1999999999999993</v>
      </c>
      <c r="AB45" s="60">
        <f t="shared" si="12"/>
        <v>0</v>
      </c>
      <c r="AC45" s="17">
        <f t="shared" si="12"/>
        <v>9.1999999999999993</v>
      </c>
      <c r="AD45" s="12">
        <f t="shared" si="13"/>
        <v>0</v>
      </c>
      <c r="AE45" s="117"/>
      <c r="AF45" s="127">
        <v>4</v>
      </c>
      <c r="AG45" s="104">
        <f t="shared" si="14"/>
        <v>9.1999999999999993</v>
      </c>
      <c r="AH45" s="52"/>
      <c r="AJ45" s="17">
        <f t="shared" si="15"/>
        <v>9.1999999999999993</v>
      </c>
      <c r="AK45" s="17">
        <f t="shared" si="16"/>
        <v>0</v>
      </c>
      <c r="AL45" s="17">
        <f t="shared" si="17"/>
        <v>0</v>
      </c>
      <c r="AM45" s="17" t="str">
        <f t="shared" si="18"/>
        <v/>
      </c>
      <c r="AO45" s="31" t="s">
        <v>58</v>
      </c>
    </row>
    <row r="46" spans="2:41" s="3" customFormat="1" ht="9.9499999999999993" customHeight="1" x14ac:dyDescent="0.2">
      <c r="B46" s="111" t="s">
        <v>221</v>
      </c>
      <c r="D46" s="40"/>
      <c r="E46" s="225" t="s">
        <v>175</v>
      </c>
      <c r="F46" s="225"/>
      <c r="G46" s="226" t="s">
        <v>47</v>
      </c>
      <c r="H46" s="226"/>
      <c r="I46" s="226"/>
      <c r="J46" s="226" t="s">
        <v>99</v>
      </c>
      <c r="K46" s="244" t="s">
        <v>356</v>
      </c>
      <c r="L46" s="226"/>
      <c r="M46" s="226"/>
      <c r="N46" s="226"/>
      <c r="O46" s="220"/>
      <c r="P46" s="225" t="s">
        <v>348</v>
      </c>
      <c r="Q46" s="236" t="s">
        <v>12</v>
      </c>
      <c r="R46" s="240" t="s">
        <v>355</v>
      </c>
      <c r="S46" s="237">
        <f t="shared" si="10"/>
        <v>9.1999999999999993</v>
      </c>
      <c r="T46" s="241" t="s">
        <v>46</v>
      </c>
      <c r="U46" s="5" t="str">
        <f>+Instructions!$B$3</f>
        <v>G</v>
      </c>
      <c r="V46" s="52"/>
      <c r="W46" s="56">
        <f>+Instructions!$C$22</f>
        <v>0</v>
      </c>
      <c r="X46" s="17">
        <f t="shared" si="11"/>
        <v>9.1999999999999993</v>
      </c>
      <c r="Y46" s="52"/>
      <c r="Z46" s="6" t="s">
        <v>359</v>
      </c>
      <c r="AA46" s="39">
        <v>9.1999999999999993</v>
      </c>
      <c r="AB46" s="60">
        <f>+W46</f>
        <v>0</v>
      </c>
      <c r="AC46" s="17">
        <f>+X46</f>
        <v>9.1999999999999993</v>
      </c>
      <c r="AD46" s="12">
        <f t="shared" si="13"/>
        <v>0</v>
      </c>
      <c r="AE46" s="117"/>
      <c r="AF46" s="127">
        <v>4</v>
      </c>
      <c r="AG46" s="104">
        <f t="shared" si="14"/>
        <v>9.1999999999999993</v>
      </c>
      <c r="AH46" s="52"/>
      <c r="AJ46" s="17">
        <f t="shared" si="15"/>
        <v>9.1999999999999993</v>
      </c>
      <c r="AK46" s="17">
        <f t="shared" si="16"/>
        <v>0</v>
      </c>
      <c r="AL46" s="17">
        <f t="shared" si="17"/>
        <v>0</v>
      </c>
      <c r="AM46" s="17" t="str">
        <f t="shared" si="18"/>
        <v/>
      </c>
      <c r="AO46" s="31" t="s">
        <v>58</v>
      </c>
    </row>
    <row r="47" spans="2:41" s="3" customFormat="1" ht="9.9499999999999993" customHeight="1" x14ac:dyDescent="0.2">
      <c r="B47" s="111" t="s">
        <v>221</v>
      </c>
      <c r="D47" s="40"/>
      <c r="E47" s="225" t="s">
        <v>180</v>
      </c>
      <c r="F47" s="225"/>
      <c r="G47" s="226" t="s">
        <v>47</v>
      </c>
      <c r="H47" s="226"/>
      <c r="I47" s="226"/>
      <c r="J47" s="226"/>
      <c r="K47" s="244" t="s">
        <v>356</v>
      </c>
      <c r="L47" s="226"/>
      <c r="M47" s="226"/>
      <c r="N47" s="226"/>
      <c r="O47" s="220"/>
      <c r="P47" s="225" t="s">
        <v>200</v>
      </c>
      <c r="Q47" s="236"/>
      <c r="R47" s="240" t="s">
        <v>346</v>
      </c>
      <c r="S47" s="237">
        <f t="shared" si="10"/>
        <v>9.1</v>
      </c>
      <c r="T47" s="241" t="s">
        <v>46</v>
      </c>
      <c r="U47" s="5" t="str">
        <f>+Instructions!$B$3</f>
        <v>G</v>
      </c>
      <c r="V47" s="52"/>
      <c r="W47" s="56">
        <f>+Instructions!$C$22</f>
        <v>0</v>
      </c>
      <c r="X47" s="17">
        <f t="shared" si="11"/>
        <v>9.1</v>
      </c>
      <c r="Y47" s="52"/>
      <c r="Z47" s="6" t="s">
        <v>359</v>
      </c>
      <c r="AA47" s="39">
        <v>9.1</v>
      </c>
      <c r="AB47" s="60">
        <f>+W47</f>
        <v>0</v>
      </c>
      <c r="AC47" s="17">
        <f>+X47</f>
        <v>9.1</v>
      </c>
      <c r="AD47" s="12">
        <f t="shared" si="13"/>
        <v>0</v>
      </c>
      <c r="AE47" s="117"/>
      <c r="AF47" s="127">
        <v>4</v>
      </c>
      <c r="AG47" s="104">
        <f t="shared" si="14"/>
        <v>9.1</v>
      </c>
      <c r="AH47" s="52"/>
      <c r="AJ47" s="17">
        <f t="shared" si="15"/>
        <v>9.1</v>
      </c>
      <c r="AK47" s="17">
        <f t="shared" si="16"/>
        <v>0</v>
      </c>
      <c r="AL47" s="17">
        <f t="shared" si="17"/>
        <v>0</v>
      </c>
      <c r="AM47" s="17" t="str">
        <f t="shared" si="18"/>
        <v/>
      </c>
      <c r="AO47" s="31" t="s">
        <v>58</v>
      </c>
    </row>
    <row r="48" spans="2:41" s="3" customFormat="1" ht="9.9499999999999993" customHeight="1" x14ac:dyDescent="0.2">
      <c r="B48" s="111" t="s">
        <v>221</v>
      </c>
      <c r="D48" s="40"/>
      <c r="E48" s="74" t="s">
        <v>147</v>
      </c>
      <c r="F48" s="74"/>
      <c r="G48" s="30" t="s">
        <v>191</v>
      </c>
      <c r="H48" s="30"/>
      <c r="I48" s="30"/>
      <c r="J48" s="30"/>
      <c r="K48" s="30"/>
      <c r="L48" s="30"/>
      <c r="M48" s="74"/>
      <c r="N48" s="30"/>
      <c r="P48" s="74" t="s">
        <v>149</v>
      </c>
      <c r="Q48" s="88" t="s">
        <v>12</v>
      </c>
      <c r="R48" s="29"/>
      <c r="S48" s="39">
        <f t="shared" si="10"/>
        <v>11.75</v>
      </c>
      <c r="T48" s="37" t="s">
        <v>46</v>
      </c>
      <c r="U48" s="5" t="str">
        <f>+Instructions!$B$3</f>
        <v>G</v>
      </c>
      <c r="V48" s="52"/>
      <c r="W48" s="56">
        <f>+Instructions!$C$22</f>
        <v>0</v>
      </c>
      <c r="X48" s="17">
        <f t="shared" si="11"/>
        <v>11.75</v>
      </c>
      <c r="Y48" s="52"/>
      <c r="Z48" s="6" t="s">
        <v>359</v>
      </c>
      <c r="AA48" s="39">
        <v>11.75</v>
      </c>
      <c r="AB48" s="60">
        <f t="shared" si="12"/>
        <v>0</v>
      </c>
      <c r="AC48" s="17">
        <f t="shared" si="12"/>
        <v>11.75</v>
      </c>
      <c r="AD48" s="12">
        <f t="shared" si="13"/>
        <v>0</v>
      </c>
      <c r="AE48" s="117"/>
      <c r="AF48" s="127">
        <v>4</v>
      </c>
      <c r="AG48" s="104">
        <f t="shared" si="14"/>
        <v>11.75</v>
      </c>
      <c r="AH48" s="52"/>
      <c r="AJ48" s="17">
        <f t="shared" si="15"/>
        <v>11.75</v>
      </c>
      <c r="AK48" s="17">
        <f t="shared" si="16"/>
        <v>0</v>
      </c>
      <c r="AL48" s="17">
        <f t="shared" si="17"/>
        <v>0</v>
      </c>
      <c r="AM48" s="17" t="str">
        <f t="shared" si="18"/>
        <v/>
      </c>
      <c r="AO48" s="31" t="s">
        <v>58</v>
      </c>
    </row>
    <row r="49" spans="2:41" s="3" customFormat="1" ht="1.5" customHeight="1" x14ac:dyDescent="0.2">
      <c r="P49" s="74"/>
      <c r="Q49" s="88"/>
      <c r="R49" s="6"/>
      <c r="S49" s="39"/>
      <c r="T49" s="6"/>
      <c r="U49" s="5"/>
      <c r="V49" s="52"/>
      <c r="W49" s="56"/>
      <c r="X49" s="15"/>
      <c r="Y49" s="52"/>
      <c r="Z49" s="39"/>
      <c r="AA49" s="39"/>
      <c r="AB49" s="55"/>
      <c r="AC49" s="17"/>
      <c r="AD49" s="15"/>
      <c r="AE49" s="65"/>
      <c r="AF49" s="120"/>
      <c r="AG49" s="39"/>
      <c r="AH49" s="52"/>
      <c r="AJ49" s="17"/>
      <c r="AK49" s="17"/>
      <c r="AL49" s="17"/>
      <c r="AM49" s="17"/>
      <c r="AO49" s="31" t="s">
        <v>58</v>
      </c>
    </row>
    <row r="50" spans="2:41" s="3" customFormat="1" ht="9.9499999999999993" customHeight="1" x14ac:dyDescent="0.2">
      <c r="B50" s="113" t="s">
        <v>223</v>
      </c>
      <c r="D50" s="40"/>
      <c r="E50" s="225" t="s">
        <v>176</v>
      </c>
      <c r="F50" s="225"/>
      <c r="G50" s="226" t="s">
        <v>177</v>
      </c>
      <c r="H50" s="226"/>
      <c r="I50" s="226"/>
      <c r="J50" s="226"/>
      <c r="K50" s="244" t="s">
        <v>356</v>
      </c>
      <c r="L50" s="226"/>
      <c r="M50" s="226"/>
      <c r="N50" s="226"/>
      <c r="O50" s="220"/>
      <c r="P50" s="225" t="s">
        <v>178</v>
      </c>
      <c r="Q50" s="236" t="s">
        <v>12</v>
      </c>
      <c r="R50" s="240" t="s">
        <v>193</v>
      </c>
      <c r="S50" s="237">
        <f>IF(Suggested="Yes",AA50,AG50)</f>
        <v>28.55</v>
      </c>
      <c r="T50" s="241" t="s">
        <v>45</v>
      </c>
      <c r="U50" s="5" t="str">
        <f>+Instructions!$B$3</f>
        <v>G</v>
      </c>
      <c r="V50" s="52"/>
      <c r="W50" s="56">
        <f>+Instructions!$C$22</f>
        <v>0</v>
      </c>
      <c r="X50" s="17">
        <f>ROUND($AA50*(1-W50)+0.004999,2)</f>
        <v>28.55</v>
      </c>
      <c r="Y50" s="52"/>
      <c r="Z50" s="6" t="s">
        <v>359</v>
      </c>
      <c r="AA50" s="39">
        <v>28.55</v>
      </c>
      <c r="AB50" s="60">
        <f t="shared" si="12"/>
        <v>0</v>
      </c>
      <c r="AC50" s="17">
        <f t="shared" si="12"/>
        <v>28.55</v>
      </c>
      <c r="AD50" s="12">
        <f>(AG50-AC50)/AG50</f>
        <v>0</v>
      </c>
      <c r="AE50" s="117"/>
      <c r="AF50" s="129">
        <v>6</v>
      </c>
      <c r="AG50" s="106">
        <f>SUM(AJ50:AL50)+AE50</f>
        <v>28.55</v>
      </c>
      <c r="AH50" s="52"/>
      <c r="AJ50" s="17">
        <f>ROUND(AC50/(1-VLOOKUP(AF50,Group,2,FALSE)),2)</f>
        <v>28.55</v>
      </c>
      <c r="AK50" s="17">
        <f>IF(VLOOKUP(AF50,Group,5,FALSE)="YES",VLOOKUP(ROUND(ROUND(AJ50,1)-AJ50,2),Round,2,FALSE)+VLOOKUP(AF50,Group,6,FALSE),0)</f>
        <v>0</v>
      </c>
      <c r="AL50" s="17">
        <f>IF(VLOOKUP(AF50,Group,7,FALSE)="",0,ROUND(AJ50-0.04999,1)-AJ50+AM50)</f>
        <v>0</v>
      </c>
      <c r="AM50" s="17" t="str">
        <f>IF(VLOOKUP(AF50,Group,7,FALSE)="","",VLOOKUP(AF50,Group,7,FALSE))</f>
        <v/>
      </c>
      <c r="AO50" s="31" t="s">
        <v>58</v>
      </c>
    </row>
    <row r="51" spans="2:41" s="3" customFormat="1" ht="1.5" customHeight="1" x14ac:dyDescent="0.2">
      <c r="P51" s="74"/>
      <c r="Q51" s="88"/>
      <c r="R51" s="6"/>
      <c r="S51" s="39"/>
      <c r="T51" s="6"/>
      <c r="U51" s="5"/>
      <c r="V51" s="52"/>
      <c r="W51" s="56"/>
      <c r="X51" s="15"/>
      <c r="Y51" s="52"/>
      <c r="Z51" s="39"/>
      <c r="AA51" s="39"/>
      <c r="AB51" s="55"/>
      <c r="AC51" s="17"/>
      <c r="AD51" s="15"/>
      <c r="AE51" s="65"/>
      <c r="AF51" s="120"/>
      <c r="AG51" s="39"/>
      <c r="AH51" s="52"/>
      <c r="AJ51" s="17"/>
      <c r="AK51" s="17"/>
      <c r="AL51" s="17"/>
      <c r="AM51" s="17"/>
      <c r="AO51" s="31" t="s">
        <v>58</v>
      </c>
    </row>
    <row r="52" spans="2:41" s="3" customFormat="1" ht="9.9499999999999993" customHeight="1" x14ac:dyDescent="0.2">
      <c r="B52" s="112" t="s">
        <v>222</v>
      </c>
      <c r="D52" s="40"/>
      <c r="E52" s="225" t="s">
        <v>201</v>
      </c>
      <c r="F52" s="225"/>
      <c r="G52" s="226" t="s">
        <v>89</v>
      </c>
      <c r="H52" s="226"/>
      <c r="I52" s="226"/>
      <c r="J52" s="226"/>
      <c r="K52" s="244" t="s">
        <v>356</v>
      </c>
      <c r="L52" s="226"/>
      <c r="M52" s="226"/>
      <c r="N52" s="226"/>
      <c r="O52" s="220"/>
      <c r="P52" s="225"/>
      <c r="Q52" s="236"/>
      <c r="R52" s="240" t="s">
        <v>193</v>
      </c>
      <c r="S52" s="237">
        <f>IF(Suggested="Yes",AA52,AG52)</f>
        <v>10.199999999999999</v>
      </c>
      <c r="T52" s="241" t="s">
        <v>45</v>
      </c>
      <c r="U52" s="5" t="str">
        <f>+Instructions!$B$3</f>
        <v>G</v>
      </c>
      <c r="V52" s="52"/>
      <c r="W52" s="56">
        <f>+Instructions!$C$22</f>
        <v>0</v>
      </c>
      <c r="X52" s="17">
        <f>ROUND($AA52*(1-W52)+0.004999,2)</f>
        <v>10.199999999999999</v>
      </c>
      <c r="Y52" s="52"/>
      <c r="Z52" s="6" t="s">
        <v>359</v>
      </c>
      <c r="AA52" s="39">
        <v>10.199999999999999</v>
      </c>
      <c r="AB52" s="60">
        <f>+W52</f>
        <v>0</v>
      </c>
      <c r="AC52" s="17">
        <f>+X52</f>
        <v>10.199999999999999</v>
      </c>
      <c r="AD52" s="12">
        <f>(AG52-AC52)/AG52</f>
        <v>0</v>
      </c>
      <c r="AE52" s="117"/>
      <c r="AF52" s="128">
        <v>5</v>
      </c>
      <c r="AG52" s="105">
        <f>SUM(AJ52:AL52)+AE52</f>
        <v>10.199999999999999</v>
      </c>
      <c r="AH52" s="52"/>
      <c r="AJ52" s="17">
        <f>ROUND(AC52/(1-VLOOKUP(AF52,Group,2,FALSE)),2)</f>
        <v>10.199999999999999</v>
      </c>
      <c r="AK52" s="17">
        <f>IF(VLOOKUP(AF52,Group,5,FALSE)="YES",VLOOKUP(ROUND(ROUND(AJ52,1)-AJ52,2),Round,2,FALSE)+VLOOKUP(AF52,Group,6,FALSE),0)</f>
        <v>0</v>
      </c>
      <c r="AL52" s="17">
        <f>IF(VLOOKUP(AF52,Group,7,FALSE)="",0,ROUND(AJ52-0.04999,1)-AJ52+AM52)</f>
        <v>0</v>
      </c>
      <c r="AM52" s="17" t="str">
        <f>IF(VLOOKUP(AF52,Group,7,FALSE)="","",VLOOKUP(AF52,Group,7,FALSE))</f>
        <v/>
      </c>
      <c r="AO52" s="31" t="s">
        <v>58</v>
      </c>
    </row>
    <row r="53" spans="2:41" s="3" customFormat="1" ht="1.5" customHeight="1" x14ac:dyDescent="0.2">
      <c r="P53" s="74"/>
      <c r="Q53" s="88"/>
      <c r="R53" s="6"/>
      <c r="S53" s="39"/>
      <c r="T53" s="6"/>
      <c r="U53" s="5"/>
      <c r="V53" s="52"/>
      <c r="W53" s="56"/>
      <c r="X53" s="15"/>
      <c r="Y53" s="52"/>
      <c r="Z53" s="39"/>
      <c r="AA53" s="39"/>
      <c r="AB53" s="55"/>
      <c r="AC53" s="17"/>
      <c r="AD53" s="15"/>
      <c r="AE53" s="65"/>
      <c r="AF53" s="120"/>
      <c r="AG53" s="39"/>
      <c r="AH53" s="52"/>
      <c r="AJ53" s="17"/>
      <c r="AK53" s="17"/>
      <c r="AL53" s="17"/>
      <c r="AM53" s="17"/>
      <c r="AO53" s="31" t="s">
        <v>58</v>
      </c>
    </row>
    <row r="54" spans="2:41" s="3" customFormat="1" ht="9.75" customHeight="1" x14ac:dyDescent="0.2">
      <c r="D54" s="158" t="s">
        <v>136</v>
      </c>
      <c r="E54" s="165" t="s">
        <v>195</v>
      </c>
      <c r="P54" s="74"/>
      <c r="Q54" s="88"/>
      <c r="R54" s="6"/>
      <c r="S54" s="39"/>
      <c r="T54" s="6"/>
      <c r="U54" s="5"/>
      <c r="V54" s="52"/>
      <c r="W54" s="56"/>
      <c r="X54" s="15"/>
      <c r="Y54" s="52"/>
      <c r="Z54" s="39"/>
      <c r="AA54" s="39"/>
      <c r="AB54" s="55"/>
      <c r="AC54" s="17"/>
      <c r="AD54" s="15"/>
      <c r="AE54" s="65"/>
      <c r="AF54" s="120"/>
      <c r="AG54" s="39"/>
      <c r="AH54" s="52"/>
      <c r="AJ54" s="17"/>
      <c r="AK54" s="17"/>
      <c r="AL54" s="17"/>
      <c r="AM54" s="17"/>
      <c r="AO54" s="31" t="s">
        <v>58</v>
      </c>
    </row>
    <row r="55" spans="2:41" s="3" customFormat="1" ht="9.75" customHeight="1" x14ac:dyDescent="0.2">
      <c r="D55" s="158"/>
      <c r="E55" s="165" t="s">
        <v>194</v>
      </c>
      <c r="L55" s="165"/>
      <c r="P55" s="74"/>
      <c r="Q55" s="88"/>
      <c r="R55" s="6"/>
      <c r="S55" s="39"/>
      <c r="T55" s="6"/>
      <c r="U55" s="5"/>
      <c r="V55" s="52"/>
      <c r="W55" s="56"/>
      <c r="X55" s="15"/>
      <c r="Y55" s="52"/>
      <c r="Z55" s="39"/>
      <c r="AA55" s="39"/>
      <c r="AB55" s="55"/>
      <c r="AC55" s="17"/>
      <c r="AD55" s="15"/>
      <c r="AE55" s="65"/>
      <c r="AF55" s="120"/>
      <c r="AG55" s="39"/>
      <c r="AH55" s="52"/>
      <c r="AJ55" s="17"/>
      <c r="AK55" s="17"/>
      <c r="AL55" s="17"/>
      <c r="AM55" s="17"/>
      <c r="AO55" s="31" t="s">
        <v>58</v>
      </c>
    </row>
    <row r="56" spans="2:41" s="3" customFormat="1" ht="9.75" customHeight="1" x14ac:dyDescent="0.2">
      <c r="D56" s="158"/>
      <c r="E56" s="165" t="s">
        <v>313</v>
      </c>
      <c r="L56" s="165"/>
      <c r="P56" s="74"/>
      <c r="Q56" s="88"/>
      <c r="R56" s="6"/>
      <c r="S56" s="39"/>
      <c r="T56" s="6"/>
      <c r="U56" s="5"/>
      <c r="V56" s="52"/>
      <c r="W56" s="56"/>
      <c r="X56" s="15"/>
      <c r="Y56" s="52"/>
      <c r="Z56" s="39"/>
      <c r="AA56" s="39"/>
      <c r="AB56" s="55"/>
      <c r="AC56" s="17"/>
      <c r="AD56" s="15"/>
      <c r="AE56" s="65"/>
      <c r="AF56" s="120"/>
      <c r="AG56" s="39"/>
      <c r="AH56" s="52"/>
      <c r="AJ56" s="17"/>
      <c r="AK56" s="17"/>
      <c r="AL56" s="17"/>
      <c r="AM56" s="17"/>
      <c r="AO56" s="31" t="s">
        <v>58</v>
      </c>
    </row>
    <row r="57" spans="2:41" s="3" customFormat="1" ht="9.75" customHeight="1" x14ac:dyDescent="0.2">
      <c r="D57" s="158"/>
      <c r="E57" s="230" t="s">
        <v>347</v>
      </c>
      <c r="J57" s="165"/>
      <c r="K57" s="165"/>
      <c r="P57" s="74"/>
      <c r="Q57" s="88"/>
      <c r="R57" s="6"/>
      <c r="S57" s="39"/>
      <c r="T57" s="6"/>
      <c r="U57" s="5"/>
      <c r="V57" s="52"/>
      <c r="W57" s="56"/>
      <c r="X57" s="15"/>
      <c r="Y57" s="52"/>
      <c r="Z57" s="39"/>
      <c r="AA57" s="39"/>
      <c r="AB57" s="55"/>
      <c r="AC57" s="17"/>
      <c r="AD57" s="15"/>
      <c r="AE57" s="65"/>
      <c r="AF57" s="120"/>
      <c r="AG57" s="39"/>
      <c r="AH57" s="52"/>
      <c r="AJ57" s="17"/>
      <c r="AK57" s="17"/>
      <c r="AL57" s="17"/>
      <c r="AM57" s="17"/>
      <c r="AO57" s="31" t="s">
        <v>58</v>
      </c>
    </row>
    <row r="58" spans="2:41" s="3" customFormat="1" ht="9.75" customHeight="1" x14ac:dyDescent="0.2">
      <c r="D58" s="158"/>
      <c r="E58" s="230" t="s">
        <v>345</v>
      </c>
      <c r="J58" s="165"/>
      <c r="K58" s="165"/>
      <c r="P58" s="74"/>
      <c r="Q58" s="88"/>
      <c r="R58" s="6"/>
      <c r="S58" s="39"/>
      <c r="T58" s="6"/>
      <c r="U58" s="5"/>
      <c r="V58" s="52"/>
      <c r="W58" s="56"/>
      <c r="X58" s="15"/>
      <c r="Y58" s="52"/>
      <c r="Z58" s="39"/>
      <c r="AA58" s="39"/>
      <c r="AB58" s="55"/>
      <c r="AC58" s="17"/>
      <c r="AD58" s="15"/>
      <c r="AE58" s="65"/>
      <c r="AF58" s="120"/>
      <c r="AG58" s="39"/>
      <c r="AH58" s="52"/>
      <c r="AJ58" s="17"/>
      <c r="AK58" s="17"/>
      <c r="AL58" s="17"/>
      <c r="AM58" s="17"/>
      <c r="AO58" s="31" t="s">
        <v>58</v>
      </c>
    </row>
    <row r="59" spans="2:41" s="3" customFormat="1" ht="3.95" customHeight="1" x14ac:dyDescent="0.2">
      <c r="P59" s="74"/>
      <c r="Q59" s="88"/>
      <c r="R59" s="6"/>
      <c r="S59" s="39"/>
      <c r="T59" s="6"/>
      <c r="U59" s="5"/>
      <c r="V59" s="52"/>
      <c r="W59" s="56"/>
      <c r="X59" s="15"/>
      <c r="Y59" s="52"/>
      <c r="Z59" s="39"/>
      <c r="AA59" s="39"/>
      <c r="AB59" s="55"/>
      <c r="AC59" s="17"/>
      <c r="AD59" s="15"/>
      <c r="AE59" s="65"/>
      <c r="AF59" s="120"/>
      <c r="AG59" s="39"/>
      <c r="AH59" s="52"/>
      <c r="AJ59" s="17"/>
      <c r="AK59" s="17"/>
      <c r="AL59" s="17"/>
      <c r="AM59" s="17"/>
      <c r="AO59" s="31" t="s">
        <v>58</v>
      </c>
    </row>
    <row r="60" spans="2:41" s="3" customFormat="1" ht="9.9499999999999993" customHeight="1" x14ac:dyDescent="0.2">
      <c r="C60" s="145" t="s">
        <v>181</v>
      </c>
      <c r="D60" s="144"/>
      <c r="E60" s="144"/>
      <c r="P60" s="146"/>
      <c r="Q60" s="6"/>
      <c r="R60" s="79" t="s">
        <v>227</v>
      </c>
      <c r="S60" s="186" t="s">
        <v>230</v>
      </c>
      <c r="T60" s="187"/>
      <c r="U60" s="5"/>
      <c r="V60" s="52"/>
      <c r="W60" s="70"/>
      <c r="X60" s="70"/>
      <c r="Y60" s="52"/>
      <c r="Z60" s="39"/>
      <c r="AA60" s="39"/>
      <c r="AB60" s="55"/>
      <c r="AC60" s="17"/>
      <c r="AD60" s="15"/>
      <c r="AE60" s="65"/>
      <c r="AF60" s="120"/>
      <c r="AG60" s="17"/>
      <c r="AH60" s="52"/>
      <c r="AJ60" s="17"/>
      <c r="AK60" s="17"/>
      <c r="AL60" s="17"/>
      <c r="AM60" s="17"/>
      <c r="AO60" s="31" t="s">
        <v>58</v>
      </c>
    </row>
    <row r="61" spans="2:41" s="3" customFormat="1" ht="2.4500000000000002" customHeight="1" x14ac:dyDescent="0.2">
      <c r="P61" s="74"/>
      <c r="Q61" s="88"/>
      <c r="R61" s="6"/>
      <c r="S61" s="39"/>
      <c r="T61" s="6"/>
      <c r="U61" s="5"/>
      <c r="V61" s="52"/>
      <c r="W61" s="56"/>
      <c r="X61" s="15"/>
      <c r="Y61" s="52"/>
      <c r="Z61" s="39"/>
      <c r="AA61" s="39"/>
      <c r="AB61" s="55"/>
      <c r="AC61" s="17"/>
      <c r="AD61" s="15"/>
      <c r="AE61" s="65"/>
      <c r="AF61" s="120"/>
      <c r="AG61" s="39"/>
      <c r="AH61" s="52"/>
      <c r="AJ61" s="17"/>
      <c r="AK61" s="17"/>
      <c r="AL61" s="17"/>
      <c r="AM61" s="17"/>
      <c r="AO61" s="31" t="s">
        <v>58</v>
      </c>
    </row>
    <row r="62" spans="2:41" s="3" customFormat="1" ht="9.9499999999999993" customHeight="1" x14ac:dyDescent="0.2">
      <c r="C62" s="35"/>
      <c r="D62" s="40" t="s">
        <v>8</v>
      </c>
      <c r="E62" s="143" t="s">
        <v>328</v>
      </c>
      <c r="F62" s="143"/>
      <c r="G62" s="143"/>
      <c r="H62" s="143"/>
      <c r="I62" s="143"/>
      <c r="J62" s="143"/>
      <c r="K62" s="143"/>
      <c r="L62" s="197"/>
      <c r="M62" s="143"/>
      <c r="N62" s="143"/>
      <c r="O62" s="30"/>
      <c r="P62" s="30"/>
      <c r="Q62" s="30"/>
      <c r="R62" s="30"/>
      <c r="S62" s="39"/>
      <c r="T62" s="30"/>
      <c r="U62" s="5"/>
      <c r="V62" s="52"/>
      <c r="W62" s="70"/>
      <c r="X62" s="70"/>
      <c r="Y62" s="52"/>
      <c r="Z62" s="39"/>
      <c r="AA62" s="39"/>
      <c r="AB62" s="55"/>
      <c r="AC62" s="17"/>
      <c r="AD62" s="15"/>
      <c r="AE62" s="65"/>
      <c r="AF62" s="120"/>
      <c r="AG62" s="17"/>
      <c r="AH62" s="52"/>
      <c r="AJ62" s="17"/>
      <c r="AK62" s="17"/>
      <c r="AL62" s="17"/>
      <c r="AM62" s="17"/>
      <c r="AO62" s="31" t="s">
        <v>58</v>
      </c>
    </row>
    <row r="63" spans="2:41" s="3" customFormat="1" ht="1.5" customHeight="1" x14ac:dyDescent="0.2">
      <c r="K63" s="3" t="s">
        <v>99</v>
      </c>
      <c r="P63" s="74"/>
      <c r="Q63" s="88"/>
      <c r="R63" s="6"/>
      <c r="S63" s="39"/>
      <c r="T63" s="6"/>
      <c r="U63" s="5"/>
      <c r="V63" s="52"/>
      <c r="W63" s="56"/>
      <c r="X63" s="15"/>
      <c r="Y63" s="52"/>
      <c r="Z63" s="39"/>
      <c r="AA63" s="39"/>
      <c r="AB63" s="55"/>
      <c r="AC63" s="17"/>
      <c r="AD63" s="15"/>
      <c r="AE63" s="65"/>
      <c r="AF63" s="120"/>
      <c r="AG63" s="39"/>
      <c r="AH63" s="52"/>
      <c r="AJ63" s="17"/>
      <c r="AK63" s="17"/>
      <c r="AL63" s="17"/>
      <c r="AM63" s="17"/>
      <c r="AO63" s="31" t="s">
        <v>58</v>
      </c>
    </row>
    <row r="64" spans="2:41" s="3" customFormat="1" ht="9.9499999999999993" customHeight="1" x14ac:dyDescent="0.2">
      <c r="B64" s="109" t="s">
        <v>54</v>
      </c>
      <c r="D64" s="40"/>
      <c r="E64" s="74" t="s">
        <v>93</v>
      </c>
      <c r="F64" s="74"/>
      <c r="G64" s="30" t="s">
        <v>47</v>
      </c>
      <c r="H64" s="30"/>
      <c r="I64" s="30"/>
      <c r="J64" s="30"/>
      <c r="K64" s="30"/>
      <c r="L64" s="30"/>
      <c r="M64" s="30"/>
      <c r="N64" s="30"/>
      <c r="P64" s="74" t="s">
        <v>91</v>
      </c>
      <c r="Q64" s="88"/>
      <c r="R64" s="29"/>
      <c r="S64" s="39">
        <f>IF(Suggested="Yes",AA64,AG64)</f>
        <v>6.1</v>
      </c>
      <c r="T64" s="37" t="s">
        <v>46</v>
      </c>
      <c r="U64" s="5" t="str">
        <f>+Instructions!$B$3</f>
        <v>G</v>
      </c>
      <c r="V64" s="52"/>
      <c r="W64" s="56">
        <f>+Instructions!$C$22</f>
        <v>0</v>
      </c>
      <c r="X64" s="17">
        <f>ROUND($AA64*(1-W64)+0.004999,2)</f>
        <v>6.1</v>
      </c>
      <c r="Y64" s="52"/>
      <c r="Z64" s="6" t="s">
        <v>359</v>
      </c>
      <c r="AA64" s="39">
        <v>6.1</v>
      </c>
      <c r="AB64" s="60">
        <f>+W64</f>
        <v>0</v>
      </c>
      <c r="AC64" s="17">
        <f>+X64</f>
        <v>6.1</v>
      </c>
      <c r="AD64" s="12">
        <f>(AG64-AC64)/AG64</f>
        <v>0</v>
      </c>
      <c r="AE64" s="117"/>
      <c r="AF64" s="124">
        <v>1</v>
      </c>
      <c r="AG64" s="38">
        <f>SUM(AJ64:AL64)+AE64</f>
        <v>6.1</v>
      </c>
      <c r="AH64" s="52"/>
      <c r="AJ64" s="17">
        <f>ROUND(AC64/(1-VLOOKUP(AF64,Group,2,FALSE)),2)</f>
        <v>6.1</v>
      </c>
      <c r="AK64" s="17">
        <f>IF(VLOOKUP(AF64,Group,5,FALSE)="YES",VLOOKUP(ROUND(ROUND(AJ64,1)-AJ64,2),Round,2,FALSE)+VLOOKUP(AF64,Group,6,FALSE),0)</f>
        <v>0</v>
      </c>
      <c r="AL64" s="17">
        <f>IF(VLOOKUP(AF64,Group,7,FALSE)="",0,ROUND(AJ64-0.04999,1)-AJ64+AM64)</f>
        <v>0</v>
      </c>
      <c r="AM64" s="17" t="str">
        <f>IF(VLOOKUP(AF64,Group,7,FALSE)="","",VLOOKUP(AF64,Group,7,FALSE))</f>
        <v/>
      </c>
      <c r="AO64" s="31" t="s">
        <v>58</v>
      </c>
    </row>
    <row r="65" spans="2:41" s="3" customFormat="1" ht="1.5" customHeight="1" x14ac:dyDescent="0.2">
      <c r="P65" s="74"/>
      <c r="Q65" s="88"/>
      <c r="R65" s="6"/>
      <c r="S65" s="39"/>
      <c r="T65" s="6"/>
      <c r="U65" s="5"/>
      <c r="V65" s="52"/>
      <c r="W65" s="56"/>
      <c r="X65" s="15"/>
      <c r="Y65" s="52"/>
      <c r="Z65" s="39"/>
      <c r="AA65" s="39"/>
      <c r="AB65" s="55"/>
      <c r="AC65" s="17"/>
      <c r="AD65" s="15"/>
      <c r="AE65" s="65"/>
      <c r="AF65" s="120"/>
      <c r="AG65" s="39"/>
      <c r="AH65" s="52"/>
      <c r="AJ65" s="17"/>
      <c r="AK65" s="17"/>
      <c r="AL65" s="17"/>
      <c r="AM65" s="17"/>
      <c r="AO65" s="31" t="s">
        <v>58</v>
      </c>
    </row>
    <row r="66" spans="2:41" s="3" customFormat="1" ht="9.9499999999999993" customHeight="1" x14ac:dyDescent="0.2">
      <c r="B66" s="108" t="s">
        <v>6</v>
      </c>
      <c r="D66" s="40"/>
      <c r="E66" s="74" t="s">
        <v>92</v>
      </c>
      <c r="F66" s="74"/>
      <c r="G66" s="30" t="s">
        <v>164</v>
      </c>
      <c r="H66" s="30"/>
      <c r="I66" s="30"/>
      <c r="J66" s="30"/>
      <c r="K66" s="30"/>
      <c r="L66" s="30"/>
      <c r="M66" s="165" t="s">
        <v>100</v>
      </c>
      <c r="N66" s="30"/>
      <c r="P66" s="74" t="s">
        <v>105</v>
      </c>
      <c r="Q66" s="88"/>
      <c r="R66" s="29"/>
      <c r="S66" s="39">
        <f>IF(Suggested="Yes",AA66,AG66)</f>
        <v>34.65</v>
      </c>
      <c r="T66" s="37" t="s">
        <v>45</v>
      </c>
      <c r="U66" s="5" t="str">
        <f>+Instructions!$B$3</f>
        <v>G</v>
      </c>
      <c r="V66" s="52"/>
      <c r="W66" s="56">
        <f>+Instructions!$C$22</f>
        <v>0</v>
      </c>
      <c r="X66" s="17">
        <f>ROUND($AA66*(1-W66)+0.004999,2)</f>
        <v>34.65</v>
      </c>
      <c r="Y66" s="52"/>
      <c r="Z66" s="6" t="s">
        <v>359</v>
      </c>
      <c r="AA66" s="39">
        <v>34.65</v>
      </c>
      <c r="AB66" s="60">
        <f t="shared" ref="AB66:AC68" si="19">+W66</f>
        <v>0</v>
      </c>
      <c r="AC66" s="17">
        <f t="shared" si="19"/>
        <v>34.65</v>
      </c>
      <c r="AD66" s="12">
        <f>(AG66-AC66)/AG66</f>
        <v>0</v>
      </c>
      <c r="AE66" s="117"/>
      <c r="AF66" s="125">
        <v>3</v>
      </c>
      <c r="AG66" s="53">
        <f>SUM(AJ66:AL66)+AE66</f>
        <v>34.65</v>
      </c>
      <c r="AH66" s="52"/>
      <c r="AJ66" s="17">
        <f>ROUND(AC66/(1-VLOOKUP(AF66,Group,2,FALSE)),2)</f>
        <v>34.65</v>
      </c>
      <c r="AK66" s="17">
        <f>IF(VLOOKUP(AF66,Group,5,FALSE)="YES",VLOOKUP(ROUND(ROUND(AJ66,1)-AJ66,2),Round,2,FALSE)+VLOOKUP(AF66,Group,6,FALSE),0)</f>
        <v>0</v>
      </c>
      <c r="AL66" s="17">
        <f>IF(VLOOKUP(AF66,Group,7,FALSE)="",0,ROUND(AJ66-0.04999,1)-AJ66+AM66)</f>
        <v>0</v>
      </c>
      <c r="AM66" s="17" t="str">
        <f>IF(VLOOKUP(AF66,Group,7,FALSE)="","",VLOOKUP(AF66,Group,7,FALSE))</f>
        <v/>
      </c>
      <c r="AO66" s="31" t="s">
        <v>58</v>
      </c>
    </row>
    <row r="67" spans="2:41" s="3" customFormat="1" ht="9.9499999999999993" customHeight="1" x14ac:dyDescent="0.2">
      <c r="B67" s="108" t="s">
        <v>6</v>
      </c>
      <c r="D67" s="40"/>
      <c r="E67" s="74" t="s">
        <v>92</v>
      </c>
      <c r="F67" s="74"/>
      <c r="G67" s="30" t="s">
        <v>90</v>
      </c>
      <c r="H67" s="30"/>
      <c r="I67" s="30"/>
      <c r="J67" s="30"/>
      <c r="K67" s="30"/>
      <c r="L67" s="30"/>
      <c r="M67" s="165" t="s">
        <v>100</v>
      </c>
      <c r="N67" s="30"/>
      <c r="P67" s="74" t="s">
        <v>105</v>
      </c>
      <c r="Q67" s="88"/>
      <c r="R67" s="29"/>
      <c r="S67" s="39">
        <f>IF(Suggested="Yes",AA67,AG67)</f>
        <v>24.05</v>
      </c>
      <c r="T67" s="37" t="s">
        <v>45</v>
      </c>
      <c r="U67" s="5" t="str">
        <f>+Instructions!$B$3</f>
        <v>G</v>
      </c>
      <c r="V67" s="52"/>
      <c r="W67" s="56">
        <f>+Instructions!$C$22</f>
        <v>0</v>
      </c>
      <c r="X67" s="17">
        <f>ROUND($AA67*(1-W67)+0.004999,2)</f>
        <v>24.05</v>
      </c>
      <c r="Y67" s="52"/>
      <c r="Z67" s="6" t="s">
        <v>359</v>
      </c>
      <c r="AA67" s="39">
        <v>24.05</v>
      </c>
      <c r="AB67" s="60">
        <f t="shared" si="19"/>
        <v>0</v>
      </c>
      <c r="AC67" s="17">
        <f t="shared" si="19"/>
        <v>24.05</v>
      </c>
      <c r="AD67" s="12">
        <f>(AG67-AC67)/AG67</f>
        <v>0</v>
      </c>
      <c r="AE67" s="117"/>
      <c r="AF67" s="125">
        <v>3</v>
      </c>
      <c r="AG67" s="53">
        <f>SUM(AJ67:AL67)+AE67</f>
        <v>24.05</v>
      </c>
      <c r="AH67" s="52"/>
      <c r="AJ67" s="17">
        <f>ROUND(AC67/(1-VLOOKUP(AF67,Group,2,FALSE)),2)</f>
        <v>24.05</v>
      </c>
      <c r="AK67" s="17">
        <f>IF(VLOOKUP(AF67,Group,5,FALSE)="YES",VLOOKUP(ROUND(ROUND(AJ67,1)-AJ67,2),Round,2,FALSE)+VLOOKUP(AF67,Group,6,FALSE),0)</f>
        <v>0</v>
      </c>
      <c r="AL67" s="17">
        <f>IF(VLOOKUP(AF67,Group,7,FALSE)="",0,ROUND(AJ67-0.04999,1)-AJ67+AM67)</f>
        <v>0</v>
      </c>
      <c r="AM67" s="17" t="str">
        <f>IF(VLOOKUP(AF67,Group,7,FALSE)="","",VLOOKUP(AF67,Group,7,FALSE))</f>
        <v/>
      </c>
      <c r="AO67" s="31" t="s">
        <v>58</v>
      </c>
    </row>
    <row r="68" spans="2:41" s="3" customFormat="1" ht="9.9499999999999993" customHeight="1" x14ac:dyDescent="0.2">
      <c r="B68" s="108" t="s">
        <v>6</v>
      </c>
      <c r="D68" s="40"/>
      <c r="E68" s="74" t="s">
        <v>93</v>
      </c>
      <c r="F68" s="74"/>
      <c r="G68" s="30" t="s">
        <v>165</v>
      </c>
      <c r="H68" s="30"/>
      <c r="I68" s="30"/>
      <c r="J68" s="30"/>
      <c r="K68" s="30"/>
      <c r="L68" s="30"/>
      <c r="M68" s="165" t="s">
        <v>100</v>
      </c>
      <c r="N68" s="30"/>
      <c r="P68" s="74" t="s">
        <v>166</v>
      </c>
      <c r="Q68" s="88"/>
      <c r="R68" s="29"/>
      <c r="S68" s="39">
        <f>IF(Suggested="Yes",AA68,AG68)</f>
        <v>34.85</v>
      </c>
      <c r="T68" s="37" t="s">
        <v>45</v>
      </c>
      <c r="U68" s="5" t="str">
        <f>+Instructions!$B$3</f>
        <v>G</v>
      </c>
      <c r="V68" s="52"/>
      <c r="W68" s="56">
        <f>+Instructions!$C$22</f>
        <v>0</v>
      </c>
      <c r="X68" s="17">
        <f>ROUND($AA68*(1-W68)+0.004999,2)</f>
        <v>34.85</v>
      </c>
      <c r="Y68" s="52"/>
      <c r="Z68" s="6" t="s">
        <v>359</v>
      </c>
      <c r="AA68" s="39">
        <v>34.85</v>
      </c>
      <c r="AB68" s="60">
        <f t="shared" si="19"/>
        <v>0</v>
      </c>
      <c r="AC68" s="17">
        <f t="shared" si="19"/>
        <v>34.85</v>
      </c>
      <c r="AD68" s="12">
        <f>(AG68-AC68)/AG68</f>
        <v>0</v>
      </c>
      <c r="AE68" s="117"/>
      <c r="AF68" s="125">
        <v>3</v>
      </c>
      <c r="AG68" s="53">
        <f>SUM(AJ68:AL68)+AE68</f>
        <v>34.85</v>
      </c>
      <c r="AH68" s="52"/>
      <c r="AJ68" s="17">
        <f>ROUND(AC68/(1-VLOOKUP(AF68,Group,2,FALSE)),2)</f>
        <v>34.85</v>
      </c>
      <c r="AK68" s="17">
        <f>IF(VLOOKUP(AF68,Group,5,FALSE)="YES",VLOOKUP(ROUND(ROUND(AJ68,1)-AJ68,2),Round,2,FALSE)+VLOOKUP(AF68,Group,6,FALSE),0)</f>
        <v>0</v>
      </c>
      <c r="AL68" s="17">
        <f>IF(VLOOKUP(AF68,Group,7,FALSE)="",0,ROUND(AJ68-0.04999,1)-AJ68+AM68)</f>
        <v>0</v>
      </c>
      <c r="AM68" s="17" t="str">
        <f>IF(VLOOKUP(AF68,Group,7,FALSE)="","",VLOOKUP(AF68,Group,7,FALSE))</f>
        <v/>
      </c>
      <c r="AO68" s="31" t="s">
        <v>58</v>
      </c>
    </row>
    <row r="69" spans="2:41" s="3" customFormat="1" ht="1.5" customHeight="1" x14ac:dyDescent="0.2">
      <c r="P69" s="74"/>
      <c r="Q69" s="88"/>
      <c r="R69" s="6"/>
      <c r="S69" s="39"/>
      <c r="T69" s="6"/>
      <c r="U69" s="5"/>
      <c r="V69" s="52"/>
      <c r="W69" s="56"/>
      <c r="X69" s="15"/>
      <c r="Y69" s="52"/>
      <c r="Z69" s="39"/>
      <c r="AA69" s="39"/>
      <c r="AB69" s="55"/>
      <c r="AC69" s="17"/>
      <c r="AD69" s="15"/>
      <c r="AE69" s="65"/>
      <c r="AF69" s="120"/>
      <c r="AG69" s="39"/>
      <c r="AH69" s="52"/>
      <c r="AJ69" s="17"/>
      <c r="AK69" s="17"/>
      <c r="AL69" s="17"/>
      <c r="AM69" s="17"/>
      <c r="AO69" s="31" t="s">
        <v>58</v>
      </c>
    </row>
    <row r="70" spans="2:41" s="3" customFormat="1" ht="9.9499999999999993" customHeight="1" x14ac:dyDescent="0.2">
      <c r="B70" s="110" t="s">
        <v>44</v>
      </c>
      <c r="D70" s="40"/>
      <c r="E70" s="74" t="s">
        <v>101</v>
      </c>
      <c r="F70" s="74"/>
      <c r="G70" s="30" t="s">
        <v>89</v>
      </c>
      <c r="H70" s="30"/>
      <c r="I70" s="30"/>
      <c r="J70" s="30"/>
      <c r="K70" s="30"/>
      <c r="L70" s="30"/>
      <c r="M70" s="30"/>
      <c r="N70" s="30"/>
      <c r="P70" s="74" t="s">
        <v>102</v>
      </c>
      <c r="Q70" s="88"/>
      <c r="R70" s="29"/>
      <c r="S70" s="39">
        <f>IF(Suggested="Yes",AA70,AG70)</f>
        <v>10.65</v>
      </c>
      <c r="T70" s="37" t="s">
        <v>45</v>
      </c>
      <c r="U70" s="5" t="str">
        <f>+Instructions!$B$3</f>
        <v>G</v>
      </c>
      <c r="V70" s="52"/>
      <c r="W70" s="56">
        <f>+Instructions!$C$22</f>
        <v>0</v>
      </c>
      <c r="X70" s="39">
        <f>ROUND($AA70*(1-W70)+0.004999,2)</f>
        <v>10.65</v>
      </c>
      <c r="Y70" s="52"/>
      <c r="Z70" s="6" t="s">
        <v>359</v>
      </c>
      <c r="AA70" s="39">
        <v>10.65</v>
      </c>
      <c r="AB70" s="60">
        <f>+W70</f>
        <v>0</v>
      </c>
      <c r="AC70" s="39">
        <f>+X70</f>
        <v>10.65</v>
      </c>
      <c r="AD70" s="60">
        <f>(AG70-AC70)/AG70</f>
        <v>0</v>
      </c>
      <c r="AE70" s="117"/>
      <c r="AF70" s="126">
        <v>2</v>
      </c>
      <c r="AG70" s="44">
        <f>SUM(AJ70:AL70)+AE70</f>
        <v>10.65</v>
      </c>
      <c r="AH70" s="52"/>
      <c r="AJ70" s="17">
        <f>ROUND(AC70/(1-VLOOKUP(AF70,Group,2,FALSE)),2)</f>
        <v>10.65</v>
      </c>
      <c r="AK70" s="17">
        <f>IF(VLOOKUP(AF70,Group,5,FALSE)="YES",VLOOKUP(ROUND(ROUND(AJ70,1)-AJ70,2),Round,2,FALSE)+VLOOKUP(AF70,Group,6,FALSE),0)</f>
        <v>0</v>
      </c>
      <c r="AL70" s="17">
        <f>IF(VLOOKUP(AF70,Group,7,FALSE)="",0,ROUND(AJ70-0.04999,1)-AJ70+AM70)</f>
        <v>0</v>
      </c>
      <c r="AM70" s="17" t="str">
        <f>IF(VLOOKUP(AF70,Group,7,FALSE)="","",VLOOKUP(AF70,Group,7,FALSE))</f>
        <v/>
      </c>
      <c r="AO70" s="31" t="s">
        <v>58</v>
      </c>
    </row>
    <row r="71" spans="2:41" s="3" customFormat="1" ht="3.95" customHeight="1" x14ac:dyDescent="0.2">
      <c r="P71" s="74"/>
      <c r="Q71" s="88"/>
      <c r="R71" s="6"/>
      <c r="S71" s="39"/>
      <c r="T71" s="6"/>
      <c r="U71" s="5"/>
      <c r="V71" s="52"/>
      <c r="W71" s="56"/>
      <c r="X71" s="15"/>
      <c r="Y71" s="52"/>
      <c r="Z71" s="39"/>
      <c r="AA71" s="39"/>
      <c r="AB71" s="55"/>
      <c r="AC71" s="17"/>
      <c r="AD71" s="15"/>
      <c r="AE71" s="65"/>
      <c r="AF71" s="120"/>
      <c r="AG71" s="39"/>
      <c r="AH71" s="52"/>
      <c r="AJ71" s="17"/>
      <c r="AK71" s="17"/>
      <c r="AL71" s="17"/>
      <c r="AM71" s="17"/>
      <c r="AO71" s="31" t="s">
        <v>58</v>
      </c>
    </row>
    <row r="72" spans="2:41" s="3" customFormat="1" ht="9.9499999999999993" customHeight="1" x14ac:dyDescent="0.2">
      <c r="C72" s="145" t="s">
        <v>319</v>
      </c>
      <c r="D72" s="144"/>
      <c r="E72" s="144"/>
      <c r="L72" s="3" t="s">
        <v>99</v>
      </c>
      <c r="M72" s="3" t="s">
        <v>99</v>
      </c>
      <c r="P72" s="146"/>
      <c r="Q72" s="6"/>
      <c r="R72" s="79" t="s">
        <v>227</v>
      </c>
      <c r="S72" s="186" t="s">
        <v>320</v>
      </c>
      <c r="T72" s="187"/>
      <c r="U72" s="5"/>
      <c r="V72" s="52"/>
      <c r="W72" s="70"/>
      <c r="X72" s="70"/>
      <c r="Y72" s="52"/>
      <c r="Z72" s="39"/>
      <c r="AA72" s="39"/>
      <c r="AB72" s="55"/>
      <c r="AC72" s="17"/>
      <c r="AD72" s="15"/>
      <c r="AE72" s="65"/>
      <c r="AF72" s="120"/>
      <c r="AG72" s="17"/>
      <c r="AH72" s="52"/>
      <c r="AJ72" s="17"/>
      <c r="AK72" s="17"/>
      <c r="AL72" s="17"/>
      <c r="AM72" s="17"/>
      <c r="AO72" s="31" t="s">
        <v>58</v>
      </c>
    </row>
    <row r="73" spans="2:41" s="3" customFormat="1" ht="2.85" customHeight="1" x14ac:dyDescent="0.2">
      <c r="P73" s="74"/>
      <c r="Q73" s="88"/>
      <c r="R73" s="6"/>
      <c r="S73" s="39"/>
      <c r="T73" s="6"/>
      <c r="U73" s="5"/>
      <c r="V73" s="52"/>
      <c r="W73" s="56"/>
      <c r="X73" s="15"/>
      <c r="Y73" s="52"/>
      <c r="Z73" s="39"/>
      <c r="AA73" s="39"/>
      <c r="AB73" s="55"/>
      <c r="AC73" s="17"/>
      <c r="AD73" s="15"/>
      <c r="AE73" s="65"/>
      <c r="AF73" s="120"/>
      <c r="AG73" s="39"/>
      <c r="AH73" s="52"/>
      <c r="AJ73" s="17"/>
      <c r="AK73" s="17"/>
      <c r="AL73" s="17"/>
      <c r="AM73" s="17"/>
      <c r="AO73" s="31" t="s">
        <v>58</v>
      </c>
    </row>
    <row r="74" spans="2:41" s="3" customFormat="1" ht="9.9499999999999993" customHeight="1" x14ac:dyDescent="0.2">
      <c r="C74" s="35"/>
      <c r="D74" s="40" t="s">
        <v>8</v>
      </c>
      <c r="E74" s="143" t="s">
        <v>321</v>
      </c>
      <c r="F74" s="143"/>
      <c r="G74" s="143"/>
      <c r="H74" s="143"/>
      <c r="I74" s="143"/>
      <c r="J74" s="143"/>
      <c r="K74" s="143"/>
      <c r="L74" s="143"/>
      <c r="M74" s="143"/>
      <c r="N74" s="143"/>
      <c r="O74" s="30"/>
      <c r="P74" s="30"/>
      <c r="Q74" s="30"/>
      <c r="R74" s="30"/>
      <c r="S74" s="39"/>
      <c r="T74" s="30"/>
      <c r="U74" s="5"/>
      <c r="V74" s="52"/>
      <c r="W74" s="70"/>
      <c r="X74" s="70"/>
      <c r="Y74" s="52"/>
      <c r="Z74" s="39"/>
      <c r="AA74" s="39"/>
      <c r="AB74" s="55"/>
      <c r="AC74" s="17"/>
      <c r="AD74" s="15"/>
      <c r="AE74" s="65"/>
      <c r="AF74" s="120"/>
      <c r="AG74" s="17"/>
      <c r="AH74" s="52"/>
      <c r="AJ74" s="17"/>
      <c r="AK74" s="17"/>
      <c r="AL74" s="17"/>
      <c r="AM74" s="17"/>
      <c r="AO74" s="31" t="s">
        <v>58</v>
      </c>
    </row>
    <row r="75" spans="2:41" s="3" customFormat="1" ht="3.95" customHeight="1" x14ac:dyDescent="0.2">
      <c r="P75" s="74"/>
      <c r="Q75" s="88"/>
      <c r="R75" s="6"/>
      <c r="S75" s="39"/>
      <c r="T75" s="6"/>
      <c r="U75" s="5"/>
      <c r="V75" s="52"/>
      <c r="W75" s="56"/>
      <c r="X75" s="15"/>
      <c r="Y75" s="52"/>
      <c r="Z75" s="39"/>
      <c r="AA75" s="39"/>
      <c r="AB75" s="55"/>
      <c r="AC75" s="17"/>
      <c r="AD75" s="15"/>
      <c r="AE75" s="65"/>
      <c r="AF75" s="120"/>
      <c r="AG75" s="39"/>
      <c r="AH75" s="52"/>
      <c r="AJ75" s="17"/>
      <c r="AK75" s="17"/>
      <c r="AL75" s="17"/>
      <c r="AM75" s="17"/>
      <c r="AO75" s="31"/>
    </row>
    <row r="76" spans="2:41" s="3" customFormat="1" ht="9.9499999999999993" customHeight="1" x14ac:dyDescent="0.2">
      <c r="B76" s="109" t="s">
        <v>54</v>
      </c>
      <c r="D76" s="40"/>
      <c r="E76" s="74" t="s">
        <v>93</v>
      </c>
      <c r="F76" s="74"/>
      <c r="G76" s="30" t="s">
        <v>47</v>
      </c>
      <c r="H76" s="30"/>
      <c r="I76" s="30"/>
      <c r="J76" s="30" t="s">
        <v>305</v>
      </c>
      <c r="K76" s="30"/>
      <c r="L76" s="30"/>
      <c r="M76" s="30"/>
      <c r="N76" s="30"/>
      <c r="P76" s="74" t="s">
        <v>309</v>
      </c>
      <c r="Q76" s="88"/>
      <c r="R76" s="29"/>
      <c r="S76" s="39">
        <f>IF(Suggested="Yes",AA76,AG76)</f>
        <v>6.35</v>
      </c>
      <c r="T76" s="37" t="s">
        <v>46</v>
      </c>
      <c r="U76" s="5" t="str">
        <f>+Instructions!$B$3</f>
        <v>G</v>
      </c>
      <c r="V76" s="52"/>
      <c r="W76" s="56">
        <f>+Instructions!$C$22</f>
        <v>0</v>
      </c>
      <c r="X76" s="17">
        <f t="shared" ref="X76" si="20">ROUND($AA76*(1-W76)+0.004999,2)</f>
        <v>6.35</v>
      </c>
      <c r="Y76" s="52"/>
      <c r="Z76" s="6" t="s">
        <v>359</v>
      </c>
      <c r="AA76" s="39">
        <v>6.35</v>
      </c>
      <c r="AB76" s="60">
        <f t="shared" ref="AB76" si="21">+W76</f>
        <v>0</v>
      </c>
      <c r="AC76" s="17">
        <f t="shared" ref="AC76" si="22">+X76</f>
        <v>6.35</v>
      </c>
      <c r="AD76" s="12">
        <f t="shared" ref="AD76" si="23">(AG76-AC76)/AG76</f>
        <v>0</v>
      </c>
      <c r="AE76" s="117"/>
      <c r="AF76" s="124">
        <v>1</v>
      </c>
      <c r="AG76" s="38">
        <f t="shared" ref="AG76" si="24">SUM(AJ76:AL76)+AE76</f>
        <v>6.35</v>
      </c>
      <c r="AH76" s="52"/>
      <c r="AJ76" s="17">
        <f t="shared" ref="AJ76" si="25">ROUND(AC76/(1-VLOOKUP(AF76,Group,2,FALSE)),2)</f>
        <v>6.35</v>
      </c>
      <c r="AK76" s="17">
        <f t="shared" ref="AK76" si="26">IF(VLOOKUP(AF76,Group,5,FALSE)="YES",VLOOKUP(ROUND(ROUND(AJ76,1)-AJ76,2),Round,2,FALSE)+VLOOKUP(AF76,Group,6,FALSE),0)</f>
        <v>0</v>
      </c>
      <c r="AL76" s="17">
        <f t="shared" ref="AL76" si="27">IF(VLOOKUP(AF76,Group,7,FALSE)="",0,ROUND(AJ76-0.04999,1)-AJ76+AM76)</f>
        <v>0</v>
      </c>
      <c r="AM76" s="17" t="str">
        <f t="shared" ref="AM76" si="28">IF(VLOOKUP(AF76,Group,7,FALSE)="","",VLOOKUP(AF76,Group,7,FALSE))</f>
        <v/>
      </c>
      <c r="AO76" s="95" t="s">
        <v>58</v>
      </c>
    </row>
    <row r="77" spans="2:41" s="3" customFormat="1" ht="1.5" customHeight="1" x14ac:dyDescent="0.2">
      <c r="P77" s="74"/>
      <c r="Q77" s="88"/>
      <c r="R77" s="6"/>
      <c r="S77" s="39"/>
      <c r="T77" s="6"/>
      <c r="U77" s="5"/>
      <c r="V77" s="52"/>
      <c r="W77" s="56"/>
      <c r="X77" s="15"/>
      <c r="Y77" s="52"/>
      <c r="Z77" s="39"/>
      <c r="AA77" s="39"/>
      <c r="AB77" s="55"/>
      <c r="AC77" s="17"/>
      <c r="AD77" s="15"/>
      <c r="AE77" s="65"/>
      <c r="AF77" s="120"/>
      <c r="AG77" s="39"/>
      <c r="AH77" s="52"/>
      <c r="AJ77" s="17"/>
      <c r="AK77" s="17"/>
      <c r="AL77" s="17"/>
      <c r="AM77" s="17"/>
      <c r="AO77" s="31"/>
    </row>
    <row r="78" spans="2:41" s="3" customFormat="1" ht="9.9499999999999993" customHeight="1" x14ac:dyDescent="0.2">
      <c r="B78" s="108" t="s">
        <v>6</v>
      </c>
      <c r="D78" s="40"/>
      <c r="E78" s="74" t="s">
        <v>92</v>
      </c>
      <c r="F78" s="74"/>
      <c r="G78" s="30" t="s">
        <v>90</v>
      </c>
      <c r="H78" s="30"/>
      <c r="I78" s="30"/>
      <c r="J78" s="30" t="s">
        <v>305</v>
      </c>
      <c r="K78" s="30"/>
      <c r="L78" s="30"/>
      <c r="M78" s="165" t="s">
        <v>100</v>
      </c>
      <c r="N78" s="30"/>
      <c r="P78" s="74"/>
      <c r="Q78" s="88"/>
      <c r="R78" s="29"/>
      <c r="S78" s="39">
        <f t="shared" ref="S78" si="29">IF(Suggested="Yes",AA78,AG78)</f>
        <v>24.05</v>
      </c>
      <c r="T78" s="37" t="s">
        <v>45</v>
      </c>
      <c r="U78" s="5" t="str">
        <f>+Instructions!$B$3</f>
        <v>G</v>
      </c>
      <c r="V78" s="52"/>
      <c r="W78" s="56">
        <f>+Instructions!$C$22</f>
        <v>0</v>
      </c>
      <c r="X78" s="17">
        <f t="shared" ref="X78" si="30">ROUND($AA78*(1-W78)+0.004999,2)</f>
        <v>24.05</v>
      </c>
      <c r="Y78" s="52"/>
      <c r="Z78" s="6" t="s">
        <v>359</v>
      </c>
      <c r="AA78" s="39">
        <v>24.05</v>
      </c>
      <c r="AB78" s="60">
        <f t="shared" ref="AB78" si="31">+W78</f>
        <v>0</v>
      </c>
      <c r="AC78" s="17">
        <f t="shared" ref="AC78" si="32">+X78</f>
        <v>24.05</v>
      </c>
      <c r="AD78" s="12">
        <f t="shared" ref="AD78" si="33">(AG78-AC78)/AG78</f>
        <v>0</v>
      </c>
      <c r="AE78" s="117"/>
      <c r="AF78" s="125">
        <v>3</v>
      </c>
      <c r="AG78" s="53">
        <f t="shared" ref="AG78" si="34">SUM(AJ78:AL78)+AE78</f>
        <v>24.05</v>
      </c>
      <c r="AH78" s="52"/>
      <c r="AJ78" s="17">
        <f t="shared" ref="AJ78" si="35">ROUND(AC78/(1-VLOOKUP(AF78,Group,2,FALSE)),2)</f>
        <v>24.05</v>
      </c>
      <c r="AK78" s="17">
        <f t="shared" ref="AK78" si="36">IF(VLOOKUP(AF78,Group,5,FALSE)="YES",VLOOKUP(ROUND(ROUND(AJ78,1)-AJ78,2),Round,2,FALSE)+VLOOKUP(AF78,Group,6,FALSE),0)</f>
        <v>0</v>
      </c>
      <c r="AL78" s="17">
        <f t="shared" ref="AL78" si="37">IF(VLOOKUP(AF78,Group,7,FALSE)="",0,ROUND(AJ78-0.04999,1)-AJ78+AM78)</f>
        <v>0</v>
      </c>
      <c r="AM78" s="17" t="str">
        <f t="shared" ref="AM78" si="38">IF(VLOOKUP(AF78,Group,7,FALSE)="","",VLOOKUP(AF78,Group,7,FALSE))</f>
        <v/>
      </c>
      <c r="AO78" s="95" t="s">
        <v>58</v>
      </c>
    </row>
    <row r="79" spans="2:41" s="3" customFormat="1" ht="1.5" customHeight="1" x14ac:dyDescent="0.2">
      <c r="P79" s="74"/>
      <c r="Q79" s="88"/>
      <c r="R79" s="6"/>
      <c r="S79" s="39"/>
      <c r="T79" s="6"/>
      <c r="U79" s="5"/>
      <c r="V79" s="52"/>
      <c r="W79" s="56"/>
      <c r="X79" s="15"/>
      <c r="Y79" s="52"/>
      <c r="Z79" s="39"/>
      <c r="AA79" s="39"/>
      <c r="AB79" s="55"/>
      <c r="AC79" s="17"/>
      <c r="AD79" s="15"/>
      <c r="AE79" s="65"/>
      <c r="AF79" s="120"/>
      <c r="AG79" s="39"/>
      <c r="AH79" s="52"/>
      <c r="AJ79" s="17"/>
      <c r="AK79" s="17"/>
      <c r="AL79" s="17"/>
      <c r="AM79" s="17"/>
      <c r="AO79" s="31"/>
    </row>
    <row r="80" spans="2:41" s="3" customFormat="1" ht="9.9499999999999993" customHeight="1" x14ac:dyDescent="0.2">
      <c r="B80" s="110" t="s">
        <v>44</v>
      </c>
      <c r="D80" s="40"/>
      <c r="E80" s="74" t="s">
        <v>101</v>
      </c>
      <c r="F80" s="74"/>
      <c r="G80" s="30" t="s">
        <v>89</v>
      </c>
      <c r="H80" s="30"/>
      <c r="I80" s="30"/>
      <c r="J80" s="30" t="s">
        <v>305</v>
      </c>
      <c r="K80" s="30"/>
      <c r="L80" s="30"/>
      <c r="M80" s="30"/>
      <c r="N80" s="30"/>
      <c r="P80" s="74" t="s">
        <v>102</v>
      </c>
      <c r="Q80" s="88"/>
      <c r="R80" s="29"/>
      <c r="S80" s="39">
        <f t="shared" ref="S80" si="39">IF(Suggested="Yes",AA80,AG80)</f>
        <v>12.3</v>
      </c>
      <c r="T80" s="37" t="s">
        <v>45</v>
      </c>
      <c r="U80" s="5" t="str">
        <f>+Instructions!$B$3</f>
        <v>G</v>
      </c>
      <c r="V80" s="52"/>
      <c r="W80" s="56">
        <f>+Instructions!$C$22</f>
        <v>0</v>
      </c>
      <c r="X80" s="39">
        <f t="shared" ref="X80" si="40">ROUND($AA80*(1-W80)+0.004999,2)</f>
        <v>12.3</v>
      </c>
      <c r="Y80" s="52"/>
      <c r="Z80" s="6" t="s">
        <v>359</v>
      </c>
      <c r="AA80" s="39">
        <v>12.3</v>
      </c>
      <c r="AB80" s="60">
        <f t="shared" ref="AB80" si="41">+W80</f>
        <v>0</v>
      </c>
      <c r="AC80" s="39">
        <f t="shared" ref="AC80" si="42">+X80</f>
        <v>12.3</v>
      </c>
      <c r="AD80" s="60">
        <f t="shared" ref="AD80" si="43">(AG80-AC80)/AG80</f>
        <v>0</v>
      </c>
      <c r="AE80" s="117"/>
      <c r="AF80" s="126">
        <v>2</v>
      </c>
      <c r="AG80" s="44">
        <f t="shared" ref="AG80" si="44">SUM(AJ80:AL80)+AE80</f>
        <v>12.3</v>
      </c>
      <c r="AH80" s="52"/>
      <c r="AJ80" s="17">
        <f t="shared" ref="AJ80" si="45">ROUND(AC80/(1-VLOOKUP(AF80,Group,2,FALSE)),2)</f>
        <v>12.3</v>
      </c>
      <c r="AK80" s="17">
        <f t="shared" ref="AK80" si="46">IF(VLOOKUP(AF80,Group,5,FALSE)="YES",VLOOKUP(ROUND(ROUND(AJ80,1)-AJ80,2),Round,2,FALSE)+VLOOKUP(AF80,Group,6,FALSE),0)</f>
        <v>0</v>
      </c>
      <c r="AL80" s="17">
        <f t="shared" ref="AL80" si="47">IF(VLOOKUP(AF80,Group,7,FALSE)="",0,ROUND(AJ80-0.04999,1)-AJ80+AM80)</f>
        <v>0</v>
      </c>
      <c r="AM80" s="17" t="str">
        <f t="shared" ref="AM80" si="48">IF(VLOOKUP(AF80,Group,7,FALSE)="","",VLOOKUP(AF80,Group,7,FALSE))</f>
        <v/>
      </c>
      <c r="AO80" s="95" t="s">
        <v>58</v>
      </c>
    </row>
    <row r="81" spans="2:41" s="3" customFormat="1" ht="2.85" customHeight="1" x14ac:dyDescent="0.2">
      <c r="P81" s="74"/>
      <c r="Q81" s="88"/>
      <c r="R81" s="6"/>
      <c r="S81" s="39"/>
      <c r="T81" s="6"/>
      <c r="U81" s="5"/>
      <c r="V81" s="52"/>
      <c r="W81" s="56"/>
      <c r="X81" s="15"/>
      <c r="Y81" s="52"/>
      <c r="Z81" s="39"/>
      <c r="AA81" s="39"/>
      <c r="AB81" s="55"/>
      <c r="AC81" s="17"/>
      <c r="AD81" s="15"/>
      <c r="AE81" s="65"/>
      <c r="AF81" s="120"/>
      <c r="AG81" s="39"/>
      <c r="AH81" s="52"/>
      <c r="AJ81" s="17"/>
      <c r="AK81" s="17"/>
      <c r="AL81" s="17"/>
      <c r="AM81" s="17"/>
      <c r="AO81" s="31" t="s">
        <v>58</v>
      </c>
    </row>
    <row r="82" spans="2:41" s="3" customFormat="1" ht="9.9499999999999993" customHeight="1" x14ac:dyDescent="0.2">
      <c r="B82" s="109" t="s">
        <v>54</v>
      </c>
      <c r="D82" s="40"/>
      <c r="E82" s="74" t="s">
        <v>93</v>
      </c>
      <c r="F82" s="74"/>
      <c r="G82" s="30" t="s">
        <v>47</v>
      </c>
      <c r="H82" s="30"/>
      <c r="I82" s="30"/>
      <c r="J82" s="30" t="s">
        <v>131</v>
      </c>
      <c r="K82" s="30"/>
      <c r="L82" s="30"/>
      <c r="M82" s="30"/>
      <c r="N82" s="30"/>
      <c r="P82" s="74" t="s">
        <v>309</v>
      </c>
      <c r="Q82" s="88"/>
      <c r="R82" s="29"/>
      <c r="S82" s="39">
        <f>IF(Suggested="Yes",AA82,AG82)</f>
        <v>8.5500000000000007</v>
      </c>
      <c r="T82" s="37" t="s">
        <v>46</v>
      </c>
      <c r="U82" s="5" t="str">
        <f>+Instructions!$B$3</f>
        <v>G</v>
      </c>
      <c r="V82" s="52"/>
      <c r="W82" s="56">
        <f>+Instructions!$C$22</f>
        <v>0</v>
      </c>
      <c r="X82" s="17">
        <f>ROUND($AA82*(1-W82)+0.004999,2)</f>
        <v>8.5500000000000007</v>
      </c>
      <c r="Y82" s="52"/>
      <c r="Z82" s="6" t="s">
        <v>359</v>
      </c>
      <c r="AA82" s="39">
        <v>8.5500000000000007</v>
      </c>
      <c r="AB82" s="60">
        <f t="shared" ref="AB82" si="49">+W82</f>
        <v>0</v>
      </c>
      <c r="AC82" s="17">
        <f t="shared" ref="AC82" si="50">+X82</f>
        <v>8.5500000000000007</v>
      </c>
      <c r="AD82" s="12">
        <f t="shared" ref="AD82" si="51">(AG82-AC82)/AG82</f>
        <v>0</v>
      </c>
      <c r="AE82" s="117"/>
      <c r="AF82" s="124">
        <v>1</v>
      </c>
      <c r="AG82" s="38">
        <f t="shared" ref="AG82" si="52">SUM(AJ82:AL82)+AE82</f>
        <v>8.5500000000000007</v>
      </c>
      <c r="AH82" s="52"/>
      <c r="AJ82" s="17">
        <f t="shared" ref="AJ82" si="53">ROUND(AC82/(1-VLOOKUP(AF82,Group,2,FALSE)),2)</f>
        <v>8.5500000000000007</v>
      </c>
      <c r="AK82" s="17">
        <f t="shared" ref="AK82" si="54">IF(VLOOKUP(AF82,Group,5,FALSE)="YES",VLOOKUP(ROUND(ROUND(AJ82,1)-AJ82,2),Round,2,FALSE)+VLOOKUP(AF82,Group,6,FALSE),0)</f>
        <v>0</v>
      </c>
      <c r="AL82" s="17">
        <f t="shared" ref="AL82" si="55">IF(VLOOKUP(AF82,Group,7,FALSE)="",0,ROUND(AJ82-0.04999,1)-AJ82+AM82)</f>
        <v>0</v>
      </c>
      <c r="AM82" s="17" t="str">
        <f t="shared" ref="AM82" si="56">IF(VLOOKUP(AF82,Group,7,FALSE)="","",VLOOKUP(AF82,Group,7,FALSE))</f>
        <v/>
      </c>
      <c r="AO82" s="95" t="s">
        <v>58</v>
      </c>
    </row>
    <row r="83" spans="2:41" s="3" customFormat="1" ht="1.5" customHeight="1" x14ac:dyDescent="0.2">
      <c r="P83" s="74"/>
      <c r="Q83" s="88"/>
      <c r="R83" s="6"/>
      <c r="S83" s="39"/>
      <c r="T83" s="6"/>
      <c r="U83" s="5"/>
      <c r="V83" s="52"/>
      <c r="W83" s="56"/>
      <c r="X83" s="15"/>
      <c r="Y83" s="52"/>
      <c r="Z83" s="39"/>
      <c r="AA83" s="39"/>
      <c r="AB83" s="55"/>
      <c r="AC83" s="17"/>
      <c r="AD83" s="15"/>
      <c r="AE83" s="65"/>
      <c r="AF83" s="120"/>
      <c r="AG83" s="39"/>
      <c r="AH83" s="52"/>
      <c r="AJ83" s="17"/>
      <c r="AK83" s="17"/>
      <c r="AL83" s="17"/>
      <c r="AM83" s="17"/>
      <c r="AO83" s="31"/>
    </row>
    <row r="84" spans="2:41" s="3" customFormat="1" ht="9.9499999999999993" customHeight="1" x14ac:dyDescent="0.2">
      <c r="B84" s="108" t="s">
        <v>6</v>
      </c>
      <c r="D84" s="40"/>
      <c r="E84" s="74" t="s">
        <v>92</v>
      </c>
      <c r="F84" s="74"/>
      <c r="G84" s="30" t="s">
        <v>90</v>
      </c>
      <c r="H84" s="30"/>
      <c r="I84" s="30"/>
      <c r="J84" s="30" t="s">
        <v>131</v>
      </c>
      <c r="K84" s="30"/>
      <c r="L84" s="30"/>
      <c r="M84" s="165" t="s">
        <v>100</v>
      </c>
      <c r="N84" s="30"/>
      <c r="P84" s="74" t="s">
        <v>105</v>
      </c>
      <c r="Q84" s="88"/>
      <c r="R84" s="29"/>
      <c r="S84" s="39">
        <f t="shared" ref="S84" si="57">IF(Suggested="Yes",AA84,AG84)</f>
        <v>27.1</v>
      </c>
      <c r="T84" s="37" t="s">
        <v>45</v>
      </c>
      <c r="U84" s="5" t="str">
        <f>+Instructions!$B$3</f>
        <v>G</v>
      </c>
      <c r="V84" s="52"/>
      <c r="W84" s="56">
        <f>+Instructions!$C$22</f>
        <v>0</v>
      </c>
      <c r="X84" s="17">
        <f>ROUND($AA84*(1-W84)+0.004999,2)</f>
        <v>27.1</v>
      </c>
      <c r="Y84" s="52"/>
      <c r="Z84" s="6" t="s">
        <v>359</v>
      </c>
      <c r="AA84" s="39">
        <v>27.1</v>
      </c>
      <c r="AB84" s="60">
        <f t="shared" ref="AB84" si="58">+W84</f>
        <v>0</v>
      </c>
      <c r="AC84" s="17">
        <f t="shared" ref="AC84" si="59">+X84</f>
        <v>27.1</v>
      </c>
      <c r="AD84" s="12">
        <f t="shared" ref="AD84" si="60">(AG84-AC84)/AG84</f>
        <v>0</v>
      </c>
      <c r="AE84" s="117"/>
      <c r="AF84" s="125">
        <v>3</v>
      </c>
      <c r="AG84" s="53">
        <f t="shared" ref="AG84" si="61">SUM(AJ84:AL84)+AE84</f>
        <v>27.1</v>
      </c>
      <c r="AH84" s="52"/>
      <c r="AJ84" s="17">
        <f t="shared" ref="AJ84" si="62">ROUND(AC84/(1-VLOOKUP(AF84,Group,2,FALSE)),2)</f>
        <v>27.1</v>
      </c>
      <c r="AK84" s="17">
        <f t="shared" ref="AK84" si="63">IF(VLOOKUP(AF84,Group,5,FALSE)="YES",VLOOKUP(ROUND(ROUND(AJ84,1)-AJ84,2),Round,2,FALSE)+VLOOKUP(AF84,Group,6,FALSE),0)</f>
        <v>0</v>
      </c>
      <c r="AL84" s="17">
        <f t="shared" ref="AL84" si="64">IF(VLOOKUP(AF84,Group,7,FALSE)="",0,ROUND(AJ84-0.04999,1)-AJ84+AM84)</f>
        <v>0</v>
      </c>
      <c r="AM84" s="17" t="str">
        <f t="shared" ref="AM84" si="65">IF(VLOOKUP(AF84,Group,7,FALSE)="","",VLOOKUP(AF84,Group,7,FALSE))</f>
        <v/>
      </c>
      <c r="AO84" s="95" t="s">
        <v>58</v>
      </c>
    </row>
    <row r="85" spans="2:41" s="3" customFormat="1" ht="1.5" customHeight="1" x14ac:dyDescent="0.2">
      <c r="P85" s="74"/>
      <c r="Q85" s="88"/>
      <c r="R85" s="6"/>
      <c r="S85" s="39"/>
      <c r="T85" s="6"/>
      <c r="U85" s="5"/>
      <c r="V85" s="52"/>
      <c r="W85" s="56"/>
      <c r="X85" s="15"/>
      <c r="Y85" s="52"/>
      <c r="Z85" s="39"/>
      <c r="AA85" s="39"/>
      <c r="AB85" s="55"/>
      <c r="AC85" s="17"/>
      <c r="AD85" s="15"/>
      <c r="AE85" s="65"/>
      <c r="AF85" s="120"/>
      <c r="AG85" s="39"/>
      <c r="AH85" s="52"/>
      <c r="AJ85" s="17"/>
      <c r="AK85" s="17"/>
      <c r="AL85" s="17"/>
      <c r="AM85" s="17"/>
      <c r="AO85" s="31"/>
    </row>
    <row r="86" spans="2:41" s="3" customFormat="1" ht="9.9499999999999993" customHeight="1" x14ac:dyDescent="0.2">
      <c r="B86" s="110" t="s">
        <v>44</v>
      </c>
      <c r="D86" s="40"/>
      <c r="E86" s="74" t="s">
        <v>101</v>
      </c>
      <c r="F86" s="74"/>
      <c r="G86" s="30" t="s">
        <v>89</v>
      </c>
      <c r="H86" s="30"/>
      <c r="I86" s="30"/>
      <c r="J86" s="30" t="s">
        <v>131</v>
      </c>
      <c r="K86" s="30"/>
      <c r="L86" s="30"/>
      <c r="M86" s="30"/>
      <c r="N86" s="30"/>
      <c r="P86" s="74" t="s">
        <v>102</v>
      </c>
      <c r="Q86" s="88"/>
      <c r="R86" s="29"/>
      <c r="S86" s="39">
        <f t="shared" ref="S86" si="66">IF(Suggested="Yes",AA86,AG86)</f>
        <v>15.35</v>
      </c>
      <c r="T86" s="37" t="s">
        <v>45</v>
      </c>
      <c r="U86" s="5" t="str">
        <f>+Instructions!$B$3</f>
        <v>G</v>
      </c>
      <c r="V86" s="52"/>
      <c r="W86" s="56">
        <f>+Instructions!$C$22</f>
        <v>0</v>
      </c>
      <c r="X86" s="39">
        <f t="shared" ref="X86" si="67">ROUND($AA86*(1-W86)+0.004999,2)</f>
        <v>15.35</v>
      </c>
      <c r="Y86" s="52"/>
      <c r="Z86" s="6" t="s">
        <v>359</v>
      </c>
      <c r="AA86" s="39">
        <v>15.35</v>
      </c>
      <c r="AB86" s="60">
        <f t="shared" ref="AB86" si="68">+W86</f>
        <v>0</v>
      </c>
      <c r="AC86" s="39">
        <f t="shared" ref="AC86" si="69">+X86</f>
        <v>15.35</v>
      </c>
      <c r="AD86" s="60">
        <f t="shared" ref="AD86" si="70">(AG86-AC86)/AG86</f>
        <v>0</v>
      </c>
      <c r="AE86" s="117"/>
      <c r="AF86" s="126">
        <v>2</v>
      </c>
      <c r="AG86" s="44">
        <f t="shared" ref="AG86" si="71">SUM(AJ86:AL86)+AE86</f>
        <v>15.35</v>
      </c>
      <c r="AH86" s="52"/>
      <c r="AJ86" s="17">
        <f t="shared" ref="AJ86" si="72">ROUND(AC86/(1-VLOOKUP(AF86,Group,2,FALSE)),2)</f>
        <v>15.35</v>
      </c>
      <c r="AK86" s="17">
        <f t="shared" ref="AK86" si="73">IF(VLOOKUP(AF86,Group,5,FALSE)="YES",VLOOKUP(ROUND(ROUND(AJ86,1)-AJ86,2),Round,2,FALSE)+VLOOKUP(AF86,Group,6,FALSE),0)</f>
        <v>0</v>
      </c>
      <c r="AL86" s="17">
        <f t="shared" ref="AL86" si="74">IF(VLOOKUP(AF86,Group,7,FALSE)="",0,ROUND(AJ86-0.04999,1)-AJ86+AM86)</f>
        <v>0</v>
      </c>
      <c r="AM86" s="17" t="str">
        <f t="shared" ref="AM86" si="75">IF(VLOOKUP(AF86,Group,7,FALSE)="","",VLOOKUP(AF86,Group,7,FALSE))</f>
        <v/>
      </c>
      <c r="AO86" s="95" t="s">
        <v>58</v>
      </c>
    </row>
    <row r="87" spans="2:41" s="3" customFormat="1" ht="3.95" customHeight="1" x14ac:dyDescent="0.2">
      <c r="P87" s="74"/>
      <c r="Q87" s="88"/>
      <c r="R87" s="6"/>
      <c r="S87" s="39"/>
      <c r="T87" s="6"/>
      <c r="U87" s="5"/>
      <c r="V87" s="52"/>
      <c r="W87" s="56"/>
      <c r="X87" s="15"/>
      <c r="Y87" s="52"/>
      <c r="Z87" s="39"/>
      <c r="AA87" s="39"/>
      <c r="AB87" s="55"/>
      <c r="AC87" s="17"/>
      <c r="AD87" s="15"/>
      <c r="AE87" s="65"/>
      <c r="AF87" s="120"/>
      <c r="AG87" s="39"/>
      <c r="AH87" s="52"/>
      <c r="AJ87" s="17"/>
      <c r="AK87" s="17"/>
      <c r="AL87" s="17"/>
      <c r="AM87" s="17"/>
      <c r="AO87" s="31"/>
    </row>
    <row r="88" spans="2:41" s="3" customFormat="1" ht="9.9499999999999993" customHeight="1" x14ac:dyDescent="0.2">
      <c r="C88" s="145" t="s">
        <v>302</v>
      </c>
      <c r="D88" s="144"/>
      <c r="E88" s="144"/>
      <c r="L88" s="3" t="s">
        <v>99</v>
      </c>
      <c r="M88" s="3" t="s">
        <v>99</v>
      </c>
      <c r="P88" s="146"/>
      <c r="Q88" s="6"/>
      <c r="R88" s="79" t="s">
        <v>227</v>
      </c>
      <c r="S88" s="186" t="s">
        <v>303</v>
      </c>
      <c r="T88" s="187"/>
      <c r="U88" s="5"/>
      <c r="V88" s="52"/>
      <c r="W88" s="70"/>
      <c r="X88" s="70"/>
      <c r="Y88" s="52"/>
      <c r="Z88" s="39"/>
      <c r="AA88" s="39"/>
      <c r="AB88" s="55"/>
      <c r="AC88" s="17"/>
      <c r="AD88" s="15"/>
      <c r="AE88" s="65"/>
      <c r="AF88" s="120"/>
      <c r="AG88" s="17"/>
      <c r="AH88" s="52"/>
      <c r="AJ88" s="17"/>
      <c r="AK88" s="17"/>
      <c r="AL88" s="17"/>
      <c r="AM88" s="17"/>
      <c r="AO88" s="31" t="s">
        <v>58</v>
      </c>
    </row>
    <row r="89" spans="2:41" s="3" customFormat="1" ht="2.4500000000000002" customHeight="1" x14ac:dyDescent="0.2">
      <c r="P89" s="74"/>
      <c r="Q89" s="88"/>
      <c r="R89" s="6"/>
      <c r="S89" s="39"/>
      <c r="T89" s="6"/>
      <c r="U89" s="5"/>
      <c r="V89" s="52"/>
      <c r="W89" s="56"/>
      <c r="X89" s="15"/>
      <c r="Y89" s="52"/>
      <c r="Z89" s="39"/>
      <c r="AA89" s="39"/>
      <c r="AB89" s="55"/>
      <c r="AC89" s="17"/>
      <c r="AD89" s="15"/>
      <c r="AE89" s="65"/>
      <c r="AF89" s="120"/>
      <c r="AG89" s="39"/>
      <c r="AH89" s="52"/>
      <c r="AJ89" s="17"/>
      <c r="AK89" s="17"/>
      <c r="AL89" s="17"/>
      <c r="AM89" s="17"/>
      <c r="AO89" s="31" t="s">
        <v>58</v>
      </c>
    </row>
    <row r="90" spans="2:41" s="3" customFormat="1" ht="9.9499999999999993" customHeight="1" x14ac:dyDescent="0.2">
      <c r="C90" s="35"/>
      <c r="D90" s="40" t="s">
        <v>8</v>
      </c>
      <c r="E90" s="143" t="s">
        <v>304</v>
      </c>
      <c r="F90" s="143"/>
      <c r="G90" s="143"/>
      <c r="H90" s="143"/>
      <c r="I90" s="143"/>
      <c r="J90" s="143"/>
      <c r="K90" s="143"/>
      <c r="L90" s="143"/>
      <c r="M90" s="143"/>
      <c r="N90" s="143"/>
      <c r="O90" s="30"/>
      <c r="P90" s="30"/>
      <c r="Q90" s="30"/>
      <c r="R90" s="30"/>
      <c r="S90" s="39"/>
      <c r="T90" s="30"/>
      <c r="U90" s="5"/>
      <c r="V90" s="52"/>
      <c r="W90" s="70"/>
      <c r="X90" s="70"/>
      <c r="Y90" s="52"/>
      <c r="Z90" s="39"/>
      <c r="AA90" s="39"/>
      <c r="AB90" s="55"/>
      <c r="AC90" s="17"/>
      <c r="AD90" s="15"/>
      <c r="AE90" s="65"/>
      <c r="AF90" s="120"/>
      <c r="AG90" s="17"/>
      <c r="AH90" s="52"/>
      <c r="AJ90" s="17"/>
      <c r="AK90" s="17"/>
      <c r="AL90" s="17"/>
      <c r="AM90" s="17"/>
      <c r="AO90" s="31" t="s">
        <v>58</v>
      </c>
    </row>
    <row r="91" spans="2:41" s="3" customFormat="1" ht="1.5" customHeight="1" x14ac:dyDescent="0.2">
      <c r="P91" s="74"/>
      <c r="Q91" s="88"/>
      <c r="R91" s="6"/>
      <c r="S91" s="39"/>
      <c r="T91" s="6"/>
      <c r="U91" s="5"/>
      <c r="V91" s="52"/>
      <c r="W91" s="56"/>
      <c r="X91" s="15"/>
      <c r="Y91" s="52"/>
      <c r="Z91" s="39"/>
      <c r="AA91" s="39"/>
      <c r="AB91" s="55"/>
      <c r="AC91" s="17"/>
      <c r="AD91" s="15"/>
      <c r="AE91" s="65"/>
      <c r="AF91" s="120"/>
      <c r="AG91" s="39"/>
      <c r="AH91" s="52"/>
      <c r="AJ91" s="17"/>
      <c r="AK91" s="17"/>
      <c r="AL91" s="17"/>
      <c r="AM91" s="17"/>
      <c r="AO91" s="31" t="s">
        <v>58</v>
      </c>
    </row>
    <row r="92" spans="2:41" s="3" customFormat="1" ht="9.9499999999999993" customHeight="1" x14ac:dyDescent="0.2">
      <c r="B92" s="109" t="s">
        <v>54</v>
      </c>
      <c r="D92" s="40" t="s">
        <v>99</v>
      </c>
      <c r="E92" s="74" t="s">
        <v>310</v>
      </c>
      <c r="F92" s="74"/>
      <c r="G92" s="30" t="s">
        <v>47</v>
      </c>
      <c r="H92" s="30"/>
      <c r="I92" s="30"/>
      <c r="J92" s="30" t="s">
        <v>305</v>
      </c>
      <c r="K92" s="30"/>
      <c r="L92" s="30"/>
      <c r="M92" s="30"/>
      <c r="N92" s="30"/>
      <c r="P92" s="74" t="s">
        <v>309</v>
      </c>
      <c r="Q92" s="88"/>
      <c r="R92" s="29"/>
      <c r="S92" s="39">
        <f>IF(Suggested="Yes",AA92,AG92)</f>
        <v>6.4</v>
      </c>
      <c r="T92" s="37" t="s">
        <v>46</v>
      </c>
      <c r="U92" s="5" t="str">
        <f>+Instructions!$B$3</f>
        <v>G</v>
      </c>
      <c r="V92" s="52"/>
      <c r="W92" s="56">
        <f>+Instructions!$C$22</f>
        <v>0</v>
      </c>
      <c r="X92" s="17">
        <f>ROUND($AA92*(1-W92)+0.004999,2)</f>
        <v>6.4</v>
      </c>
      <c r="Y92" s="52"/>
      <c r="Z92" s="6" t="s">
        <v>359</v>
      </c>
      <c r="AA92" s="39">
        <v>6.4</v>
      </c>
      <c r="AB92" s="60">
        <f>+W92</f>
        <v>0</v>
      </c>
      <c r="AC92" s="17">
        <f>+X92</f>
        <v>6.4</v>
      </c>
      <c r="AD92" s="12">
        <f>(AG92-AC92)/AG92</f>
        <v>0</v>
      </c>
      <c r="AE92" s="117"/>
      <c r="AF92" s="124">
        <v>1</v>
      </c>
      <c r="AG92" s="38">
        <f>SUM(AJ92:AL92)+AE92</f>
        <v>6.4</v>
      </c>
      <c r="AH92" s="52"/>
      <c r="AJ92" s="17">
        <f>ROUND(AC92/(1-VLOOKUP(AF92,Group,2,FALSE)),2)</f>
        <v>6.4</v>
      </c>
      <c r="AK92" s="17">
        <f>IF(VLOOKUP(AF92,Group,5,FALSE)="YES",VLOOKUP(ROUND(ROUND(AJ92,1)-AJ92,2),Round,2,FALSE)+VLOOKUP(AF92,Group,6,FALSE),0)</f>
        <v>0</v>
      </c>
      <c r="AL92" s="17">
        <f>IF(VLOOKUP(AF92,Group,7,FALSE)="",0,ROUND(AJ92-0.04999,1)-AJ92+AM92)</f>
        <v>0</v>
      </c>
      <c r="AM92" s="17" t="str">
        <f>IF(VLOOKUP(AF92,Group,7,FALSE)="","",VLOOKUP(AF92,Group,7,FALSE))</f>
        <v/>
      </c>
      <c r="AO92" s="95" t="s">
        <v>58</v>
      </c>
    </row>
    <row r="93" spans="2:41" s="3" customFormat="1" ht="1.5" customHeight="1" x14ac:dyDescent="0.2">
      <c r="P93" s="74"/>
      <c r="Q93" s="88"/>
      <c r="R93" s="6"/>
      <c r="S93" s="39"/>
      <c r="T93" s="6"/>
      <c r="U93" s="5"/>
      <c r="V93" s="52"/>
      <c r="W93" s="56"/>
      <c r="X93" s="15"/>
      <c r="Y93" s="52"/>
      <c r="Z93" s="39"/>
      <c r="AA93" s="39"/>
      <c r="AB93" s="55"/>
      <c r="AC93" s="17"/>
      <c r="AD93" s="15"/>
      <c r="AE93" s="65"/>
      <c r="AF93" s="120"/>
      <c r="AG93" s="39"/>
      <c r="AH93" s="52"/>
      <c r="AJ93" s="17"/>
      <c r="AK93" s="17"/>
      <c r="AL93" s="17"/>
      <c r="AM93" s="17"/>
      <c r="AO93" s="31" t="s">
        <v>58</v>
      </c>
    </row>
    <row r="94" spans="2:41" s="3" customFormat="1" ht="9.9499999999999993" customHeight="1" x14ac:dyDescent="0.2">
      <c r="B94" s="108" t="s">
        <v>6</v>
      </c>
      <c r="D94" s="40"/>
      <c r="E94" s="74" t="s">
        <v>92</v>
      </c>
      <c r="F94" s="74"/>
      <c r="G94" s="30" t="s">
        <v>90</v>
      </c>
      <c r="H94" s="30"/>
      <c r="I94" s="30"/>
      <c r="J94" s="30" t="s">
        <v>305</v>
      </c>
      <c r="K94" s="30"/>
      <c r="L94" s="30"/>
      <c r="M94" s="165" t="s">
        <v>100</v>
      </c>
      <c r="N94" s="30"/>
      <c r="P94" s="74"/>
      <c r="Q94" s="88"/>
      <c r="R94" s="29"/>
      <c r="S94" s="39">
        <f>IF(Suggested="Yes",AA94,AG94)</f>
        <v>24.05</v>
      </c>
      <c r="T94" s="37" t="s">
        <v>45</v>
      </c>
      <c r="U94" s="5" t="str">
        <f>+Instructions!$B$3</f>
        <v>G</v>
      </c>
      <c r="V94" s="52"/>
      <c r="W94" s="56">
        <f>+Instructions!$C$22</f>
        <v>0</v>
      </c>
      <c r="X94" s="17">
        <f>ROUND($AA94*(1-W94)+0.004999,2)</f>
        <v>24.05</v>
      </c>
      <c r="Y94" s="52"/>
      <c r="Z94" s="6" t="s">
        <v>359</v>
      </c>
      <c r="AA94" s="39">
        <v>24.05</v>
      </c>
      <c r="AB94" s="60">
        <f>+W94</f>
        <v>0</v>
      </c>
      <c r="AC94" s="17">
        <f>+X94</f>
        <v>24.05</v>
      </c>
      <c r="AD94" s="12">
        <f>(AG94-AC94)/AG94</f>
        <v>0</v>
      </c>
      <c r="AE94" s="117"/>
      <c r="AF94" s="125">
        <v>3</v>
      </c>
      <c r="AG94" s="53">
        <f>SUM(AJ94:AL94)+AE94</f>
        <v>24.05</v>
      </c>
      <c r="AH94" s="52"/>
      <c r="AJ94" s="17">
        <f>ROUND(AC94/(1-VLOOKUP(AF94,Group,2,FALSE)),2)</f>
        <v>24.05</v>
      </c>
      <c r="AK94" s="17">
        <f>IF(VLOOKUP(AF94,Group,5,FALSE)="YES",VLOOKUP(ROUND(ROUND(AJ94,1)-AJ94,2),Round,2,FALSE)+VLOOKUP(AF94,Group,6,FALSE),0)</f>
        <v>0</v>
      </c>
      <c r="AL94" s="17">
        <f>IF(VLOOKUP(AF94,Group,7,FALSE)="",0,ROUND(AJ94-0.04999,1)-AJ94+AM94)</f>
        <v>0</v>
      </c>
      <c r="AM94" s="17" t="str">
        <f>IF(VLOOKUP(AF94,Group,7,FALSE)="","",VLOOKUP(AF94,Group,7,FALSE))</f>
        <v/>
      </c>
      <c r="AO94" s="95" t="s">
        <v>58</v>
      </c>
    </row>
    <row r="95" spans="2:41" s="3" customFormat="1" ht="1.5" customHeight="1" x14ac:dyDescent="0.2">
      <c r="J95" s="30"/>
      <c r="P95" s="74"/>
      <c r="Q95" s="88"/>
      <c r="R95" s="6"/>
      <c r="S95" s="39"/>
      <c r="T95" s="6"/>
      <c r="U95" s="5"/>
      <c r="V95" s="52"/>
      <c r="W95" s="56"/>
      <c r="X95" s="15"/>
      <c r="Y95" s="52"/>
      <c r="Z95" s="39"/>
      <c r="AA95" s="39"/>
      <c r="AB95" s="55"/>
      <c r="AC95" s="17"/>
      <c r="AD95" s="15"/>
      <c r="AE95" s="65"/>
      <c r="AF95" s="120"/>
      <c r="AG95" s="39"/>
      <c r="AH95" s="52"/>
      <c r="AJ95" s="17"/>
      <c r="AK95" s="17"/>
      <c r="AL95" s="17"/>
      <c r="AM95" s="17"/>
      <c r="AO95" s="31" t="s">
        <v>58</v>
      </c>
    </row>
    <row r="96" spans="2:41" s="3" customFormat="1" ht="9.9499999999999993" customHeight="1" x14ac:dyDescent="0.2">
      <c r="B96" s="110" t="s">
        <v>44</v>
      </c>
      <c r="D96" s="40"/>
      <c r="E96" s="74" t="s">
        <v>101</v>
      </c>
      <c r="F96" s="74"/>
      <c r="G96" s="30" t="s">
        <v>89</v>
      </c>
      <c r="H96" s="30"/>
      <c r="I96" s="30"/>
      <c r="J96" s="30" t="s">
        <v>305</v>
      </c>
      <c r="K96" s="30"/>
      <c r="L96" s="30"/>
      <c r="M96" s="30"/>
      <c r="N96" s="30"/>
      <c r="P96" s="74" t="s">
        <v>102</v>
      </c>
      <c r="Q96" s="88"/>
      <c r="R96" s="29"/>
      <c r="S96" s="39">
        <f>IF(Suggested="Yes",AA96,AG96)</f>
        <v>12.3</v>
      </c>
      <c r="T96" s="37" t="s">
        <v>45</v>
      </c>
      <c r="U96" s="5" t="str">
        <f>+Instructions!$B$3</f>
        <v>G</v>
      </c>
      <c r="V96" s="52"/>
      <c r="W96" s="56">
        <f>+Instructions!$C$22</f>
        <v>0</v>
      </c>
      <c r="X96" s="39">
        <f>ROUND($AA96*(1-W96)+0.004999,2)</f>
        <v>12.3</v>
      </c>
      <c r="Y96" s="52"/>
      <c r="Z96" s="6" t="s">
        <v>359</v>
      </c>
      <c r="AA96" s="39">
        <v>12.3</v>
      </c>
      <c r="AB96" s="60">
        <f>+W96</f>
        <v>0</v>
      </c>
      <c r="AC96" s="39">
        <f>+X96</f>
        <v>12.3</v>
      </c>
      <c r="AD96" s="60">
        <f>(AG96-AC96)/AG96</f>
        <v>0</v>
      </c>
      <c r="AE96" s="117"/>
      <c r="AF96" s="126">
        <v>2</v>
      </c>
      <c r="AG96" s="44">
        <f>SUM(AJ96:AL96)+AE96</f>
        <v>12.3</v>
      </c>
      <c r="AH96" s="52"/>
      <c r="AJ96" s="17">
        <f>ROUND(AC96/(1-VLOOKUP(AF96,Group,2,FALSE)),2)</f>
        <v>12.3</v>
      </c>
      <c r="AK96" s="17">
        <f>IF(VLOOKUP(AF96,Group,5,FALSE)="YES",VLOOKUP(ROUND(ROUND(AJ96,1)-AJ96,2),Round,2,FALSE)+VLOOKUP(AF96,Group,6,FALSE),0)</f>
        <v>0</v>
      </c>
      <c r="AL96" s="17">
        <f>IF(VLOOKUP(AF96,Group,7,FALSE)="",0,ROUND(AJ96-0.04999,1)-AJ96+AM96)</f>
        <v>0</v>
      </c>
      <c r="AM96" s="17" t="str">
        <f>IF(VLOOKUP(AF96,Group,7,FALSE)="","",VLOOKUP(AF96,Group,7,FALSE))</f>
        <v/>
      </c>
      <c r="AO96" s="95" t="s">
        <v>58</v>
      </c>
    </row>
    <row r="97" spans="2:41" s="3" customFormat="1" ht="2.4500000000000002" customHeight="1" x14ac:dyDescent="0.2">
      <c r="J97" s="30"/>
      <c r="P97" s="74"/>
      <c r="Q97" s="88"/>
      <c r="R97" s="6"/>
      <c r="S97" s="39"/>
      <c r="T97" s="6"/>
      <c r="U97" s="5"/>
      <c r="V97" s="52"/>
      <c r="W97" s="56"/>
      <c r="X97" s="15"/>
      <c r="Y97" s="52"/>
      <c r="Z97" s="39"/>
      <c r="AA97" s="39"/>
      <c r="AB97" s="55"/>
      <c r="AC97" s="17"/>
      <c r="AD97" s="15"/>
      <c r="AE97" s="65"/>
      <c r="AF97" s="120"/>
      <c r="AG97" s="39"/>
      <c r="AH97" s="52"/>
      <c r="AJ97" s="17"/>
      <c r="AK97" s="17"/>
      <c r="AL97" s="17"/>
      <c r="AM97" s="17"/>
      <c r="AO97" s="31" t="s">
        <v>58</v>
      </c>
    </row>
    <row r="98" spans="2:41" s="3" customFormat="1" ht="9.9499999999999993" customHeight="1" x14ac:dyDescent="0.2">
      <c r="B98" s="109" t="s">
        <v>54</v>
      </c>
      <c r="D98" s="40"/>
      <c r="E98" s="74" t="s">
        <v>310</v>
      </c>
      <c r="F98" s="74"/>
      <c r="G98" s="30" t="s">
        <v>47</v>
      </c>
      <c r="H98" s="30"/>
      <c r="I98" s="30"/>
      <c r="J98" s="30" t="s">
        <v>306</v>
      </c>
      <c r="K98" s="30"/>
      <c r="L98" s="30"/>
      <c r="M98" s="30"/>
      <c r="N98" s="30"/>
      <c r="P98" s="74" t="s">
        <v>309</v>
      </c>
      <c r="Q98" s="88"/>
      <c r="R98" s="29"/>
      <c r="S98" s="39">
        <f>IF(Suggested="Yes",AA98,AG98)</f>
        <v>6.8</v>
      </c>
      <c r="T98" s="37" t="s">
        <v>46</v>
      </c>
      <c r="U98" s="5" t="str">
        <f>+Instructions!$B$3</f>
        <v>G</v>
      </c>
      <c r="V98" s="52"/>
      <c r="W98" s="56">
        <f>+Instructions!$C$22</f>
        <v>0</v>
      </c>
      <c r="X98" s="17">
        <f>ROUND($AA98*(1-W98)+0.004999,2)</f>
        <v>6.8</v>
      </c>
      <c r="Y98" s="52"/>
      <c r="Z98" s="6" t="s">
        <v>359</v>
      </c>
      <c r="AA98" s="39">
        <v>6.8</v>
      </c>
      <c r="AB98" s="60">
        <f>+W98</f>
        <v>0</v>
      </c>
      <c r="AC98" s="17">
        <f>+X98</f>
        <v>6.8</v>
      </c>
      <c r="AD98" s="12">
        <f>(AG98-AC98)/AG98</f>
        <v>0</v>
      </c>
      <c r="AE98" s="117"/>
      <c r="AF98" s="124">
        <v>1</v>
      </c>
      <c r="AG98" s="38">
        <f>SUM(AJ98:AL98)+AE98</f>
        <v>6.8</v>
      </c>
      <c r="AH98" s="52"/>
      <c r="AJ98" s="17">
        <f>ROUND(AC98/(1-VLOOKUP(AF98,Group,2,FALSE)),2)</f>
        <v>6.8</v>
      </c>
      <c r="AK98" s="17">
        <f>IF(VLOOKUP(AF98,Group,5,FALSE)="YES",VLOOKUP(ROUND(ROUND(AJ98,1)-AJ98,2),Round,2,FALSE)+VLOOKUP(AF98,Group,6,FALSE),0)</f>
        <v>0</v>
      </c>
      <c r="AL98" s="17">
        <f>IF(VLOOKUP(AF98,Group,7,FALSE)="",0,ROUND(AJ98-0.04999,1)-AJ98+AM98)</f>
        <v>0</v>
      </c>
      <c r="AM98" s="17" t="str">
        <f>IF(VLOOKUP(AF98,Group,7,FALSE)="","",VLOOKUP(AF98,Group,7,FALSE))</f>
        <v/>
      </c>
      <c r="AO98" s="95" t="s">
        <v>58</v>
      </c>
    </row>
    <row r="99" spans="2:41" s="3" customFormat="1" ht="3.95" customHeight="1" x14ac:dyDescent="0.2">
      <c r="P99" s="74"/>
      <c r="Q99" s="88"/>
      <c r="R99" s="6"/>
      <c r="S99" s="39"/>
      <c r="T99" s="6"/>
      <c r="U99" s="5"/>
      <c r="V99" s="52"/>
      <c r="W99" s="56"/>
      <c r="X99" s="15"/>
      <c r="Y99" s="52"/>
      <c r="Z99" s="39"/>
      <c r="AA99" s="39"/>
      <c r="AB99" s="55"/>
      <c r="AC99" s="17"/>
      <c r="AD99" s="15"/>
      <c r="AE99" s="65"/>
      <c r="AF99" s="120"/>
      <c r="AG99" s="39"/>
      <c r="AH99" s="52"/>
      <c r="AJ99" s="17"/>
      <c r="AK99" s="17"/>
      <c r="AL99" s="17"/>
      <c r="AM99" s="17"/>
      <c r="AO99" s="31" t="s">
        <v>58</v>
      </c>
    </row>
    <row r="100" spans="2:41" s="3" customFormat="1" ht="9.9499999999999993" customHeight="1" x14ac:dyDescent="0.2">
      <c r="C100" s="224" t="s">
        <v>349</v>
      </c>
      <c r="D100" s="231"/>
      <c r="E100" s="231"/>
      <c r="F100" s="220"/>
      <c r="G100" s="220"/>
      <c r="H100" s="220"/>
      <c r="I100" s="223"/>
      <c r="J100" s="220"/>
      <c r="K100" s="244" t="s">
        <v>353</v>
      </c>
      <c r="L100" s="220"/>
      <c r="M100" s="220"/>
      <c r="N100" s="220"/>
      <c r="O100" s="220"/>
      <c r="P100" s="232"/>
      <c r="Q100" s="233"/>
      <c r="R100" s="199" t="s">
        <v>227</v>
      </c>
      <c r="S100" s="234" t="s">
        <v>277</v>
      </c>
      <c r="T100" s="235"/>
      <c r="U100" s="5"/>
      <c r="V100" s="52"/>
      <c r="W100" s="70"/>
      <c r="X100" s="70"/>
      <c r="Y100" s="52"/>
      <c r="Z100" s="39"/>
      <c r="AA100" s="39"/>
      <c r="AB100" s="55"/>
      <c r="AC100" s="17"/>
      <c r="AD100" s="15"/>
      <c r="AE100" s="65"/>
      <c r="AF100" s="120"/>
      <c r="AG100" s="17"/>
      <c r="AH100" s="52"/>
      <c r="AJ100" s="17"/>
      <c r="AK100" s="17"/>
      <c r="AL100" s="17"/>
      <c r="AM100" s="17"/>
      <c r="AO100" s="31" t="s">
        <v>58</v>
      </c>
    </row>
    <row r="101" spans="2:41" s="3" customFormat="1" ht="2.4500000000000002" customHeight="1" x14ac:dyDescent="0.2">
      <c r="C101" s="220"/>
      <c r="D101" s="220"/>
      <c r="E101" s="220"/>
      <c r="F101" s="220"/>
      <c r="G101" s="220"/>
      <c r="H101" s="220"/>
      <c r="I101" s="220"/>
      <c r="J101" s="220"/>
      <c r="K101" s="220"/>
      <c r="L101" s="220"/>
      <c r="M101" s="220"/>
      <c r="N101" s="220"/>
      <c r="O101" s="220"/>
      <c r="P101" s="225"/>
      <c r="Q101" s="236"/>
      <c r="R101" s="233"/>
      <c r="S101" s="237"/>
      <c r="T101" s="233"/>
      <c r="U101" s="5"/>
      <c r="V101" s="52"/>
      <c r="W101" s="56"/>
      <c r="X101" s="15"/>
      <c r="Y101" s="52"/>
      <c r="Z101" s="39"/>
      <c r="AA101" s="39"/>
      <c r="AB101" s="55"/>
      <c r="AC101" s="17"/>
      <c r="AD101" s="15"/>
      <c r="AE101" s="65"/>
      <c r="AF101" s="120"/>
      <c r="AG101" s="39"/>
      <c r="AH101" s="52"/>
      <c r="AJ101" s="17"/>
      <c r="AK101" s="17"/>
      <c r="AL101" s="17"/>
      <c r="AM101" s="17"/>
      <c r="AO101" s="31" t="s">
        <v>58</v>
      </c>
    </row>
    <row r="102" spans="2:41" s="3" customFormat="1" ht="9.9499999999999993" customHeight="1" x14ac:dyDescent="0.2">
      <c r="C102" s="238"/>
      <c r="D102" s="227" t="s">
        <v>120</v>
      </c>
      <c r="E102" s="228" t="s">
        <v>270</v>
      </c>
      <c r="F102" s="228"/>
      <c r="G102" s="228"/>
      <c r="H102" s="228"/>
      <c r="I102" s="228"/>
      <c r="J102" s="239"/>
      <c r="K102" s="228"/>
      <c r="L102" s="228"/>
      <c r="M102" s="228"/>
      <c r="N102" s="228"/>
      <c r="O102" s="226"/>
      <c r="P102" s="226"/>
      <c r="Q102" s="226"/>
      <c r="R102" s="226"/>
      <c r="S102" s="237"/>
      <c r="T102" s="226"/>
      <c r="U102" s="5"/>
      <c r="V102" s="52"/>
      <c r="W102" s="70"/>
      <c r="X102" s="70"/>
      <c r="Y102" s="52"/>
      <c r="Z102" s="39"/>
      <c r="AA102" s="39"/>
      <c r="AB102" s="55"/>
      <c r="AC102" s="17"/>
      <c r="AD102" s="15"/>
      <c r="AE102" s="65"/>
      <c r="AF102" s="120"/>
      <c r="AG102" s="17"/>
      <c r="AH102" s="52"/>
      <c r="AJ102" s="17"/>
      <c r="AK102" s="17"/>
      <c r="AL102" s="17"/>
      <c r="AM102" s="17"/>
      <c r="AO102" s="31" t="s">
        <v>58</v>
      </c>
    </row>
    <row r="103" spans="2:41" s="3" customFormat="1" ht="1.5" customHeight="1" x14ac:dyDescent="0.2">
      <c r="C103" s="220"/>
      <c r="D103" s="220"/>
      <c r="E103" s="220"/>
      <c r="F103" s="220"/>
      <c r="G103" s="220"/>
      <c r="H103" s="220"/>
      <c r="I103" s="220"/>
      <c r="J103" s="220"/>
      <c r="K103" s="220"/>
      <c r="L103" s="220"/>
      <c r="M103" s="220"/>
      <c r="N103" s="220"/>
      <c r="O103" s="220"/>
      <c r="P103" s="225"/>
      <c r="Q103" s="236"/>
      <c r="R103" s="233"/>
      <c r="S103" s="237"/>
      <c r="T103" s="233"/>
      <c r="U103" s="5"/>
      <c r="V103" s="52"/>
      <c r="W103" s="56"/>
      <c r="X103" s="15"/>
      <c r="Y103" s="52"/>
      <c r="Z103" s="39"/>
      <c r="AA103" s="39"/>
      <c r="AB103" s="55"/>
      <c r="AC103" s="17"/>
      <c r="AD103" s="15"/>
      <c r="AE103" s="65"/>
      <c r="AF103" s="120"/>
      <c r="AG103" s="39"/>
      <c r="AH103" s="52"/>
      <c r="AJ103" s="17"/>
      <c r="AK103" s="17"/>
      <c r="AL103" s="17"/>
      <c r="AM103" s="17"/>
      <c r="AO103" s="31" t="s">
        <v>58</v>
      </c>
    </row>
    <row r="104" spans="2:41" s="3" customFormat="1" ht="9.9499999999999993" customHeight="1" x14ac:dyDescent="0.2">
      <c r="B104" s="109" t="s">
        <v>54</v>
      </c>
      <c r="C104" s="220"/>
      <c r="D104" s="227" t="s">
        <v>258</v>
      </c>
      <c r="E104" s="225" t="s">
        <v>173</v>
      </c>
      <c r="F104" s="225"/>
      <c r="G104" s="226" t="s">
        <v>47</v>
      </c>
      <c r="H104" s="226"/>
      <c r="I104" s="226"/>
      <c r="J104" s="226"/>
      <c r="K104" s="226"/>
      <c r="L104" s="226"/>
      <c r="M104" s="226"/>
      <c r="N104" s="226"/>
      <c r="O104" s="220"/>
      <c r="P104" s="225" t="s">
        <v>275</v>
      </c>
      <c r="Q104" s="236"/>
      <c r="R104" s="240"/>
      <c r="S104" s="237">
        <f>IF(Suggested="Yes",AA104,AG104)</f>
        <v>10.85</v>
      </c>
      <c r="T104" s="241" t="s">
        <v>46</v>
      </c>
      <c r="U104" s="5" t="str">
        <f>+Instructions!$B$3</f>
        <v>G</v>
      </c>
      <c r="V104" s="52"/>
      <c r="W104" s="56">
        <f>+Instructions!$C$22</f>
        <v>0</v>
      </c>
      <c r="X104" s="17">
        <f>ROUND($AA104*(1-W104)+0.004999,2)</f>
        <v>10.85</v>
      </c>
      <c r="Y104" s="52"/>
      <c r="Z104" s="6" t="s">
        <v>359</v>
      </c>
      <c r="AA104" s="39">
        <v>10.85</v>
      </c>
      <c r="AB104" s="60">
        <f>+W104</f>
        <v>0</v>
      </c>
      <c r="AC104" s="17">
        <f>+X104</f>
        <v>10.85</v>
      </c>
      <c r="AD104" s="12">
        <f>(AG104-AC104)/AG104</f>
        <v>0</v>
      </c>
      <c r="AE104" s="117"/>
      <c r="AF104" s="124">
        <v>1</v>
      </c>
      <c r="AG104" s="38">
        <f>SUM(AJ104:AL104)+AE104</f>
        <v>10.85</v>
      </c>
      <c r="AH104" s="52"/>
      <c r="AJ104" s="17">
        <f>ROUND(AC104/(1-VLOOKUP(AF104,Group,2,FALSE)),2)</f>
        <v>10.85</v>
      </c>
      <c r="AK104" s="17">
        <f>IF(VLOOKUP(AF104,Group,5,FALSE)="YES",VLOOKUP(ROUND(ROUND(AJ104,1)-AJ104,2),Round,2,FALSE)+VLOOKUP(AF104,Group,6,FALSE),0)</f>
        <v>0</v>
      </c>
      <c r="AL104" s="17">
        <f>IF(VLOOKUP(AF104,Group,7,FALSE)="",0,ROUND(AJ104-0.04999,1)-AJ104+AM104)</f>
        <v>0</v>
      </c>
      <c r="AM104" s="17" t="str">
        <f>IF(VLOOKUP(AF104,Group,7,FALSE)="","",VLOOKUP(AF104,Group,7,FALSE))</f>
        <v/>
      </c>
      <c r="AO104" s="95" t="s">
        <v>58</v>
      </c>
    </row>
    <row r="105" spans="2:41" s="3" customFormat="1" ht="1.5" customHeight="1" x14ac:dyDescent="0.2">
      <c r="C105" s="220"/>
      <c r="D105" s="220"/>
      <c r="E105" s="220"/>
      <c r="F105" s="220"/>
      <c r="G105" s="220"/>
      <c r="H105" s="220"/>
      <c r="I105" s="220"/>
      <c r="J105" s="220"/>
      <c r="K105" s="220"/>
      <c r="L105" s="220"/>
      <c r="M105" s="220"/>
      <c r="N105" s="220"/>
      <c r="O105" s="220"/>
      <c r="P105" s="225"/>
      <c r="Q105" s="236"/>
      <c r="R105" s="233"/>
      <c r="S105" s="237"/>
      <c r="T105" s="233"/>
      <c r="U105" s="5"/>
      <c r="V105" s="52"/>
      <c r="W105" s="56"/>
      <c r="X105" s="15"/>
      <c r="Y105" s="52"/>
      <c r="Z105" s="39"/>
      <c r="AA105" s="39"/>
      <c r="AB105" s="55"/>
      <c r="AC105" s="17"/>
      <c r="AD105" s="15"/>
      <c r="AE105" s="65"/>
      <c r="AF105" s="120"/>
      <c r="AG105" s="39"/>
      <c r="AH105" s="52"/>
      <c r="AJ105" s="17"/>
      <c r="AK105" s="17"/>
      <c r="AL105" s="17"/>
      <c r="AM105" s="17"/>
      <c r="AO105" s="31" t="s">
        <v>58</v>
      </c>
    </row>
    <row r="106" spans="2:41" s="3" customFormat="1" ht="9.9499999999999993" customHeight="1" x14ac:dyDescent="0.2">
      <c r="C106" s="220"/>
      <c r="D106" s="229" t="s">
        <v>142</v>
      </c>
      <c r="E106" s="230" t="s">
        <v>271</v>
      </c>
      <c r="F106" s="220"/>
      <c r="G106" s="220"/>
      <c r="H106" s="220"/>
      <c r="I106" s="220"/>
      <c r="J106" s="220"/>
      <c r="K106" s="220"/>
      <c r="L106" s="220"/>
      <c r="M106" s="220"/>
      <c r="N106" s="220"/>
      <c r="O106" s="220"/>
      <c r="P106" s="225"/>
      <c r="Q106" s="236"/>
      <c r="R106" s="233"/>
      <c r="S106" s="237"/>
      <c r="T106" s="233"/>
      <c r="U106" s="5"/>
      <c r="V106" s="52"/>
      <c r="W106" s="56"/>
      <c r="X106" s="15"/>
      <c r="Y106" s="52"/>
      <c r="Z106" s="39"/>
      <c r="AA106" s="39"/>
      <c r="AB106" s="55"/>
      <c r="AC106" s="17"/>
      <c r="AD106" s="15"/>
      <c r="AE106" s="65"/>
      <c r="AF106" s="120"/>
      <c r="AG106" s="39"/>
      <c r="AH106" s="52"/>
      <c r="AJ106" s="17"/>
      <c r="AK106" s="17"/>
      <c r="AL106" s="17"/>
      <c r="AM106" s="17"/>
      <c r="AO106" s="31" t="s">
        <v>58</v>
      </c>
    </row>
    <row r="107" spans="2:41" s="3" customFormat="1" ht="3.95" customHeight="1" x14ac:dyDescent="0.2">
      <c r="P107" s="74"/>
      <c r="Q107" s="88"/>
      <c r="R107" s="6"/>
      <c r="S107" s="39"/>
      <c r="T107" s="6"/>
      <c r="U107" s="5"/>
      <c r="V107" s="52"/>
      <c r="W107" s="56"/>
      <c r="X107" s="15"/>
      <c r="Y107" s="52"/>
      <c r="Z107" s="39"/>
      <c r="AA107" s="39"/>
      <c r="AB107" s="55"/>
      <c r="AC107" s="17"/>
      <c r="AD107" s="15"/>
      <c r="AE107" s="65"/>
      <c r="AF107" s="120"/>
      <c r="AG107" s="39"/>
      <c r="AH107" s="52"/>
      <c r="AJ107" s="17"/>
      <c r="AK107" s="17"/>
      <c r="AL107" s="17"/>
      <c r="AM107" s="17"/>
      <c r="AO107" s="31" t="s">
        <v>58</v>
      </c>
    </row>
    <row r="108" spans="2:41" s="3" customFormat="1" ht="9.9499999999999993" customHeight="1" x14ac:dyDescent="0.2">
      <c r="C108" s="145" t="s">
        <v>182</v>
      </c>
      <c r="D108" s="144"/>
      <c r="E108" s="144"/>
      <c r="P108" s="146"/>
      <c r="Q108" s="6"/>
      <c r="R108" s="79" t="s">
        <v>227</v>
      </c>
      <c r="S108" s="186" t="s">
        <v>231</v>
      </c>
      <c r="T108" s="187"/>
      <c r="U108" s="5"/>
      <c r="V108" s="52"/>
      <c r="W108" s="70"/>
      <c r="X108" s="70"/>
      <c r="Y108" s="52"/>
      <c r="Z108" s="39"/>
      <c r="AA108" s="39"/>
      <c r="AB108" s="55"/>
      <c r="AC108" s="17"/>
      <c r="AD108" s="15"/>
      <c r="AE108" s="65"/>
      <c r="AF108" s="120"/>
      <c r="AG108" s="17"/>
      <c r="AH108" s="52"/>
      <c r="AJ108" s="17"/>
      <c r="AK108" s="17"/>
      <c r="AL108" s="17"/>
      <c r="AM108" s="17"/>
      <c r="AO108" s="31" t="s">
        <v>58</v>
      </c>
    </row>
    <row r="109" spans="2:41" s="3" customFormat="1" ht="2.4500000000000002" customHeight="1" x14ac:dyDescent="0.2">
      <c r="P109" s="74"/>
      <c r="Q109" s="88"/>
      <c r="R109" s="6"/>
      <c r="S109" s="39"/>
      <c r="T109" s="6"/>
      <c r="U109" s="5"/>
      <c r="V109" s="52"/>
      <c r="W109" s="56"/>
      <c r="X109" s="15"/>
      <c r="Y109" s="52"/>
      <c r="Z109" s="39"/>
      <c r="AA109" s="39"/>
      <c r="AB109" s="55"/>
      <c r="AC109" s="17"/>
      <c r="AD109" s="15"/>
      <c r="AE109" s="65"/>
      <c r="AF109" s="120"/>
      <c r="AG109" s="39"/>
      <c r="AH109" s="52"/>
      <c r="AJ109" s="17"/>
      <c r="AK109" s="17"/>
      <c r="AL109" s="17"/>
      <c r="AM109" s="17"/>
      <c r="AO109" s="31" t="s">
        <v>58</v>
      </c>
    </row>
    <row r="110" spans="2:41" s="3" customFormat="1" ht="9.9499999999999993" customHeight="1" x14ac:dyDescent="0.2">
      <c r="C110" s="35"/>
      <c r="D110" s="40" t="s">
        <v>8</v>
      </c>
      <c r="E110" s="143" t="s">
        <v>329</v>
      </c>
      <c r="F110" s="143"/>
      <c r="G110" s="143"/>
      <c r="H110" s="143"/>
      <c r="I110" s="143"/>
      <c r="J110" s="143"/>
      <c r="K110" s="143"/>
      <c r="L110" s="143"/>
      <c r="M110" s="143"/>
      <c r="N110" s="143"/>
      <c r="O110" s="30"/>
      <c r="P110" s="30"/>
      <c r="Q110" s="30"/>
      <c r="R110" s="30"/>
      <c r="S110" s="39"/>
      <c r="T110" s="30"/>
      <c r="U110" s="5"/>
      <c r="V110" s="52"/>
      <c r="W110" s="70"/>
      <c r="X110" s="70"/>
      <c r="Y110" s="52"/>
      <c r="Z110" s="39"/>
      <c r="AA110" s="39"/>
      <c r="AB110" s="55"/>
      <c r="AC110" s="17"/>
      <c r="AD110" s="15"/>
      <c r="AE110" s="65"/>
      <c r="AF110" s="120"/>
      <c r="AG110" s="17"/>
      <c r="AH110" s="52"/>
      <c r="AJ110" s="17"/>
      <c r="AK110" s="17"/>
      <c r="AL110" s="17"/>
      <c r="AM110" s="17"/>
      <c r="AO110" s="31" t="s">
        <v>58</v>
      </c>
    </row>
    <row r="111" spans="2:41" s="3" customFormat="1" ht="1.5" customHeight="1" x14ac:dyDescent="0.2">
      <c r="P111" s="74"/>
      <c r="Q111" s="88"/>
      <c r="R111" s="6"/>
      <c r="S111" s="39"/>
      <c r="T111" s="6"/>
      <c r="U111" s="5"/>
      <c r="V111" s="52"/>
      <c r="W111" s="56"/>
      <c r="X111" s="15"/>
      <c r="Y111" s="52"/>
      <c r="Z111" s="39"/>
      <c r="AA111" s="39"/>
      <c r="AB111" s="55"/>
      <c r="AC111" s="17"/>
      <c r="AD111" s="15"/>
      <c r="AE111" s="65"/>
      <c r="AF111" s="120"/>
      <c r="AG111" s="39"/>
      <c r="AH111" s="52"/>
      <c r="AJ111" s="17"/>
      <c r="AK111" s="17"/>
      <c r="AL111" s="17"/>
      <c r="AM111" s="17"/>
      <c r="AO111" s="31" t="s">
        <v>58</v>
      </c>
    </row>
    <row r="112" spans="2:41" s="3" customFormat="1" ht="9.9499999999999993" customHeight="1" x14ac:dyDescent="0.2">
      <c r="B112" s="109" t="s">
        <v>54</v>
      </c>
      <c r="D112" s="40"/>
      <c r="E112" s="74" t="s">
        <v>93</v>
      </c>
      <c r="F112" s="74"/>
      <c r="G112" s="30" t="s">
        <v>47</v>
      </c>
      <c r="H112" s="30"/>
      <c r="I112" s="30"/>
      <c r="J112" s="30"/>
      <c r="K112" s="30"/>
      <c r="L112" s="30"/>
      <c r="M112" s="30"/>
      <c r="N112" s="30"/>
      <c r="P112" s="74" t="s">
        <v>91</v>
      </c>
      <c r="Q112" s="88"/>
      <c r="R112" s="29"/>
      <c r="S112" s="39">
        <f>IF(Suggested="Yes",AA112,AG112)</f>
        <v>6.05</v>
      </c>
      <c r="T112" s="37" t="s">
        <v>46</v>
      </c>
      <c r="U112" s="5" t="str">
        <f>+Instructions!$B$3</f>
        <v>G</v>
      </c>
      <c r="V112" s="52"/>
      <c r="W112" s="56">
        <f>+Instructions!$C$22</f>
        <v>0</v>
      </c>
      <c r="X112" s="17">
        <f>ROUND($AA112*(1-W112)+0.004999,2)</f>
        <v>6.05</v>
      </c>
      <c r="Y112" s="52"/>
      <c r="Z112" s="6" t="s">
        <v>359</v>
      </c>
      <c r="AA112" s="39">
        <v>6.05</v>
      </c>
      <c r="AB112" s="60">
        <f>+W112</f>
        <v>0</v>
      </c>
      <c r="AC112" s="17">
        <f>+X112</f>
        <v>6.05</v>
      </c>
      <c r="AD112" s="12">
        <f>(AG112-AC112)/AG112</f>
        <v>0</v>
      </c>
      <c r="AE112" s="117"/>
      <c r="AF112" s="124">
        <v>1</v>
      </c>
      <c r="AG112" s="38">
        <f>SUM(AJ112:AL112)+AE112</f>
        <v>6.05</v>
      </c>
      <c r="AH112" s="52"/>
      <c r="AJ112" s="17">
        <f>ROUND(AC112/(1-VLOOKUP(AF112,Group,2,FALSE)),2)</f>
        <v>6.05</v>
      </c>
      <c r="AK112" s="17">
        <f>IF(VLOOKUP(AF112,Group,5,FALSE)="YES",VLOOKUP(ROUND(ROUND(AJ112,1)-AJ112,2),Round,2,FALSE)+VLOOKUP(AF112,Group,6,FALSE),0)</f>
        <v>0</v>
      </c>
      <c r="AL112" s="17">
        <f>IF(VLOOKUP(AF112,Group,7,FALSE)="",0,ROUND(AJ112-0.04999,1)-AJ112+AM112)</f>
        <v>0</v>
      </c>
      <c r="AM112" s="17" t="str">
        <f>IF(VLOOKUP(AF112,Group,7,FALSE)="","",VLOOKUP(AF112,Group,7,FALSE))</f>
        <v/>
      </c>
      <c r="AO112" s="31" t="s">
        <v>58</v>
      </c>
    </row>
    <row r="113" spans="2:41" s="3" customFormat="1" ht="1.5" customHeight="1" x14ac:dyDescent="0.2">
      <c r="P113" s="74"/>
      <c r="Q113" s="88"/>
      <c r="R113" s="6"/>
      <c r="S113" s="39"/>
      <c r="T113" s="6"/>
      <c r="U113" s="5"/>
      <c r="V113" s="52"/>
      <c r="W113" s="56"/>
      <c r="X113" s="15"/>
      <c r="Y113" s="52"/>
      <c r="Z113" s="39"/>
      <c r="AA113" s="39"/>
      <c r="AB113" s="55"/>
      <c r="AC113" s="17"/>
      <c r="AD113" s="15"/>
      <c r="AE113" s="65"/>
      <c r="AF113" s="120"/>
      <c r="AG113" s="39"/>
      <c r="AH113" s="52"/>
      <c r="AJ113" s="17"/>
      <c r="AK113" s="17"/>
      <c r="AL113" s="17"/>
      <c r="AM113" s="17"/>
      <c r="AO113" s="31" t="s">
        <v>58</v>
      </c>
    </row>
    <row r="114" spans="2:41" s="3" customFormat="1" ht="9.9499999999999993" customHeight="1" x14ac:dyDescent="0.2">
      <c r="B114" s="108" t="s">
        <v>6</v>
      </c>
      <c r="D114" s="40"/>
      <c r="E114" s="74" t="s">
        <v>92</v>
      </c>
      <c r="F114" s="74"/>
      <c r="G114" s="30" t="s">
        <v>90</v>
      </c>
      <c r="H114" s="30"/>
      <c r="I114" s="30"/>
      <c r="J114" s="30"/>
      <c r="K114" s="30"/>
      <c r="L114" s="30"/>
      <c r="M114" s="165" t="s">
        <v>100</v>
      </c>
      <c r="N114" s="30"/>
      <c r="P114" s="74" t="s">
        <v>105</v>
      </c>
      <c r="Q114" s="88"/>
      <c r="R114" s="29"/>
      <c r="S114" s="39">
        <f>IF(Suggested="Yes",AA114,AG114)</f>
        <v>24.05</v>
      </c>
      <c r="T114" s="37" t="s">
        <v>45</v>
      </c>
      <c r="U114" s="5" t="str">
        <f>+Instructions!$B$3</f>
        <v>G</v>
      </c>
      <c r="V114" s="52"/>
      <c r="W114" s="56">
        <f>+Instructions!$C$22</f>
        <v>0</v>
      </c>
      <c r="X114" s="17">
        <f>ROUND($AA114*(1-W114)+0.004999,2)</f>
        <v>24.05</v>
      </c>
      <c r="Y114" s="52"/>
      <c r="Z114" s="6" t="s">
        <v>359</v>
      </c>
      <c r="AA114" s="39">
        <v>24.05</v>
      </c>
      <c r="AB114" s="60">
        <f>+W114</f>
        <v>0</v>
      </c>
      <c r="AC114" s="17">
        <f>+X114</f>
        <v>24.05</v>
      </c>
      <c r="AD114" s="12">
        <f>(AG114-AC114)/AG114</f>
        <v>0</v>
      </c>
      <c r="AE114" s="117"/>
      <c r="AF114" s="125">
        <v>3</v>
      </c>
      <c r="AG114" s="53">
        <f>SUM(AJ114:AL114)+AE114</f>
        <v>24.05</v>
      </c>
      <c r="AH114" s="52"/>
      <c r="AJ114" s="17">
        <f>ROUND(AC114/(1-VLOOKUP(AF114,Group,2,FALSE)),2)</f>
        <v>24.05</v>
      </c>
      <c r="AK114" s="17">
        <f>IF(VLOOKUP(AF114,Group,5,FALSE)="YES",VLOOKUP(ROUND(ROUND(AJ114,1)-AJ114,2),Round,2,FALSE)+VLOOKUP(AF114,Group,6,FALSE),0)</f>
        <v>0</v>
      </c>
      <c r="AL114" s="17">
        <f>IF(VLOOKUP(AF114,Group,7,FALSE)="",0,ROUND(AJ114-0.04999,1)-AJ114+AM114)</f>
        <v>0</v>
      </c>
      <c r="AM114" s="17" t="str">
        <f>IF(VLOOKUP(AF114,Group,7,FALSE)="","",VLOOKUP(AF114,Group,7,FALSE))</f>
        <v/>
      </c>
      <c r="AO114" s="31" t="s">
        <v>58</v>
      </c>
    </row>
    <row r="115" spans="2:41" s="3" customFormat="1" ht="1.5" customHeight="1" x14ac:dyDescent="0.2">
      <c r="P115" s="74"/>
      <c r="Q115" s="88"/>
      <c r="R115" s="6"/>
      <c r="S115" s="39"/>
      <c r="T115" s="6"/>
      <c r="U115" s="5"/>
      <c r="V115" s="52"/>
      <c r="W115" s="56"/>
      <c r="X115" s="15"/>
      <c r="Y115" s="52"/>
      <c r="Z115" s="39"/>
      <c r="AA115" s="39"/>
      <c r="AB115" s="55"/>
      <c r="AC115" s="17"/>
      <c r="AD115" s="15"/>
      <c r="AE115" s="65"/>
      <c r="AF115" s="120"/>
      <c r="AG115" s="39"/>
      <c r="AH115" s="52"/>
      <c r="AJ115" s="17"/>
      <c r="AK115" s="17"/>
      <c r="AL115" s="17"/>
      <c r="AM115" s="17"/>
      <c r="AO115" s="31" t="s">
        <v>58</v>
      </c>
    </row>
    <row r="116" spans="2:41" s="3" customFormat="1" ht="9.9499999999999993" customHeight="1" x14ac:dyDescent="0.2">
      <c r="B116" s="110" t="s">
        <v>44</v>
      </c>
      <c r="D116" s="40"/>
      <c r="E116" s="74" t="s">
        <v>101</v>
      </c>
      <c r="F116" s="74"/>
      <c r="G116" s="30" t="s">
        <v>89</v>
      </c>
      <c r="H116" s="30"/>
      <c r="I116" s="30"/>
      <c r="J116" s="30"/>
      <c r="K116" s="30"/>
      <c r="L116" s="30"/>
      <c r="M116" s="30"/>
      <c r="N116" s="30"/>
      <c r="P116" s="74" t="s">
        <v>102</v>
      </c>
      <c r="Q116" s="88"/>
      <c r="R116" s="29"/>
      <c r="S116" s="39">
        <f>IF(Suggested="Yes",AA116,AG116)</f>
        <v>12.3</v>
      </c>
      <c r="T116" s="37" t="s">
        <v>45</v>
      </c>
      <c r="U116" s="5" t="str">
        <f>+Instructions!$B$3</f>
        <v>G</v>
      </c>
      <c r="V116" s="52"/>
      <c r="W116" s="56">
        <f>+Instructions!$C$22</f>
        <v>0</v>
      </c>
      <c r="X116" s="39">
        <f>ROUND($AA116*(1-W116)+0.004999,2)</f>
        <v>12.3</v>
      </c>
      <c r="Y116" s="52"/>
      <c r="Z116" s="6" t="s">
        <v>359</v>
      </c>
      <c r="AA116" s="39">
        <v>12.3</v>
      </c>
      <c r="AB116" s="60">
        <f>+W116</f>
        <v>0</v>
      </c>
      <c r="AC116" s="39">
        <f>+X116</f>
        <v>12.3</v>
      </c>
      <c r="AD116" s="60">
        <f>(AG116-AC116)/AG116</f>
        <v>0</v>
      </c>
      <c r="AE116" s="117"/>
      <c r="AF116" s="126">
        <v>2</v>
      </c>
      <c r="AG116" s="44">
        <f>SUM(AJ116:AL116)+AE116</f>
        <v>12.3</v>
      </c>
      <c r="AH116" s="52"/>
      <c r="AJ116" s="17">
        <f>ROUND(AC116/(1-VLOOKUP(AF116,Group,2,FALSE)),2)</f>
        <v>12.3</v>
      </c>
      <c r="AK116" s="17">
        <f>IF(VLOOKUP(AF116,Group,5,FALSE)="YES",VLOOKUP(ROUND(ROUND(AJ116,1)-AJ116,2),Round,2,FALSE)+VLOOKUP(AF116,Group,6,FALSE),0)</f>
        <v>0</v>
      </c>
      <c r="AL116" s="17">
        <f>IF(VLOOKUP(AF116,Group,7,FALSE)="",0,ROUND(AJ116-0.04999,1)-AJ116+AM116)</f>
        <v>0</v>
      </c>
      <c r="AM116" s="17" t="str">
        <f>IF(VLOOKUP(AF116,Group,7,FALSE)="","",VLOOKUP(AF116,Group,7,FALSE))</f>
        <v/>
      </c>
      <c r="AO116" s="31" t="s">
        <v>58</v>
      </c>
    </row>
    <row r="117" spans="2:41" s="3" customFormat="1" ht="3.95" customHeight="1" x14ac:dyDescent="0.2">
      <c r="P117" s="74"/>
      <c r="Q117" s="88"/>
      <c r="R117" s="6"/>
      <c r="S117" s="39"/>
      <c r="T117" s="6"/>
      <c r="U117" s="5"/>
      <c r="V117" s="52"/>
      <c r="W117" s="56"/>
      <c r="X117" s="15"/>
      <c r="Y117" s="52"/>
      <c r="Z117" s="39"/>
      <c r="AA117" s="39"/>
      <c r="AB117" s="55"/>
      <c r="AC117" s="17"/>
      <c r="AD117" s="15"/>
      <c r="AE117" s="65"/>
      <c r="AF117" s="120"/>
      <c r="AG117" s="39"/>
      <c r="AH117" s="52"/>
      <c r="AJ117" s="17"/>
      <c r="AK117" s="17"/>
      <c r="AL117" s="17"/>
      <c r="AM117" s="17"/>
      <c r="AO117" s="31" t="s">
        <v>58</v>
      </c>
    </row>
    <row r="118" spans="2:41" s="3" customFormat="1" ht="9.9499999999999993" customHeight="1" x14ac:dyDescent="0.2">
      <c r="C118" s="145" t="s">
        <v>209</v>
      </c>
      <c r="D118" s="144"/>
      <c r="E118" s="144"/>
      <c r="P118" s="146"/>
      <c r="Q118" s="6"/>
      <c r="R118" s="79" t="s">
        <v>227</v>
      </c>
      <c r="S118" s="186" t="s">
        <v>232</v>
      </c>
      <c r="T118" s="187"/>
      <c r="U118" s="5"/>
      <c r="V118" s="52"/>
      <c r="W118" s="70"/>
      <c r="X118" s="70"/>
      <c r="Y118" s="52"/>
      <c r="Z118" s="39"/>
      <c r="AA118" s="39"/>
      <c r="AB118" s="55"/>
      <c r="AC118" s="17"/>
      <c r="AD118" s="15"/>
      <c r="AE118" s="65"/>
      <c r="AF118" s="120"/>
      <c r="AG118" s="17"/>
      <c r="AH118" s="52"/>
      <c r="AJ118" s="17"/>
      <c r="AK118" s="17"/>
      <c r="AL118" s="17"/>
      <c r="AM118" s="17"/>
      <c r="AO118" s="31" t="s">
        <v>58</v>
      </c>
    </row>
    <row r="119" spans="2:41" s="3" customFormat="1" ht="2.4500000000000002" customHeight="1" x14ac:dyDescent="0.2">
      <c r="P119" s="74"/>
      <c r="Q119" s="88"/>
      <c r="R119" s="6"/>
      <c r="S119" s="39"/>
      <c r="T119" s="6"/>
      <c r="U119" s="5"/>
      <c r="V119" s="52"/>
      <c r="W119" s="56"/>
      <c r="X119" s="15"/>
      <c r="Y119" s="52"/>
      <c r="Z119" s="39"/>
      <c r="AA119" s="39"/>
      <c r="AB119" s="55"/>
      <c r="AC119" s="17"/>
      <c r="AD119" s="15"/>
      <c r="AE119" s="65"/>
      <c r="AF119" s="120"/>
      <c r="AG119" s="39"/>
      <c r="AH119" s="52"/>
      <c r="AJ119" s="17"/>
      <c r="AK119" s="17"/>
      <c r="AL119" s="17"/>
      <c r="AM119" s="17"/>
      <c r="AO119" s="31" t="s">
        <v>58</v>
      </c>
    </row>
    <row r="120" spans="2:41" s="3" customFormat="1" ht="9.9499999999999993" customHeight="1" x14ac:dyDescent="0.2">
      <c r="C120" s="35"/>
      <c r="D120" s="40" t="s">
        <v>8</v>
      </c>
      <c r="E120" s="143" t="s">
        <v>289</v>
      </c>
      <c r="F120" s="143"/>
      <c r="G120" s="143"/>
      <c r="H120" s="143"/>
      <c r="I120" s="143"/>
      <c r="J120" s="143"/>
      <c r="K120" s="143"/>
      <c r="L120" s="143"/>
      <c r="M120" s="143"/>
      <c r="N120" s="143"/>
      <c r="O120" s="30"/>
      <c r="P120" s="30"/>
      <c r="Q120" s="30"/>
      <c r="R120" s="30"/>
      <c r="S120" s="39"/>
      <c r="T120" s="30"/>
      <c r="U120" s="5"/>
      <c r="V120" s="52"/>
      <c r="W120" s="70"/>
      <c r="X120" s="70"/>
      <c r="Y120" s="52"/>
      <c r="Z120" s="39"/>
      <c r="AA120" s="39"/>
      <c r="AB120" s="55"/>
      <c r="AC120" s="17"/>
      <c r="AD120" s="15"/>
      <c r="AE120" s="65"/>
      <c r="AF120" s="120"/>
      <c r="AG120" s="17"/>
      <c r="AH120" s="52"/>
      <c r="AJ120" s="17"/>
      <c r="AK120" s="17"/>
      <c r="AL120" s="17"/>
      <c r="AM120" s="17"/>
      <c r="AO120" s="31" t="s">
        <v>58</v>
      </c>
    </row>
    <row r="121" spans="2:41" s="3" customFormat="1" ht="1.5" customHeight="1" x14ac:dyDescent="0.2">
      <c r="P121" s="74"/>
      <c r="Q121" s="88"/>
      <c r="R121" s="6"/>
      <c r="S121" s="39"/>
      <c r="T121" s="6"/>
      <c r="U121" s="5"/>
      <c r="V121" s="52"/>
      <c r="W121" s="56"/>
      <c r="X121" s="15"/>
      <c r="Y121" s="52"/>
      <c r="Z121" s="39"/>
      <c r="AA121" s="39"/>
      <c r="AB121" s="55"/>
      <c r="AC121" s="17"/>
      <c r="AD121" s="15"/>
      <c r="AE121" s="65"/>
      <c r="AF121" s="120"/>
      <c r="AG121" s="39"/>
      <c r="AH121" s="52"/>
      <c r="AJ121" s="17"/>
      <c r="AK121" s="17"/>
      <c r="AL121" s="17"/>
      <c r="AM121" s="17"/>
      <c r="AO121" s="31" t="s">
        <v>58</v>
      </c>
    </row>
    <row r="122" spans="2:41" s="3" customFormat="1" ht="9.9499999999999993" customHeight="1" x14ac:dyDescent="0.2">
      <c r="B122" s="109" t="s">
        <v>54</v>
      </c>
      <c r="D122" s="40" t="s">
        <v>210</v>
      </c>
      <c r="E122" s="74" t="s">
        <v>93</v>
      </c>
      <c r="F122" s="74"/>
      <c r="G122" s="30" t="s">
        <v>47</v>
      </c>
      <c r="H122" s="30"/>
      <c r="I122" s="30"/>
      <c r="J122" s="30"/>
      <c r="K122" s="30"/>
      <c r="L122" s="30"/>
      <c r="M122" s="30"/>
      <c r="N122" s="30"/>
      <c r="P122" s="74" t="s">
        <v>91</v>
      </c>
      <c r="Q122" s="88"/>
      <c r="R122" s="29"/>
      <c r="S122" s="39">
        <f>IF(Suggested="Yes",AA122,AG122)</f>
        <v>7.35</v>
      </c>
      <c r="T122" s="37" t="s">
        <v>46</v>
      </c>
      <c r="U122" s="5" t="str">
        <f>+Instructions!$B$3</f>
        <v>G</v>
      </c>
      <c r="V122" s="52"/>
      <c r="W122" s="56">
        <f>+Instructions!$C$22</f>
        <v>0</v>
      </c>
      <c r="X122" s="17">
        <f>ROUND($AA122*(1-W122)+0.004999,2)</f>
        <v>7.35</v>
      </c>
      <c r="Y122" s="52"/>
      <c r="Z122" s="6" t="s">
        <v>359</v>
      </c>
      <c r="AA122" s="39">
        <v>7.35</v>
      </c>
      <c r="AB122" s="60">
        <f>+W122</f>
        <v>0</v>
      </c>
      <c r="AC122" s="17">
        <f>+X122</f>
        <v>7.35</v>
      </c>
      <c r="AD122" s="12">
        <f>(AG122-AC122)/AG122</f>
        <v>0</v>
      </c>
      <c r="AE122" s="117"/>
      <c r="AF122" s="124">
        <v>1</v>
      </c>
      <c r="AG122" s="38">
        <f>SUM(AJ122:AL122)+AE122</f>
        <v>7.35</v>
      </c>
      <c r="AH122" s="52"/>
      <c r="AJ122" s="17">
        <f>ROUND(AC122/(1-VLOOKUP(AF122,Group,2,FALSE)),2)</f>
        <v>7.35</v>
      </c>
      <c r="AK122" s="17">
        <f>IF(VLOOKUP(AF122,Group,5,FALSE)="YES",VLOOKUP(ROUND(ROUND(AJ122,1)-AJ122,2),Round,2,FALSE)+VLOOKUP(AF122,Group,6,FALSE),0)</f>
        <v>0</v>
      </c>
      <c r="AL122" s="17">
        <f>IF(VLOOKUP(AF122,Group,7,FALSE)="",0,ROUND(AJ122-0.04999,1)-AJ122+AM122)</f>
        <v>0</v>
      </c>
      <c r="AM122" s="17" t="str">
        <f>IF(VLOOKUP(AF122,Group,7,FALSE)="","",VLOOKUP(AF122,Group,7,FALSE))</f>
        <v/>
      </c>
      <c r="AO122" s="95" t="s">
        <v>58</v>
      </c>
    </row>
    <row r="123" spans="2:41" s="3" customFormat="1" ht="1.5" customHeight="1" x14ac:dyDescent="0.2">
      <c r="P123" s="74"/>
      <c r="Q123" s="88"/>
      <c r="R123" s="6"/>
      <c r="S123" s="39"/>
      <c r="T123" s="6"/>
      <c r="U123" s="5"/>
      <c r="V123" s="52"/>
      <c r="W123" s="56"/>
      <c r="X123" s="15"/>
      <c r="Y123" s="52"/>
      <c r="Z123" s="39"/>
      <c r="AA123" s="39"/>
      <c r="AB123" s="55"/>
      <c r="AC123" s="17"/>
      <c r="AD123" s="15"/>
      <c r="AE123" s="65"/>
      <c r="AF123" s="120"/>
      <c r="AG123" s="39"/>
      <c r="AH123" s="52"/>
      <c r="AJ123" s="17"/>
      <c r="AK123" s="17"/>
      <c r="AL123" s="17"/>
      <c r="AM123" s="17"/>
      <c r="AO123" s="31"/>
    </row>
    <row r="124" spans="2:41" s="3" customFormat="1" ht="9.9499999999999993" customHeight="1" x14ac:dyDescent="0.2">
      <c r="B124" s="108" t="s">
        <v>6</v>
      </c>
      <c r="D124" s="40"/>
      <c r="E124" s="74" t="s">
        <v>92</v>
      </c>
      <c r="F124" s="74"/>
      <c r="G124" s="30" t="s">
        <v>90</v>
      </c>
      <c r="H124" s="30"/>
      <c r="I124" s="30"/>
      <c r="J124" s="30"/>
      <c r="K124" s="30"/>
      <c r="L124" s="30"/>
      <c r="M124" s="30"/>
      <c r="N124" s="30"/>
      <c r="P124" s="74" t="s">
        <v>105</v>
      </c>
      <c r="Q124" s="88"/>
      <c r="R124" s="29"/>
      <c r="S124" s="39">
        <f>IF(Suggested="Yes",AA124,AG124)</f>
        <v>24</v>
      </c>
      <c r="T124" s="37" t="s">
        <v>45</v>
      </c>
      <c r="U124" s="5" t="str">
        <f>+Instructions!$B$3</f>
        <v>G</v>
      </c>
      <c r="V124" s="52"/>
      <c r="W124" s="56">
        <f>+Instructions!$C$22</f>
        <v>0</v>
      </c>
      <c r="X124" s="17">
        <f>ROUND($AA124*(1-W124)+0.004999,2)</f>
        <v>24</v>
      </c>
      <c r="Y124" s="52"/>
      <c r="Z124" s="6" t="s">
        <v>359</v>
      </c>
      <c r="AA124" s="39">
        <v>24</v>
      </c>
      <c r="AB124" s="60">
        <f>+W124</f>
        <v>0</v>
      </c>
      <c r="AC124" s="17">
        <f>+X124</f>
        <v>24</v>
      </c>
      <c r="AD124" s="12">
        <f>(AG124-AC124)/AG124</f>
        <v>0</v>
      </c>
      <c r="AE124" s="117"/>
      <c r="AF124" s="125">
        <v>3</v>
      </c>
      <c r="AG124" s="53">
        <f>SUM(AJ124:AL124)+AE124</f>
        <v>24</v>
      </c>
      <c r="AH124" s="52"/>
      <c r="AJ124" s="17">
        <f>ROUND(AC124/(1-VLOOKUP(AF124,Group,2,FALSE)),2)</f>
        <v>24</v>
      </c>
      <c r="AK124" s="17">
        <f>IF(VLOOKUP(AF124,Group,5,FALSE)="YES",VLOOKUP(ROUND(ROUND(AJ124,1)-AJ124,2),Round,2,FALSE)+VLOOKUP(AF124,Group,6,FALSE),0)</f>
        <v>0</v>
      </c>
      <c r="AL124" s="17">
        <f>IF(VLOOKUP(AF124,Group,7,FALSE)="",0,ROUND(AJ124-0.04999,1)-AJ124+AM124)</f>
        <v>0</v>
      </c>
      <c r="AM124" s="17" t="str">
        <f>IF(VLOOKUP(AF124,Group,7,FALSE)="","",VLOOKUP(AF124,Group,7,FALSE))</f>
        <v/>
      </c>
      <c r="AO124" s="95" t="s">
        <v>58</v>
      </c>
    </row>
    <row r="125" spans="2:41" s="3" customFormat="1" ht="1.5" customHeight="1" x14ac:dyDescent="0.2">
      <c r="P125" s="74"/>
      <c r="Q125" s="88"/>
      <c r="R125" s="6"/>
      <c r="S125" s="39"/>
      <c r="T125" s="6"/>
      <c r="U125" s="5"/>
      <c r="V125" s="52"/>
      <c r="W125" s="56"/>
      <c r="X125" s="15"/>
      <c r="Y125" s="52"/>
      <c r="Z125" s="39"/>
      <c r="AA125" s="39"/>
      <c r="AB125" s="55"/>
      <c r="AC125" s="17"/>
      <c r="AD125" s="15"/>
      <c r="AE125" s="65"/>
      <c r="AF125" s="120"/>
      <c r="AG125" s="39"/>
      <c r="AH125" s="52"/>
      <c r="AJ125" s="17"/>
      <c r="AK125" s="17"/>
      <c r="AL125" s="17"/>
      <c r="AM125" s="17"/>
      <c r="AO125" s="31"/>
    </row>
    <row r="126" spans="2:41" s="3" customFormat="1" ht="9.9499999999999993" customHeight="1" x14ac:dyDescent="0.2">
      <c r="B126" s="110" t="s">
        <v>44</v>
      </c>
      <c r="D126" s="40"/>
      <c r="E126" s="74" t="s">
        <v>101</v>
      </c>
      <c r="F126" s="74"/>
      <c r="G126" s="30" t="s">
        <v>89</v>
      </c>
      <c r="H126" s="30"/>
      <c r="I126" s="30"/>
      <c r="J126" s="30"/>
      <c r="K126" s="30"/>
      <c r="L126" s="30"/>
      <c r="M126" s="30"/>
      <c r="N126" s="30"/>
      <c r="P126" s="74" t="s">
        <v>211</v>
      </c>
      <c r="Q126" s="88"/>
      <c r="R126" s="29"/>
      <c r="S126" s="39">
        <f>IF(Suggested="Yes",AA126,AG126)</f>
        <v>12.15</v>
      </c>
      <c r="T126" s="37" t="s">
        <v>45</v>
      </c>
      <c r="U126" s="5" t="str">
        <f>+Instructions!$B$3</f>
        <v>G</v>
      </c>
      <c r="V126" s="52"/>
      <c r="W126" s="56">
        <f>+Instructions!$C$22</f>
        <v>0</v>
      </c>
      <c r="X126" s="39">
        <f>ROUND($AA126*(1-W126)+0.004999,2)</f>
        <v>12.15</v>
      </c>
      <c r="Y126" s="52"/>
      <c r="Z126" s="6" t="s">
        <v>359</v>
      </c>
      <c r="AA126" s="39">
        <v>12.15</v>
      </c>
      <c r="AB126" s="60">
        <f>+W126</f>
        <v>0</v>
      </c>
      <c r="AC126" s="39">
        <f>+X126</f>
        <v>12.15</v>
      </c>
      <c r="AD126" s="60">
        <f>(AG126-AC126)/AG126</f>
        <v>0</v>
      </c>
      <c r="AE126" s="117"/>
      <c r="AF126" s="126">
        <v>2</v>
      </c>
      <c r="AG126" s="44">
        <f>SUM(AJ126:AL126)+AE126</f>
        <v>12.15</v>
      </c>
      <c r="AH126" s="52"/>
      <c r="AJ126" s="17">
        <f>ROUND(AC126/(1-VLOOKUP(AF126,Group,2,FALSE)),2)</f>
        <v>12.15</v>
      </c>
      <c r="AK126" s="17">
        <f>IF(VLOOKUP(AF126,Group,5,FALSE)="YES",VLOOKUP(ROUND(ROUND(AJ126,1)-AJ126,2),Round,2,FALSE)+VLOOKUP(AF126,Group,6,FALSE),0)</f>
        <v>0</v>
      </c>
      <c r="AL126" s="17">
        <f>IF(VLOOKUP(AF126,Group,7,FALSE)="",0,ROUND(AJ126-0.04999,1)-AJ126+AM126)</f>
        <v>0</v>
      </c>
      <c r="AM126" s="17" t="str">
        <f>IF(VLOOKUP(AF126,Group,7,FALSE)="","",VLOOKUP(AF126,Group,7,FALSE))</f>
        <v/>
      </c>
      <c r="AO126" s="95" t="s">
        <v>58</v>
      </c>
    </row>
    <row r="127" spans="2:41" s="3" customFormat="1" ht="3.95" customHeight="1" x14ac:dyDescent="0.2">
      <c r="P127" s="74"/>
      <c r="Q127" s="88"/>
      <c r="R127" s="6"/>
      <c r="S127" s="39"/>
      <c r="T127" s="6"/>
      <c r="U127" s="5"/>
      <c r="V127" s="52"/>
      <c r="W127" s="56"/>
      <c r="X127" s="15"/>
      <c r="Y127" s="52"/>
      <c r="Z127" s="39"/>
      <c r="AA127" s="39"/>
      <c r="AB127" s="55"/>
      <c r="AC127" s="17"/>
      <c r="AD127" s="15"/>
      <c r="AE127" s="65"/>
      <c r="AF127" s="120"/>
      <c r="AG127" s="39"/>
      <c r="AH127" s="52"/>
      <c r="AJ127" s="17"/>
      <c r="AK127" s="17"/>
      <c r="AL127" s="17"/>
      <c r="AM127" s="17"/>
      <c r="AO127" s="31"/>
    </row>
    <row r="128" spans="2:41" s="3" customFormat="1" ht="9.9499999999999993" customHeight="1" x14ac:dyDescent="0.2">
      <c r="C128" s="145" t="s">
        <v>117</v>
      </c>
      <c r="D128" s="144"/>
      <c r="E128" s="144"/>
      <c r="K128" s="3" t="s">
        <v>99</v>
      </c>
      <c r="L128" s="3" t="s">
        <v>99</v>
      </c>
      <c r="M128" s="3" t="s">
        <v>99</v>
      </c>
      <c r="P128" s="146"/>
      <c r="Q128" s="6"/>
      <c r="R128" s="79" t="s">
        <v>227</v>
      </c>
      <c r="S128" s="186" t="s">
        <v>233</v>
      </c>
      <c r="T128" s="187"/>
      <c r="U128" s="5"/>
      <c r="V128" s="52"/>
      <c r="W128" s="70"/>
      <c r="X128" s="70"/>
      <c r="Y128" s="52"/>
      <c r="Z128" s="39"/>
      <c r="AA128" s="39"/>
      <c r="AB128" s="55"/>
      <c r="AC128" s="17"/>
      <c r="AD128" s="15"/>
      <c r="AE128" s="65"/>
      <c r="AF128" s="120"/>
      <c r="AG128" s="17"/>
      <c r="AH128" s="52"/>
      <c r="AJ128" s="17"/>
      <c r="AK128" s="17"/>
      <c r="AL128" s="17"/>
      <c r="AM128" s="17"/>
      <c r="AO128" s="31" t="s">
        <v>58</v>
      </c>
    </row>
    <row r="129" spans="2:41" s="3" customFormat="1" ht="2.4500000000000002" customHeight="1" x14ac:dyDescent="0.2">
      <c r="P129" s="74"/>
      <c r="Q129" s="88"/>
      <c r="R129" s="6"/>
      <c r="S129" s="39"/>
      <c r="T129" s="6"/>
      <c r="U129" s="5"/>
      <c r="V129" s="52"/>
      <c r="W129" s="56"/>
      <c r="X129" s="15"/>
      <c r="Y129" s="52"/>
      <c r="Z129" s="39"/>
      <c r="AA129" s="39"/>
      <c r="AB129" s="55"/>
      <c r="AC129" s="17"/>
      <c r="AD129" s="15"/>
      <c r="AE129" s="65"/>
      <c r="AF129" s="120"/>
      <c r="AG129" s="39"/>
      <c r="AH129" s="52"/>
      <c r="AJ129" s="17"/>
      <c r="AK129" s="17"/>
      <c r="AL129" s="17"/>
      <c r="AM129" s="17"/>
      <c r="AO129" s="31" t="s">
        <v>58</v>
      </c>
    </row>
    <row r="130" spans="2:41" s="3" customFormat="1" ht="9.9499999999999993" customHeight="1" x14ac:dyDescent="0.2">
      <c r="C130" s="35"/>
      <c r="D130" s="40" t="s">
        <v>8</v>
      </c>
      <c r="E130" s="143" t="s">
        <v>119</v>
      </c>
      <c r="F130" s="143"/>
      <c r="G130" s="143"/>
      <c r="H130" s="143"/>
      <c r="I130" s="143" t="s">
        <v>333</v>
      </c>
      <c r="J130" s="143"/>
      <c r="K130" s="143"/>
      <c r="L130" s="143" t="s">
        <v>335</v>
      </c>
      <c r="M130" s="143"/>
      <c r="N130" s="143"/>
      <c r="O130" s="30"/>
      <c r="P130" s="30"/>
      <c r="Q130" s="30"/>
      <c r="R130" s="30"/>
      <c r="S130" s="39"/>
      <c r="T130" s="30"/>
      <c r="U130" s="5"/>
      <c r="V130" s="52"/>
      <c r="W130" s="70"/>
      <c r="X130" s="70"/>
      <c r="Y130" s="52"/>
      <c r="Z130" s="39"/>
      <c r="AA130" s="39"/>
      <c r="AB130" s="55"/>
      <c r="AC130" s="17"/>
      <c r="AD130" s="15"/>
      <c r="AE130" s="65"/>
      <c r="AF130" s="120"/>
      <c r="AG130" s="17"/>
      <c r="AH130" s="52"/>
      <c r="AJ130" s="17"/>
      <c r="AK130" s="17"/>
      <c r="AL130" s="17"/>
      <c r="AM130" s="17"/>
      <c r="AO130" s="31" t="s">
        <v>58</v>
      </c>
    </row>
    <row r="131" spans="2:41" s="3" customFormat="1" ht="9.9499999999999993" customHeight="1" x14ac:dyDescent="0.2">
      <c r="C131" s="35"/>
      <c r="D131" s="40"/>
      <c r="E131" s="143" t="s">
        <v>118</v>
      </c>
      <c r="F131" s="143"/>
      <c r="G131" s="143"/>
      <c r="H131" s="143"/>
      <c r="I131" s="143" t="s">
        <v>334</v>
      </c>
      <c r="J131" s="143"/>
      <c r="K131" s="143"/>
      <c r="M131" s="143"/>
      <c r="N131" s="143"/>
      <c r="O131" s="30"/>
      <c r="P131" s="30"/>
      <c r="Q131" s="30"/>
      <c r="R131" s="30"/>
      <c r="S131" s="39"/>
      <c r="T131" s="30"/>
      <c r="U131" s="5"/>
      <c r="V131" s="52"/>
      <c r="W131" s="70"/>
      <c r="X131" s="70"/>
      <c r="Y131" s="52"/>
      <c r="Z131" s="39"/>
      <c r="AA131" s="39"/>
      <c r="AB131" s="55"/>
      <c r="AC131" s="17"/>
      <c r="AD131" s="15"/>
      <c r="AE131" s="65"/>
      <c r="AF131" s="120"/>
      <c r="AG131" s="17"/>
      <c r="AH131" s="52"/>
      <c r="AJ131" s="17"/>
      <c r="AK131" s="17"/>
      <c r="AL131" s="17"/>
      <c r="AM131" s="17"/>
      <c r="AO131" s="31" t="s">
        <v>58</v>
      </c>
    </row>
    <row r="132" spans="2:41" s="3" customFormat="1" ht="1.5" customHeight="1" x14ac:dyDescent="0.2">
      <c r="P132" s="74"/>
      <c r="Q132" s="88"/>
      <c r="R132" s="6"/>
      <c r="S132" s="39"/>
      <c r="T132" s="6"/>
      <c r="U132" s="5"/>
      <c r="V132" s="52"/>
      <c r="W132" s="56"/>
      <c r="X132" s="15"/>
      <c r="Y132" s="52"/>
      <c r="Z132" s="39"/>
      <c r="AA132" s="39"/>
      <c r="AB132" s="55"/>
      <c r="AC132" s="17"/>
      <c r="AD132" s="15"/>
      <c r="AE132" s="65"/>
      <c r="AF132" s="120"/>
      <c r="AG132" s="39"/>
      <c r="AH132" s="52"/>
      <c r="AJ132" s="17"/>
      <c r="AK132" s="17"/>
      <c r="AL132" s="17"/>
      <c r="AM132" s="17"/>
      <c r="AO132" s="31" t="s">
        <v>58</v>
      </c>
    </row>
    <row r="133" spans="2:41" s="3" customFormat="1" ht="9.9499999999999993" customHeight="1" x14ac:dyDescent="0.2">
      <c r="B133" s="109" t="s">
        <v>54</v>
      </c>
      <c r="D133" s="40"/>
      <c r="E133" s="74" t="s">
        <v>93</v>
      </c>
      <c r="F133" s="74"/>
      <c r="G133" s="30" t="s">
        <v>47</v>
      </c>
      <c r="H133" s="30"/>
      <c r="I133" s="30"/>
      <c r="J133" s="30"/>
      <c r="K133" s="30"/>
      <c r="L133" s="30"/>
      <c r="M133" s="30"/>
      <c r="N133" s="30"/>
      <c r="P133" s="74" t="s">
        <v>91</v>
      </c>
      <c r="Q133" s="88"/>
      <c r="R133" s="29"/>
      <c r="S133" s="39">
        <f>IF(Suggested="Yes",AA133,AG133)</f>
        <v>7.85</v>
      </c>
      <c r="T133" s="37" t="s">
        <v>46</v>
      </c>
      <c r="U133" s="5" t="str">
        <f>+Instructions!$B$3</f>
        <v>G</v>
      </c>
      <c r="V133" s="52"/>
      <c r="W133" s="56">
        <f>+Instructions!$C$22</f>
        <v>0</v>
      </c>
      <c r="X133" s="17">
        <f>ROUND($AA133*(1-W133)+0.004999,2)</f>
        <v>7.85</v>
      </c>
      <c r="Y133" s="52"/>
      <c r="Z133" s="6" t="s">
        <v>359</v>
      </c>
      <c r="AA133" s="39">
        <v>7.85</v>
      </c>
      <c r="AB133" s="60">
        <f>+W133</f>
        <v>0</v>
      </c>
      <c r="AC133" s="17">
        <f>+X133</f>
        <v>7.85</v>
      </c>
      <c r="AD133" s="12">
        <f>(AG133-AC133)/AG133</f>
        <v>0</v>
      </c>
      <c r="AE133" s="117"/>
      <c r="AF133" s="124">
        <v>1</v>
      </c>
      <c r="AG133" s="38">
        <f>SUM(AJ133:AL133)+AE133</f>
        <v>7.85</v>
      </c>
      <c r="AH133" s="52"/>
      <c r="AJ133" s="17">
        <f>ROUND(AC133/(1-VLOOKUP(AF133,Group,2,FALSE)),2)</f>
        <v>7.85</v>
      </c>
      <c r="AK133" s="17">
        <f>IF(VLOOKUP(AF133,Group,5,FALSE)="YES",VLOOKUP(ROUND(ROUND(AJ133,1)-AJ133,2),Round,2,FALSE)+VLOOKUP(AF133,Group,6,FALSE),0)</f>
        <v>0</v>
      </c>
      <c r="AL133" s="17">
        <f>IF(VLOOKUP(AF133,Group,7,FALSE)="",0,ROUND(AJ133-0.04999,1)-AJ133+AM133)</f>
        <v>0</v>
      </c>
      <c r="AM133" s="17" t="str">
        <f>IF(VLOOKUP(AF133,Group,7,FALSE)="","",VLOOKUP(AF133,Group,7,FALSE))</f>
        <v/>
      </c>
      <c r="AO133" s="31" t="s">
        <v>58</v>
      </c>
    </row>
    <row r="134" spans="2:41" s="3" customFormat="1" ht="1.5" customHeight="1" x14ac:dyDescent="0.2">
      <c r="P134" s="74"/>
      <c r="Q134" s="88"/>
      <c r="R134" s="6"/>
      <c r="S134" s="39"/>
      <c r="T134" s="6"/>
      <c r="U134" s="5"/>
      <c r="V134" s="52"/>
      <c r="W134" s="56"/>
      <c r="X134" s="15"/>
      <c r="Y134" s="52"/>
      <c r="Z134" s="39"/>
      <c r="AA134" s="39"/>
      <c r="AB134" s="55"/>
      <c r="AC134" s="17"/>
      <c r="AD134" s="15"/>
      <c r="AE134" s="65"/>
      <c r="AF134" s="120"/>
      <c r="AG134" s="39"/>
      <c r="AH134" s="52"/>
      <c r="AJ134" s="17"/>
      <c r="AK134" s="17"/>
      <c r="AL134" s="17"/>
      <c r="AM134" s="17"/>
      <c r="AO134" s="31" t="s">
        <v>58</v>
      </c>
    </row>
    <row r="135" spans="2:41" s="3" customFormat="1" ht="9.9499999999999993" customHeight="1" x14ac:dyDescent="0.2">
      <c r="B135" s="110" t="s">
        <v>44</v>
      </c>
      <c r="D135" s="40"/>
      <c r="E135" s="74" t="s">
        <v>113</v>
      </c>
      <c r="F135" s="74"/>
      <c r="G135" s="30" t="s">
        <v>89</v>
      </c>
      <c r="H135" s="30"/>
      <c r="I135" s="30"/>
      <c r="J135" s="30"/>
      <c r="K135" s="30"/>
      <c r="L135" s="30"/>
      <c r="M135" s="30"/>
      <c r="N135" s="30"/>
      <c r="P135" s="74" t="s">
        <v>217</v>
      </c>
      <c r="Q135" s="88"/>
      <c r="R135" s="29"/>
      <c r="S135" s="39">
        <f>IF(Suggested="Yes",AA135,AG135)</f>
        <v>6.75</v>
      </c>
      <c r="T135" s="37" t="s">
        <v>45</v>
      </c>
      <c r="U135" s="5" t="str">
        <f>+Instructions!$B$3</f>
        <v>G</v>
      </c>
      <c r="V135" s="52"/>
      <c r="W135" s="56">
        <f>+Instructions!$C$22</f>
        <v>0</v>
      </c>
      <c r="X135" s="39">
        <f>ROUND($AA135*(1-W135)+0.004999,2)</f>
        <v>6.75</v>
      </c>
      <c r="Y135" s="52"/>
      <c r="Z135" s="6" t="s">
        <v>359</v>
      </c>
      <c r="AA135" s="39">
        <v>6.75</v>
      </c>
      <c r="AB135" s="60">
        <f>+W135</f>
        <v>0</v>
      </c>
      <c r="AC135" s="39">
        <f>+X135</f>
        <v>6.75</v>
      </c>
      <c r="AD135" s="60">
        <f>(AG135-AC135)/AG135</f>
        <v>0</v>
      </c>
      <c r="AE135" s="117"/>
      <c r="AF135" s="126">
        <v>2</v>
      </c>
      <c r="AG135" s="44">
        <f>SUM(AJ135:AL135)+AE135</f>
        <v>6.75</v>
      </c>
      <c r="AH135" s="52"/>
      <c r="AJ135" s="17">
        <f>ROUND(AC135/(1-VLOOKUP(AF135,Group,2,FALSE)),2)</f>
        <v>6.75</v>
      </c>
      <c r="AK135" s="17">
        <f>IF(VLOOKUP(AF135,Group,5,FALSE)="YES",VLOOKUP(ROUND(ROUND(AJ135,1)-AJ135,2),Round,2,FALSE)+VLOOKUP(AF135,Group,6,FALSE),0)</f>
        <v>0</v>
      </c>
      <c r="AL135" s="17">
        <f>IF(VLOOKUP(AF135,Group,7,FALSE)="",0,ROUND(AJ135-0.04999,1)-AJ135+AM135)</f>
        <v>0</v>
      </c>
      <c r="AM135" s="17" t="str">
        <f>IF(VLOOKUP(AF135,Group,7,FALSE)="","",VLOOKUP(AF135,Group,7,FALSE))</f>
        <v/>
      </c>
      <c r="AO135" s="31" t="s">
        <v>58</v>
      </c>
    </row>
    <row r="136" spans="2:41" s="3" customFormat="1" ht="3.95" customHeight="1" x14ac:dyDescent="0.2">
      <c r="P136" s="74"/>
      <c r="Q136" s="88"/>
      <c r="R136" s="6"/>
      <c r="S136" s="39"/>
      <c r="T136" s="6"/>
      <c r="U136" s="5"/>
      <c r="V136" s="52"/>
      <c r="W136" s="56"/>
      <c r="X136" s="15"/>
      <c r="Y136" s="52"/>
      <c r="Z136" s="39"/>
      <c r="AA136" s="39"/>
      <c r="AB136" s="55"/>
      <c r="AC136" s="17"/>
      <c r="AD136" s="15"/>
      <c r="AE136" s="65"/>
      <c r="AF136" s="120"/>
      <c r="AG136" s="39"/>
      <c r="AH136" s="52"/>
      <c r="AJ136" s="17"/>
      <c r="AK136" s="17"/>
      <c r="AL136" s="17"/>
      <c r="AM136" s="17"/>
      <c r="AO136" s="31" t="s">
        <v>58</v>
      </c>
    </row>
    <row r="137" spans="2:41" s="3" customFormat="1" ht="9.9499999999999993" customHeight="1" x14ac:dyDescent="0.2">
      <c r="C137" s="145" t="s">
        <v>183</v>
      </c>
      <c r="D137" s="144"/>
      <c r="E137" s="144"/>
      <c r="P137" s="146"/>
      <c r="Q137" s="6"/>
      <c r="R137" s="79" t="s">
        <v>227</v>
      </c>
      <c r="S137" s="186" t="s">
        <v>234</v>
      </c>
      <c r="T137" s="187"/>
      <c r="U137" s="5"/>
      <c r="V137" s="52"/>
      <c r="W137" s="70"/>
      <c r="X137" s="70"/>
      <c r="Y137" s="52"/>
      <c r="Z137" s="39"/>
      <c r="AA137" s="39"/>
      <c r="AB137" s="55"/>
      <c r="AC137" s="17"/>
      <c r="AD137" s="15"/>
      <c r="AE137" s="65"/>
      <c r="AF137" s="120"/>
      <c r="AG137" s="17"/>
      <c r="AH137" s="52"/>
      <c r="AJ137" s="17"/>
      <c r="AK137" s="17"/>
      <c r="AL137" s="17"/>
      <c r="AM137" s="17"/>
      <c r="AO137" s="31" t="s">
        <v>58</v>
      </c>
    </row>
    <row r="138" spans="2:41" s="3" customFormat="1" ht="2.4500000000000002" customHeight="1" x14ac:dyDescent="0.2">
      <c r="P138" s="74"/>
      <c r="Q138" s="88"/>
      <c r="R138" s="6"/>
      <c r="S138" s="39"/>
      <c r="T138" s="6"/>
      <c r="U138" s="5"/>
      <c r="V138" s="52"/>
      <c r="W138" s="56"/>
      <c r="X138" s="15"/>
      <c r="Y138" s="52"/>
      <c r="Z138" s="39"/>
      <c r="AA138" s="39"/>
      <c r="AB138" s="55"/>
      <c r="AC138" s="17"/>
      <c r="AD138" s="15"/>
      <c r="AE138" s="65"/>
      <c r="AF138" s="120"/>
      <c r="AG138" s="39"/>
      <c r="AH138" s="52"/>
      <c r="AJ138" s="17"/>
      <c r="AK138" s="17"/>
      <c r="AL138" s="17"/>
      <c r="AM138" s="17"/>
      <c r="AO138" s="31" t="s">
        <v>58</v>
      </c>
    </row>
    <row r="139" spans="2:41" s="3" customFormat="1" ht="9.9499999999999993" customHeight="1" x14ac:dyDescent="0.2">
      <c r="C139" s="35"/>
      <c r="D139" s="40" t="s">
        <v>120</v>
      </c>
      <c r="E139" s="143" t="s">
        <v>256</v>
      </c>
      <c r="F139" s="143"/>
      <c r="G139" s="143"/>
      <c r="H139" s="143"/>
      <c r="I139" s="143"/>
      <c r="J139" s="198"/>
      <c r="K139" s="143"/>
      <c r="L139" s="143"/>
      <c r="M139" s="143"/>
      <c r="N139" s="143"/>
      <c r="O139" s="30"/>
      <c r="P139" s="30"/>
      <c r="Q139" s="30"/>
      <c r="R139" s="30"/>
      <c r="S139" s="39"/>
      <c r="T139" s="30"/>
      <c r="U139" s="5"/>
      <c r="V139" s="52"/>
      <c r="W139" s="70"/>
      <c r="X139" s="70"/>
      <c r="Y139" s="52"/>
      <c r="Z139" s="39"/>
      <c r="AA139" s="39"/>
      <c r="AB139" s="55"/>
      <c r="AC139" s="17"/>
      <c r="AD139" s="15"/>
      <c r="AE139" s="65"/>
      <c r="AF139" s="120"/>
      <c r="AG139" s="17"/>
      <c r="AH139" s="52"/>
      <c r="AJ139" s="17"/>
      <c r="AK139" s="17"/>
      <c r="AL139" s="17"/>
      <c r="AM139" s="17"/>
      <c r="AO139" s="31" t="s">
        <v>58</v>
      </c>
    </row>
    <row r="140" spans="2:41" s="3" customFormat="1" ht="1.5" customHeight="1" x14ac:dyDescent="0.2">
      <c r="P140" s="74"/>
      <c r="Q140" s="88"/>
      <c r="R140" s="6"/>
      <c r="S140" s="39"/>
      <c r="T140" s="6"/>
      <c r="U140" s="5"/>
      <c r="V140" s="52"/>
      <c r="W140" s="56"/>
      <c r="X140" s="15"/>
      <c r="Y140" s="52"/>
      <c r="Z140" s="39"/>
      <c r="AA140" s="39"/>
      <c r="AB140" s="55"/>
      <c r="AC140" s="17"/>
      <c r="AD140" s="15"/>
      <c r="AE140" s="65"/>
      <c r="AF140" s="120"/>
      <c r="AG140" s="39"/>
      <c r="AH140" s="52"/>
      <c r="AJ140" s="17"/>
      <c r="AK140" s="17"/>
      <c r="AL140" s="17"/>
      <c r="AM140" s="17"/>
      <c r="AO140" s="31" t="s">
        <v>58</v>
      </c>
    </row>
    <row r="141" spans="2:41" s="3" customFormat="1" ht="9.9499999999999993" customHeight="1" x14ac:dyDescent="0.2">
      <c r="B141" s="109" t="s">
        <v>54</v>
      </c>
      <c r="D141" s="40"/>
      <c r="E141" s="74" t="s">
        <v>93</v>
      </c>
      <c r="F141" s="74"/>
      <c r="G141" s="30" t="s">
        <v>47</v>
      </c>
      <c r="H141" s="30"/>
      <c r="I141" s="30"/>
      <c r="J141" s="30"/>
      <c r="K141" s="30"/>
      <c r="L141" s="30"/>
      <c r="M141" s="30"/>
      <c r="N141" s="30"/>
      <c r="P141" s="74" t="s">
        <v>91</v>
      </c>
      <c r="Q141" s="88"/>
      <c r="R141" s="29"/>
      <c r="S141" s="39">
        <f>IF(Suggested="Yes",AA141,AG141)</f>
        <v>6.1</v>
      </c>
      <c r="T141" s="37" t="s">
        <v>46</v>
      </c>
      <c r="U141" s="5" t="str">
        <f>+Instructions!$B$3</f>
        <v>G</v>
      </c>
      <c r="V141" s="52"/>
      <c r="W141" s="56">
        <f>+Instructions!$C$22</f>
        <v>0</v>
      </c>
      <c r="X141" s="17">
        <f>ROUND($AA141*(1-W141)+0.004999,2)</f>
        <v>6.1</v>
      </c>
      <c r="Y141" s="52"/>
      <c r="Z141" s="6" t="s">
        <v>359</v>
      </c>
      <c r="AA141" s="39">
        <v>6.1</v>
      </c>
      <c r="AB141" s="60">
        <f>+W141</f>
        <v>0</v>
      </c>
      <c r="AC141" s="17">
        <f>+X141</f>
        <v>6.1</v>
      </c>
      <c r="AD141" s="12">
        <f>(AG141-AC141)/AG141</f>
        <v>0</v>
      </c>
      <c r="AE141" s="117"/>
      <c r="AF141" s="124">
        <v>1</v>
      </c>
      <c r="AG141" s="38">
        <f>SUM(AJ141:AL141)+AE141</f>
        <v>6.1</v>
      </c>
      <c r="AH141" s="52"/>
      <c r="AJ141" s="17">
        <f>ROUND(AC141/(1-VLOOKUP(AF141,Group,2,FALSE)),2)</f>
        <v>6.1</v>
      </c>
      <c r="AK141" s="17">
        <f>IF(VLOOKUP(AF141,Group,5,FALSE)="YES",VLOOKUP(ROUND(ROUND(AJ141,1)-AJ141,2),Round,2,FALSE)+VLOOKUP(AF141,Group,6,FALSE),0)</f>
        <v>0</v>
      </c>
      <c r="AL141" s="17">
        <f>IF(VLOOKUP(AF141,Group,7,FALSE)="",0,ROUND(AJ141-0.04999,1)-AJ141+AM141)</f>
        <v>0</v>
      </c>
      <c r="AM141" s="17" t="str">
        <f>IF(VLOOKUP(AF141,Group,7,FALSE)="","",VLOOKUP(AF141,Group,7,FALSE))</f>
        <v/>
      </c>
      <c r="AO141" s="31" t="s">
        <v>58</v>
      </c>
    </row>
    <row r="142" spans="2:41" s="3" customFormat="1" ht="1.5" customHeight="1" x14ac:dyDescent="0.2">
      <c r="P142" s="74"/>
      <c r="Q142" s="88"/>
      <c r="R142" s="6"/>
      <c r="S142" s="39"/>
      <c r="T142" s="6"/>
      <c r="U142" s="5"/>
      <c r="V142" s="52"/>
      <c r="W142" s="56"/>
      <c r="X142" s="15"/>
      <c r="Y142" s="52"/>
      <c r="Z142" s="39"/>
      <c r="AA142" s="39"/>
      <c r="AB142" s="55"/>
      <c r="AC142" s="17"/>
      <c r="AD142" s="15"/>
      <c r="AE142" s="65"/>
      <c r="AF142" s="120"/>
      <c r="AG142" s="39"/>
      <c r="AH142" s="52"/>
      <c r="AJ142" s="17"/>
      <c r="AK142" s="17"/>
      <c r="AL142" s="17"/>
      <c r="AM142" s="17"/>
      <c r="AO142" s="31" t="s">
        <v>58</v>
      </c>
    </row>
    <row r="143" spans="2:41" s="3" customFormat="1" ht="9.9499999999999993" customHeight="1" x14ac:dyDescent="0.2">
      <c r="B143" s="108" t="s">
        <v>6</v>
      </c>
      <c r="D143" s="40"/>
      <c r="E143" s="74" t="s">
        <v>92</v>
      </c>
      <c r="F143" s="74"/>
      <c r="G143" s="30" t="s">
        <v>164</v>
      </c>
      <c r="H143" s="30"/>
      <c r="I143" s="30"/>
      <c r="J143" s="30"/>
      <c r="K143" s="30"/>
      <c r="L143" s="30"/>
      <c r="M143" s="165" t="s">
        <v>100</v>
      </c>
      <c r="N143" s="30"/>
      <c r="P143" s="74" t="s">
        <v>105</v>
      </c>
      <c r="Q143" s="88"/>
      <c r="R143" s="29"/>
      <c r="S143" s="39">
        <f>IF(Suggested="Yes",AA143,AG143)</f>
        <v>32.4</v>
      </c>
      <c r="T143" s="37" t="s">
        <v>45</v>
      </c>
      <c r="U143" s="5" t="str">
        <f>+Instructions!$B$3</f>
        <v>G</v>
      </c>
      <c r="V143" s="52"/>
      <c r="W143" s="56">
        <f>+Instructions!$C$22</f>
        <v>0</v>
      </c>
      <c r="X143" s="17">
        <f>ROUND($AA143*(1-W143)+0.004999,2)</f>
        <v>32.4</v>
      </c>
      <c r="Y143" s="52"/>
      <c r="Z143" s="6" t="s">
        <v>359</v>
      </c>
      <c r="AA143" s="39">
        <v>32.4</v>
      </c>
      <c r="AB143" s="60">
        <f>+W143</f>
        <v>0</v>
      </c>
      <c r="AC143" s="17">
        <f>+X143</f>
        <v>32.4</v>
      </c>
      <c r="AD143" s="12">
        <f>(AG143-AC143)/AG143</f>
        <v>0</v>
      </c>
      <c r="AE143" s="117"/>
      <c r="AF143" s="125">
        <v>3</v>
      </c>
      <c r="AG143" s="53">
        <f>SUM(AJ143:AL143)+AE143</f>
        <v>32.4</v>
      </c>
      <c r="AH143" s="52"/>
      <c r="AJ143" s="17">
        <f>ROUND(AC143/(1-VLOOKUP(AF143,Group,2,FALSE)),2)</f>
        <v>32.4</v>
      </c>
      <c r="AK143" s="17">
        <f>IF(VLOOKUP(AF143,Group,5,FALSE)="YES",VLOOKUP(ROUND(ROUND(AJ143,1)-AJ143,2),Round,2,FALSE)+VLOOKUP(AF143,Group,6,FALSE),0)</f>
        <v>0</v>
      </c>
      <c r="AL143" s="17">
        <f>IF(VLOOKUP(AF143,Group,7,FALSE)="",0,ROUND(AJ143-0.04999,1)-AJ143+AM143)</f>
        <v>0</v>
      </c>
      <c r="AM143" s="17" t="str">
        <f>IF(VLOOKUP(AF143,Group,7,FALSE)="","",VLOOKUP(AF143,Group,7,FALSE))</f>
        <v/>
      </c>
      <c r="AO143" s="31" t="s">
        <v>58</v>
      </c>
    </row>
    <row r="144" spans="2:41" s="3" customFormat="1" ht="9.9499999999999993" customHeight="1" x14ac:dyDescent="0.2">
      <c r="B144" s="108" t="s">
        <v>6</v>
      </c>
      <c r="D144" s="40"/>
      <c r="E144" s="74" t="s">
        <v>93</v>
      </c>
      <c r="F144" s="74"/>
      <c r="G144" s="30" t="s">
        <v>165</v>
      </c>
      <c r="H144" s="30"/>
      <c r="I144" s="30"/>
      <c r="J144" s="30"/>
      <c r="K144" s="30"/>
      <c r="L144" s="30"/>
      <c r="M144" s="165" t="s">
        <v>100</v>
      </c>
      <c r="N144" s="30"/>
      <c r="P144" s="74" t="s">
        <v>166</v>
      </c>
      <c r="Q144" s="88"/>
      <c r="R144" s="29"/>
      <c r="S144" s="39">
        <f>IF(Suggested="Yes",AA144,AG144)</f>
        <v>32.4</v>
      </c>
      <c r="T144" s="37" t="s">
        <v>45</v>
      </c>
      <c r="U144" s="5" t="str">
        <f>+Instructions!$B$3</f>
        <v>G</v>
      </c>
      <c r="V144" s="52"/>
      <c r="W144" s="56">
        <f>+Instructions!$C$22</f>
        <v>0</v>
      </c>
      <c r="X144" s="17">
        <f>ROUND($AA144*(1-W144)+0.004999,2)</f>
        <v>32.4</v>
      </c>
      <c r="Y144" s="52"/>
      <c r="Z144" s="6" t="s">
        <v>359</v>
      </c>
      <c r="AA144" s="39">
        <v>32.4</v>
      </c>
      <c r="AB144" s="60">
        <f>+W144</f>
        <v>0</v>
      </c>
      <c r="AC144" s="17">
        <f>+X144</f>
        <v>32.4</v>
      </c>
      <c r="AD144" s="12">
        <f>(AG144-AC144)/AG144</f>
        <v>0</v>
      </c>
      <c r="AE144" s="117"/>
      <c r="AF144" s="125">
        <v>3</v>
      </c>
      <c r="AG144" s="53">
        <f>SUM(AJ144:AL144)+AE144</f>
        <v>32.4</v>
      </c>
      <c r="AH144" s="52"/>
      <c r="AJ144" s="17">
        <f>ROUND(AC144/(1-VLOOKUP(AF144,Group,2,FALSE)),2)</f>
        <v>32.4</v>
      </c>
      <c r="AK144" s="17">
        <f>IF(VLOOKUP(AF144,Group,5,FALSE)="YES",VLOOKUP(ROUND(ROUND(AJ144,1)-AJ144,2),Round,2,FALSE)+VLOOKUP(AF144,Group,6,FALSE),0)</f>
        <v>0</v>
      </c>
      <c r="AL144" s="17">
        <f>IF(VLOOKUP(AF144,Group,7,FALSE)="",0,ROUND(AJ144-0.04999,1)-AJ144+AM144)</f>
        <v>0</v>
      </c>
      <c r="AM144" s="17" t="str">
        <f>IF(VLOOKUP(AF144,Group,7,FALSE)="","",VLOOKUP(AF144,Group,7,FALSE))</f>
        <v/>
      </c>
      <c r="AO144" s="31" t="s">
        <v>58</v>
      </c>
    </row>
    <row r="145" spans="2:41" s="3" customFormat="1" ht="1.5" customHeight="1" x14ac:dyDescent="0.2">
      <c r="P145" s="74"/>
      <c r="Q145" s="88"/>
      <c r="R145" s="6"/>
      <c r="S145" s="39"/>
      <c r="T145" s="6"/>
      <c r="U145" s="5"/>
      <c r="V145" s="52"/>
      <c r="W145" s="56"/>
      <c r="X145" s="15"/>
      <c r="Y145" s="52"/>
      <c r="Z145" s="39"/>
      <c r="AA145" s="39"/>
      <c r="AB145" s="55"/>
      <c r="AC145" s="17"/>
      <c r="AD145" s="15"/>
      <c r="AE145" s="65"/>
      <c r="AF145" s="120"/>
      <c r="AG145" s="39"/>
      <c r="AH145" s="52"/>
      <c r="AJ145" s="17"/>
      <c r="AK145" s="17"/>
      <c r="AL145" s="17"/>
      <c r="AM145" s="17"/>
      <c r="AO145" s="31" t="s">
        <v>58</v>
      </c>
    </row>
    <row r="146" spans="2:41" s="3" customFormat="1" ht="9.9499999999999993" customHeight="1" x14ac:dyDescent="0.2">
      <c r="B146" s="110" t="s">
        <v>44</v>
      </c>
      <c r="D146" s="40"/>
      <c r="E146" s="74" t="s">
        <v>113</v>
      </c>
      <c r="F146" s="74"/>
      <c r="G146" s="30" t="s">
        <v>89</v>
      </c>
      <c r="H146" s="30"/>
      <c r="I146" s="30"/>
      <c r="J146" s="30"/>
      <c r="K146" s="30"/>
      <c r="L146" s="30"/>
      <c r="M146" s="30"/>
      <c r="N146" s="30"/>
      <c r="P146" s="74" t="s">
        <v>121</v>
      </c>
      <c r="Q146" s="88"/>
      <c r="R146" s="29"/>
      <c r="S146" s="39">
        <f>IF(Suggested="Yes",AA146,AG146)</f>
        <v>6.85</v>
      </c>
      <c r="T146" s="37" t="s">
        <v>45</v>
      </c>
      <c r="U146" s="5" t="str">
        <f>+Instructions!$B$3</f>
        <v>G</v>
      </c>
      <c r="V146" s="52"/>
      <c r="W146" s="56">
        <f>+Instructions!$C$22</f>
        <v>0</v>
      </c>
      <c r="X146" s="39">
        <f>ROUND($AA146*(1-W146)+0.004999,2)</f>
        <v>6.85</v>
      </c>
      <c r="Y146" s="52"/>
      <c r="Z146" s="6" t="s">
        <v>359</v>
      </c>
      <c r="AA146" s="39">
        <v>6.85</v>
      </c>
      <c r="AB146" s="60">
        <f>+W146</f>
        <v>0</v>
      </c>
      <c r="AC146" s="39">
        <f>+X146</f>
        <v>6.85</v>
      </c>
      <c r="AD146" s="60">
        <f>(AG146-AC146)/AG146</f>
        <v>0</v>
      </c>
      <c r="AE146" s="117"/>
      <c r="AF146" s="126">
        <v>2</v>
      </c>
      <c r="AG146" s="44">
        <f>SUM(AJ146:AL146)+AE146</f>
        <v>6.85</v>
      </c>
      <c r="AH146" s="52"/>
      <c r="AJ146" s="17">
        <f>ROUND(AC146/(1-VLOOKUP(AF146,Group,2,FALSE)),2)</f>
        <v>6.85</v>
      </c>
      <c r="AK146" s="17">
        <f>IF(VLOOKUP(AF146,Group,5,FALSE)="YES",VLOOKUP(ROUND(ROUND(AJ146,1)-AJ146,2),Round,2,FALSE)+VLOOKUP(AF146,Group,6,FALSE),0)</f>
        <v>0</v>
      </c>
      <c r="AL146" s="17">
        <f>IF(VLOOKUP(AF146,Group,7,FALSE)="",0,ROUND(AJ146-0.04999,1)-AJ146+AM146)</f>
        <v>0</v>
      </c>
      <c r="AM146" s="17" t="str">
        <f>IF(VLOOKUP(AF146,Group,7,FALSE)="","",VLOOKUP(AF146,Group,7,FALSE))</f>
        <v/>
      </c>
      <c r="AO146" s="31" t="s">
        <v>58</v>
      </c>
    </row>
    <row r="147" spans="2:41" s="3" customFormat="1" ht="3.95" customHeight="1" x14ac:dyDescent="0.2">
      <c r="P147" s="4"/>
      <c r="Q147" s="6"/>
      <c r="S147" s="21"/>
      <c r="U147" s="5"/>
      <c r="V147" s="52"/>
      <c r="W147" s="56"/>
      <c r="X147" s="15"/>
      <c r="Y147" s="52"/>
      <c r="Z147" s="39"/>
      <c r="AA147" s="39"/>
      <c r="AB147" s="55"/>
      <c r="AC147" s="17"/>
      <c r="AD147" s="15"/>
      <c r="AE147" s="65"/>
      <c r="AF147" s="65"/>
      <c r="AG147" s="17"/>
      <c r="AH147" s="52"/>
      <c r="AI147" s="120"/>
      <c r="AJ147" s="17"/>
      <c r="AK147" s="17"/>
      <c r="AL147" s="17"/>
      <c r="AM147" s="17"/>
      <c r="AO147" s="31" t="s">
        <v>58</v>
      </c>
    </row>
    <row r="148" spans="2:41" s="3" customFormat="1" ht="9.9499999999999993" customHeight="1" x14ac:dyDescent="0.2">
      <c r="C148" s="145" t="s">
        <v>254</v>
      </c>
      <c r="D148" s="144"/>
      <c r="E148" s="144"/>
      <c r="P148" s="146"/>
      <c r="Q148" s="6"/>
      <c r="R148" s="79" t="s">
        <v>227</v>
      </c>
      <c r="S148" s="186" t="s">
        <v>257</v>
      </c>
      <c r="T148" s="187"/>
      <c r="U148" s="5"/>
      <c r="V148" s="52"/>
      <c r="W148" s="70"/>
      <c r="X148" s="70"/>
      <c r="Y148" s="52"/>
      <c r="Z148" s="39"/>
      <c r="AA148" s="39"/>
      <c r="AB148" s="55"/>
      <c r="AC148" s="17"/>
      <c r="AD148" s="15"/>
      <c r="AE148" s="65"/>
      <c r="AF148" s="120"/>
      <c r="AG148" s="17"/>
      <c r="AH148" s="52"/>
      <c r="AJ148" s="17"/>
      <c r="AK148" s="17"/>
      <c r="AL148" s="17"/>
      <c r="AM148" s="17"/>
      <c r="AO148" s="31" t="s">
        <v>58</v>
      </c>
    </row>
    <row r="149" spans="2:41" s="3" customFormat="1" ht="2.85" customHeight="1" x14ac:dyDescent="0.2">
      <c r="P149" s="74"/>
      <c r="Q149" s="88"/>
      <c r="R149" s="6"/>
      <c r="S149" s="39"/>
      <c r="T149" s="6"/>
      <c r="U149" s="5"/>
      <c r="V149" s="52"/>
      <c r="W149" s="56"/>
      <c r="X149" s="15"/>
      <c r="Y149" s="52"/>
      <c r="Z149" s="39"/>
      <c r="AA149" s="39"/>
      <c r="AB149" s="55"/>
      <c r="AC149" s="17"/>
      <c r="AD149" s="15"/>
      <c r="AE149" s="65"/>
      <c r="AF149" s="120"/>
      <c r="AG149" s="39"/>
      <c r="AH149" s="52"/>
      <c r="AJ149" s="17"/>
      <c r="AK149" s="17"/>
      <c r="AL149" s="17"/>
      <c r="AM149" s="17"/>
      <c r="AO149" s="31" t="s">
        <v>58</v>
      </c>
    </row>
    <row r="150" spans="2:41" s="3" customFormat="1" ht="9.9499999999999993" customHeight="1" x14ac:dyDescent="0.2">
      <c r="C150" s="35"/>
      <c r="D150" s="40" t="s">
        <v>8</v>
      </c>
      <c r="E150" s="143" t="s">
        <v>253</v>
      </c>
      <c r="F150" s="143"/>
      <c r="G150" s="143"/>
      <c r="H150" s="143"/>
      <c r="I150" s="143"/>
      <c r="J150" s="143"/>
      <c r="K150" s="143"/>
      <c r="L150" s="143"/>
      <c r="M150" s="143"/>
      <c r="N150" s="143"/>
      <c r="O150" s="30"/>
      <c r="P150" s="30"/>
      <c r="Q150" s="30"/>
      <c r="R150" s="30"/>
      <c r="S150" s="39"/>
      <c r="T150" s="30"/>
      <c r="U150" s="5"/>
      <c r="V150" s="52"/>
      <c r="W150" s="70"/>
      <c r="X150" s="70"/>
      <c r="Y150" s="52"/>
      <c r="Z150" s="39"/>
      <c r="AA150" s="39"/>
      <c r="AB150" s="55"/>
      <c r="AC150" s="17"/>
      <c r="AD150" s="15"/>
      <c r="AE150" s="65"/>
      <c r="AF150" s="120"/>
      <c r="AG150" s="17"/>
      <c r="AH150" s="52"/>
      <c r="AJ150" s="17"/>
      <c r="AK150" s="17"/>
      <c r="AL150" s="17"/>
      <c r="AM150" s="17"/>
      <c r="AO150" s="31" t="s">
        <v>58</v>
      </c>
    </row>
    <row r="151" spans="2:41" s="3" customFormat="1" ht="1.5" customHeight="1" x14ac:dyDescent="0.2">
      <c r="P151" s="74"/>
      <c r="Q151" s="88"/>
      <c r="R151" s="6"/>
      <c r="S151" s="39"/>
      <c r="T151" s="6"/>
      <c r="U151" s="5"/>
      <c r="V151" s="52"/>
      <c r="W151" s="56"/>
      <c r="X151" s="15"/>
      <c r="Y151" s="52"/>
      <c r="Z151" s="39"/>
      <c r="AA151" s="39"/>
      <c r="AB151" s="55"/>
      <c r="AC151" s="17"/>
      <c r="AD151" s="15"/>
      <c r="AE151" s="65"/>
      <c r="AF151" s="120"/>
      <c r="AG151" s="39"/>
      <c r="AH151" s="52"/>
      <c r="AJ151" s="17"/>
      <c r="AK151" s="17"/>
      <c r="AL151" s="17"/>
      <c r="AM151" s="17"/>
      <c r="AO151" s="31" t="s">
        <v>58</v>
      </c>
    </row>
    <row r="152" spans="2:41" s="3" customFormat="1" ht="9.9499999999999993" customHeight="1" x14ac:dyDescent="0.2">
      <c r="B152" s="109" t="s">
        <v>54</v>
      </c>
      <c r="D152" s="40"/>
      <c r="E152" s="74" t="s">
        <v>93</v>
      </c>
      <c r="F152" s="74"/>
      <c r="G152" s="30" t="s">
        <v>47</v>
      </c>
      <c r="H152" s="30"/>
      <c r="I152" s="30"/>
      <c r="J152" s="30"/>
      <c r="K152" s="30"/>
      <c r="L152" s="30"/>
      <c r="M152" s="30"/>
      <c r="N152" s="30"/>
      <c r="P152" s="74" t="s">
        <v>91</v>
      </c>
      <c r="Q152" s="88"/>
      <c r="R152" s="29"/>
      <c r="S152" s="39">
        <f>IF(Suggested="Yes",AA152,AG152)</f>
        <v>6.1</v>
      </c>
      <c r="T152" s="37" t="s">
        <v>46</v>
      </c>
      <c r="U152" s="5" t="str">
        <f>+Instructions!$B$3</f>
        <v>G</v>
      </c>
      <c r="V152" s="52"/>
      <c r="W152" s="56">
        <f>+Instructions!$C$22</f>
        <v>0</v>
      </c>
      <c r="X152" s="17">
        <f>ROUND($AA152*(1-W152)+0.004999,2)</f>
        <v>6.1</v>
      </c>
      <c r="Y152" s="52"/>
      <c r="Z152" s="6" t="s">
        <v>359</v>
      </c>
      <c r="AA152" s="39">
        <v>6.1</v>
      </c>
      <c r="AB152" s="60">
        <f t="shared" ref="AB152:AC153" si="76">+W152</f>
        <v>0</v>
      </c>
      <c r="AC152" s="17">
        <f t="shared" si="76"/>
        <v>6.1</v>
      </c>
      <c r="AD152" s="12">
        <f>(AG152-AC152)/AG152</f>
        <v>0</v>
      </c>
      <c r="AE152" s="117"/>
      <c r="AF152" s="124">
        <v>1</v>
      </c>
      <c r="AG152" s="38">
        <f>SUM(AJ152:AL152)+AE152</f>
        <v>6.1</v>
      </c>
      <c r="AH152" s="52"/>
      <c r="AJ152" s="17">
        <f>ROUND(AC152/(1-VLOOKUP(AF152,Group,2,FALSE)),2)</f>
        <v>6.1</v>
      </c>
      <c r="AK152" s="17">
        <f>IF(VLOOKUP(AF152,Group,5,FALSE)="YES",VLOOKUP(ROUND(ROUND(AJ152,1)-AJ152,2),Round,2,FALSE)+VLOOKUP(AF152,Group,6,FALSE),0)</f>
        <v>0</v>
      </c>
      <c r="AL152" s="17">
        <f>IF(VLOOKUP(AF152,Group,7,FALSE)="",0,ROUND(AJ152-0.04999,1)-AJ152+AM152)</f>
        <v>0</v>
      </c>
      <c r="AM152" s="17" t="str">
        <f>IF(VLOOKUP(AF152,Group,7,FALSE)="","",VLOOKUP(AF152,Group,7,FALSE))</f>
        <v/>
      </c>
      <c r="AO152" s="95" t="s">
        <v>58</v>
      </c>
    </row>
    <row r="153" spans="2:41" s="3" customFormat="1" ht="9.9499999999999993" customHeight="1" x14ac:dyDescent="0.2">
      <c r="B153" s="109" t="s">
        <v>54</v>
      </c>
      <c r="D153" s="40"/>
      <c r="E153" s="74" t="s">
        <v>219</v>
      </c>
      <c r="F153" s="74"/>
      <c r="G153" s="30" t="s">
        <v>47</v>
      </c>
      <c r="H153" s="30"/>
      <c r="I153" s="30" t="s">
        <v>167</v>
      </c>
      <c r="J153" s="30"/>
      <c r="K153" s="30"/>
      <c r="L153" s="30"/>
      <c r="M153" s="30"/>
      <c r="N153" s="30"/>
      <c r="P153" s="74" t="s">
        <v>255</v>
      </c>
      <c r="Q153" s="88"/>
      <c r="R153" s="29"/>
      <c r="S153" s="39">
        <f>IF(Suggested="Yes",AA153,AG153)</f>
        <v>7.8</v>
      </c>
      <c r="T153" s="37" t="s">
        <v>46</v>
      </c>
      <c r="U153" s="5" t="str">
        <f>+Instructions!$B$3</f>
        <v>G</v>
      </c>
      <c r="V153" s="52"/>
      <c r="W153" s="56">
        <f>+Instructions!$C$22</f>
        <v>0</v>
      </c>
      <c r="X153" s="17">
        <f>ROUND($AA153*(1-W153)+0.004999,2)</f>
        <v>7.8</v>
      </c>
      <c r="Y153" s="52"/>
      <c r="Z153" s="6" t="s">
        <v>359</v>
      </c>
      <c r="AA153" s="39">
        <v>7.8</v>
      </c>
      <c r="AB153" s="60">
        <f t="shared" si="76"/>
        <v>0</v>
      </c>
      <c r="AC153" s="17">
        <f t="shared" si="76"/>
        <v>7.8</v>
      </c>
      <c r="AD153" s="12">
        <f>(AG153-AC153)/AG153</f>
        <v>0</v>
      </c>
      <c r="AE153" s="117"/>
      <c r="AF153" s="124">
        <v>1</v>
      </c>
      <c r="AG153" s="38">
        <f>SUM(AJ153:AL153)+AE153</f>
        <v>7.8</v>
      </c>
      <c r="AH153" s="52"/>
      <c r="AJ153" s="17">
        <f>ROUND(AC153/(1-VLOOKUP(AF153,Group,2,FALSE)),2)</f>
        <v>7.8</v>
      </c>
      <c r="AK153" s="17">
        <f>IF(VLOOKUP(AF153,Group,5,FALSE)="YES",VLOOKUP(ROUND(ROUND(AJ153,1)-AJ153,2),Round,2,FALSE)+VLOOKUP(AF153,Group,6,FALSE),0)</f>
        <v>0</v>
      </c>
      <c r="AL153" s="17">
        <f>IF(VLOOKUP(AF153,Group,7,FALSE)="",0,ROUND(AJ153-0.04999,1)-AJ153+AM153)</f>
        <v>0</v>
      </c>
      <c r="AM153" s="17" t="str">
        <f>IF(VLOOKUP(AF153,Group,7,FALSE)="","",VLOOKUP(AF153,Group,7,FALSE))</f>
        <v/>
      </c>
      <c r="AO153" s="95" t="s">
        <v>58</v>
      </c>
    </row>
    <row r="154" spans="2:41" s="3" customFormat="1" ht="1.5" customHeight="1" x14ac:dyDescent="0.2">
      <c r="P154" s="74"/>
      <c r="Q154" s="88"/>
      <c r="R154" s="6"/>
      <c r="S154" s="39"/>
      <c r="T154" s="6"/>
      <c r="U154" s="5"/>
      <c r="V154" s="52"/>
      <c r="W154" s="56"/>
      <c r="X154" s="15"/>
      <c r="Y154" s="52"/>
      <c r="Z154" s="39"/>
      <c r="AA154" s="39"/>
      <c r="AB154" s="55"/>
      <c r="AC154" s="17"/>
      <c r="AD154" s="15"/>
      <c r="AE154" s="65"/>
      <c r="AF154" s="120"/>
      <c r="AG154" s="39"/>
      <c r="AH154" s="52"/>
      <c r="AJ154" s="17"/>
      <c r="AK154" s="17"/>
      <c r="AL154" s="17"/>
      <c r="AM154" s="17"/>
      <c r="AO154" s="31" t="s">
        <v>58</v>
      </c>
    </row>
    <row r="155" spans="2:41" s="3" customFormat="1" ht="9.9499999999999993" customHeight="1" x14ac:dyDescent="0.2">
      <c r="B155" s="108" t="s">
        <v>6</v>
      </c>
      <c r="D155" s="40"/>
      <c r="E155" s="74" t="s">
        <v>92</v>
      </c>
      <c r="F155" s="74"/>
      <c r="G155" s="30" t="s">
        <v>90</v>
      </c>
      <c r="H155" s="30"/>
      <c r="I155" s="30"/>
      <c r="J155" s="30"/>
      <c r="K155" s="30"/>
      <c r="L155" s="30"/>
      <c r="M155" s="165" t="s">
        <v>100</v>
      </c>
      <c r="N155" s="30"/>
      <c r="P155" s="74"/>
      <c r="Q155" s="88"/>
      <c r="R155" s="29"/>
      <c r="S155" s="39">
        <f>IF(Suggested="Yes",AA155,AG155)</f>
        <v>22.4</v>
      </c>
      <c r="T155" s="37" t="s">
        <v>45</v>
      </c>
      <c r="U155" s="5" t="str">
        <f>+Instructions!$B$3</f>
        <v>G</v>
      </c>
      <c r="V155" s="52"/>
      <c r="W155" s="56">
        <f>+Instructions!$C$22</f>
        <v>0</v>
      </c>
      <c r="X155" s="17">
        <f>ROUND($AA155*(1-W155)+0.004999,2)</f>
        <v>22.4</v>
      </c>
      <c r="Y155" s="52"/>
      <c r="Z155" s="6" t="s">
        <v>359</v>
      </c>
      <c r="AA155" s="39">
        <v>22.4</v>
      </c>
      <c r="AB155" s="60">
        <f>+W155</f>
        <v>0</v>
      </c>
      <c r="AC155" s="17">
        <f>+X155</f>
        <v>22.4</v>
      </c>
      <c r="AD155" s="12">
        <f>(AG155-AC155)/AG155</f>
        <v>0</v>
      </c>
      <c r="AE155" s="117"/>
      <c r="AF155" s="125">
        <v>3</v>
      </c>
      <c r="AG155" s="53">
        <f>SUM(AJ155:AL155)+AE155</f>
        <v>22.4</v>
      </c>
      <c r="AH155" s="52"/>
      <c r="AJ155" s="17">
        <f>ROUND(AC155/(1-VLOOKUP(AF155,Group,2,FALSE)),2)</f>
        <v>22.4</v>
      </c>
      <c r="AK155" s="17">
        <f>IF(VLOOKUP(AF155,Group,5,FALSE)="YES",VLOOKUP(ROUND(ROUND(AJ155,1)-AJ155,2),Round,2,FALSE)+VLOOKUP(AF155,Group,6,FALSE),0)</f>
        <v>0</v>
      </c>
      <c r="AL155" s="17">
        <f>IF(VLOOKUP(AF155,Group,7,FALSE)="",0,ROUND(AJ155-0.04999,1)-AJ155+AM155)</f>
        <v>0</v>
      </c>
      <c r="AM155" s="17" t="str">
        <f>IF(VLOOKUP(AF155,Group,7,FALSE)="","",VLOOKUP(AF155,Group,7,FALSE))</f>
        <v/>
      </c>
      <c r="AO155" s="95" t="s">
        <v>58</v>
      </c>
    </row>
    <row r="156" spans="2:41" s="3" customFormat="1" ht="1.5" customHeight="1" x14ac:dyDescent="0.2">
      <c r="P156" s="74"/>
      <c r="Q156" s="88"/>
      <c r="R156" s="6"/>
      <c r="S156" s="39"/>
      <c r="T156" s="6"/>
      <c r="U156" s="5"/>
      <c r="V156" s="52"/>
      <c r="W156" s="56"/>
      <c r="X156" s="15"/>
      <c r="Y156" s="52"/>
      <c r="Z156" s="39"/>
      <c r="AA156" s="39"/>
      <c r="AB156" s="55"/>
      <c r="AC156" s="17"/>
      <c r="AD156" s="15"/>
      <c r="AE156" s="65"/>
      <c r="AF156" s="120"/>
      <c r="AG156" s="39"/>
      <c r="AH156" s="52"/>
      <c r="AJ156" s="17"/>
      <c r="AK156" s="17"/>
      <c r="AL156" s="17"/>
      <c r="AM156" s="17"/>
      <c r="AO156" s="31" t="s">
        <v>58</v>
      </c>
    </row>
    <row r="157" spans="2:41" s="3" customFormat="1" ht="9.9499999999999993" customHeight="1" x14ac:dyDescent="0.2">
      <c r="B157" s="110" t="s">
        <v>44</v>
      </c>
      <c r="D157" s="40"/>
      <c r="E157" s="74" t="s">
        <v>101</v>
      </c>
      <c r="F157" s="74"/>
      <c r="G157" s="30" t="s">
        <v>89</v>
      </c>
      <c r="H157" s="30"/>
      <c r="I157" s="30"/>
      <c r="J157" s="30"/>
      <c r="K157" s="30"/>
      <c r="L157" s="30"/>
      <c r="M157" s="30"/>
      <c r="N157" s="30"/>
      <c r="P157" s="74" t="s">
        <v>102</v>
      </c>
      <c r="Q157" s="88"/>
      <c r="R157" s="29"/>
      <c r="S157" s="39">
        <f>IF(Suggested="Yes",AA157,AG157)</f>
        <v>9.75</v>
      </c>
      <c r="T157" s="37" t="s">
        <v>45</v>
      </c>
      <c r="U157" s="5" t="str">
        <f>+Instructions!$B$3</f>
        <v>G</v>
      </c>
      <c r="V157" s="52"/>
      <c r="W157" s="56">
        <f>+Instructions!$C$22</f>
        <v>0</v>
      </c>
      <c r="X157" s="39">
        <f>ROUND($AA157*(1-W157)+0.004999,2)</f>
        <v>9.75</v>
      </c>
      <c r="Y157" s="52"/>
      <c r="Z157" s="6" t="s">
        <v>359</v>
      </c>
      <c r="AA157" s="39">
        <v>9.75</v>
      </c>
      <c r="AB157" s="60">
        <f>+W157</f>
        <v>0</v>
      </c>
      <c r="AC157" s="39">
        <f>+X157</f>
        <v>9.75</v>
      </c>
      <c r="AD157" s="60">
        <f>(AG157-AC157)/AG157</f>
        <v>0</v>
      </c>
      <c r="AE157" s="117"/>
      <c r="AF157" s="126">
        <v>2</v>
      </c>
      <c r="AG157" s="44">
        <f>SUM(AJ157:AL157)+AE157</f>
        <v>9.75</v>
      </c>
      <c r="AH157" s="52"/>
      <c r="AJ157" s="17">
        <f>ROUND(AC157/(1-VLOOKUP(AF157,Group,2,FALSE)),2)</f>
        <v>9.75</v>
      </c>
      <c r="AK157" s="17">
        <f>IF(VLOOKUP(AF157,Group,5,FALSE)="YES",VLOOKUP(ROUND(ROUND(AJ157,1)-AJ157,2),Round,2,FALSE)+VLOOKUP(AF157,Group,6,FALSE),0)</f>
        <v>0</v>
      </c>
      <c r="AL157" s="17">
        <f>IF(VLOOKUP(AF157,Group,7,FALSE)="",0,ROUND(AJ157-0.04999,1)-AJ157+AM157)</f>
        <v>0</v>
      </c>
      <c r="AM157" s="17" t="str">
        <f>IF(VLOOKUP(AF157,Group,7,FALSE)="","",VLOOKUP(AF157,Group,7,FALSE))</f>
        <v/>
      </c>
      <c r="AO157" s="95" t="s">
        <v>58</v>
      </c>
    </row>
    <row r="158" spans="2:41" s="3" customFormat="1" ht="3.95" customHeight="1" x14ac:dyDescent="0.2">
      <c r="P158" s="74"/>
      <c r="Q158" s="88"/>
      <c r="R158" s="6"/>
      <c r="S158" s="39"/>
      <c r="T158" s="6"/>
      <c r="U158" s="5"/>
      <c r="V158" s="52"/>
      <c r="W158" s="56"/>
      <c r="X158" s="15"/>
      <c r="Y158" s="52"/>
      <c r="Z158" s="39"/>
      <c r="AA158" s="39"/>
      <c r="AB158" s="55"/>
      <c r="AC158" s="17"/>
      <c r="AD158" s="15"/>
      <c r="AE158" s="65"/>
      <c r="AF158" s="120"/>
      <c r="AG158" s="39"/>
      <c r="AH158" s="52"/>
      <c r="AJ158" s="17"/>
      <c r="AK158" s="17"/>
      <c r="AL158" s="17"/>
      <c r="AM158" s="17"/>
      <c r="AO158" s="31"/>
    </row>
    <row r="159" spans="2:41" s="3" customFormat="1" ht="9.9499999999999993" customHeight="1" x14ac:dyDescent="0.2">
      <c r="P159" s="4"/>
      <c r="Q159" s="6"/>
      <c r="S159" s="21"/>
      <c r="U159" s="5"/>
      <c r="V159" s="52"/>
      <c r="W159" s="56"/>
      <c r="X159" s="15"/>
      <c r="Y159" s="52"/>
      <c r="Z159" s="39"/>
      <c r="AA159" s="39"/>
      <c r="AB159" s="55"/>
      <c r="AC159" s="17"/>
      <c r="AD159" s="15"/>
      <c r="AE159" s="65"/>
      <c r="AF159" s="65"/>
      <c r="AG159" s="17"/>
      <c r="AH159" s="52"/>
      <c r="AI159" s="120"/>
      <c r="AJ159" s="17"/>
      <c r="AK159" s="17"/>
      <c r="AL159" s="17"/>
      <c r="AM159" s="17"/>
      <c r="AO159" s="31" t="s">
        <v>58</v>
      </c>
    </row>
    <row r="160" spans="2:41" s="3" customFormat="1" ht="9.9499999999999993" customHeight="1" x14ac:dyDescent="0.2">
      <c r="P160" s="4"/>
      <c r="Q160" s="6"/>
      <c r="S160" s="21"/>
      <c r="U160" s="5"/>
      <c r="V160" s="52"/>
      <c r="W160" s="56"/>
      <c r="X160" s="15"/>
      <c r="Y160" s="52"/>
      <c r="Z160" s="39"/>
      <c r="AA160" s="39"/>
      <c r="AB160" s="55"/>
      <c r="AC160" s="17"/>
      <c r="AD160" s="15"/>
      <c r="AE160" s="65"/>
      <c r="AF160" s="65"/>
      <c r="AG160" s="17"/>
      <c r="AH160" s="52"/>
      <c r="AI160" s="120"/>
      <c r="AJ160" s="17"/>
      <c r="AK160" s="17"/>
      <c r="AL160" s="17"/>
      <c r="AM160" s="17"/>
      <c r="AO160" s="31" t="s">
        <v>58</v>
      </c>
    </row>
    <row r="161" spans="16:41" s="3" customFormat="1" ht="9.9499999999999993" customHeight="1" x14ac:dyDescent="0.2">
      <c r="P161" s="4"/>
      <c r="Q161" s="6"/>
      <c r="S161" s="21"/>
      <c r="U161" s="5"/>
      <c r="V161" s="52"/>
      <c r="W161" s="56"/>
      <c r="X161" s="15"/>
      <c r="Y161" s="52"/>
      <c r="Z161" s="39"/>
      <c r="AA161" s="39"/>
      <c r="AB161" s="55"/>
      <c r="AC161" s="17"/>
      <c r="AD161" s="15"/>
      <c r="AE161" s="65"/>
      <c r="AF161" s="65"/>
      <c r="AG161" s="17"/>
      <c r="AH161" s="52"/>
      <c r="AI161" s="120"/>
      <c r="AJ161" s="17"/>
      <c r="AK161" s="17"/>
      <c r="AL161" s="17"/>
      <c r="AM161" s="17"/>
      <c r="AO161" s="31" t="s">
        <v>58</v>
      </c>
    </row>
    <row r="162" spans="16:41" s="3" customFormat="1" ht="9.9499999999999993" customHeight="1" x14ac:dyDescent="0.2">
      <c r="P162" s="4"/>
      <c r="Q162" s="6"/>
      <c r="S162" s="21"/>
      <c r="U162" s="5"/>
      <c r="V162" s="52"/>
      <c r="W162" s="56"/>
      <c r="X162" s="15"/>
      <c r="Y162" s="52"/>
      <c r="Z162" s="39"/>
      <c r="AA162" s="39"/>
      <c r="AB162" s="55"/>
      <c r="AC162" s="17"/>
      <c r="AD162" s="15"/>
      <c r="AE162" s="65"/>
      <c r="AF162" s="65"/>
      <c r="AG162" s="17"/>
      <c r="AH162" s="52"/>
      <c r="AI162" s="120"/>
      <c r="AJ162" s="17"/>
      <c r="AK162" s="17"/>
      <c r="AL162" s="17"/>
      <c r="AM162" s="17"/>
      <c r="AO162" s="31" t="s">
        <v>58</v>
      </c>
    </row>
    <row r="163" spans="16:41" s="3" customFormat="1" ht="9.9499999999999993" customHeight="1" x14ac:dyDescent="0.2">
      <c r="P163" s="4"/>
      <c r="Q163" s="6"/>
      <c r="S163" s="21"/>
      <c r="U163" s="5"/>
      <c r="V163" s="52"/>
      <c r="W163" s="56"/>
      <c r="X163" s="15"/>
      <c r="Y163" s="52"/>
      <c r="Z163" s="39"/>
      <c r="AA163" s="39"/>
      <c r="AB163" s="55"/>
      <c r="AC163" s="17"/>
      <c r="AD163" s="15"/>
      <c r="AE163" s="65"/>
      <c r="AF163" s="65"/>
      <c r="AG163" s="17"/>
      <c r="AH163" s="52"/>
      <c r="AI163" s="120"/>
      <c r="AJ163" s="17"/>
      <c r="AK163" s="17"/>
      <c r="AL163" s="17"/>
      <c r="AM163" s="17"/>
      <c r="AO163" s="31" t="s">
        <v>58</v>
      </c>
    </row>
    <row r="164" spans="16:41" s="3" customFormat="1" ht="9.9499999999999993" customHeight="1" x14ac:dyDescent="0.2">
      <c r="P164" s="4"/>
      <c r="Q164" s="6"/>
      <c r="S164" s="21"/>
      <c r="U164" s="5"/>
      <c r="V164" s="52"/>
      <c r="W164" s="56"/>
      <c r="X164" s="15"/>
      <c r="Y164" s="52"/>
      <c r="Z164" s="39"/>
      <c r="AA164" s="39"/>
      <c r="AB164" s="55"/>
      <c r="AC164" s="17"/>
      <c r="AD164" s="15"/>
      <c r="AE164" s="65"/>
      <c r="AF164" s="65"/>
      <c r="AG164" s="17"/>
      <c r="AH164" s="52"/>
      <c r="AI164" s="120"/>
      <c r="AJ164" s="17"/>
      <c r="AK164" s="17"/>
      <c r="AL164" s="17"/>
      <c r="AM164" s="17"/>
      <c r="AO164" s="31" t="s">
        <v>58</v>
      </c>
    </row>
    <row r="165" spans="16:41" s="3" customFormat="1" ht="9.9499999999999993" customHeight="1" x14ac:dyDescent="0.2">
      <c r="P165" s="4"/>
      <c r="Q165" s="6"/>
      <c r="S165" s="21"/>
      <c r="U165" s="5"/>
      <c r="V165" s="52"/>
      <c r="W165" s="56"/>
      <c r="X165" s="15"/>
      <c r="Y165" s="52"/>
      <c r="Z165" s="39"/>
      <c r="AA165" s="39"/>
      <c r="AB165" s="55"/>
      <c r="AC165" s="17"/>
      <c r="AD165" s="15"/>
      <c r="AE165" s="65"/>
      <c r="AF165" s="65"/>
      <c r="AG165" s="17"/>
      <c r="AH165" s="52"/>
      <c r="AI165" s="120"/>
      <c r="AJ165" s="17"/>
      <c r="AK165" s="17"/>
      <c r="AL165" s="17"/>
      <c r="AM165" s="17"/>
      <c r="AO165" s="31" t="s">
        <v>58</v>
      </c>
    </row>
    <row r="166" spans="16:41" s="3" customFormat="1" ht="9.9499999999999993" customHeight="1" x14ac:dyDescent="0.2">
      <c r="P166" s="4"/>
      <c r="Q166" s="6"/>
      <c r="S166" s="21"/>
      <c r="U166" s="5"/>
      <c r="V166" s="52"/>
      <c r="W166" s="56"/>
      <c r="X166" s="15"/>
      <c r="Y166" s="52"/>
      <c r="Z166" s="39"/>
      <c r="AA166" s="39"/>
      <c r="AB166" s="55"/>
      <c r="AC166" s="17"/>
      <c r="AD166" s="15"/>
      <c r="AE166" s="65"/>
      <c r="AF166" s="65"/>
      <c r="AG166" s="17"/>
      <c r="AH166" s="52"/>
      <c r="AI166" s="120"/>
      <c r="AJ166" s="17"/>
      <c r="AK166" s="17"/>
      <c r="AL166" s="17"/>
      <c r="AM166" s="17"/>
      <c r="AO166" s="31" t="s">
        <v>58</v>
      </c>
    </row>
    <row r="167" spans="16:41" s="3" customFormat="1" ht="9.9499999999999993" customHeight="1" x14ac:dyDescent="0.2">
      <c r="P167" s="4"/>
      <c r="Q167" s="6"/>
      <c r="S167" s="21"/>
      <c r="U167" s="5"/>
      <c r="V167" s="52"/>
      <c r="W167" s="56"/>
      <c r="X167" s="15"/>
      <c r="Y167" s="52"/>
      <c r="Z167" s="39"/>
      <c r="AA167" s="39"/>
      <c r="AB167" s="55"/>
      <c r="AC167" s="17"/>
      <c r="AD167" s="15"/>
      <c r="AE167" s="65"/>
      <c r="AF167" s="65"/>
      <c r="AG167" s="17"/>
      <c r="AH167" s="52"/>
      <c r="AI167" s="120"/>
      <c r="AJ167" s="17"/>
      <c r="AK167" s="17"/>
      <c r="AL167" s="17"/>
      <c r="AM167" s="17"/>
      <c r="AO167" s="31" t="s">
        <v>58</v>
      </c>
    </row>
    <row r="168" spans="16:41" s="3" customFormat="1" ht="9.9499999999999993" customHeight="1" x14ac:dyDescent="0.2">
      <c r="P168" s="4"/>
      <c r="Q168" s="6"/>
      <c r="S168" s="21"/>
      <c r="U168" s="5"/>
      <c r="V168" s="52"/>
      <c r="W168" s="56"/>
      <c r="X168" s="15"/>
      <c r="Y168" s="52"/>
      <c r="Z168" s="39"/>
      <c r="AA168" s="39"/>
      <c r="AB168" s="55"/>
      <c r="AC168" s="17"/>
      <c r="AD168" s="15"/>
      <c r="AE168" s="65"/>
      <c r="AF168" s="65"/>
      <c r="AG168" s="17"/>
      <c r="AH168" s="52"/>
      <c r="AI168" s="120"/>
      <c r="AJ168" s="17"/>
      <c r="AK168" s="17"/>
      <c r="AL168" s="17"/>
      <c r="AM168" s="17"/>
      <c r="AO168" s="31" t="s">
        <v>58</v>
      </c>
    </row>
    <row r="169" spans="16:41" s="3" customFormat="1" ht="9.9499999999999993" customHeight="1" x14ac:dyDescent="0.2">
      <c r="P169" s="4"/>
      <c r="Q169" s="6"/>
      <c r="S169" s="21"/>
      <c r="U169" s="5"/>
      <c r="V169" s="52"/>
      <c r="W169" s="56"/>
      <c r="X169" s="15"/>
      <c r="Y169" s="52"/>
      <c r="Z169" s="39"/>
      <c r="AA169" s="39"/>
      <c r="AB169" s="55"/>
      <c r="AC169" s="17"/>
      <c r="AD169" s="15"/>
      <c r="AE169" s="65"/>
      <c r="AF169" s="65"/>
      <c r="AG169" s="17"/>
      <c r="AH169" s="52"/>
      <c r="AI169" s="120"/>
      <c r="AJ169" s="17"/>
      <c r="AK169" s="17"/>
      <c r="AL169" s="17"/>
      <c r="AM169" s="17"/>
      <c r="AO169" s="31" t="s">
        <v>58</v>
      </c>
    </row>
    <row r="170" spans="16:41" s="3" customFormat="1" ht="9.9499999999999993" customHeight="1" x14ac:dyDescent="0.2">
      <c r="P170" s="4"/>
      <c r="Q170" s="6"/>
      <c r="S170" s="21"/>
      <c r="U170" s="5"/>
      <c r="V170" s="52"/>
      <c r="W170" s="56"/>
      <c r="X170" s="15"/>
      <c r="Y170" s="52"/>
      <c r="Z170" s="39"/>
      <c r="AA170" s="39"/>
      <c r="AB170" s="55"/>
      <c r="AC170" s="17"/>
      <c r="AD170" s="15"/>
      <c r="AE170" s="65"/>
      <c r="AF170" s="65"/>
      <c r="AG170" s="17"/>
      <c r="AH170" s="52"/>
      <c r="AI170" s="120"/>
      <c r="AJ170" s="17"/>
      <c r="AK170" s="17"/>
      <c r="AL170" s="17"/>
      <c r="AM170" s="17"/>
      <c r="AO170" s="31" t="s">
        <v>58</v>
      </c>
    </row>
    <row r="171" spans="16:41" s="3" customFormat="1" ht="9.9499999999999993" customHeight="1" x14ac:dyDescent="0.2">
      <c r="P171" s="4"/>
      <c r="Q171" s="6"/>
      <c r="S171" s="21"/>
      <c r="U171" s="5"/>
      <c r="V171" s="52"/>
      <c r="W171" s="56"/>
      <c r="X171" s="15"/>
      <c r="Y171" s="52"/>
      <c r="Z171" s="39"/>
      <c r="AA171" s="39"/>
      <c r="AB171" s="55"/>
      <c r="AC171" s="17"/>
      <c r="AD171" s="15"/>
      <c r="AE171" s="65"/>
      <c r="AF171" s="65"/>
      <c r="AG171" s="17"/>
      <c r="AH171" s="52"/>
      <c r="AI171" s="120"/>
      <c r="AJ171" s="17"/>
      <c r="AK171" s="17"/>
      <c r="AL171" s="17"/>
      <c r="AM171" s="17"/>
      <c r="AO171" s="31" t="s">
        <v>58</v>
      </c>
    </row>
    <row r="172" spans="16:41" s="3" customFormat="1" ht="9.9499999999999993" customHeight="1" x14ac:dyDescent="0.2">
      <c r="P172" s="4"/>
      <c r="Q172" s="6"/>
      <c r="S172" s="21"/>
      <c r="U172" s="5"/>
      <c r="V172" s="52"/>
      <c r="W172" s="56"/>
      <c r="X172" s="15"/>
      <c r="Y172" s="52"/>
      <c r="Z172" s="39"/>
      <c r="AA172" s="39"/>
      <c r="AB172" s="55"/>
      <c r="AC172" s="17"/>
      <c r="AD172" s="15"/>
      <c r="AE172" s="65"/>
      <c r="AF172" s="65"/>
      <c r="AG172" s="17"/>
      <c r="AH172" s="52"/>
      <c r="AI172" s="120"/>
      <c r="AJ172" s="17"/>
      <c r="AK172" s="17"/>
      <c r="AL172" s="17"/>
      <c r="AM172" s="17"/>
      <c r="AO172" s="31" t="s">
        <v>58</v>
      </c>
    </row>
    <row r="173" spans="16:41" s="3" customFormat="1" ht="9.9499999999999993" customHeight="1" x14ac:dyDescent="0.2">
      <c r="P173" s="4"/>
      <c r="Q173" s="6"/>
      <c r="S173" s="21"/>
      <c r="U173" s="5"/>
      <c r="V173" s="52"/>
      <c r="W173" s="56"/>
      <c r="X173" s="15"/>
      <c r="Y173" s="52"/>
      <c r="Z173" s="39"/>
      <c r="AA173" s="39"/>
      <c r="AB173" s="55"/>
      <c r="AC173" s="17"/>
      <c r="AD173" s="15"/>
      <c r="AE173" s="65"/>
      <c r="AF173" s="65"/>
      <c r="AG173" s="17"/>
      <c r="AH173" s="52"/>
      <c r="AI173" s="120"/>
      <c r="AJ173" s="17"/>
      <c r="AK173" s="17"/>
      <c r="AL173" s="17"/>
      <c r="AM173" s="17"/>
      <c r="AO173" s="31" t="s">
        <v>58</v>
      </c>
    </row>
    <row r="174" spans="16:41" s="3" customFormat="1" ht="9.9499999999999993" customHeight="1" x14ac:dyDescent="0.2">
      <c r="P174" s="4"/>
      <c r="Q174" s="6"/>
      <c r="S174" s="21"/>
      <c r="U174" s="5"/>
      <c r="V174" s="52"/>
      <c r="W174" s="56"/>
      <c r="X174" s="15"/>
      <c r="Y174" s="52"/>
      <c r="Z174" s="39"/>
      <c r="AA174" s="39"/>
      <c r="AB174" s="55"/>
      <c r="AC174" s="17"/>
      <c r="AD174" s="15"/>
      <c r="AE174" s="65"/>
      <c r="AF174" s="65"/>
      <c r="AG174" s="17"/>
      <c r="AH174" s="52"/>
      <c r="AI174" s="120"/>
      <c r="AJ174" s="17"/>
      <c r="AK174" s="17"/>
      <c r="AL174" s="17"/>
      <c r="AM174" s="17"/>
      <c r="AO174" s="31" t="s">
        <v>58</v>
      </c>
    </row>
    <row r="175" spans="16:41" s="3" customFormat="1" ht="9.9499999999999993" customHeight="1" x14ac:dyDescent="0.2">
      <c r="P175" s="4"/>
      <c r="Q175" s="6"/>
      <c r="S175" s="21"/>
      <c r="U175" s="5"/>
      <c r="V175" s="52"/>
      <c r="W175" s="56"/>
      <c r="X175" s="15"/>
      <c r="Y175" s="52"/>
      <c r="Z175" s="39"/>
      <c r="AA175" s="39"/>
      <c r="AB175" s="55"/>
      <c r="AC175" s="17"/>
      <c r="AD175" s="15"/>
      <c r="AE175" s="65"/>
      <c r="AF175" s="65"/>
      <c r="AG175" s="17"/>
      <c r="AH175" s="52"/>
      <c r="AI175" s="120"/>
      <c r="AJ175" s="17"/>
      <c r="AK175" s="17"/>
      <c r="AL175" s="17"/>
      <c r="AM175" s="17"/>
      <c r="AO175" s="31" t="s">
        <v>58</v>
      </c>
    </row>
    <row r="176" spans="16:41" s="3" customFormat="1" ht="9.9499999999999993" customHeight="1" x14ac:dyDescent="0.2">
      <c r="P176" s="4"/>
      <c r="Q176" s="6"/>
      <c r="S176" s="21"/>
      <c r="U176" s="5"/>
      <c r="V176" s="52"/>
      <c r="W176" s="56"/>
      <c r="X176" s="15"/>
      <c r="Y176" s="52"/>
      <c r="Z176" s="39"/>
      <c r="AA176" s="39"/>
      <c r="AB176" s="55"/>
      <c r="AC176" s="17"/>
      <c r="AD176" s="15"/>
      <c r="AE176" s="65"/>
      <c r="AF176" s="65"/>
      <c r="AG176" s="17"/>
      <c r="AH176" s="52"/>
      <c r="AI176" s="120"/>
      <c r="AJ176" s="17"/>
      <c r="AK176" s="17"/>
      <c r="AL176" s="17"/>
      <c r="AM176" s="17"/>
      <c r="AO176" s="31" t="s">
        <v>58</v>
      </c>
    </row>
    <row r="177" spans="4:41" s="3" customFormat="1" ht="9.9499999999999993" customHeight="1" x14ac:dyDescent="0.2">
      <c r="P177" s="4"/>
      <c r="Q177" s="6"/>
      <c r="S177" s="21"/>
      <c r="U177" s="5"/>
      <c r="V177" s="52"/>
      <c r="W177" s="56"/>
      <c r="X177" s="15"/>
      <c r="Y177" s="52"/>
      <c r="Z177" s="39"/>
      <c r="AA177" s="39"/>
      <c r="AB177" s="55"/>
      <c r="AC177" s="17"/>
      <c r="AD177" s="15"/>
      <c r="AE177" s="65"/>
      <c r="AF177" s="65"/>
      <c r="AG177" s="17"/>
      <c r="AH177" s="52"/>
      <c r="AI177" s="120"/>
      <c r="AJ177" s="17"/>
      <c r="AK177" s="17"/>
      <c r="AL177" s="17"/>
      <c r="AM177" s="17"/>
      <c r="AO177" s="31" t="s">
        <v>58</v>
      </c>
    </row>
    <row r="178" spans="4:41" s="3" customFormat="1" ht="9.9499999999999993" customHeight="1" x14ac:dyDescent="0.2">
      <c r="D178" s="3" t="s">
        <v>344</v>
      </c>
      <c r="P178" s="4"/>
      <c r="Q178" s="6"/>
      <c r="S178" s="21"/>
      <c r="U178" s="5"/>
      <c r="V178" s="52"/>
      <c r="W178" s="56"/>
      <c r="X178" s="15"/>
      <c r="Y178" s="52"/>
      <c r="Z178" s="39"/>
      <c r="AA178" s="39"/>
      <c r="AB178" s="55"/>
      <c r="AC178" s="17"/>
      <c r="AD178" s="15"/>
      <c r="AE178" s="65"/>
      <c r="AF178" s="65"/>
      <c r="AG178" s="17"/>
      <c r="AH178" s="52"/>
      <c r="AI178" s="120"/>
      <c r="AJ178" s="17"/>
      <c r="AK178" s="17"/>
      <c r="AL178" s="17"/>
      <c r="AM178" s="17"/>
      <c r="AO178" s="31" t="s">
        <v>58</v>
      </c>
    </row>
    <row r="179" spans="4:41" s="3" customFormat="1" ht="9.9499999999999993" customHeight="1" x14ac:dyDescent="0.2">
      <c r="P179" s="4"/>
      <c r="Q179" s="6"/>
      <c r="S179" s="21"/>
      <c r="U179" s="5"/>
      <c r="V179" s="52"/>
      <c r="W179" s="56"/>
      <c r="X179" s="15"/>
      <c r="Y179" s="52"/>
      <c r="Z179" s="39"/>
      <c r="AA179" s="39"/>
      <c r="AB179" s="55"/>
      <c r="AC179" s="17"/>
      <c r="AD179" s="15"/>
      <c r="AE179" s="65"/>
      <c r="AF179" s="65"/>
      <c r="AG179" s="17"/>
      <c r="AH179" s="52"/>
      <c r="AI179" s="120"/>
      <c r="AJ179" s="17"/>
      <c r="AK179" s="17"/>
      <c r="AL179" s="17"/>
      <c r="AM179" s="17"/>
      <c r="AO179" s="31" t="s">
        <v>58</v>
      </c>
    </row>
    <row r="180" spans="4:41" s="3" customFormat="1" ht="9.9499999999999993" customHeight="1" x14ac:dyDescent="0.2">
      <c r="P180" s="4"/>
      <c r="Q180" s="6"/>
      <c r="S180" s="21"/>
      <c r="U180" s="5"/>
      <c r="V180" s="52"/>
      <c r="W180" s="56"/>
      <c r="X180" s="15"/>
      <c r="Y180" s="52"/>
      <c r="Z180" s="39"/>
      <c r="AA180" s="39"/>
      <c r="AB180" s="55"/>
      <c r="AC180" s="17"/>
      <c r="AD180" s="15"/>
      <c r="AE180" s="65"/>
      <c r="AF180" s="65"/>
      <c r="AG180" s="17"/>
      <c r="AH180" s="52"/>
      <c r="AI180" s="120"/>
      <c r="AJ180" s="17"/>
      <c r="AK180" s="17"/>
      <c r="AL180" s="17"/>
      <c r="AM180" s="17"/>
      <c r="AO180" s="31" t="s">
        <v>58</v>
      </c>
    </row>
    <row r="181" spans="4:41" s="3" customFormat="1" ht="9.9499999999999993" customHeight="1" x14ac:dyDescent="0.2">
      <c r="P181" s="4"/>
      <c r="Q181" s="6"/>
      <c r="S181" s="21"/>
      <c r="U181" s="5"/>
      <c r="V181" s="52"/>
      <c r="W181" s="56"/>
      <c r="X181" s="15"/>
      <c r="Y181" s="52"/>
      <c r="Z181" s="39"/>
      <c r="AA181" s="39"/>
      <c r="AB181" s="55"/>
      <c r="AC181" s="17"/>
      <c r="AD181" s="15"/>
      <c r="AE181" s="65"/>
      <c r="AF181" s="65"/>
      <c r="AG181" s="17"/>
      <c r="AH181" s="52"/>
      <c r="AI181" s="120"/>
      <c r="AJ181" s="17"/>
      <c r="AK181" s="17"/>
      <c r="AL181" s="17"/>
      <c r="AM181" s="17"/>
      <c r="AO181" s="31" t="s">
        <v>58</v>
      </c>
    </row>
    <row r="182" spans="4:41" s="3" customFormat="1" ht="9.9499999999999993" customHeight="1" x14ac:dyDescent="0.2">
      <c r="P182" s="4"/>
      <c r="Q182" s="6"/>
      <c r="S182" s="21"/>
      <c r="U182" s="5"/>
      <c r="V182" s="52"/>
      <c r="W182" s="56"/>
      <c r="X182" s="15"/>
      <c r="Y182" s="52"/>
      <c r="Z182" s="39"/>
      <c r="AA182" s="39"/>
      <c r="AB182" s="55"/>
      <c r="AC182" s="17"/>
      <c r="AD182" s="15"/>
      <c r="AE182" s="65"/>
      <c r="AF182" s="65"/>
      <c r="AG182" s="17"/>
      <c r="AH182" s="52"/>
      <c r="AI182" s="120"/>
      <c r="AJ182" s="17"/>
      <c r="AK182" s="17"/>
      <c r="AL182" s="17"/>
      <c r="AM182" s="17"/>
      <c r="AO182" s="31" t="s">
        <v>58</v>
      </c>
    </row>
    <row r="183" spans="4:41" s="3" customFormat="1" ht="9.9499999999999993" customHeight="1" x14ac:dyDescent="0.2">
      <c r="P183" s="4"/>
      <c r="Q183" s="6"/>
      <c r="S183" s="21"/>
      <c r="U183" s="5"/>
      <c r="V183" s="52"/>
      <c r="W183" s="56"/>
      <c r="X183" s="15"/>
      <c r="Y183" s="52"/>
      <c r="Z183" s="39"/>
      <c r="AA183" s="39"/>
      <c r="AB183" s="55"/>
      <c r="AC183" s="17"/>
      <c r="AD183" s="15"/>
      <c r="AE183" s="65"/>
      <c r="AF183" s="65"/>
      <c r="AG183" s="17"/>
      <c r="AH183" s="52"/>
      <c r="AI183" s="120"/>
      <c r="AJ183" s="17"/>
      <c r="AK183" s="17"/>
      <c r="AL183" s="17"/>
      <c r="AM183" s="17"/>
      <c r="AO183" s="31" t="s">
        <v>58</v>
      </c>
    </row>
    <row r="184" spans="4:41" s="3" customFormat="1" ht="9.9499999999999993" customHeight="1" x14ac:dyDescent="0.2">
      <c r="P184" s="4"/>
      <c r="Q184" s="6"/>
      <c r="S184" s="21"/>
      <c r="U184" s="5"/>
      <c r="V184" s="52"/>
      <c r="W184" s="56"/>
      <c r="X184" s="15"/>
      <c r="Y184" s="52"/>
      <c r="Z184" s="39"/>
      <c r="AA184" s="39"/>
      <c r="AB184" s="55"/>
      <c r="AC184" s="17"/>
      <c r="AD184" s="15"/>
      <c r="AE184" s="65"/>
      <c r="AF184" s="65"/>
      <c r="AG184" s="17"/>
      <c r="AH184" s="52"/>
      <c r="AI184" s="120"/>
      <c r="AJ184" s="17"/>
      <c r="AK184" s="17"/>
      <c r="AL184" s="17"/>
      <c r="AM184" s="17"/>
      <c r="AO184" s="31" t="s">
        <v>58</v>
      </c>
    </row>
    <row r="185" spans="4:41" s="3" customFormat="1" ht="9.9499999999999993" customHeight="1" x14ac:dyDescent="0.2">
      <c r="P185" s="4"/>
      <c r="Q185" s="6"/>
      <c r="S185" s="21"/>
      <c r="U185" s="5"/>
      <c r="V185" s="52"/>
      <c r="W185" s="56"/>
      <c r="X185" s="15"/>
      <c r="Y185" s="52"/>
      <c r="Z185" s="39"/>
      <c r="AA185" s="39"/>
      <c r="AB185" s="55"/>
      <c r="AC185" s="17"/>
      <c r="AD185" s="15"/>
      <c r="AE185" s="65"/>
      <c r="AF185" s="65"/>
      <c r="AG185" s="17"/>
      <c r="AH185" s="52"/>
      <c r="AI185" s="120"/>
      <c r="AJ185" s="17"/>
      <c r="AK185" s="17"/>
      <c r="AL185" s="17"/>
      <c r="AM185" s="17"/>
      <c r="AO185" s="31" t="s">
        <v>58</v>
      </c>
    </row>
    <row r="186" spans="4:41" s="3" customFormat="1" ht="9.9499999999999993" customHeight="1" x14ac:dyDescent="0.2">
      <c r="P186" s="4"/>
      <c r="Q186" s="6"/>
      <c r="S186" s="21"/>
      <c r="U186" s="5"/>
      <c r="V186" s="52"/>
      <c r="W186" s="56"/>
      <c r="X186" s="15"/>
      <c r="Y186" s="52"/>
      <c r="Z186" s="39"/>
      <c r="AA186" s="39"/>
      <c r="AB186" s="55"/>
      <c r="AC186" s="17"/>
      <c r="AD186" s="15"/>
      <c r="AE186" s="65"/>
      <c r="AF186" s="65"/>
      <c r="AG186" s="17"/>
      <c r="AH186" s="52"/>
      <c r="AI186" s="120"/>
      <c r="AJ186" s="17"/>
      <c r="AK186" s="17"/>
      <c r="AL186" s="17"/>
      <c r="AM186" s="17"/>
      <c r="AO186" s="31" t="s">
        <v>58</v>
      </c>
    </row>
    <row r="187" spans="4:41" s="3" customFormat="1" ht="9.9499999999999993" customHeight="1" x14ac:dyDescent="0.2">
      <c r="P187" s="4"/>
      <c r="Q187" s="6"/>
      <c r="S187" s="21"/>
      <c r="U187" s="5"/>
      <c r="V187" s="52"/>
      <c r="W187" s="56"/>
      <c r="X187" s="15"/>
      <c r="Y187" s="52"/>
      <c r="Z187" s="39"/>
      <c r="AA187" s="39"/>
      <c r="AB187" s="55"/>
      <c r="AC187" s="17"/>
      <c r="AD187" s="15"/>
      <c r="AE187" s="65"/>
      <c r="AF187" s="65"/>
      <c r="AG187" s="17"/>
      <c r="AH187" s="52"/>
      <c r="AI187" s="120"/>
      <c r="AJ187" s="17"/>
      <c r="AK187" s="17"/>
      <c r="AL187" s="17"/>
      <c r="AM187" s="17"/>
      <c r="AO187" s="31" t="s">
        <v>58</v>
      </c>
    </row>
    <row r="188" spans="4:41" s="3" customFormat="1" ht="9.9499999999999993" customHeight="1" x14ac:dyDescent="0.2">
      <c r="P188" s="4"/>
      <c r="Q188" s="6"/>
      <c r="S188" s="21"/>
      <c r="U188" s="5"/>
      <c r="V188" s="52"/>
      <c r="W188" s="56"/>
      <c r="X188" s="15"/>
      <c r="Y188" s="52"/>
      <c r="Z188" s="39"/>
      <c r="AA188" s="39"/>
      <c r="AB188" s="55"/>
      <c r="AC188" s="17"/>
      <c r="AD188" s="15"/>
      <c r="AE188" s="65"/>
      <c r="AF188" s="65"/>
      <c r="AG188" s="17"/>
      <c r="AH188" s="52"/>
      <c r="AI188" s="120"/>
      <c r="AJ188" s="17"/>
      <c r="AK188" s="17"/>
      <c r="AL188" s="17"/>
      <c r="AM188" s="17"/>
      <c r="AO188" s="31" t="s">
        <v>58</v>
      </c>
    </row>
    <row r="189" spans="4:41" s="3" customFormat="1" ht="9.9499999999999993" customHeight="1" x14ac:dyDescent="0.2">
      <c r="P189" s="4"/>
      <c r="Q189" s="6"/>
      <c r="S189" s="21"/>
      <c r="U189" s="5"/>
      <c r="V189" s="52"/>
      <c r="W189" s="56"/>
      <c r="X189" s="15"/>
      <c r="Y189" s="52"/>
      <c r="Z189" s="39"/>
      <c r="AA189" s="39"/>
      <c r="AB189" s="55"/>
      <c r="AC189" s="17"/>
      <c r="AD189" s="15"/>
      <c r="AE189" s="65"/>
      <c r="AF189" s="65"/>
      <c r="AG189" s="17"/>
      <c r="AH189" s="52"/>
      <c r="AI189" s="120"/>
      <c r="AJ189" s="17"/>
      <c r="AK189" s="17"/>
      <c r="AL189" s="17"/>
      <c r="AM189" s="17"/>
      <c r="AO189" s="31" t="s">
        <v>58</v>
      </c>
    </row>
    <row r="190" spans="4:41" s="3" customFormat="1" ht="9.9499999999999993" customHeight="1" x14ac:dyDescent="0.2">
      <c r="P190" s="4"/>
      <c r="Q190" s="6"/>
      <c r="S190" s="21"/>
      <c r="U190" s="5"/>
      <c r="V190" s="52"/>
      <c r="W190" s="56"/>
      <c r="X190" s="15"/>
      <c r="Y190" s="52"/>
      <c r="Z190" s="39"/>
      <c r="AA190" s="39"/>
      <c r="AB190" s="55"/>
      <c r="AC190" s="17"/>
      <c r="AD190" s="15"/>
      <c r="AE190" s="65"/>
      <c r="AF190" s="65"/>
      <c r="AG190" s="17"/>
      <c r="AH190" s="52"/>
      <c r="AI190" s="120"/>
      <c r="AJ190" s="17"/>
      <c r="AK190" s="17"/>
      <c r="AL190" s="17"/>
      <c r="AM190" s="17"/>
      <c r="AO190" s="31" t="s">
        <v>58</v>
      </c>
    </row>
    <row r="191" spans="4:41" s="3" customFormat="1" ht="9.9499999999999993" customHeight="1" x14ac:dyDescent="0.2">
      <c r="P191" s="4"/>
      <c r="Q191" s="6"/>
      <c r="S191" s="21"/>
      <c r="U191" s="5"/>
      <c r="V191" s="52"/>
      <c r="W191" s="56"/>
      <c r="X191" s="15"/>
      <c r="Y191" s="52"/>
      <c r="Z191" s="39"/>
      <c r="AA191" s="39"/>
      <c r="AB191" s="55"/>
      <c r="AC191" s="17"/>
      <c r="AD191" s="15"/>
      <c r="AE191" s="65"/>
      <c r="AF191" s="65"/>
      <c r="AG191" s="17"/>
      <c r="AH191" s="52"/>
      <c r="AI191" s="120"/>
      <c r="AJ191" s="17"/>
      <c r="AK191" s="17"/>
      <c r="AL191" s="17"/>
      <c r="AM191" s="17"/>
      <c r="AO191" s="31" t="s">
        <v>58</v>
      </c>
    </row>
    <row r="192" spans="4:41" s="3" customFormat="1" ht="9.9499999999999993" customHeight="1" x14ac:dyDescent="0.2">
      <c r="P192" s="4"/>
      <c r="Q192" s="6"/>
      <c r="S192" s="21"/>
      <c r="U192" s="5"/>
      <c r="V192" s="52"/>
      <c r="W192" s="56"/>
      <c r="X192" s="15"/>
      <c r="Y192" s="52"/>
      <c r="Z192" s="39"/>
      <c r="AA192" s="39"/>
      <c r="AB192" s="55"/>
      <c r="AC192" s="17"/>
      <c r="AD192" s="15"/>
      <c r="AE192" s="65"/>
      <c r="AF192" s="65"/>
      <c r="AG192" s="17"/>
      <c r="AH192" s="52"/>
      <c r="AI192" s="120"/>
      <c r="AJ192" s="17"/>
      <c r="AK192" s="17"/>
      <c r="AL192" s="17"/>
      <c r="AM192" s="17"/>
      <c r="AO192" s="31" t="s">
        <v>58</v>
      </c>
    </row>
    <row r="193" spans="1:42" s="3" customFormat="1" ht="9.9499999999999993" customHeight="1" x14ac:dyDescent="0.2">
      <c r="P193" s="4"/>
      <c r="Q193" s="6"/>
      <c r="S193" s="21"/>
      <c r="U193" s="5"/>
      <c r="V193" s="52"/>
      <c r="W193" s="56"/>
      <c r="X193" s="15"/>
      <c r="Y193" s="52"/>
      <c r="Z193" s="39"/>
      <c r="AA193" s="39"/>
      <c r="AB193" s="55"/>
      <c r="AC193" s="17"/>
      <c r="AD193" s="15"/>
      <c r="AE193" s="65"/>
      <c r="AF193" s="65"/>
      <c r="AG193" s="17"/>
      <c r="AH193" s="52"/>
      <c r="AI193" s="120"/>
      <c r="AJ193" s="17"/>
      <c r="AK193" s="17"/>
      <c r="AL193" s="17"/>
      <c r="AM193" s="17"/>
      <c r="AO193" s="31" t="s">
        <v>58</v>
      </c>
    </row>
    <row r="194" spans="1:42" s="3" customFormat="1" ht="3.95" customHeight="1" x14ac:dyDescent="0.2">
      <c r="P194" s="4"/>
      <c r="Q194" s="6"/>
      <c r="S194" s="21"/>
      <c r="U194" s="5"/>
      <c r="V194" s="52"/>
      <c r="W194" s="56"/>
      <c r="X194" s="15"/>
      <c r="Y194" s="52"/>
      <c r="Z194" s="39"/>
      <c r="AA194" s="39"/>
      <c r="AB194" s="55"/>
      <c r="AC194" s="17"/>
      <c r="AD194" s="15"/>
      <c r="AE194" s="65"/>
      <c r="AF194" s="65"/>
      <c r="AG194" s="17"/>
      <c r="AH194" s="52"/>
      <c r="AI194" s="120"/>
      <c r="AJ194" s="17"/>
      <c r="AK194" s="17"/>
      <c r="AL194" s="17"/>
      <c r="AM194" s="17"/>
      <c r="AO194" s="31" t="s">
        <v>58</v>
      </c>
    </row>
    <row r="195" spans="1:42" s="137" customFormat="1" ht="9.9499999999999993" customHeight="1" x14ac:dyDescent="0.2">
      <c r="C195" s="261" t="s">
        <v>288</v>
      </c>
      <c r="D195" s="261"/>
      <c r="E195" s="261"/>
      <c r="F195" s="261"/>
      <c r="G195" s="261"/>
      <c r="H195" s="261"/>
      <c r="I195" s="261"/>
      <c r="J195" s="261"/>
      <c r="K195" s="261"/>
      <c r="L195" s="261"/>
      <c r="M195" s="261"/>
      <c r="N195" s="261"/>
      <c r="O195" s="261"/>
      <c r="P195" s="261"/>
      <c r="Q195" s="261"/>
      <c r="R195" s="261"/>
      <c r="S195" s="261"/>
      <c r="T195" s="261"/>
      <c r="U195" s="138"/>
      <c r="V195" s="52"/>
      <c r="W195" s="141"/>
      <c r="X195" s="139"/>
      <c r="Y195" s="52"/>
      <c r="Z195" s="139"/>
      <c r="AA195" s="139"/>
      <c r="AB195" s="140"/>
      <c r="AC195" s="139"/>
      <c r="AD195" s="140"/>
      <c r="AE195" s="142"/>
      <c r="AF195" s="142"/>
      <c r="AG195" s="139"/>
      <c r="AH195" s="52"/>
      <c r="AI195" s="139"/>
      <c r="AJ195" s="139"/>
      <c r="AK195" s="139"/>
      <c r="AL195" s="139"/>
      <c r="AM195" s="139"/>
      <c r="AO195" s="31" t="s">
        <v>58</v>
      </c>
    </row>
    <row r="196" spans="1:42" s="3" customFormat="1" ht="3.95" customHeight="1" x14ac:dyDescent="0.2">
      <c r="C196" s="6"/>
      <c r="D196" s="6" t="s">
        <v>99</v>
      </c>
      <c r="E196" s="6"/>
      <c r="F196" s="6"/>
      <c r="G196" s="6"/>
      <c r="H196" s="6"/>
      <c r="I196" s="6"/>
      <c r="J196" s="6"/>
      <c r="K196" s="6"/>
      <c r="L196" s="6"/>
      <c r="M196" s="6"/>
      <c r="N196" s="6"/>
      <c r="O196" s="6"/>
      <c r="P196" s="5"/>
      <c r="Q196" s="6"/>
      <c r="R196" s="6"/>
      <c r="S196" s="21"/>
      <c r="T196" s="6"/>
      <c r="U196" s="5"/>
      <c r="V196" s="52"/>
      <c r="W196" s="56"/>
      <c r="X196" s="15"/>
      <c r="Y196" s="52"/>
      <c r="Z196" s="39"/>
      <c r="AA196" s="39"/>
      <c r="AB196" s="55"/>
      <c r="AC196" s="17"/>
      <c r="AD196" s="15"/>
      <c r="AE196" s="65"/>
      <c r="AF196" s="65"/>
      <c r="AG196" s="17"/>
      <c r="AH196" s="52"/>
      <c r="AI196" s="120"/>
      <c r="AJ196" s="17"/>
      <c r="AK196" s="17"/>
      <c r="AL196" s="17"/>
      <c r="AM196" s="17"/>
      <c r="AO196" s="31" t="s">
        <v>58</v>
      </c>
    </row>
    <row r="197" spans="1:42" s="3" customFormat="1" ht="36.75" customHeight="1" x14ac:dyDescent="0.2">
      <c r="C197" s="266" t="s">
        <v>27</v>
      </c>
      <c r="D197" s="267"/>
      <c r="E197" s="267"/>
      <c r="F197" s="267"/>
      <c r="G197" s="267"/>
      <c r="H197" s="267"/>
      <c r="I197" s="267"/>
      <c r="J197" s="267"/>
      <c r="K197" s="267"/>
      <c r="L197" s="267"/>
      <c r="M197" s="267"/>
      <c r="N197" s="267"/>
      <c r="O197" s="267"/>
      <c r="P197" s="267"/>
      <c r="Q197" s="267"/>
      <c r="R197" s="267"/>
      <c r="S197" s="267"/>
      <c r="T197" s="6"/>
      <c r="U197" s="5"/>
      <c r="V197" s="52"/>
      <c r="W197" s="56"/>
      <c r="X197" s="15"/>
      <c r="Y197" s="52"/>
      <c r="Z197" s="39"/>
      <c r="AA197" s="39"/>
      <c r="AB197" s="55"/>
      <c r="AC197" s="17"/>
      <c r="AD197" s="15"/>
      <c r="AE197" s="65"/>
      <c r="AF197" s="65"/>
      <c r="AG197" s="17"/>
      <c r="AH197" s="52"/>
      <c r="AI197" s="120"/>
      <c r="AJ197" s="17"/>
      <c r="AK197" s="17"/>
      <c r="AL197" s="17"/>
      <c r="AM197" s="17"/>
      <c r="AO197" s="31" t="s">
        <v>58</v>
      </c>
    </row>
    <row r="198" spans="1:42" x14ac:dyDescent="0.2">
      <c r="A198" s="95" t="s">
        <v>58</v>
      </c>
      <c r="B198" s="95" t="s">
        <v>58</v>
      </c>
      <c r="C198" s="95" t="s">
        <v>58</v>
      </c>
      <c r="D198" s="95" t="s">
        <v>58</v>
      </c>
      <c r="E198" s="95" t="s">
        <v>58</v>
      </c>
      <c r="F198" s="95" t="s">
        <v>58</v>
      </c>
      <c r="G198" s="95" t="s">
        <v>58</v>
      </c>
      <c r="H198" s="95" t="s">
        <v>58</v>
      </c>
      <c r="I198" s="95" t="s">
        <v>58</v>
      </c>
      <c r="J198" s="95" t="s">
        <v>58</v>
      </c>
      <c r="K198" s="95" t="s">
        <v>58</v>
      </c>
      <c r="L198" s="95" t="s">
        <v>58</v>
      </c>
      <c r="M198" s="95" t="s">
        <v>58</v>
      </c>
      <c r="N198" s="95" t="s">
        <v>58</v>
      </c>
      <c r="O198" s="95" t="s">
        <v>58</v>
      </c>
      <c r="P198" s="95" t="s">
        <v>58</v>
      </c>
      <c r="Q198" s="95" t="s">
        <v>58</v>
      </c>
      <c r="R198" s="95" t="s">
        <v>58</v>
      </c>
      <c r="S198" s="95" t="s">
        <v>58</v>
      </c>
      <c r="T198" s="95" t="s">
        <v>58</v>
      </c>
      <c r="U198" s="95" t="s">
        <v>58</v>
      </c>
      <c r="V198" s="95" t="s">
        <v>58</v>
      </c>
      <c r="W198" s="95" t="s">
        <v>58</v>
      </c>
      <c r="X198" s="95" t="s">
        <v>58</v>
      </c>
      <c r="Y198" s="95" t="s">
        <v>58</v>
      </c>
      <c r="Z198" s="95" t="s">
        <v>58</v>
      </c>
      <c r="AA198" s="95" t="s">
        <v>58</v>
      </c>
      <c r="AB198" s="95" t="s">
        <v>58</v>
      </c>
      <c r="AC198" s="95" t="s">
        <v>58</v>
      </c>
      <c r="AD198" s="95" t="s">
        <v>58</v>
      </c>
      <c r="AE198" s="95" t="s">
        <v>58</v>
      </c>
      <c r="AF198" s="95" t="s">
        <v>58</v>
      </c>
      <c r="AG198" s="95" t="s">
        <v>58</v>
      </c>
      <c r="AH198" s="95" t="s">
        <v>58</v>
      </c>
      <c r="AI198" s="95" t="s">
        <v>58</v>
      </c>
      <c r="AJ198" s="95" t="s">
        <v>58</v>
      </c>
      <c r="AK198" s="95" t="s">
        <v>58</v>
      </c>
      <c r="AL198" s="95" t="s">
        <v>58</v>
      </c>
      <c r="AM198" s="95" t="s">
        <v>58</v>
      </c>
      <c r="AN198" s="95" t="s">
        <v>58</v>
      </c>
      <c r="AO198" s="95" t="s">
        <v>58</v>
      </c>
      <c r="AP198" s="3"/>
    </row>
    <row r="199" spans="1:42" x14ac:dyDescent="0.2">
      <c r="AP199" s="3"/>
    </row>
    <row r="200" spans="1:42" x14ac:dyDescent="0.2">
      <c r="D200" s="263" t="s">
        <v>59</v>
      </c>
      <c r="E200" s="264"/>
      <c r="AP200" s="3"/>
    </row>
    <row r="201" spans="1:42" x14ac:dyDescent="0.2">
      <c r="D201" s="116">
        <v>-0.04</v>
      </c>
      <c r="E201" s="116">
        <v>0.01</v>
      </c>
      <c r="K201" s="2" t="s">
        <v>99</v>
      </c>
      <c r="AP201" s="3"/>
    </row>
    <row r="202" spans="1:42" x14ac:dyDescent="0.2">
      <c r="D202" s="116">
        <v>-0.03</v>
      </c>
      <c r="E202" s="116">
        <v>0.02</v>
      </c>
      <c r="AP202" s="3"/>
    </row>
    <row r="203" spans="1:42" x14ac:dyDescent="0.2">
      <c r="D203" s="116">
        <v>-0.02</v>
      </c>
      <c r="E203" s="116">
        <v>0.03</v>
      </c>
      <c r="AP203" s="3"/>
    </row>
    <row r="204" spans="1:42" x14ac:dyDescent="0.2">
      <c r="D204" s="116">
        <v>-0.01</v>
      </c>
      <c r="E204" s="116">
        <v>-0.01</v>
      </c>
      <c r="AP204" s="3"/>
    </row>
    <row r="205" spans="1:42" x14ac:dyDescent="0.2">
      <c r="D205" s="116">
        <v>0</v>
      </c>
      <c r="E205" s="116">
        <v>0</v>
      </c>
      <c r="AP205" s="3"/>
    </row>
    <row r="206" spans="1:42" x14ac:dyDescent="0.2">
      <c r="D206" s="116">
        <v>0.01</v>
      </c>
      <c r="E206" s="116">
        <v>1.0000000000005116E-2</v>
      </c>
      <c r="AP206" s="3"/>
    </row>
    <row r="207" spans="1:42" x14ac:dyDescent="0.2">
      <c r="D207" s="116">
        <v>0.02</v>
      </c>
      <c r="E207" s="116">
        <v>2.0000000000003126E-2</v>
      </c>
      <c r="AP207" s="3"/>
    </row>
    <row r="208" spans="1:42" x14ac:dyDescent="0.2">
      <c r="D208" s="116">
        <v>0.03</v>
      </c>
      <c r="E208" s="116">
        <v>3.0000000000001137E-2</v>
      </c>
      <c r="AP208" s="3"/>
    </row>
    <row r="209" spans="4:42" x14ac:dyDescent="0.2">
      <c r="D209" s="116">
        <v>0.04</v>
      </c>
      <c r="E209" s="116">
        <v>-0.01</v>
      </c>
      <c r="AP209" s="3"/>
    </row>
    <row r="210" spans="4:42" x14ac:dyDescent="0.2">
      <c r="D210" s="116">
        <v>0.05</v>
      </c>
      <c r="E210" s="116">
        <v>0</v>
      </c>
      <c r="AP210" s="3"/>
    </row>
    <row r="211" spans="4:42" x14ac:dyDescent="0.2">
      <c r="AP211" s="3"/>
    </row>
    <row r="212" spans="4:42" x14ac:dyDescent="0.2">
      <c r="AP212" s="3"/>
    </row>
    <row r="213" spans="4:42" x14ac:dyDescent="0.2">
      <c r="AP213" s="3"/>
    </row>
    <row r="214" spans="4:42" x14ac:dyDescent="0.2">
      <c r="AP214" s="3"/>
    </row>
    <row r="215" spans="4:42" x14ac:dyDescent="0.2">
      <c r="AP215" s="3"/>
    </row>
    <row r="216" spans="4:42" x14ac:dyDescent="0.2">
      <c r="AP216" s="3"/>
    </row>
    <row r="217" spans="4:42" x14ac:dyDescent="0.2">
      <c r="AP217" s="3"/>
    </row>
    <row r="218" spans="4:42" x14ac:dyDescent="0.2">
      <c r="AP218" s="3"/>
    </row>
    <row r="219" spans="4:42" x14ac:dyDescent="0.2">
      <c r="AP219" s="3"/>
    </row>
    <row r="220" spans="4:42" x14ac:dyDescent="0.2">
      <c r="AP220" s="3"/>
    </row>
    <row r="221" spans="4:42" x14ac:dyDescent="0.2">
      <c r="AP221" s="3"/>
    </row>
  </sheetData>
  <mergeCells count="13">
    <mergeCell ref="D200:E200"/>
    <mergeCell ref="C21:T21"/>
    <mergeCell ref="O20:P20"/>
    <mergeCell ref="C197:S197"/>
    <mergeCell ref="C195:T195"/>
    <mergeCell ref="O15:T15"/>
    <mergeCell ref="N17:T18"/>
    <mergeCell ref="AE16:AG16"/>
    <mergeCell ref="W15:X15"/>
    <mergeCell ref="O13:P13"/>
    <mergeCell ref="O12:T12"/>
    <mergeCell ref="W12:X12"/>
    <mergeCell ref="Z12:AG12"/>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2" manualBreakCount="2">
    <brk id="14" max="16383" man="1"/>
    <brk id="117"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67"/>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79</v>
      </c>
    </row>
    <row r="3" spans="1:2" x14ac:dyDescent="0.2">
      <c r="A3" s="132" t="s">
        <v>80</v>
      </c>
      <c r="B3" s="133" t="s">
        <v>81</v>
      </c>
    </row>
    <row r="5" spans="1:2" x14ac:dyDescent="0.2">
      <c r="A5" s="134" t="s">
        <v>82</v>
      </c>
      <c r="B5" s="133" t="s">
        <v>112</v>
      </c>
    </row>
    <row r="8" spans="1:2" x14ac:dyDescent="0.2">
      <c r="A8" s="135" t="s">
        <v>33</v>
      </c>
      <c r="B8" s="135" t="s">
        <v>83</v>
      </c>
    </row>
    <row r="9" spans="1:2" x14ac:dyDescent="0.2">
      <c r="A9" s="160" t="s">
        <v>286</v>
      </c>
      <c r="B9" s="133" t="s">
        <v>287</v>
      </c>
    </row>
    <row r="10" spans="1:2" x14ac:dyDescent="0.2">
      <c r="A10" s="136" t="s">
        <v>137</v>
      </c>
      <c r="B10" s="133" t="s">
        <v>187</v>
      </c>
    </row>
    <row r="11" spans="1:2" x14ac:dyDescent="0.2">
      <c r="A11" s="136" t="s">
        <v>150</v>
      </c>
      <c r="B11" s="133" t="s">
        <v>151</v>
      </c>
    </row>
    <row r="12" spans="1:2" x14ac:dyDescent="0.2">
      <c r="A12" s="136" t="s">
        <v>169</v>
      </c>
      <c r="B12" s="133" t="s">
        <v>170</v>
      </c>
    </row>
    <row r="13" spans="1:2" s="205" customFormat="1" x14ac:dyDescent="0.2">
      <c r="A13" s="160" t="s">
        <v>318</v>
      </c>
      <c r="B13" s="133" t="s">
        <v>322</v>
      </c>
    </row>
    <row r="14" spans="1:2" x14ac:dyDescent="0.2">
      <c r="A14" s="160" t="s">
        <v>307</v>
      </c>
      <c r="B14" s="133" t="s">
        <v>308</v>
      </c>
    </row>
    <row r="15" spans="1:2" x14ac:dyDescent="0.2">
      <c r="A15" s="242" t="s">
        <v>351</v>
      </c>
      <c r="B15" s="243" t="s">
        <v>274</v>
      </c>
    </row>
    <row r="16" spans="1:2" x14ac:dyDescent="0.2">
      <c r="A16" s="136" t="s">
        <v>171</v>
      </c>
      <c r="B16" s="133" t="s">
        <v>172</v>
      </c>
    </row>
    <row r="17" spans="1:2" x14ac:dyDescent="0.2">
      <c r="A17" s="160" t="s">
        <v>212</v>
      </c>
      <c r="B17" s="133" t="s">
        <v>213</v>
      </c>
    </row>
    <row r="18" spans="1:2" x14ac:dyDescent="0.2">
      <c r="A18" s="136" t="s">
        <v>138</v>
      </c>
      <c r="B18" s="133" t="s">
        <v>139</v>
      </c>
    </row>
    <row r="19" spans="1:2" x14ac:dyDescent="0.2">
      <c r="A19" s="160" t="s">
        <v>185</v>
      </c>
      <c r="B19" s="133" t="s">
        <v>186</v>
      </c>
    </row>
    <row r="20" spans="1:2" x14ac:dyDescent="0.2">
      <c r="A20" s="160" t="s">
        <v>272</v>
      </c>
      <c r="B20" s="133" t="s">
        <v>273</v>
      </c>
    </row>
    <row r="21" spans="1:2" x14ac:dyDescent="0.2">
      <c r="A21" s="136"/>
      <c r="B21" s="136"/>
    </row>
    <row r="22" spans="1:2" x14ac:dyDescent="0.2">
      <c r="A22" s="136"/>
      <c r="B22" s="136"/>
    </row>
    <row r="23" spans="1:2" x14ac:dyDescent="0.2">
      <c r="A23" s="136"/>
      <c r="B23" s="136"/>
    </row>
    <row r="24" spans="1:2" x14ac:dyDescent="0.2">
      <c r="A24" s="136"/>
      <c r="B24" s="136"/>
    </row>
    <row r="25" spans="1:2" x14ac:dyDescent="0.2">
      <c r="A25" s="136"/>
      <c r="B25" s="136"/>
    </row>
    <row r="26" spans="1:2" x14ac:dyDescent="0.2">
      <c r="A26" s="136"/>
      <c r="B26" s="136"/>
    </row>
    <row r="27" spans="1:2" x14ac:dyDescent="0.2">
      <c r="A27" s="136"/>
      <c r="B27" s="136"/>
    </row>
    <row r="28" spans="1:2" x14ac:dyDescent="0.2">
      <c r="A28" s="136"/>
      <c r="B28" s="136"/>
    </row>
    <row r="29" spans="1:2" x14ac:dyDescent="0.2">
      <c r="A29" s="136"/>
      <c r="B29" s="136"/>
    </row>
    <row r="30" spans="1:2" x14ac:dyDescent="0.2">
      <c r="A30" s="136"/>
      <c r="B30" s="136"/>
    </row>
    <row r="31" spans="1:2" x14ac:dyDescent="0.2">
      <c r="A31" s="136"/>
      <c r="B31" s="136"/>
    </row>
    <row r="32" spans="1:2" x14ac:dyDescent="0.2">
      <c r="A32" s="136"/>
      <c r="B32" s="136"/>
    </row>
    <row r="33" spans="1:2" x14ac:dyDescent="0.2">
      <c r="A33" s="136"/>
      <c r="B33" s="136"/>
    </row>
    <row r="34" spans="1:2" x14ac:dyDescent="0.2">
      <c r="A34" s="136"/>
      <c r="B34" s="136"/>
    </row>
    <row r="35" spans="1:2" x14ac:dyDescent="0.2">
      <c r="A35" s="136"/>
      <c r="B35" s="136"/>
    </row>
    <row r="36" spans="1:2" x14ac:dyDescent="0.2">
      <c r="A36" s="136"/>
      <c r="B36" s="136"/>
    </row>
    <row r="37" spans="1:2" x14ac:dyDescent="0.2">
      <c r="A37" s="136"/>
      <c r="B37" s="136"/>
    </row>
    <row r="38" spans="1:2" x14ac:dyDescent="0.2">
      <c r="A38" s="136"/>
      <c r="B38" s="136"/>
    </row>
    <row r="39" spans="1:2" x14ac:dyDescent="0.2">
      <c r="A39" s="136"/>
      <c r="B39" s="136"/>
    </row>
    <row r="40" spans="1:2" x14ac:dyDescent="0.2">
      <c r="A40" s="136"/>
      <c r="B40" s="136"/>
    </row>
    <row r="41" spans="1:2" x14ac:dyDescent="0.2">
      <c r="A41" s="136"/>
      <c r="B41" s="136"/>
    </row>
    <row r="42" spans="1:2" x14ac:dyDescent="0.2">
      <c r="A42" s="136"/>
      <c r="B42" s="136"/>
    </row>
    <row r="43" spans="1:2" x14ac:dyDescent="0.2">
      <c r="A43" s="136"/>
      <c r="B43" s="136"/>
    </row>
    <row r="44" spans="1:2" x14ac:dyDescent="0.2">
      <c r="A44" s="136"/>
      <c r="B44" s="136"/>
    </row>
    <row r="45" spans="1:2" x14ac:dyDescent="0.2">
      <c r="A45" s="136"/>
      <c r="B45" s="136"/>
    </row>
    <row r="46" spans="1:2" x14ac:dyDescent="0.2">
      <c r="A46" s="136"/>
      <c r="B46" s="136"/>
    </row>
    <row r="47" spans="1:2" x14ac:dyDescent="0.2">
      <c r="A47" s="136"/>
      <c r="B47" s="136"/>
    </row>
    <row r="48" spans="1:2" x14ac:dyDescent="0.2">
      <c r="A48" s="136"/>
      <c r="B48" s="136"/>
    </row>
    <row r="49" spans="1:2" x14ac:dyDescent="0.2">
      <c r="A49" s="136"/>
      <c r="B49" s="136"/>
    </row>
    <row r="50" spans="1:2" x14ac:dyDescent="0.2">
      <c r="A50" s="136"/>
      <c r="B50" s="136"/>
    </row>
    <row r="51" spans="1:2" x14ac:dyDescent="0.2">
      <c r="A51" s="136"/>
      <c r="B51" s="136"/>
    </row>
    <row r="52" spans="1:2" x14ac:dyDescent="0.2">
      <c r="A52" s="136"/>
      <c r="B52" s="136"/>
    </row>
    <row r="53" spans="1:2" x14ac:dyDescent="0.2">
      <c r="A53" s="136"/>
      <c r="B53" s="136"/>
    </row>
    <row r="54" spans="1:2" x14ac:dyDescent="0.2">
      <c r="A54" s="136"/>
      <c r="B54" s="136"/>
    </row>
    <row r="55" spans="1:2" x14ac:dyDescent="0.2">
      <c r="A55" s="136"/>
      <c r="B55" s="136"/>
    </row>
    <row r="56" spans="1:2" x14ac:dyDescent="0.2">
      <c r="A56" s="136"/>
      <c r="B56" s="136"/>
    </row>
    <row r="57" spans="1:2" x14ac:dyDescent="0.2">
      <c r="A57" s="136"/>
      <c r="B57" s="136"/>
    </row>
    <row r="58" spans="1:2" x14ac:dyDescent="0.2">
      <c r="A58" s="136"/>
      <c r="B58" s="136"/>
    </row>
    <row r="59" spans="1:2" x14ac:dyDescent="0.2">
      <c r="A59" s="136"/>
      <c r="B59" s="136"/>
    </row>
    <row r="60" spans="1:2" x14ac:dyDescent="0.2">
      <c r="A60" s="136"/>
      <c r="B60" s="136"/>
    </row>
    <row r="61" spans="1:2" x14ac:dyDescent="0.2">
      <c r="A61" s="136"/>
      <c r="B61" s="136"/>
    </row>
    <row r="62" spans="1:2" x14ac:dyDescent="0.2">
      <c r="A62" s="136"/>
      <c r="B62" s="136"/>
    </row>
    <row r="63" spans="1:2" x14ac:dyDescent="0.2">
      <c r="A63" s="136"/>
      <c r="B63" s="136"/>
    </row>
    <row r="64" spans="1:2" x14ac:dyDescent="0.2">
      <c r="A64" s="136"/>
      <c r="B64" s="136"/>
    </row>
    <row r="65" spans="1:2" x14ac:dyDescent="0.2">
      <c r="A65" s="136"/>
      <c r="B65" s="136"/>
    </row>
    <row r="66" spans="1:2" x14ac:dyDescent="0.2">
      <c r="A66" s="136"/>
      <c r="B66" s="136"/>
    </row>
    <row r="67" spans="1:2" x14ac:dyDescent="0.2">
      <c r="A67" s="136"/>
      <c r="B67" s="136"/>
    </row>
  </sheetData>
  <phoneticPr fontId="0" type="noConversion"/>
  <hyperlinks>
    <hyperlink ref="B3" r:id="rId1" xr:uid="{00000000-0004-0000-0300-000000000000}"/>
    <hyperlink ref="B5" r:id="rId2" xr:uid="{00000000-0004-0000-0300-000001000000}"/>
    <hyperlink ref="B18" r:id="rId3" xr:uid="{00000000-0004-0000-0300-000002000000}"/>
    <hyperlink ref="B16" r:id="rId4" xr:uid="{00000000-0004-0000-0300-000003000000}"/>
    <hyperlink ref="B19" r:id="rId5" xr:uid="{00000000-0004-0000-0300-000004000000}"/>
    <hyperlink ref="B10" r:id="rId6" xr:uid="{00000000-0004-0000-0300-000005000000}"/>
    <hyperlink ref="B11" r:id="rId7" xr:uid="{00000000-0004-0000-0300-000006000000}"/>
    <hyperlink ref="B12" r:id="rId8" xr:uid="{00000000-0004-0000-0300-000008000000}"/>
    <hyperlink ref="B17" r:id="rId9" xr:uid="{00000000-0004-0000-0300-00000A000000}"/>
    <hyperlink ref="B20" r:id="rId10" xr:uid="{00000000-0004-0000-0300-00000C000000}"/>
    <hyperlink ref="B15" r:id="rId11" xr:uid="{00000000-0004-0000-0300-00000E000000}"/>
    <hyperlink ref="B9" r:id="rId12" xr:uid="{00000000-0004-0000-0300-000012000000}"/>
    <hyperlink ref="B14" r:id="rId13" xr:uid="{00000000-0004-0000-0300-000016000000}"/>
    <hyperlink ref="B13" r:id="rId14" xr:uid="{EDBA53CF-65C5-4861-BA05-8738B18ECDF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K159"/>
  <sheetViews>
    <sheetView zoomScaleNormal="100" workbookViewId="0">
      <selection activeCell="D2" sqref="D2"/>
    </sheetView>
  </sheetViews>
  <sheetFormatPr defaultRowHeight="12.75" x14ac:dyDescent="0.2"/>
  <cols>
    <col min="1" max="1" width="13.42578125" style="179" customWidth="1"/>
    <col min="2" max="2" width="24.85546875" style="147" customWidth="1"/>
    <col min="3" max="3" width="52.42578125" style="147" customWidth="1"/>
    <col min="4" max="16384" width="9.140625" style="147"/>
  </cols>
  <sheetData>
    <row r="1" spans="1:3" s="159" customFormat="1" x14ac:dyDescent="0.2">
      <c r="A1" s="169" t="s">
        <v>0</v>
      </c>
      <c r="B1" s="161"/>
      <c r="C1" s="161"/>
    </row>
    <row r="2" spans="1:3" s="159" customFormat="1" x14ac:dyDescent="0.2">
      <c r="A2" s="170" t="s">
        <v>1</v>
      </c>
      <c r="B2" s="162" t="s">
        <v>48</v>
      </c>
      <c r="C2" s="162" t="s">
        <v>25</v>
      </c>
    </row>
    <row r="3" spans="1:3" s="159" customFormat="1" x14ac:dyDescent="0.2">
      <c r="A3" s="171"/>
    </row>
    <row r="4" spans="1:3" s="159" customFormat="1" x14ac:dyDescent="0.2">
      <c r="A4" s="193" t="s">
        <v>281</v>
      </c>
    </row>
    <row r="5" spans="1:3" s="159" customFormat="1" x14ac:dyDescent="0.2">
      <c r="A5" s="171">
        <v>39600</v>
      </c>
      <c r="B5" s="35" t="s">
        <v>94</v>
      </c>
      <c r="C5" s="35" t="s">
        <v>98</v>
      </c>
    </row>
    <row r="6" spans="1:3" s="159" customFormat="1" x14ac:dyDescent="0.2">
      <c r="A6" s="171">
        <v>39600</v>
      </c>
      <c r="B6" s="35" t="s">
        <v>95</v>
      </c>
      <c r="C6" s="35" t="s">
        <v>104</v>
      </c>
    </row>
    <row r="7" spans="1:3" s="159" customFormat="1" x14ac:dyDescent="0.2">
      <c r="A7" s="171">
        <v>39600</v>
      </c>
      <c r="B7" s="35" t="s">
        <v>96</v>
      </c>
      <c r="C7" s="35" t="s">
        <v>98</v>
      </c>
    </row>
    <row r="8" spans="1:3" s="159" customFormat="1" x14ac:dyDescent="0.2">
      <c r="A8" s="171">
        <v>39600</v>
      </c>
      <c r="B8" s="35" t="s">
        <v>97</v>
      </c>
      <c r="C8" s="35" t="s">
        <v>98</v>
      </c>
    </row>
    <row r="9" spans="1:3" s="159" customFormat="1" x14ac:dyDescent="0.2">
      <c r="A9" s="171">
        <v>40057</v>
      </c>
      <c r="B9" s="35" t="s">
        <v>103</v>
      </c>
      <c r="C9" s="35" t="s">
        <v>104</v>
      </c>
    </row>
    <row r="10" spans="1:3" s="159" customFormat="1" x14ac:dyDescent="0.2">
      <c r="A10" s="171">
        <v>40687</v>
      </c>
      <c r="B10" s="35" t="s">
        <v>107</v>
      </c>
      <c r="C10" s="35" t="s">
        <v>109</v>
      </c>
    </row>
    <row r="11" spans="1:3" s="159" customFormat="1" x14ac:dyDescent="0.2">
      <c r="A11" s="171">
        <v>40687</v>
      </c>
      <c r="B11" s="35" t="s">
        <v>108</v>
      </c>
      <c r="C11" s="35" t="s">
        <v>109</v>
      </c>
    </row>
    <row r="12" spans="1:3" s="159" customFormat="1" x14ac:dyDescent="0.2">
      <c r="A12" s="171">
        <v>41263</v>
      </c>
      <c r="B12" s="35" t="s">
        <v>116</v>
      </c>
      <c r="C12" s="35" t="s">
        <v>98</v>
      </c>
    </row>
    <row r="13" spans="1:3" s="159" customFormat="1" x14ac:dyDescent="0.2">
      <c r="A13" s="171">
        <v>41263</v>
      </c>
      <c r="B13" s="35" t="s">
        <v>128</v>
      </c>
      <c r="C13" s="35" t="s">
        <v>109</v>
      </c>
    </row>
    <row r="14" spans="1:3" s="159" customFormat="1" x14ac:dyDescent="0.2">
      <c r="A14" s="173">
        <v>41263</v>
      </c>
      <c r="B14" s="35" t="s">
        <v>125</v>
      </c>
      <c r="C14" s="35" t="s">
        <v>129</v>
      </c>
    </row>
    <row r="15" spans="1:3" s="159" customFormat="1" x14ac:dyDescent="0.2">
      <c r="A15" s="171">
        <v>41263</v>
      </c>
      <c r="B15" s="35" t="s">
        <v>130</v>
      </c>
      <c r="C15" s="35" t="s">
        <v>129</v>
      </c>
    </row>
    <row r="16" spans="1:3" s="159" customFormat="1" x14ac:dyDescent="0.2">
      <c r="A16" s="173">
        <v>41263</v>
      </c>
      <c r="B16" s="35" t="s">
        <v>123</v>
      </c>
      <c r="C16" s="35" t="s">
        <v>109</v>
      </c>
    </row>
    <row r="17" spans="1:3" s="159" customFormat="1" x14ac:dyDescent="0.2">
      <c r="A17" s="172">
        <v>41598</v>
      </c>
      <c r="B17" s="159" t="s">
        <v>108</v>
      </c>
      <c r="C17" s="159" t="s">
        <v>140</v>
      </c>
    </row>
    <row r="18" spans="1:3" s="159" customFormat="1" x14ac:dyDescent="0.2">
      <c r="A18" s="173">
        <v>41827</v>
      </c>
      <c r="B18" s="35" t="s">
        <v>143</v>
      </c>
      <c r="C18" s="35" t="s">
        <v>129</v>
      </c>
    </row>
    <row r="19" spans="1:3" s="159" customFormat="1" x14ac:dyDescent="0.2">
      <c r="A19" s="171">
        <v>41948</v>
      </c>
      <c r="B19" s="35" t="s">
        <v>168</v>
      </c>
      <c r="C19" s="35" t="s">
        <v>158</v>
      </c>
    </row>
    <row r="20" spans="1:3" s="159" customFormat="1" ht="25.5" x14ac:dyDescent="0.2">
      <c r="A20" s="174">
        <v>41948</v>
      </c>
      <c r="B20" s="166" t="s">
        <v>143</v>
      </c>
      <c r="C20" s="163" t="s">
        <v>197</v>
      </c>
    </row>
    <row r="21" spans="1:3" s="159" customFormat="1" x14ac:dyDescent="0.2">
      <c r="A21" s="171">
        <v>41948</v>
      </c>
      <c r="B21" s="35" t="s">
        <v>179</v>
      </c>
      <c r="C21" s="35" t="s">
        <v>158</v>
      </c>
    </row>
    <row r="22" spans="1:3" s="159" customFormat="1" x14ac:dyDescent="0.2">
      <c r="A22" s="171">
        <v>41948</v>
      </c>
      <c r="B22" s="35" t="s">
        <v>156</v>
      </c>
      <c r="C22" s="35" t="s">
        <v>129</v>
      </c>
    </row>
    <row r="23" spans="1:3" s="159" customFormat="1" x14ac:dyDescent="0.2">
      <c r="A23" s="171">
        <v>41948</v>
      </c>
      <c r="B23" s="35" t="s">
        <v>157</v>
      </c>
      <c r="C23" s="35" t="s">
        <v>158</v>
      </c>
    </row>
    <row r="24" spans="1:3" s="159" customFormat="1" x14ac:dyDescent="0.2">
      <c r="A24" s="171">
        <v>41948</v>
      </c>
      <c r="B24" s="35" t="s">
        <v>159</v>
      </c>
      <c r="C24" s="35" t="s">
        <v>160</v>
      </c>
    </row>
    <row r="25" spans="1:3" s="159" customFormat="1" x14ac:dyDescent="0.2">
      <c r="A25" s="171">
        <v>41948</v>
      </c>
      <c r="B25" s="35" t="s">
        <v>161</v>
      </c>
      <c r="C25" s="35" t="s">
        <v>129</v>
      </c>
    </row>
    <row r="26" spans="1:3" s="159" customFormat="1" x14ac:dyDescent="0.2">
      <c r="A26" s="171">
        <v>41948</v>
      </c>
      <c r="B26" s="35" t="s">
        <v>162</v>
      </c>
      <c r="C26" s="35" t="s">
        <v>129</v>
      </c>
    </row>
    <row r="27" spans="1:3" s="159" customFormat="1" x14ac:dyDescent="0.2">
      <c r="A27" s="171">
        <v>41948</v>
      </c>
      <c r="B27" s="35" t="s">
        <v>163</v>
      </c>
      <c r="C27" s="35" t="s">
        <v>158</v>
      </c>
    </row>
    <row r="28" spans="1:3" s="159" customFormat="1" x14ac:dyDescent="0.2">
      <c r="A28" s="171">
        <v>41948</v>
      </c>
      <c r="B28" s="35" t="s">
        <v>184</v>
      </c>
      <c r="C28" s="35" t="s">
        <v>129</v>
      </c>
    </row>
    <row r="29" spans="1:3" s="159" customFormat="1" x14ac:dyDescent="0.2">
      <c r="A29" s="173">
        <v>42403</v>
      </c>
      <c r="B29" s="35" t="s">
        <v>199</v>
      </c>
      <c r="C29" s="35" t="s">
        <v>129</v>
      </c>
    </row>
    <row r="30" spans="1:3" s="159" customFormat="1" x14ac:dyDescent="0.2">
      <c r="A30" s="173">
        <v>42644</v>
      </c>
      <c r="B30" s="35" t="s">
        <v>207</v>
      </c>
      <c r="C30" s="35" t="s">
        <v>129</v>
      </c>
    </row>
    <row r="31" spans="1:3" s="159" customFormat="1" x14ac:dyDescent="0.2">
      <c r="A31" s="173">
        <v>42644</v>
      </c>
      <c r="B31" s="35" t="s">
        <v>214</v>
      </c>
      <c r="C31" s="35" t="s">
        <v>215</v>
      </c>
    </row>
    <row r="32" spans="1:3" s="159" customFormat="1" ht="25.5" x14ac:dyDescent="0.2">
      <c r="A32" s="171">
        <v>42644</v>
      </c>
      <c r="B32" s="35" t="s">
        <v>157</v>
      </c>
      <c r="C32" s="168" t="s">
        <v>216</v>
      </c>
    </row>
    <row r="33" spans="1:4" s="159" customFormat="1" x14ac:dyDescent="0.2">
      <c r="A33" s="173">
        <v>42644</v>
      </c>
      <c r="B33" s="35" t="s">
        <v>208</v>
      </c>
      <c r="C33" s="35" t="s">
        <v>109</v>
      </c>
    </row>
    <row r="34" spans="1:4" s="166" customFormat="1" ht="25.5" x14ac:dyDescent="0.2">
      <c r="A34" s="174">
        <v>42744</v>
      </c>
      <c r="B34" s="166" t="s">
        <v>123</v>
      </c>
      <c r="C34" s="188" t="s">
        <v>218</v>
      </c>
      <c r="D34" s="166" t="s">
        <v>99</v>
      </c>
    </row>
    <row r="35" spans="1:4" s="159" customFormat="1" x14ac:dyDescent="0.2">
      <c r="A35" s="171">
        <v>42800</v>
      </c>
      <c r="B35" s="35" t="s">
        <v>220</v>
      </c>
      <c r="C35" s="35" t="s">
        <v>109</v>
      </c>
    </row>
    <row r="36" spans="1:4" s="159" customFormat="1" x14ac:dyDescent="0.2">
      <c r="A36" s="172">
        <v>43070</v>
      </c>
      <c r="B36" s="159" t="s">
        <v>214</v>
      </c>
      <c r="C36" s="159" t="s">
        <v>239</v>
      </c>
    </row>
    <row r="37" spans="1:4" s="159" customFormat="1" x14ac:dyDescent="0.2">
      <c r="A37" s="171">
        <v>43434</v>
      </c>
      <c r="B37" s="35" t="s">
        <v>245</v>
      </c>
      <c r="C37" s="35" t="s">
        <v>109</v>
      </c>
    </row>
    <row r="38" spans="1:4" s="159" customFormat="1" x14ac:dyDescent="0.2">
      <c r="A38" s="171">
        <v>43434</v>
      </c>
      <c r="B38" s="35" t="s">
        <v>246</v>
      </c>
      <c r="C38" s="35" t="s">
        <v>109</v>
      </c>
    </row>
    <row r="39" spans="1:4" s="159" customFormat="1" x14ac:dyDescent="0.2">
      <c r="A39" s="171">
        <v>43434</v>
      </c>
      <c r="B39" s="35" t="s">
        <v>247</v>
      </c>
      <c r="C39" s="35" t="s">
        <v>109</v>
      </c>
    </row>
    <row r="40" spans="1:4" s="159" customFormat="1" x14ac:dyDescent="0.2">
      <c r="A40" s="171">
        <v>43724</v>
      </c>
      <c r="B40" s="35" t="s">
        <v>267</v>
      </c>
      <c r="C40" s="35" t="s">
        <v>129</v>
      </c>
    </row>
    <row r="41" spans="1:4" s="159" customFormat="1" x14ac:dyDescent="0.2">
      <c r="A41" s="171">
        <v>43724</v>
      </c>
      <c r="B41" s="35" t="s">
        <v>268</v>
      </c>
      <c r="C41" s="35" t="s">
        <v>129</v>
      </c>
    </row>
    <row r="42" spans="1:4" s="159" customFormat="1" x14ac:dyDescent="0.2">
      <c r="A42" s="171">
        <v>43724</v>
      </c>
      <c r="B42" s="35" t="s">
        <v>269</v>
      </c>
      <c r="C42" s="35" t="s">
        <v>129</v>
      </c>
    </row>
    <row r="43" spans="1:4" s="159" customFormat="1" x14ac:dyDescent="0.2">
      <c r="A43" s="171">
        <v>43724</v>
      </c>
      <c r="B43" s="35" t="s">
        <v>270</v>
      </c>
      <c r="C43" s="35" t="s">
        <v>266</v>
      </c>
    </row>
    <row r="44" spans="1:4" s="159" customFormat="1" x14ac:dyDescent="0.2">
      <c r="A44" s="171">
        <v>43724</v>
      </c>
      <c r="B44" s="35" t="s">
        <v>276</v>
      </c>
      <c r="C44" s="35" t="s">
        <v>129</v>
      </c>
    </row>
    <row r="45" spans="1:4" s="159" customFormat="1" x14ac:dyDescent="0.2">
      <c r="A45" s="171">
        <v>43724</v>
      </c>
      <c r="B45" s="35" t="s">
        <v>265</v>
      </c>
      <c r="C45" s="35" t="s">
        <v>266</v>
      </c>
    </row>
    <row r="46" spans="1:4" s="159" customFormat="1" x14ac:dyDescent="0.2">
      <c r="A46" s="171">
        <v>43782</v>
      </c>
      <c r="B46" s="35" t="s">
        <v>279</v>
      </c>
      <c r="C46" s="35" t="s">
        <v>129</v>
      </c>
    </row>
    <row r="47" spans="1:4" s="159" customFormat="1" x14ac:dyDescent="0.2">
      <c r="A47" s="171">
        <v>43782</v>
      </c>
      <c r="B47" s="35" t="s">
        <v>278</v>
      </c>
      <c r="C47" s="35" t="s">
        <v>109</v>
      </c>
    </row>
    <row r="48" spans="1:4" s="159" customFormat="1" x14ac:dyDescent="0.2">
      <c r="A48" s="173">
        <v>44085</v>
      </c>
      <c r="B48" s="35" t="s">
        <v>290</v>
      </c>
      <c r="C48" s="35" t="s">
        <v>129</v>
      </c>
    </row>
    <row r="49" spans="1:3" s="159" customFormat="1" x14ac:dyDescent="0.2">
      <c r="A49" s="173">
        <v>44085</v>
      </c>
      <c r="B49" s="35" t="s">
        <v>291</v>
      </c>
      <c r="C49" s="35" t="s">
        <v>109</v>
      </c>
    </row>
    <row r="50" spans="1:3" s="159" customFormat="1" x14ac:dyDescent="0.2">
      <c r="A50" s="173">
        <v>44085</v>
      </c>
      <c r="B50" s="35" t="s">
        <v>292</v>
      </c>
      <c r="C50" s="35" t="s">
        <v>109</v>
      </c>
    </row>
    <row r="51" spans="1:3" s="159" customFormat="1" x14ac:dyDescent="0.2">
      <c r="A51" s="173">
        <v>44085</v>
      </c>
      <c r="B51" s="35" t="s">
        <v>293</v>
      </c>
      <c r="C51" s="35" t="s">
        <v>109</v>
      </c>
    </row>
    <row r="52" spans="1:3" s="159" customFormat="1" x14ac:dyDescent="0.2">
      <c r="A52" s="173">
        <v>44085</v>
      </c>
      <c r="B52" s="35" t="s">
        <v>294</v>
      </c>
      <c r="C52" s="35" t="s">
        <v>109</v>
      </c>
    </row>
    <row r="53" spans="1:3" s="159" customFormat="1" x14ac:dyDescent="0.2">
      <c r="A53" s="171">
        <v>44629</v>
      </c>
      <c r="B53" s="35" t="s">
        <v>301</v>
      </c>
      <c r="C53" s="35" t="s">
        <v>109</v>
      </c>
    </row>
    <row r="54" spans="1:3" s="203" customFormat="1" x14ac:dyDescent="0.2">
      <c r="A54" s="212">
        <v>45139</v>
      </c>
      <c r="B54" s="203" t="s">
        <v>317</v>
      </c>
      <c r="C54" s="203" t="s">
        <v>109</v>
      </c>
    </row>
    <row r="55" spans="1:3" s="203" customFormat="1" x14ac:dyDescent="0.2">
      <c r="A55" s="171">
        <v>45476</v>
      </c>
      <c r="B55" s="35" t="s">
        <v>332</v>
      </c>
      <c r="C55" s="35" t="s">
        <v>109</v>
      </c>
    </row>
    <row r="56" spans="1:3" s="159" customFormat="1" x14ac:dyDescent="0.2">
      <c r="A56" s="171"/>
    </row>
    <row r="57" spans="1:3" s="159" customFormat="1" x14ac:dyDescent="0.2">
      <c r="A57" s="171"/>
    </row>
    <row r="58" spans="1:3" s="159" customFormat="1" x14ac:dyDescent="0.2">
      <c r="A58" s="171"/>
    </row>
    <row r="59" spans="1:3" s="159" customFormat="1" x14ac:dyDescent="0.2">
      <c r="A59" s="171"/>
    </row>
    <row r="60" spans="1:3" s="163" customFormat="1" ht="25.5" customHeight="1" x14ac:dyDescent="0.2">
      <c r="A60" s="192" t="s">
        <v>280</v>
      </c>
    </row>
    <row r="61" spans="1:3" s="159" customFormat="1" x14ac:dyDescent="0.2">
      <c r="A61" s="172">
        <v>40436</v>
      </c>
      <c r="B61" s="159" t="s">
        <v>96</v>
      </c>
      <c r="C61" s="159" t="s">
        <v>260</v>
      </c>
    </row>
    <row r="62" spans="1:3" s="159" customFormat="1" x14ac:dyDescent="0.2">
      <c r="A62" s="173">
        <v>40680</v>
      </c>
      <c r="B62" s="35" t="s">
        <v>94</v>
      </c>
      <c r="C62" s="35" t="s">
        <v>106</v>
      </c>
    </row>
    <row r="63" spans="1:3" s="159" customFormat="1" x14ac:dyDescent="0.2">
      <c r="A63" s="176">
        <v>40774</v>
      </c>
      <c r="B63" s="159" t="s">
        <v>111</v>
      </c>
      <c r="C63" s="159" t="s">
        <v>260</v>
      </c>
    </row>
    <row r="64" spans="1:3" s="159" customFormat="1" x14ac:dyDescent="0.2">
      <c r="A64" s="173">
        <v>40849</v>
      </c>
      <c r="B64" s="35" t="s">
        <v>95</v>
      </c>
      <c r="C64" s="35" t="s">
        <v>260</v>
      </c>
    </row>
    <row r="65" spans="1:3" s="159" customFormat="1" x14ac:dyDescent="0.2">
      <c r="A65" s="176">
        <v>41185</v>
      </c>
      <c r="B65" s="159" t="s">
        <v>97</v>
      </c>
      <c r="C65" s="159" t="s">
        <v>115</v>
      </c>
    </row>
    <row r="66" spans="1:3" s="159" customFormat="1" x14ac:dyDescent="0.2">
      <c r="A66" s="171">
        <v>41247</v>
      </c>
      <c r="B66" s="35" t="s">
        <v>108</v>
      </c>
      <c r="C66" s="35" t="s">
        <v>122</v>
      </c>
    </row>
    <row r="67" spans="1:3" s="159" customFormat="1" x14ac:dyDescent="0.2">
      <c r="A67" s="171">
        <v>41247</v>
      </c>
      <c r="B67" s="35" t="s">
        <v>103</v>
      </c>
      <c r="C67" s="35" t="s">
        <v>122</v>
      </c>
    </row>
    <row r="68" spans="1:3" s="159" customFormat="1" x14ac:dyDescent="0.2">
      <c r="A68" s="171">
        <v>41247</v>
      </c>
      <c r="B68" s="35" t="s">
        <v>124</v>
      </c>
      <c r="C68" s="35" t="s">
        <v>122</v>
      </c>
    </row>
    <row r="69" spans="1:3" s="159" customFormat="1" x14ac:dyDescent="0.2">
      <c r="A69" s="172">
        <v>41345</v>
      </c>
      <c r="B69" s="159" t="s">
        <v>97</v>
      </c>
      <c r="C69" s="159" t="s">
        <v>261</v>
      </c>
    </row>
    <row r="70" spans="1:3" s="35" customFormat="1" x14ac:dyDescent="0.2">
      <c r="A70" s="171">
        <v>41598</v>
      </c>
      <c r="B70" s="35" t="s">
        <v>108</v>
      </c>
      <c r="C70" s="35" t="s">
        <v>141</v>
      </c>
    </row>
    <row r="71" spans="1:3" s="159" customFormat="1" x14ac:dyDescent="0.2">
      <c r="A71" s="176">
        <v>41948</v>
      </c>
      <c r="B71" s="159" t="s">
        <v>130</v>
      </c>
      <c r="C71" s="164" t="s">
        <v>188</v>
      </c>
    </row>
    <row r="72" spans="1:3" s="35" customFormat="1" x14ac:dyDescent="0.2">
      <c r="A72" s="173">
        <v>41948</v>
      </c>
      <c r="B72" s="35" t="s">
        <v>130</v>
      </c>
      <c r="C72" s="35" t="s">
        <v>260</v>
      </c>
    </row>
    <row r="73" spans="1:3" s="159" customFormat="1" ht="25.5" x14ac:dyDescent="0.2">
      <c r="A73" s="177">
        <v>42153</v>
      </c>
      <c r="B73" s="166" t="s">
        <v>103</v>
      </c>
      <c r="C73" s="163" t="s">
        <v>196</v>
      </c>
    </row>
    <row r="74" spans="1:3" s="35" customFormat="1" x14ac:dyDescent="0.2">
      <c r="A74" s="171">
        <v>42353</v>
      </c>
      <c r="B74" s="35" t="s">
        <v>94</v>
      </c>
      <c r="C74" s="35" t="s">
        <v>262</v>
      </c>
    </row>
    <row r="75" spans="1:3" s="159" customFormat="1" x14ac:dyDescent="0.2">
      <c r="A75" s="177">
        <v>42432</v>
      </c>
      <c r="B75" s="166" t="s">
        <v>168</v>
      </c>
      <c r="C75" s="163" t="s">
        <v>203</v>
      </c>
    </row>
    <row r="76" spans="1:3" s="159" customFormat="1" x14ac:dyDescent="0.2">
      <c r="A76" s="177">
        <v>42432</v>
      </c>
      <c r="B76" s="166" t="s">
        <v>103</v>
      </c>
      <c r="C76" s="163" t="s">
        <v>202</v>
      </c>
    </row>
    <row r="77" spans="1:3" s="159" customFormat="1" x14ac:dyDescent="0.2">
      <c r="A77" s="177">
        <v>42432</v>
      </c>
      <c r="B77" s="166" t="s">
        <v>124</v>
      </c>
      <c r="C77" s="163" t="s">
        <v>204</v>
      </c>
    </row>
    <row r="78" spans="1:3" s="159" customFormat="1" x14ac:dyDescent="0.2">
      <c r="A78" s="177">
        <v>42432</v>
      </c>
      <c r="B78" s="166" t="s">
        <v>163</v>
      </c>
      <c r="C78" s="163" t="s">
        <v>203</v>
      </c>
    </row>
    <row r="79" spans="1:3" s="35" customFormat="1" x14ac:dyDescent="0.2">
      <c r="A79" s="171">
        <v>42445</v>
      </c>
      <c r="B79" s="35" t="s">
        <v>161</v>
      </c>
      <c r="C79" s="35" t="s">
        <v>205</v>
      </c>
    </row>
    <row r="80" spans="1:3" s="159" customFormat="1" x14ac:dyDescent="0.2">
      <c r="A80" s="177">
        <v>42502</v>
      </c>
      <c r="B80" s="166" t="s">
        <v>154</v>
      </c>
      <c r="C80" s="163" t="s">
        <v>206</v>
      </c>
    </row>
    <row r="81" spans="1:3" s="35" customFormat="1" ht="51" x14ac:dyDescent="0.2">
      <c r="A81" s="178">
        <v>42668</v>
      </c>
      <c r="B81" s="167" t="s">
        <v>154</v>
      </c>
      <c r="C81" s="168" t="s">
        <v>263</v>
      </c>
    </row>
    <row r="82" spans="1:3" s="35" customFormat="1" ht="51" x14ac:dyDescent="0.2">
      <c r="A82" s="178">
        <v>42668</v>
      </c>
      <c r="B82" s="167" t="s">
        <v>155</v>
      </c>
      <c r="C82" s="168" t="s">
        <v>264</v>
      </c>
    </row>
    <row r="83" spans="1:3" s="159" customFormat="1" x14ac:dyDescent="0.2">
      <c r="A83" s="172">
        <v>42950</v>
      </c>
      <c r="B83" s="159" t="s">
        <v>108</v>
      </c>
      <c r="C83" s="159" t="s">
        <v>237</v>
      </c>
    </row>
    <row r="84" spans="1:3" s="159" customFormat="1" x14ac:dyDescent="0.2">
      <c r="A84" s="172">
        <v>42950</v>
      </c>
      <c r="B84" s="159" t="s">
        <v>103</v>
      </c>
      <c r="C84" s="159" t="s">
        <v>238</v>
      </c>
    </row>
    <row r="85" spans="1:3" s="159" customFormat="1" x14ac:dyDescent="0.2">
      <c r="A85" s="172">
        <v>42950</v>
      </c>
      <c r="B85" s="159" t="s">
        <v>125</v>
      </c>
      <c r="C85" s="159" t="s">
        <v>235</v>
      </c>
    </row>
    <row r="86" spans="1:3" s="159" customFormat="1" x14ac:dyDescent="0.2">
      <c r="A86" s="172">
        <v>42950</v>
      </c>
      <c r="B86" s="159" t="s">
        <v>124</v>
      </c>
      <c r="C86" s="159" t="s">
        <v>260</v>
      </c>
    </row>
    <row r="87" spans="1:3" s="159" customFormat="1" x14ac:dyDescent="0.2">
      <c r="A87" s="172">
        <v>42950</v>
      </c>
      <c r="B87" s="159" t="s">
        <v>159</v>
      </c>
      <c r="C87" s="159" t="s">
        <v>236</v>
      </c>
    </row>
    <row r="88" spans="1:3" s="159" customFormat="1" x14ac:dyDescent="0.2">
      <c r="A88" s="172">
        <v>42950</v>
      </c>
      <c r="B88" s="159" t="s">
        <v>162</v>
      </c>
      <c r="C88" s="159" t="s">
        <v>260</v>
      </c>
    </row>
    <row r="89" spans="1:3" s="159" customFormat="1" x14ac:dyDescent="0.2">
      <c r="A89" s="172">
        <v>42950</v>
      </c>
      <c r="B89" s="159" t="s">
        <v>163</v>
      </c>
      <c r="C89" s="159" t="s">
        <v>260</v>
      </c>
    </row>
    <row r="90" spans="1:3" s="35" customFormat="1" x14ac:dyDescent="0.2">
      <c r="A90" s="178">
        <v>43202</v>
      </c>
      <c r="B90" s="167" t="s">
        <v>184</v>
      </c>
      <c r="C90" s="168" t="s">
        <v>240</v>
      </c>
    </row>
    <row r="91" spans="1:3" s="159" customFormat="1" x14ac:dyDescent="0.2">
      <c r="A91" s="174">
        <v>43291</v>
      </c>
      <c r="B91" s="166" t="s">
        <v>168</v>
      </c>
      <c r="C91" s="163" t="s">
        <v>241</v>
      </c>
    </row>
    <row r="92" spans="1:3" s="159" customFormat="1" x14ac:dyDescent="0.2">
      <c r="A92" s="174">
        <v>43291</v>
      </c>
      <c r="B92" s="166" t="s">
        <v>156</v>
      </c>
      <c r="C92" s="163" t="s">
        <v>242</v>
      </c>
    </row>
    <row r="93" spans="1:3" s="159" customFormat="1" x14ac:dyDescent="0.2">
      <c r="A93" s="174">
        <v>43291</v>
      </c>
      <c r="B93" s="166" t="s">
        <v>208</v>
      </c>
      <c r="C93" s="163" t="s">
        <v>243</v>
      </c>
    </row>
    <row r="94" spans="1:3" s="159" customFormat="1" x14ac:dyDescent="0.2">
      <c r="A94" s="174">
        <v>43291</v>
      </c>
      <c r="B94" s="166" t="s">
        <v>123</v>
      </c>
      <c r="C94" s="163" t="s">
        <v>244</v>
      </c>
    </row>
    <row r="95" spans="1:3" s="159" customFormat="1" x14ac:dyDescent="0.2">
      <c r="A95" s="171">
        <v>43633</v>
      </c>
      <c r="B95" s="35" t="s">
        <v>179</v>
      </c>
      <c r="C95" s="35" t="s">
        <v>260</v>
      </c>
    </row>
    <row r="96" spans="1:3" s="35" customFormat="1" ht="25.5" x14ac:dyDescent="0.2">
      <c r="A96" s="175">
        <v>43633</v>
      </c>
      <c r="B96" s="167" t="s">
        <v>125</v>
      </c>
      <c r="C96" s="191" t="s">
        <v>259</v>
      </c>
    </row>
    <row r="97" spans="1:3" s="159" customFormat="1" x14ac:dyDescent="0.2">
      <c r="A97" s="171">
        <v>43633</v>
      </c>
      <c r="B97" s="35" t="s">
        <v>159</v>
      </c>
      <c r="C97" s="35" t="s">
        <v>260</v>
      </c>
    </row>
    <row r="98" spans="1:3" s="159" customFormat="1" x14ac:dyDescent="0.2">
      <c r="A98" s="176">
        <v>43784</v>
      </c>
      <c r="B98" s="159" t="s">
        <v>207</v>
      </c>
      <c r="C98" s="159" t="s">
        <v>260</v>
      </c>
    </row>
    <row r="99" spans="1:3" s="159" customFormat="1" x14ac:dyDescent="0.2">
      <c r="A99" s="171">
        <v>43846</v>
      </c>
      <c r="B99" s="35" t="s">
        <v>108</v>
      </c>
      <c r="C99" s="35" t="s">
        <v>260</v>
      </c>
    </row>
    <row r="100" spans="1:3" s="159" customFormat="1" x14ac:dyDescent="0.2">
      <c r="A100" s="171">
        <v>43846</v>
      </c>
      <c r="B100" s="35" t="s">
        <v>168</v>
      </c>
      <c r="C100" s="35" t="s">
        <v>282</v>
      </c>
    </row>
    <row r="101" spans="1:3" s="159" customFormat="1" x14ac:dyDescent="0.2">
      <c r="A101" s="171">
        <v>43846</v>
      </c>
      <c r="B101" s="35" t="s">
        <v>125</v>
      </c>
      <c r="C101" s="35" t="s">
        <v>283</v>
      </c>
    </row>
    <row r="102" spans="1:3" s="159" customFormat="1" x14ac:dyDescent="0.2">
      <c r="A102" s="171">
        <v>43846</v>
      </c>
      <c r="B102" s="35" t="s">
        <v>246</v>
      </c>
      <c r="C102" s="35" t="s">
        <v>260</v>
      </c>
    </row>
    <row r="103" spans="1:3" s="159" customFormat="1" x14ac:dyDescent="0.2">
      <c r="A103" s="171">
        <v>43846</v>
      </c>
      <c r="B103" s="35" t="s">
        <v>208</v>
      </c>
      <c r="C103" s="35" t="s">
        <v>284</v>
      </c>
    </row>
    <row r="104" spans="1:3" s="166" customFormat="1" ht="25.5" x14ac:dyDescent="0.2">
      <c r="A104" s="178">
        <v>43846</v>
      </c>
      <c r="B104" s="167" t="s">
        <v>123</v>
      </c>
      <c r="C104" s="195" t="s">
        <v>285</v>
      </c>
    </row>
    <row r="105" spans="1:3" s="159" customFormat="1" x14ac:dyDescent="0.2">
      <c r="A105" s="172">
        <v>44046</v>
      </c>
      <c r="B105" s="159" t="s">
        <v>103</v>
      </c>
      <c r="C105" s="159" t="s">
        <v>260</v>
      </c>
    </row>
    <row r="106" spans="1:3" s="35" customFormat="1" x14ac:dyDescent="0.2">
      <c r="A106" s="173">
        <v>44320</v>
      </c>
      <c r="B106" s="35" t="s">
        <v>292</v>
      </c>
      <c r="C106" s="195" t="s">
        <v>295</v>
      </c>
    </row>
    <row r="107" spans="1:3" s="159" customFormat="1" x14ac:dyDescent="0.2">
      <c r="A107" s="177">
        <v>44342</v>
      </c>
      <c r="B107" s="166" t="s">
        <v>291</v>
      </c>
      <c r="C107" s="163" t="s">
        <v>260</v>
      </c>
    </row>
    <row r="108" spans="1:3" s="159" customFormat="1" x14ac:dyDescent="0.2">
      <c r="A108" s="177">
        <v>44342</v>
      </c>
      <c r="B108" s="166" t="s">
        <v>278</v>
      </c>
      <c r="C108" s="163" t="s">
        <v>260</v>
      </c>
    </row>
    <row r="109" spans="1:3" s="159" customFormat="1" x14ac:dyDescent="0.2">
      <c r="A109" s="177">
        <v>44342</v>
      </c>
      <c r="B109" s="166" t="s">
        <v>294</v>
      </c>
      <c r="C109" s="163" t="s">
        <v>297</v>
      </c>
    </row>
    <row r="110" spans="1:3" s="159" customFormat="1" x14ac:dyDescent="0.2">
      <c r="A110" s="177">
        <v>44342</v>
      </c>
      <c r="B110" s="166" t="s">
        <v>157</v>
      </c>
      <c r="C110" s="163" t="s">
        <v>203</v>
      </c>
    </row>
    <row r="111" spans="1:3" s="159" customFormat="1" x14ac:dyDescent="0.2">
      <c r="A111" s="177">
        <v>44342</v>
      </c>
      <c r="B111" s="166" t="s">
        <v>184</v>
      </c>
      <c r="C111" s="163" t="s">
        <v>296</v>
      </c>
    </row>
    <row r="112" spans="1:3" s="35" customFormat="1" ht="25.5" x14ac:dyDescent="0.2">
      <c r="A112" s="175">
        <v>44470</v>
      </c>
      <c r="B112" s="167" t="s">
        <v>125</v>
      </c>
      <c r="C112" s="191" t="s">
        <v>298</v>
      </c>
    </row>
    <row r="113" spans="1:4" s="35" customFormat="1" x14ac:dyDescent="0.2">
      <c r="A113" s="175">
        <v>44470</v>
      </c>
      <c r="B113" s="167" t="s">
        <v>293</v>
      </c>
      <c r="C113" s="191" t="s">
        <v>260</v>
      </c>
    </row>
    <row r="114" spans="1:4" s="159" customFormat="1" x14ac:dyDescent="0.2">
      <c r="A114" s="177">
        <v>44511</v>
      </c>
      <c r="B114" s="166" t="s">
        <v>168</v>
      </c>
      <c r="C114" s="163" t="s">
        <v>260</v>
      </c>
    </row>
    <row r="115" spans="1:4" s="159" customFormat="1" x14ac:dyDescent="0.2">
      <c r="A115" s="177">
        <v>44511</v>
      </c>
      <c r="B115" s="166" t="s">
        <v>269</v>
      </c>
      <c r="C115" s="163" t="s">
        <v>260</v>
      </c>
    </row>
    <row r="116" spans="1:4" s="159" customFormat="1" x14ac:dyDescent="0.2">
      <c r="A116" s="177">
        <v>44511</v>
      </c>
      <c r="B116" s="166" t="s">
        <v>279</v>
      </c>
      <c r="C116" s="163" t="s">
        <v>260</v>
      </c>
    </row>
    <row r="117" spans="1:4" s="159" customFormat="1" x14ac:dyDescent="0.2">
      <c r="A117" s="177">
        <v>44511</v>
      </c>
      <c r="B117" s="166" t="s">
        <v>125</v>
      </c>
      <c r="C117" s="163" t="s">
        <v>260</v>
      </c>
    </row>
    <row r="118" spans="1:4" s="159" customFormat="1" x14ac:dyDescent="0.2">
      <c r="A118" s="177">
        <v>44511</v>
      </c>
      <c r="B118" s="159" t="s">
        <v>220</v>
      </c>
      <c r="C118" s="159" t="s">
        <v>299</v>
      </c>
    </row>
    <row r="119" spans="1:4" s="159" customFormat="1" x14ac:dyDescent="0.2">
      <c r="A119" s="177">
        <v>44511</v>
      </c>
      <c r="B119" s="166" t="s">
        <v>161</v>
      </c>
      <c r="C119" s="163" t="s">
        <v>260</v>
      </c>
    </row>
    <row r="120" spans="1:4" s="159" customFormat="1" x14ac:dyDescent="0.2">
      <c r="A120" s="177">
        <v>44511</v>
      </c>
      <c r="B120" s="159" t="s">
        <v>208</v>
      </c>
      <c r="C120" s="159" t="s">
        <v>300</v>
      </c>
    </row>
    <row r="121" spans="1:4" s="159" customFormat="1" x14ac:dyDescent="0.2">
      <c r="A121" s="177">
        <v>44511</v>
      </c>
      <c r="B121" s="159" t="s">
        <v>247</v>
      </c>
      <c r="C121" s="159" t="s">
        <v>203</v>
      </c>
    </row>
    <row r="122" spans="1:4" s="166" customFormat="1" ht="25.5" x14ac:dyDescent="0.2">
      <c r="A122" s="178">
        <v>44629</v>
      </c>
      <c r="B122" s="167" t="s">
        <v>312</v>
      </c>
      <c r="C122" s="195" t="s">
        <v>311</v>
      </c>
    </row>
    <row r="123" spans="1:4" s="159" customFormat="1" ht="38.25" x14ac:dyDescent="0.2">
      <c r="A123" s="174">
        <v>44726</v>
      </c>
      <c r="B123" s="166" t="s">
        <v>143</v>
      </c>
      <c r="C123" s="163" t="s">
        <v>314</v>
      </c>
    </row>
    <row r="124" spans="1:4" s="35" customFormat="1" x14ac:dyDescent="0.2">
      <c r="A124" s="175">
        <v>44943</v>
      </c>
      <c r="B124" s="167" t="s">
        <v>268</v>
      </c>
      <c r="C124" s="191" t="s">
        <v>260</v>
      </c>
    </row>
    <row r="125" spans="1:4" s="35" customFormat="1" x14ac:dyDescent="0.2">
      <c r="A125" s="175">
        <v>44943</v>
      </c>
      <c r="B125" s="167" t="s">
        <v>292</v>
      </c>
      <c r="C125" s="191" t="s">
        <v>260</v>
      </c>
    </row>
    <row r="126" spans="1:4" s="35" customFormat="1" x14ac:dyDescent="0.2">
      <c r="A126" s="175">
        <v>44943</v>
      </c>
      <c r="B126" s="167" t="s">
        <v>220</v>
      </c>
      <c r="C126" s="191" t="s">
        <v>260</v>
      </c>
    </row>
    <row r="127" spans="1:4" s="203" customFormat="1" x14ac:dyDescent="0.2">
      <c r="A127" s="200">
        <v>44951</v>
      </c>
      <c r="B127" s="201" t="s">
        <v>116</v>
      </c>
      <c r="C127" s="202" t="s">
        <v>260</v>
      </c>
      <c r="D127" s="204" t="s">
        <v>315</v>
      </c>
    </row>
    <row r="128" spans="1:4" s="35" customFormat="1" x14ac:dyDescent="0.2">
      <c r="A128" s="175">
        <v>44987</v>
      </c>
      <c r="B128" s="167" t="s">
        <v>199</v>
      </c>
      <c r="C128" s="191" t="s">
        <v>260</v>
      </c>
      <c r="D128" s="204" t="s">
        <v>316</v>
      </c>
    </row>
    <row r="129" spans="1:11" s="203" customFormat="1" ht="25.5" x14ac:dyDescent="0.2">
      <c r="A129" s="200">
        <v>45139</v>
      </c>
      <c r="B129" s="201" t="s">
        <v>143</v>
      </c>
      <c r="C129" s="211" t="s">
        <v>323</v>
      </c>
      <c r="D129" s="204" t="s">
        <v>316</v>
      </c>
    </row>
    <row r="130" spans="1:11" s="201" customFormat="1" x14ac:dyDescent="0.2">
      <c r="A130" s="178">
        <v>45247</v>
      </c>
      <c r="B130" s="167" t="s">
        <v>267</v>
      </c>
      <c r="C130" s="195" t="s">
        <v>260</v>
      </c>
      <c r="D130" s="204" t="s">
        <v>316</v>
      </c>
    </row>
    <row r="131" spans="1:11" s="201" customFormat="1" x14ac:dyDescent="0.2">
      <c r="A131" s="178">
        <v>45247</v>
      </c>
      <c r="B131" s="167" t="s">
        <v>156</v>
      </c>
      <c r="C131" s="195" t="s">
        <v>324</v>
      </c>
      <c r="D131" s="204" t="s">
        <v>316</v>
      </c>
    </row>
    <row r="132" spans="1:11" s="201" customFormat="1" x14ac:dyDescent="0.2">
      <c r="A132" s="178">
        <v>45247</v>
      </c>
      <c r="B132" s="167" t="s">
        <v>294</v>
      </c>
      <c r="C132" s="195" t="s">
        <v>260</v>
      </c>
      <c r="D132" s="204" t="s">
        <v>316</v>
      </c>
    </row>
    <row r="133" spans="1:11" s="201" customFormat="1" x14ac:dyDescent="0.2">
      <c r="A133" s="178">
        <v>45247</v>
      </c>
      <c r="B133" s="167" t="s">
        <v>157</v>
      </c>
      <c r="C133" s="195" t="s">
        <v>325</v>
      </c>
      <c r="D133" s="204" t="s">
        <v>316</v>
      </c>
    </row>
    <row r="134" spans="1:11" s="201" customFormat="1" x14ac:dyDescent="0.2">
      <c r="A134" s="178">
        <v>45247</v>
      </c>
      <c r="B134" s="167" t="s">
        <v>276</v>
      </c>
      <c r="C134" s="195" t="s">
        <v>260</v>
      </c>
      <c r="D134" s="204" t="s">
        <v>316</v>
      </c>
    </row>
    <row r="135" spans="1:11" s="201" customFormat="1" ht="25.5" x14ac:dyDescent="0.2">
      <c r="A135" s="178">
        <v>45247</v>
      </c>
      <c r="B135" s="167" t="s">
        <v>247</v>
      </c>
      <c r="C135" s="195" t="s">
        <v>326</v>
      </c>
      <c r="D135" s="204" t="s">
        <v>316</v>
      </c>
    </row>
    <row r="136" spans="1:11" s="203" customFormat="1" x14ac:dyDescent="0.2">
      <c r="A136" s="200">
        <v>45393</v>
      </c>
      <c r="B136" s="201" t="s">
        <v>265</v>
      </c>
      <c r="C136" s="163" t="s">
        <v>260</v>
      </c>
      <c r="D136" s="204" t="s">
        <v>316</v>
      </c>
    </row>
    <row r="137" spans="1:11" s="167" customFormat="1" ht="51" x14ac:dyDescent="0.2">
      <c r="A137" s="175">
        <v>45476</v>
      </c>
      <c r="B137" s="167" t="s">
        <v>143</v>
      </c>
      <c r="C137" s="195" t="s">
        <v>331</v>
      </c>
      <c r="D137" s="214" t="s">
        <v>316</v>
      </c>
    </row>
    <row r="138" spans="1:11" s="167" customFormat="1" x14ac:dyDescent="0.2">
      <c r="A138" s="175">
        <v>45476</v>
      </c>
      <c r="B138" s="167" t="s">
        <v>214</v>
      </c>
      <c r="C138" s="195" t="s">
        <v>260</v>
      </c>
      <c r="D138" s="214" t="s">
        <v>316</v>
      </c>
    </row>
    <row r="139" spans="1:11" s="219" customFormat="1" x14ac:dyDescent="0.2">
      <c r="A139" s="215">
        <v>45609</v>
      </c>
      <c r="B139" s="216" t="s">
        <v>143</v>
      </c>
      <c r="C139" s="217" t="s">
        <v>341</v>
      </c>
      <c r="D139" s="218" t="s">
        <v>316</v>
      </c>
    </row>
    <row r="140" spans="1:11" s="201" customFormat="1" x14ac:dyDescent="0.2">
      <c r="A140" s="178">
        <v>45715</v>
      </c>
      <c r="B140" s="167" t="s">
        <v>290</v>
      </c>
      <c r="C140" s="195" t="s">
        <v>260</v>
      </c>
      <c r="D140" s="221" t="s">
        <v>316</v>
      </c>
    </row>
    <row r="141" spans="1:11" s="201" customFormat="1" x14ac:dyDescent="0.2">
      <c r="A141" s="178">
        <v>45715</v>
      </c>
      <c r="B141" s="167" t="s">
        <v>332</v>
      </c>
      <c r="C141" s="195" t="s">
        <v>260</v>
      </c>
      <c r="D141" s="221" t="s">
        <v>316</v>
      </c>
      <c r="I141" s="79"/>
      <c r="J141" s="79"/>
      <c r="K141" s="3"/>
    </row>
    <row r="142" spans="1:11" s="201" customFormat="1" x14ac:dyDescent="0.2">
      <c r="A142" s="178">
        <v>45715</v>
      </c>
      <c r="B142" s="167" t="s">
        <v>336</v>
      </c>
      <c r="C142" s="195" t="s">
        <v>260</v>
      </c>
      <c r="D142" s="221" t="s">
        <v>316</v>
      </c>
      <c r="I142" s="79"/>
      <c r="J142" s="79"/>
      <c r="K142" s="3"/>
    </row>
    <row r="143" spans="1:11" s="219" customFormat="1" x14ac:dyDescent="0.2">
      <c r="A143" s="222">
        <v>45785</v>
      </c>
      <c r="B143" s="219" t="s">
        <v>128</v>
      </c>
      <c r="C143" s="219" t="s">
        <v>342</v>
      </c>
      <c r="D143" s="218" t="s">
        <v>316</v>
      </c>
      <c r="I143" s="79"/>
      <c r="J143" s="79"/>
      <c r="K143" s="3"/>
    </row>
    <row r="144" spans="1:11" s="219" customFormat="1" x14ac:dyDescent="0.2">
      <c r="A144" s="222">
        <v>45785</v>
      </c>
      <c r="B144" s="219" t="s">
        <v>301</v>
      </c>
      <c r="C144" s="219" t="s">
        <v>343</v>
      </c>
      <c r="D144" s="218" t="s">
        <v>316</v>
      </c>
      <c r="I144" s="3"/>
      <c r="J144" s="3"/>
      <c r="K144" s="3"/>
    </row>
    <row r="145" spans="1:11" s="201" customFormat="1" x14ac:dyDescent="0.2">
      <c r="A145" s="178">
        <v>46034</v>
      </c>
      <c r="B145" s="167" t="s">
        <v>270</v>
      </c>
      <c r="C145" s="195" t="s">
        <v>260</v>
      </c>
      <c r="D145" s="221" t="s">
        <v>316</v>
      </c>
      <c r="I145" s="79"/>
      <c r="J145" s="79"/>
      <c r="K145" s="3"/>
    </row>
    <row r="146" spans="1:11" s="159" customFormat="1" x14ac:dyDescent="0.2">
      <c r="A146" s="174">
        <v>46035</v>
      </c>
      <c r="B146" s="166" t="s">
        <v>143</v>
      </c>
      <c r="C146" s="211" t="s">
        <v>350</v>
      </c>
      <c r="D146" s="218" t="s">
        <v>316</v>
      </c>
      <c r="I146" s="3"/>
      <c r="J146" s="3"/>
      <c r="K146" s="3"/>
    </row>
    <row r="147" spans="1:11" s="167" customFormat="1" ht="25.5" x14ac:dyDescent="0.2">
      <c r="A147" s="175">
        <v>46083</v>
      </c>
      <c r="B147" s="167" t="s">
        <v>143</v>
      </c>
      <c r="C147" s="195" t="s">
        <v>357</v>
      </c>
      <c r="D147" s="214" t="s">
        <v>316</v>
      </c>
    </row>
    <row r="148" spans="1:11" s="159" customFormat="1" x14ac:dyDescent="0.2">
      <c r="A148" s="171"/>
      <c r="I148" s="79"/>
      <c r="J148" s="79"/>
      <c r="K148" s="3"/>
    </row>
    <row r="149" spans="1:11" s="159" customFormat="1" x14ac:dyDescent="0.2">
      <c r="A149" s="171"/>
      <c r="G149" s="143"/>
      <c r="I149" s="203"/>
      <c r="J149" s="203"/>
      <c r="K149" s="203"/>
    </row>
    <row r="150" spans="1:11" s="159" customFormat="1" x14ac:dyDescent="0.2">
      <c r="A150" s="171"/>
      <c r="G150" s="143"/>
    </row>
    <row r="151" spans="1:11" s="159" customFormat="1" x14ac:dyDescent="0.2">
      <c r="A151" s="194" t="s">
        <v>114</v>
      </c>
    </row>
    <row r="152" spans="1:11" s="159" customFormat="1" ht="51" x14ac:dyDescent="0.2">
      <c r="A152" s="174">
        <v>41948</v>
      </c>
      <c r="B152" s="166" t="s">
        <v>125</v>
      </c>
      <c r="C152" s="164" t="s">
        <v>189</v>
      </c>
    </row>
    <row r="153" spans="1:11" s="159" customFormat="1" ht="38.25" x14ac:dyDescent="0.2">
      <c r="A153" s="175">
        <v>42293</v>
      </c>
      <c r="B153" s="167" t="s">
        <v>143</v>
      </c>
      <c r="C153" s="168" t="s">
        <v>198</v>
      </c>
    </row>
    <row r="154" spans="1:11" s="203" customFormat="1" ht="25.5" x14ac:dyDescent="0.2">
      <c r="A154" s="200">
        <v>45562</v>
      </c>
      <c r="B154" s="201" t="s">
        <v>143</v>
      </c>
      <c r="C154" s="211" t="s">
        <v>337</v>
      </c>
    </row>
    <row r="155" spans="1:11" s="203" customFormat="1" x14ac:dyDescent="0.2">
      <c r="A155" s="200">
        <v>45562</v>
      </c>
      <c r="B155" s="201" t="s">
        <v>317</v>
      </c>
      <c r="C155" s="211" t="s">
        <v>338</v>
      </c>
    </row>
    <row r="156" spans="1:11" s="203" customFormat="1" ht="25.5" x14ac:dyDescent="0.2">
      <c r="A156" s="200">
        <v>45562</v>
      </c>
      <c r="B156" s="201" t="s">
        <v>301</v>
      </c>
      <c r="C156" s="211" t="s">
        <v>339</v>
      </c>
    </row>
    <row r="157" spans="1:11" s="203" customFormat="1" x14ac:dyDescent="0.2">
      <c r="A157" s="200">
        <v>45562</v>
      </c>
      <c r="B157" s="201" t="s">
        <v>270</v>
      </c>
      <c r="C157" s="211" t="s">
        <v>340</v>
      </c>
    </row>
    <row r="158" spans="1:11" s="203" customFormat="1" x14ac:dyDescent="0.2">
      <c r="A158" s="200">
        <v>45562</v>
      </c>
      <c r="B158" s="201" t="s">
        <v>247</v>
      </c>
      <c r="C158" s="211" t="s">
        <v>338</v>
      </c>
    </row>
    <row r="159" spans="1:11" s="159" customFormat="1" x14ac:dyDescent="0.2">
      <c r="A159" s="176"/>
    </row>
  </sheetData>
  <sortState xmlns:xlrd2="http://schemas.microsoft.com/office/spreadsheetml/2017/richdata2" ref="A130:D135">
    <sortCondition ref="B130:B135"/>
  </sortState>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12</vt:i4>
      </vt:variant>
    </vt:vector>
  </HeadingPairs>
  <TitlesOfParts>
    <vt:vector size="17"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 F</cp:lastModifiedBy>
  <cp:lastPrinted>2026-03-02T15:17:54Z</cp:lastPrinted>
  <dcterms:created xsi:type="dcterms:W3CDTF">1998-06-02T12:05:01Z</dcterms:created>
  <dcterms:modified xsi:type="dcterms:W3CDTF">2026-03-02T15:18:33Z</dcterms:modified>
</cp:coreProperties>
</file>