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codeName="{DD97A8EA-9A9A-E61F-A557-7D5A7D7259CE}"/>
  <workbookPr codeName="ThisWorkbook"/>
  <mc:AlternateContent xmlns:mc="http://schemas.openxmlformats.org/markup-compatibility/2006">
    <mc:Choice Requires="x15">
      <x15ac:absPath xmlns:x15ac="http://schemas.microsoft.com/office/spreadsheetml/2010/11/ac" url="O:\Departments\Marketing\TRAILBLAZER\2026\Apr\Pricelists\Excel\"/>
    </mc:Choice>
  </mc:AlternateContent>
  <xr:revisionPtr revIDLastSave="0" documentId="8_{494C5815-0DD4-4B0B-BAD2-71E833316CA3}" xr6:coauthVersionLast="47" xr6:coauthVersionMax="47" xr10:uidLastSave="{00000000-0000-0000-0000-000000000000}"/>
  <bookViews>
    <workbookView xWindow="-120" yWindow="-120" windowWidth="29040" windowHeight="17520" activeTab="2" xr2:uid="{00000000-000D-0000-FFFF-FFFF00000000}"/>
  </bookViews>
  <sheets>
    <sheet name="Instructions" sheetId="5" r:id="rId1"/>
    <sheet name="Index" sheetId="4" r:id="rId2"/>
    <sheet name="Price List" sheetId="1" r:id="rId3"/>
    <sheet name="Websites" sheetId="6" r:id="rId4"/>
    <sheet name="Changes" sheetId="3" r:id="rId5"/>
  </sheets>
  <definedNames>
    <definedName name="Cost">'Price List'!#REF!</definedName>
    <definedName name="Customer">'Price List'!$X$13:$Y$170</definedName>
    <definedName name="Customer_Cost">'Price List'!$AA$13:$AH$170</definedName>
    <definedName name="Customer_List">'Price List'!$C$13:$U$170</definedName>
    <definedName name="Group">Instructions!$B$38:$H$44</definedName>
    <definedName name="Header">'Price List'!$13:$18</definedName>
    <definedName name="Index">Index!$A$1:$K$49</definedName>
    <definedName name="Price_Calculation">'Price List'!#REF!</definedName>
    <definedName name="Price_Change">'Price List'!#REF!</definedName>
    <definedName name="Price_List">'Price List'!$C$13:$U$170</definedName>
    <definedName name="_xlnm.Print_Area" localSheetId="4">Changes!$A$1:$C$28</definedName>
    <definedName name="_xlnm.Print_Area" localSheetId="1">Index!$A$1:$K$49</definedName>
    <definedName name="_xlnm.Print_Area" localSheetId="2">'Price List'!$C$13:$U$170</definedName>
    <definedName name="_xlnm.Print_Titles" localSheetId="4">Changes!$1:$2</definedName>
    <definedName name="_xlnm.Print_Titles" localSheetId="2">'Price List'!$C:$N,'Price List'!$13:$18</definedName>
    <definedName name="Purchasing_Cost">'Price List'!#REF!</definedName>
    <definedName name="Round">'Price List'!$D$174:$E$183</definedName>
    <definedName name="Suggested">Instructions!$H$55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N141" i="1" l="1"/>
  <c r="AM141" i="1"/>
  <c r="AL141" i="1"/>
  <c r="X141" i="1"/>
  <c r="AC141" i="1" s="1"/>
  <c r="V141" i="1"/>
  <c r="AN142" i="1"/>
  <c r="AM142" i="1"/>
  <c r="AL142" i="1"/>
  <c r="X142" i="1"/>
  <c r="AC142" i="1" s="1"/>
  <c r="V142" i="1"/>
  <c r="AN133" i="1"/>
  <c r="AM133" i="1"/>
  <c r="AL133" i="1"/>
  <c r="X133" i="1"/>
  <c r="AC133" i="1" s="1"/>
  <c r="V133" i="1"/>
  <c r="AN92" i="1"/>
  <c r="AM92" i="1"/>
  <c r="AL92" i="1"/>
  <c r="X92" i="1"/>
  <c r="AC92" i="1" s="1"/>
  <c r="V92" i="1"/>
  <c r="AN108" i="1"/>
  <c r="AM108" i="1"/>
  <c r="AL108" i="1"/>
  <c r="X108" i="1"/>
  <c r="AC108" i="1" s="1"/>
  <c r="V108" i="1"/>
  <c r="AN107" i="1"/>
  <c r="AM107" i="1"/>
  <c r="AL107" i="1"/>
  <c r="X107" i="1"/>
  <c r="AC107" i="1" s="1"/>
  <c r="V107" i="1"/>
  <c r="AN106" i="1"/>
  <c r="AM106" i="1"/>
  <c r="AL106" i="1"/>
  <c r="X106" i="1"/>
  <c r="AC106" i="1" s="1"/>
  <c r="V106" i="1"/>
  <c r="AN105" i="1"/>
  <c r="AM105" i="1"/>
  <c r="AL105" i="1"/>
  <c r="X105" i="1"/>
  <c r="AC105" i="1" s="1"/>
  <c r="V105" i="1"/>
  <c r="AN104" i="1"/>
  <c r="AM104" i="1"/>
  <c r="AL104" i="1"/>
  <c r="X104" i="1"/>
  <c r="AC104" i="1" s="1"/>
  <c r="V104" i="1"/>
  <c r="AN93" i="1"/>
  <c r="AM93" i="1"/>
  <c r="AL93" i="1"/>
  <c r="X93" i="1"/>
  <c r="AC93" i="1" s="1"/>
  <c r="V93" i="1"/>
  <c r="AN91" i="1"/>
  <c r="AM91" i="1"/>
  <c r="AL91" i="1"/>
  <c r="X91" i="1"/>
  <c r="AC91" i="1" s="1"/>
  <c r="V91" i="1"/>
  <c r="AN90" i="1"/>
  <c r="AM90" i="1"/>
  <c r="AL90" i="1"/>
  <c r="X90" i="1"/>
  <c r="AC90" i="1" s="1"/>
  <c r="V90" i="1"/>
  <c r="AN89" i="1"/>
  <c r="AM89" i="1"/>
  <c r="AL89" i="1"/>
  <c r="X89" i="1"/>
  <c r="AC89" i="1" s="1"/>
  <c r="V89" i="1"/>
  <c r="AN88" i="1"/>
  <c r="AM88" i="1"/>
  <c r="AL88" i="1"/>
  <c r="X88" i="1"/>
  <c r="AC88" i="1" s="1"/>
  <c r="V88" i="1"/>
  <c r="AN87" i="1"/>
  <c r="AM87" i="1"/>
  <c r="AL87" i="1"/>
  <c r="X87" i="1"/>
  <c r="AC87" i="1" s="1"/>
  <c r="V87" i="1"/>
  <c r="AN86" i="1"/>
  <c r="AM86" i="1"/>
  <c r="AL86" i="1"/>
  <c r="X86" i="1"/>
  <c r="AC86" i="1" s="1"/>
  <c r="V86" i="1"/>
  <c r="AN81" i="1"/>
  <c r="AM81" i="1"/>
  <c r="AL81" i="1"/>
  <c r="X81" i="1"/>
  <c r="AC81" i="1" s="1"/>
  <c r="V81" i="1"/>
  <c r="AN82" i="1"/>
  <c r="AM82" i="1"/>
  <c r="AL82" i="1"/>
  <c r="X82" i="1"/>
  <c r="AC82" i="1" s="1"/>
  <c r="V82" i="1"/>
  <c r="AN80" i="1"/>
  <c r="AM80" i="1"/>
  <c r="AL80" i="1"/>
  <c r="X80" i="1"/>
  <c r="AC80" i="1" s="1"/>
  <c r="V80" i="1"/>
  <c r="AN79" i="1"/>
  <c r="AM79" i="1"/>
  <c r="AL79" i="1"/>
  <c r="X79" i="1"/>
  <c r="AC79" i="1" s="1"/>
  <c r="V79" i="1"/>
  <c r="AN78" i="1"/>
  <c r="AM78" i="1"/>
  <c r="AL78" i="1"/>
  <c r="X78" i="1"/>
  <c r="AC78" i="1" s="1"/>
  <c r="V78" i="1"/>
  <c r="AN138" i="1"/>
  <c r="AM138" i="1"/>
  <c r="AL138" i="1"/>
  <c r="X138" i="1"/>
  <c r="AC138" i="1" s="1"/>
  <c r="V138" i="1"/>
  <c r="AN137" i="1"/>
  <c r="AM137" i="1"/>
  <c r="AL137" i="1"/>
  <c r="X137" i="1"/>
  <c r="AC137" i="1" s="1"/>
  <c r="V137" i="1"/>
  <c r="AN140" i="1"/>
  <c r="AM140" i="1"/>
  <c r="AL140" i="1"/>
  <c r="X140" i="1"/>
  <c r="AC140" i="1" s="1"/>
  <c r="V140" i="1"/>
  <c r="AN139" i="1"/>
  <c r="AM139" i="1"/>
  <c r="AL139" i="1"/>
  <c r="X139" i="1"/>
  <c r="AC139" i="1" s="1"/>
  <c r="V139" i="1"/>
  <c r="AN131" i="1"/>
  <c r="AM131" i="1"/>
  <c r="AL131" i="1"/>
  <c r="X131" i="1"/>
  <c r="AC131" i="1" s="1"/>
  <c r="V131" i="1"/>
  <c r="AN132" i="1"/>
  <c r="AM132" i="1"/>
  <c r="AL132" i="1"/>
  <c r="X132" i="1"/>
  <c r="AC132" i="1" s="1"/>
  <c r="V132" i="1"/>
  <c r="AN114" i="1"/>
  <c r="AM114" i="1"/>
  <c r="AL114" i="1"/>
  <c r="X114" i="1"/>
  <c r="AC114" i="1" s="1"/>
  <c r="V114" i="1"/>
  <c r="AN115" i="1"/>
  <c r="AM115" i="1"/>
  <c r="AL115" i="1"/>
  <c r="X115" i="1"/>
  <c r="AC115" i="1" s="1"/>
  <c r="V115" i="1"/>
  <c r="AN57" i="1"/>
  <c r="AM57" i="1"/>
  <c r="AL57" i="1"/>
  <c r="X57" i="1"/>
  <c r="AC57" i="1" s="1"/>
  <c r="V57" i="1"/>
  <c r="AN56" i="1"/>
  <c r="AM56" i="1"/>
  <c r="AL56" i="1"/>
  <c r="X56" i="1"/>
  <c r="AC56" i="1" s="1"/>
  <c r="V56" i="1"/>
  <c r="AN55" i="1"/>
  <c r="AM55" i="1"/>
  <c r="AL55" i="1"/>
  <c r="X55" i="1"/>
  <c r="AC55" i="1" s="1"/>
  <c r="V55" i="1"/>
  <c r="AN53" i="1"/>
  <c r="AM53" i="1"/>
  <c r="AL53" i="1"/>
  <c r="X53" i="1"/>
  <c r="AC53" i="1" s="1"/>
  <c r="V53" i="1"/>
  <c r="AN52" i="1"/>
  <c r="AM52" i="1"/>
  <c r="AL52" i="1"/>
  <c r="X52" i="1"/>
  <c r="AC52" i="1" s="1"/>
  <c r="V52" i="1"/>
  <c r="AN51" i="1"/>
  <c r="AM51" i="1"/>
  <c r="AL51" i="1"/>
  <c r="X51" i="1"/>
  <c r="AC51" i="1" s="1"/>
  <c r="V51" i="1"/>
  <c r="AN43" i="1"/>
  <c r="AM43" i="1"/>
  <c r="AL43" i="1"/>
  <c r="X43" i="1"/>
  <c r="AC43" i="1" s="1"/>
  <c r="V43" i="1"/>
  <c r="AN42" i="1"/>
  <c r="AM42" i="1"/>
  <c r="AL42" i="1"/>
  <c r="X42" i="1"/>
  <c r="AC42" i="1" s="1"/>
  <c r="V42" i="1"/>
  <c r="AN41" i="1"/>
  <c r="AM41" i="1"/>
  <c r="AL41" i="1"/>
  <c r="X41" i="1"/>
  <c r="AC41" i="1" s="1"/>
  <c r="V41" i="1"/>
  <c r="AN40" i="1"/>
  <c r="AM40" i="1"/>
  <c r="AL40" i="1"/>
  <c r="X40" i="1"/>
  <c r="AC40" i="1" s="1"/>
  <c r="V40" i="1"/>
  <c r="AN39" i="1"/>
  <c r="AM39" i="1"/>
  <c r="AL39" i="1"/>
  <c r="X39" i="1"/>
  <c r="AC39" i="1" s="1"/>
  <c r="V39" i="1"/>
  <c r="AN38" i="1"/>
  <c r="AM38" i="1"/>
  <c r="AL38" i="1"/>
  <c r="X38" i="1"/>
  <c r="AC38" i="1" s="1"/>
  <c r="V38" i="1"/>
  <c r="AN30" i="1"/>
  <c r="AM30" i="1"/>
  <c r="AL30" i="1"/>
  <c r="X30" i="1"/>
  <c r="AC30" i="1" s="1"/>
  <c r="V30" i="1"/>
  <c r="AN29" i="1" l="1"/>
  <c r="AM29" i="1"/>
  <c r="AL29" i="1"/>
  <c r="X29" i="1"/>
  <c r="AC29" i="1" s="1"/>
  <c r="V29" i="1"/>
  <c r="AN28" i="1"/>
  <c r="AM28" i="1"/>
  <c r="AL28" i="1"/>
  <c r="X28" i="1"/>
  <c r="AC28" i="1" s="1"/>
  <c r="V28" i="1"/>
  <c r="AN26" i="1"/>
  <c r="AM26" i="1"/>
  <c r="AL26" i="1"/>
  <c r="X26" i="1"/>
  <c r="AC26" i="1" s="1"/>
  <c r="V26" i="1"/>
  <c r="AN25" i="1"/>
  <c r="AM25" i="1"/>
  <c r="AL25" i="1"/>
  <c r="X25" i="1"/>
  <c r="AC25" i="1" s="1"/>
  <c r="V25" i="1"/>
  <c r="AN27" i="1"/>
  <c r="AM27" i="1"/>
  <c r="AL27" i="1"/>
  <c r="X27" i="1"/>
  <c r="AC27" i="1" s="1"/>
  <c r="V27" i="1"/>
  <c r="AN34" i="1" l="1"/>
  <c r="AM34" i="1"/>
  <c r="AL34" i="1"/>
  <c r="X34" i="1"/>
  <c r="AC34" i="1" s="1"/>
  <c r="V34" i="1"/>
  <c r="V1" i="1"/>
  <c r="X1" i="1"/>
  <c r="AC1" i="1" s="1"/>
  <c r="AL1" i="1"/>
  <c r="AM1" i="1"/>
  <c r="AN1" i="1"/>
  <c r="V2" i="1"/>
  <c r="X2" i="1"/>
  <c r="AC2" i="1" s="1"/>
  <c r="AL2" i="1"/>
  <c r="AM2" i="1"/>
  <c r="AN2" i="1"/>
  <c r="V3" i="1"/>
  <c r="X3" i="1"/>
  <c r="AC3" i="1" s="1"/>
  <c r="AL3" i="1"/>
  <c r="AM3" i="1"/>
  <c r="AN3" i="1"/>
  <c r="V4" i="1"/>
  <c r="X4" i="1"/>
  <c r="AC4" i="1" s="1"/>
  <c r="AL4" i="1"/>
  <c r="AM4" i="1"/>
  <c r="AN4" i="1"/>
  <c r="V5" i="1"/>
  <c r="X5" i="1"/>
  <c r="AC5" i="1" s="1"/>
  <c r="AL5" i="1"/>
  <c r="AM5" i="1"/>
  <c r="AN5" i="1"/>
  <c r="V6" i="1"/>
  <c r="X6" i="1"/>
  <c r="AC6" i="1" s="1"/>
  <c r="AL6" i="1"/>
  <c r="AM6" i="1"/>
  <c r="AN6" i="1"/>
  <c r="V7" i="1"/>
  <c r="X7" i="1"/>
  <c r="AC7" i="1" s="1"/>
  <c r="AL7" i="1"/>
  <c r="AM7" i="1"/>
  <c r="AN7" i="1"/>
  <c r="T11" i="1"/>
  <c r="T18" i="1" s="1"/>
  <c r="O13" i="1"/>
  <c r="U14" i="1"/>
  <c r="AF14" i="1"/>
  <c r="C16" i="1"/>
  <c r="AH16" i="1"/>
  <c r="V18" i="1"/>
  <c r="AC18" i="1"/>
  <c r="AD18" i="1"/>
  <c r="AE18" i="1"/>
  <c r="AF18" i="1"/>
  <c r="AG18" i="1"/>
  <c r="AH18" i="1"/>
  <c r="AK18" i="1"/>
  <c r="AL18" i="1"/>
  <c r="AM18" i="1"/>
  <c r="AN18" i="1"/>
  <c r="F3" i="4"/>
  <c r="A6" i="4"/>
  <c r="B22" i="5"/>
  <c r="T141" i="1" l="1"/>
  <c r="Y141" i="1"/>
  <c r="AD141" i="1" s="1"/>
  <c r="AK141" i="1" s="1"/>
  <c r="AH141" i="1" s="1"/>
  <c r="AE141" i="1" s="1"/>
  <c r="Y104" i="1"/>
  <c r="AD104" i="1" s="1"/>
  <c r="AK104" i="1" s="1"/>
  <c r="AH104" i="1" s="1"/>
  <c r="AE104" i="1" s="1"/>
  <c r="T105" i="1"/>
  <c r="Y106" i="1"/>
  <c r="AD106" i="1" s="1"/>
  <c r="AK106" i="1" s="1"/>
  <c r="AH106" i="1" s="1"/>
  <c r="AE106" i="1" s="1"/>
  <c r="T80" i="1"/>
  <c r="T87" i="1"/>
  <c r="T81" i="1"/>
  <c r="T78" i="1"/>
  <c r="Y108" i="1"/>
  <c r="AD108" i="1" s="1"/>
  <c r="AK108" i="1" s="1"/>
  <c r="AH108" i="1" s="1"/>
  <c r="AE108" i="1" s="1"/>
  <c r="Y107" i="1"/>
  <c r="AD107" i="1" s="1"/>
  <c r="AK107" i="1" s="1"/>
  <c r="AH107" i="1" s="1"/>
  <c r="AE107" i="1" s="1"/>
  <c r="T79" i="1"/>
  <c r="Y91" i="1"/>
  <c r="AD91" i="1" s="1"/>
  <c r="AK91" i="1" s="1"/>
  <c r="AH91" i="1" s="1"/>
  <c r="AE91" i="1" s="1"/>
  <c r="Y138" i="1"/>
  <c r="AD138" i="1" s="1"/>
  <c r="AK138" i="1" s="1"/>
  <c r="AH138" i="1" s="1"/>
  <c r="AE138" i="1" s="1"/>
  <c r="Y137" i="1"/>
  <c r="AD137" i="1" s="1"/>
  <c r="AK137" i="1" s="1"/>
  <c r="AH137" i="1" s="1"/>
  <c r="AE137" i="1" s="1"/>
  <c r="Y89" i="1"/>
  <c r="AD89" i="1" s="1"/>
  <c r="AK89" i="1" s="1"/>
  <c r="AH89" i="1" s="1"/>
  <c r="AE89" i="1" s="1"/>
  <c r="T93" i="1"/>
  <c r="Y90" i="1"/>
  <c r="AD90" i="1" s="1"/>
  <c r="AK90" i="1" s="1"/>
  <c r="AH90" i="1" s="1"/>
  <c r="AE90" i="1" s="1"/>
  <c r="Y88" i="1"/>
  <c r="AD88" i="1" s="1"/>
  <c r="AK88" i="1" s="1"/>
  <c r="AH88" i="1" s="1"/>
  <c r="AE88" i="1" s="1"/>
  <c r="Y82" i="1"/>
  <c r="AD82" i="1" s="1"/>
  <c r="AK82" i="1" s="1"/>
  <c r="AH82" i="1" s="1"/>
  <c r="AE82" i="1" s="1"/>
  <c r="T86" i="1"/>
  <c r="T91" i="1"/>
  <c r="T3" i="1"/>
  <c r="Y25" i="1"/>
  <c r="AD25" i="1" s="1"/>
  <c r="AK25" i="1" s="1"/>
  <c r="AH25" i="1" s="1"/>
  <c r="AE25" i="1" s="1"/>
  <c r="T26" i="1"/>
  <c r="Y27" i="1"/>
  <c r="AD27" i="1" s="1"/>
  <c r="AK27" i="1" s="1"/>
  <c r="AH27" i="1" s="1"/>
  <c r="AE27" i="1" s="1"/>
  <c r="T28" i="1"/>
  <c r="T7" i="1"/>
  <c r="Y7" i="1"/>
  <c r="AD7" i="1" s="1"/>
  <c r="AK7" i="1" s="1"/>
  <c r="AH7" i="1" s="1"/>
  <c r="AE7" i="1" s="1"/>
  <c r="T25" i="1" l="1"/>
  <c r="Y133" i="1"/>
  <c r="AD133" i="1" s="1"/>
  <c r="AK133" i="1" s="1"/>
  <c r="AH133" i="1" s="1"/>
  <c r="AE133" i="1" s="1"/>
  <c r="T133" i="1"/>
  <c r="Y80" i="1"/>
  <c r="AD80" i="1" s="1"/>
  <c r="AK80" i="1" s="1"/>
  <c r="AH80" i="1" s="1"/>
  <c r="AE80" i="1" s="1"/>
  <c r="T104" i="1"/>
  <c r="Y78" i="1"/>
  <c r="AD78" i="1" s="1"/>
  <c r="AK78" i="1" s="1"/>
  <c r="AH78" i="1" s="1"/>
  <c r="AE78" i="1" s="1"/>
  <c r="T137" i="1"/>
  <c r="Y79" i="1"/>
  <c r="AD79" i="1" s="1"/>
  <c r="AK79" i="1" s="1"/>
  <c r="AH79" i="1" s="1"/>
  <c r="AE79" i="1" s="1"/>
  <c r="T108" i="1"/>
  <c r="Y86" i="1"/>
  <c r="AD86" i="1" s="1"/>
  <c r="AK86" i="1" s="1"/>
  <c r="AH86" i="1" s="1"/>
  <c r="AE86" i="1" s="1"/>
  <c r="T90" i="1"/>
  <c r="Y3" i="1"/>
  <c r="AD3" i="1" s="1"/>
  <c r="AK3" i="1" s="1"/>
  <c r="AH3" i="1" s="1"/>
  <c r="AE3" i="1" s="1"/>
  <c r="T107" i="1"/>
  <c r="T88" i="1"/>
  <c r="T89" i="1"/>
  <c r="Y81" i="1"/>
  <c r="AD81" i="1" s="1"/>
  <c r="AK81" i="1" s="1"/>
  <c r="AH81" i="1" s="1"/>
  <c r="AE81" i="1" s="1"/>
  <c r="T106" i="1"/>
  <c r="T82" i="1"/>
  <c r="Y93" i="1"/>
  <c r="AD93" i="1" s="1"/>
  <c r="AK93" i="1" s="1"/>
  <c r="AH93" i="1" s="1"/>
  <c r="AE93" i="1" s="1"/>
  <c r="Y87" i="1"/>
  <c r="AD87" i="1" s="1"/>
  <c r="AK87" i="1" s="1"/>
  <c r="AH87" i="1" s="1"/>
  <c r="AE87" i="1" s="1"/>
  <c r="Y105" i="1"/>
  <c r="AD105" i="1" s="1"/>
  <c r="AK105" i="1" s="1"/>
  <c r="AH105" i="1" s="1"/>
  <c r="AE105" i="1" s="1"/>
  <c r="T138" i="1"/>
  <c r="T41" i="1"/>
  <c r="Y41" i="1"/>
  <c r="AD41" i="1" s="1"/>
  <c r="AK41" i="1" s="1"/>
  <c r="AH41" i="1" s="1"/>
  <c r="AE41" i="1" s="1"/>
  <c r="T53" i="1"/>
  <c r="Y53" i="1"/>
  <c r="AD53" i="1" s="1"/>
  <c r="AK53" i="1" s="1"/>
  <c r="AH53" i="1" s="1"/>
  <c r="AE53" i="1" s="1"/>
  <c r="Y140" i="1"/>
  <c r="AD140" i="1" s="1"/>
  <c r="AK140" i="1" s="1"/>
  <c r="AH140" i="1" s="1"/>
  <c r="AE140" i="1" s="1"/>
  <c r="T140" i="1"/>
  <c r="Y40" i="1"/>
  <c r="AD40" i="1" s="1"/>
  <c r="AK40" i="1" s="1"/>
  <c r="AH40" i="1" s="1"/>
  <c r="AE40" i="1" s="1"/>
  <c r="T40" i="1"/>
  <c r="Y28" i="1"/>
  <c r="AD28" i="1" s="1"/>
  <c r="AK28" i="1" s="1"/>
  <c r="AH28" i="1" s="1"/>
  <c r="AE28" i="1" s="1"/>
  <c r="Y43" i="1"/>
  <c r="AD43" i="1" s="1"/>
  <c r="AK43" i="1" s="1"/>
  <c r="AH43" i="1" s="1"/>
  <c r="AE43" i="1" s="1"/>
  <c r="T43" i="1"/>
  <c r="Y52" i="1"/>
  <c r="AD52" i="1" s="1"/>
  <c r="AK52" i="1" s="1"/>
  <c r="AH52" i="1" s="1"/>
  <c r="AE52" i="1" s="1"/>
  <c r="T52" i="1"/>
  <c r="Y57" i="1"/>
  <c r="AD57" i="1" s="1"/>
  <c r="AK57" i="1" s="1"/>
  <c r="AH57" i="1" s="1"/>
  <c r="AE57" i="1" s="1"/>
  <c r="T57" i="1"/>
  <c r="T27" i="1"/>
  <c r="T39" i="1"/>
  <c r="Y39" i="1"/>
  <c r="AD39" i="1" s="1"/>
  <c r="AK39" i="1" s="1"/>
  <c r="AH39" i="1" s="1"/>
  <c r="AE39" i="1" s="1"/>
  <c r="T139" i="1"/>
  <c r="Y139" i="1"/>
  <c r="AD139" i="1" s="1"/>
  <c r="AK139" i="1" s="1"/>
  <c r="AH139" i="1" s="1"/>
  <c r="AE139" i="1" s="1"/>
  <c r="Y30" i="1"/>
  <c r="AD30" i="1" s="1"/>
  <c r="AK30" i="1" s="1"/>
  <c r="AH30" i="1" s="1"/>
  <c r="AE30" i="1" s="1"/>
  <c r="T30" i="1"/>
  <c r="Y55" i="1"/>
  <c r="AD55" i="1" s="1"/>
  <c r="AK55" i="1" s="1"/>
  <c r="AH55" i="1" s="1"/>
  <c r="AE55" i="1" s="1"/>
  <c r="T55" i="1"/>
  <c r="T42" i="1"/>
  <c r="Y42" i="1"/>
  <c r="AD42" i="1" s="1"/>
  <c r="AK42" i="1" s="1"/>
  <c r="AH42" i="1" s="1"/>
  <c r="AE42" i="1" s="1"/>
  <c r="T132" i="1"/>
  <c r="Y132" i="1"/>
  <c r="AD132" i="1" s="1"/>
  <c r="AK132" i="1" s="1"/>
  <c r="AH132" i="1" s="1"/>
  <c r="AE132" i="1" s="1"/>
  <c r="T51" i="1"/>
  <c r="Y51" i="1"/>
  <c r="AD51" i="1" s="1"/>
  <c r="AK51" i="1" s="1"/>
  <c r="AH51" i="1" s="1"/>
  <c r="AE51" i="1" s="1"/>
  <c r="Y26" i="1"/>
  <c r="AD26" i="1" s="1"/>
  <c r="AK26" i="1" s="1"/>
  <c r="AH26" i="1" s="1"/>
  <c r="AE26" i="1" s="1"/>
  <c r="T115" i="1"/>
  <c r="Y115" i="1"/>
  <c r="AD115" i="1" s="1"/>
  <c r="AK115" i="1" s="1"/>
  <c r="AH115" i="1" s="1"/>
  <c r="AE115" i="1" s="1"/>
  <c r="T114" i="1"/>
  <c r="Y114" i="1"/>
  <c r="AD114" i="1" s="1"/>
  <c r="AK114" i="1" s="1"/>
  <c r="AH114" i="1" s="1"/>
  <c r="AE114" i="1" s="1"/>
  <c r="T131" i="1"/>
  <c r="Y131" i="1"/>
  <c r="AD131" i="1" s="1"/>
  <c r="AK131" i="1" s="1"/>
  <c r="AH131" i="1" s="1"/>
  <c r="AE131" i="1" s="1"/>
  <c r="Y29" i="1"/>
  <c r="AD29" i="1" s="1"/>
  <c r="AK29" i="1" s="1"/>
  <c r="AH29" i="1" s="1"/>
  <c r="AE29" i="1" s="1"/>
  <c r="T29" i="1"/>
  <c r="Y56" i="1"/>
  <c r="AD56" i="1" s="1"/>
  <c r="AK56" i="1" s="1"/>
  <c r="AH56" i="1" s="1"/>
  <c r="AE56" i="1" s="1"/>
  <c r="T56" i="1"/>
  <c r="T38" i="1"/>
  <c r="Y38" i="1"/>
  <c r="AD38" i="1" s="1"/>
  <c r="AK38" i="1" s="1"/>
  <c r="AH38" i="1" s="1"/>
  <c r="AE38" i="1" s="1"/>
  <c r="T5" i="1"/>
  <c r="Y5" i="1"/>
  <c r="AD5" i="1" s="1"/>
  <c r="AK5" i="1" s="1"/>
  <c r="AH5" i="1" s="1"/>
  <c r="AE5" i="1" s="1"/>
  <c r="T6" i="1"/>
  <c r="Y6" i="1"/>
  <c r="AD6" i="1" s="1"/>
  <c r="AK6" i="1" s="1"/>
  <c r="AH6" i="1" s="1"/>
  <c r="AE6" i="1" s="1"/>
  <c r="Y4" i="1"/>
  <c r="AD4" i="1" s="1"/>
  <c r="AK4" i="1" s="1"/>
  <c r="AH4" i="1" s="1"/>
  <c r="AE4" i="1" s="1"/>
  <c r="T4" i="1"/>
  <c r="T2" i="1"/>
  <c r="Y2" i="1"/>
  <c r="AD2" i="1" s="1"/>
  <c r="AK2" i="1" s="1"/>
  <c r="AH2" i="1" s="1"/>
  <c r="AE2" i="1" s="1"/>
  <c r="Y1" i="1"/>
  <c r="AD1" i="1" s="1"/>
  <c r="AK1" i="1" s="1"/>
  <c r="AH1" i="1" s="1"/>
  <c r="AE1" i="1" s="1"/>
  <c r="T1" i="1"/>
  <c r="Y92" i="1" l="1"/>
  <c r="AD92" i="1" s="1"/>
  <c r="AK92" i="1" s="1"/>
  <c r="AH92" i="1" s="1"/>
  <c r="AE92" i="1" s="1"/>
  <c r="T92" i="1"/>
  <c r="Y142" i="1"/>
  <c r="AD142" i="1" s="1"/>
  <c r="AK142" i="1" s="1"/>
  <c r="AH142" i="1" s="1"/>
  <c r="AE142" i="1" s="1"/>
  <c r="T142" i="1"/>
  <c r="Y34" i="1"/>
  <c r="AD34" i="1" s="1"/>
  <c r="AK34" i="1" s="1"/>
  <c r="AH34" i="1" s="1"/>
  <c r="AE34" i="1" s="1"/>
  <c r="T34" i="1"/>
</calcChain>
</file>

<file path=xl/sharedStrings.xml><?xml version="1.0" encoding="utf-8"?>
<sst xmlns="http://schemas.openxmlformats.org/spreadsheetml/2006/main" count="766" uniqueCount="273">
  <si>
    <t>Date</t>
  </si>
  <si>
    <t>Announced</t>
  </si>
  <si>
    <t>New Products</t>
  </si>
  <si>
    <t>Discontinued Products</t>
  </si>
  <si>
    <t>Price</t>
  </si>
  <si>
    <t>If you have any questions on how to best use this spreadsheet, please feel free to contact</t>
  </si>
  <si>
    <t>Jim Vogel at (800) 422-6860, ext. 4201 or via e-mail at jimvogel@cctd.com</t>
  </si>
  <si>
    <t>If you want to use Conestoga Tile's list price, leave them blank.</t>
  </si>
  <si>
    <t>Page</t>
  </si>
  <si>
    <t>Sizes &amp; Shapes</t>
  </si>
  <si>
    <t>Cost</t>
  </si>
  <si>
    <t>Stock</t>
  </si>
  <si>
    <t>Net</t>
  </si>
  <si>
    <t>Code</t>
  </si>
  <si>
    <t>U/M</t>
  </si>
  <si>
    <t>Note</t>
  </si>
  <si>
    <t>Disc.</t>
  </si>
  <si>
    <t>Disc</t>
  </si>
  <si>
    <t>Act. Cost</t>
  </si>
  <si>
    <t>Retail Price Calculations</t>
  </si>
  <si>
    <t>Price List</t>
  </si>
  <si>
    <t>Size</t>
  </si>
  <si>
    <t>Description</t>
  </si>
  <si>
    <t>CCTD Effective Date</t>
  </si>
  <si>
    <t>The spreadsheet has many special features to assist you.  Apply your discount to generate your net costs for your purchasing department.  Apply your standard gross margin percentage or custom prices to generate your own custom price list for your showroom.  Print out individual price list for each series that can be attached to the back of your sample boards for easy reference.</t>
  </si>
  <si>
    <t>GP%</t>
  </si>
  <si>
    <t>Click on "Index" to set the print area for the price list index</t>
  </si>
  <si>
    <t>Then you can send it to print</t>
  </si>
  <si>
    <t>Click on "Suggested Price List" to set the print area for Conestoga Tile's suggested price list.</t>
  </si>
  <si>
    <t>Enter your discount codes if you want a personal net cost sheet.</t>
  </si>
  <si>
    <t>Product</t>
  </si>
  <si>
    <t>Disc. %</t>
  </si>
  <si>
    <t>Click on "Your Cost" to set the print area for your personal cost report.</t>
  </si>
  <si>
    <t>To help establish your price list, enter the gross profit percent for each type of product.</t>
  </si>
  <si>
    <t>If you want to manually adjust your price list, hit "F5" and go to "Customer_Cost" to manually adjust pricing.</t>
  </si>
  <si>
    <t>Click on "Your Price Calculation" to set the print area for your personal cost calculation report.</t>
  </si>
  <si>
    <t>Click on "Your Price List" to set the print area for your personal price list.</t>
  </si>
  <si>
    <t>Enter your Company Name</t>
  </si>
  <si>
    <t>If you always want your price to end with a certain cents, enter that cent value.</t>
  </si>
  <si>
    <t>Cust. Cost</t>
  </si>
  <si>
    <t>Customer Cost Calculation</t>
  </si>
  <si>
    <t>EA</t>
  </si>
  <si>
    <t>Series</t>
  </si>
  <si>
    <t>Full Carton</t>
  </si>
  <si>
    <t>a</t>
  </si>
  <si>
    <t>Group</t>
  </si>
  <si>
    <t>GP Margin % for</t>
  </si>
  <si>
    <t>Manufacturer</t>
  </si>
  <si>
    <t>Format</t>
  </si>
  <si>
    <t>ABC</t>
  </si>
  <si>
    <t>X</t>
  </si>
  <si>
    <t>$.05 Round Matrix</t>
  </si>
  <si>
    <t>Chg</t>
  </si>
  <si>
    <t>Adj.</t>
  </si>
  <si>
    <t xml:space="preserve">Discount: </t>
  </si>
  <si>
    <t xml:space="preserve">Round Nickel: </t>
  </si>
  <si>
    <t>If you always want your price to round to the nearest nickel, enter "YES".</t>
  </si>
  <si>
    <t xml:space="preserve">Ending Cents: </t>
  </si>
  <si>
    <t>GP Margin</t>
  </si>
  <si>
    <t>Round Nickel</t>
  </si>
  <si>
    <t>add/subtract</t>
  </si>
  <si>
    <t>Ending Cents</t>
  </si>
  <si>
    <t>No</t>
  </si>
  <si>
    <t>Product Code</t>
  </si>
  <si>
    <t>Calc Price</t>
  </si>
  <si>
    <t>.05 Round</t>
  </si>
  <si>
    <t>Cents</t>
  </si>
  <si>
    <t>Round to</t>
  </si>
  <si>
    <t>If you enter "NO", it will NOT round to the nearest nickel.</t>
  </si>
  <si>
    <t>If you leave it "blank" will NOT round to this cent value.</t>
  </si>
  <si>
    <t>Easy Access Website links</t>
  </si>
  <si>
    <r>
      <t>ConestogaTile's</t>
    </r>
    <r>
      <rPr>
        <sz val="10"/>
        <rFont val="Arial"/>
        <family val="2"/>
      </rPr>
      <t xml:space="preserve"> Website</t>
    </r>
  </si>
  <si>
    <t>www.conestogatile.com</t>
  </si>
  <si>
    <t>Manufacturer's Home Page</t>
  </si>
  <si>
    <t>Direct Website Link</t>
  </si>
  <si>
    <t>File as</t>
  </si>
  <si>
    <t xml:space="preserve"> </t>
  </si>
  <si>
    <t>You can enter a value in the column labeled "Adj." to change your price manually.</t>
  </si>
  <si>
    <t>N</t>
  </si>
  <si>
    <t>PRICING LISTED IS NET PRICING. TRADE DISCOUNTS DO NOT APPLY.</t>
  </si>
  <si>
    <t>Item #</t>
  </si>
  <si>
    <t>Yes</t>
  </si>
  <si>
    <t>Notes:</t>
  </si>
  <si>
    <t>b</t>
  </si>
  <si>
    <t>The spreadsheet has many special features to assist you.  Apply your discount to generate your net costs for your purchasing department.  Apply your Premium gross margin percentage or custom prices to generate your own custom price list for your showroom.  Print out individual price list for each series that can be attached to the back of your sample boards for easy reference.</t>
  </si>
  <si>
    <t>24"</t>
  </si>
  <si>
    <t>36"</t>
  </si>
  <si>
    <t>c</t>
  </si>
  <si>
    <t>Changes</t>
  </si>
  <si>
    <t>Net Price</t>
  </si>
  <si>
    <t>Stocked Pans</t>
  </si>
  <si>
    <t>Non-Stock Pans</t>
  </si>
  <si>
    <t>Setting Materials</t>
  </si>
  <si>
    <t>2 Gallon</t>
  </si>
  <si>
    <t>Internal Corner</t>
  </si>
  <si>
    <t>External Corner</t>
  </si>
  <si>
    <t>Item # Lookup:</t>
  </si>
  <si>
    <t xml:space="preserve">  This is a "NET" price list.  0% is the discount for this spreadsheet</t>
  </si>
  <si>
    <t>This price list is available electronically on an Excel spreadsheet at www.conestogatile.com/pricelists.</t>
  </si>
  <si>
    <t>1/2 Gallon</t>
  </si>
  <si>
    <t>Series / Product Type</t>
  </si>
  <si>
    <t>60" x 36"</t>
  </si>
  <si>
    <t>Chrome</t>
  </si>
  <si>
    <t>Matte Black</t>
  </si>
  <si>
    <t>KurbX</t>
  </si>
  <si>
    <t>K</t>
  </si>
  <si>
    <t>Step 1:  Choose a Shower Pan</t>
  </si>
  <si>
    <t>KUSHPAN</t>
  </si>
  <si>
    <t>SB6060-CD</t>
  </si>
  <si>
    <t>SB7248-CD</t>
  </si>
  <si>
    <t>SB6048-CD</t>
  </si>
  <si>
    <t>SB4848-CD</t>
  </si>
  <si>
    <t>SB6036-CD</t>
  </si>
  <si>
    <t>SB6036-OD-TR</t>
  </si>
  <si>
    <t>48" x 48"</t>
  </si>
  <si>
    <t>60" x 48"</t>
  </si>
  <si>
    <t>59" x 59"</t>
  </si>
  <si>
    <t>71" x 47-1/4"</t>
  </si>
  <si>
    <t>Center Drain</t>
  </si>
  <si>
    <t>Off-Set Drain</t>
  </si>
  <si>
    <t>3" x 48"</t>
  </si>
  <si>
    <t>3-ExtendIT-48</t>
  </si>
  <si>
    <t>KurbX - Customizable Structural Shower Pans</t>
  </si>
  <si>
    <t>ExtendIT - Shower Pan Filler</t>
  </si>
  <si>
    <t>KurbIT - Low Profile Curbs</t>
  </si>
  <si>
    <t>KurbIT-24</t>
  </si>
  <si>
    <t>KurbIT-36</t>
  </si>
  <si>
    <t>KurbIT-36-COV</t>
  </si>
  <si>
    <t>KurbIT-48-COV</t>
  </si>
  <si>
    <t>KurbIT-60-COV</t>
  </si>
  <si>
    <t>KurbIT-72-COV</t>
  </si>
  <si>
    <t>36" Kit</t>
  </si>
  <si>
    <t>48" Kit</t>
  </si>
  <si>
    <t>60" Kit</t>
  </si>
  <si>
    <t>72" Kit</t>
  </si>
  <si>
    <t>Step 2:  Choose an Installation Package</t>
  </si>
  <si>
    <t>Step 3:  Choose a Drain Assembly</t>
  </si>
  <si>
    <t>Installation Package</t>
  </si>
  <si>
    <t>Drains</t>
  </si>
  <si>
    <t>IP-1-PVC</t>
  </si>
  <si>
    <t>IP-2-PVC</t>
  </si>
  <si>
    <t>IP-3-PVC</t>
  </si>
  <si>
    <t>IP-1-ABS</t>
  </si>
  <si>
    <t>IP-2-ABS</t>
  </si>
  <si>
    <t>IP-3-ABS</t>
  </si>
  <si>
    <t>Wood Installation Kit w/ Drain Support</t>
  </si>
  <si>
    <t>Kit</t>
  </si>
  <si>
    <t xml:space="preserve">     - 1 Proprietary drain support block</t>
  </si>
  <si>
    <t xml:space="preserve">     - 2 Drain support cleats</t>
  </si>
  <si>
    <t xml:space="preserve">     - 1 Drain Waste Connector</t>
  </si>
  <si>
    <t xml:space="preserve">     - 1 Mini tube of pure silicone</t>
  </si>
  <si>
    <t>PVC Kit</t>
  </si>
  <si>
    <t>ABS Kit</t>
  </si>
  <si>
    <t>a) Wood Installation Kit w/ Drain Support - Installation on wood substrates when there is NO plumbing access from underneath.</t>
  </si>
  <si>
    <t>b) Wood Installation Kit - Installation on wood substrates when there IS plumbing access from underneath.</t>
  </si>
  <si>
    <t>Wood Installation Kit (underneath accessible plumbing)</t>
  </si>
  <si>
    <t>Wood or Concrete Installation Kit for New Construction</t>
  </si>
  <si>
    <t>c) Wood or Concrete Installation Kit for New Construction</t>
  </si>
  <si>
    <t>KUINSTA</t>
  </si>
  <si>
    <t>KurbX - 4" Square Drain Assemblies</t>
  </si>
  <si>
    <t>4" x 4"</t>
  </si>
  <si>
    <t>Brushed Stainless Steel</t>
  </si>
  <si>
    <t>Oil Rubbed Bronze</t>
  </si>
  <si>
    <t>Step 4:  Choose a Waterproofing Kit</t>
  </si>
  <si>
    <t>SeeLIT - Waterproofing Kits</t>
  </si>
  <si>
    <t>KUWPKIT</t>
  </si>
  <si>
    <t>SeeLIT - Waterproofing Liquids</t>
  </si>
  <si>
    <t>KUWPLIQ</t>
  </si>
  <si>
    <t>Installation Pkg</t>
  </si>
  <si>
    <t>SeeLIT - Waterproofing Accessories</t>
  </si>
  <si>
    <t>KUWP</t>
  </si>
  <si>
    <t>- 20 Coated deck screws (Note: Use tap cons for concrete installations - not provided)</t>
  </si>
  <si>
    <t>- 20 Coated deck screws</t>
  </si>
  <si>
    <t>- 1 2" driver bit</t>
  </si>
  <si>
    <t>b) MAX-1000 Waterproofing Kit includes:</t>
  </si>
  <si>
    <t>a,c</t>
  </si>
  <si>
    <t>b,c</t>
  </si>
  <si>
    <t>a) MIN-500 Waterproofing Kit includes:</t>
  </si>
  <si>
    <r>
      <t xml:space="preserve">     - </t>
    </r>
    <r>
      <rPr>
        <b/>
        <sz val="7"/>
        <rFont val="Arial Narrow"/>
        <family val="2"/>
      </rPr>
      <t>1/2 gallon</t>
    </r>
    <r>
      <rPr>
        <sz val="7"/>
        <rFont val="Arial Narrow"/>
        <family val="2"/>
      </rPr>
      <t xml:space="preserve"> Liquid waterproofing</t>
    </r>
  </si>
  <si>
    <t>(approx. coverage is 30 sf)</t>
  </si>
  <si>
    <t>(approx. coverage is 120 sf)</t>
  </si>
  <si>
    <t>c) All Kits include:</t>
  </si>
  <si>
    <t xml:space="preserve">     - 2 External corners</t>
  </si>
  <si>
    <t xml:space="preserve">     - 1 4" disposable brush</t>
  </si>
  <si>
    <t>- 1 Pair of gloves</t>
  </si>
  <si>
    <t>- 1 Paint roller cover</t>
  </si>
  <si>
    <t>- 1 Paint roller handle</t>
  </si>
  <si>
    <t>Waterproofing Liquid Pail</t>
  </si>
  <si>
    <t>SeeLIT-INT-2</t>
  </si>
  <si>
    <t>SeeLIT-EXT-2</t>
  </si>
  <si>
    <t>2-pack</t>
  </si>
  <si>
    <t>Joint Tape</t>
  </si>
  <si>
    <r>
      <t xml:space="preserve">     - </t>
    </r>
    <r>
      <rPr>
        <b/>
        <sz val="7"/>
        <rFont val="Arial Narrow"/>
        <family val="2"/>
      </rPr>
      <t>2 gallons</t>
    </r>
    <r>
      <rPr>
        <sz val="7"/>
        <rFont val="Arial Narrow"/>
        <family val="2"/>
      </rPr>
      <t xml:space="preserve"> Liquid waterproofing</t>
    </r>
  </si>
  <si>
    <t>Extend-It Mini Pitch Filler (2 Pack)</t>
  </si>
  <si>
    <t>https://kurbx.com/</t>
  </si>
  <si>
    <t>KUSHDRA</t>
  </si>
  <si>
    <t>SeeLIT-JT-25</t>
  </si>
  <si>
    <t>25' x 6"</t>
  </si>
  <si>
    <t>SeeLIT-JT-75</t>
  </si>
  <si>
    <t>75' x 6"</t>
  </si>
  <si>
    <t>- 4 10-oz tubes of approved construction adhesive</t>
  </si>
  <si>
    <t xml:space="preserve">a) Also includes 1 tube construction adhesive and 2 internal corners. </t>
  </si>
  <si>
    <t xml:space="preserve">SeeLIT-JT-27, 27' Joint Tape and SeeLIT-JT-82, 82' Joint Tape only. </t>
  </si>
  <si>
    <t xml:space="preserve">SeeLIT-JT-25, 25' x 6" Joint Tape and SeeLIT-JT-75, 75' x 6" Joint Tape added. </t>
  </si>
  <si>
    <t>Lattice Pattern Design (Polycarbonate/Frameless):</t>
  </si>
  <si>
    <t xml:space="preserve">  </t>
  </si>
  <si>
    <t>LAT-1-BS</t>
  </si>
  <si>
    <t>LAT-2-CH</t>
  </si>
  <si>
    <t>LAT-3-ORB</t>
  </si>
  <si>
    <t>LAT-4-MB</t>
  </si>
  <si>
    <t>LAT-5-MBB</t>
  </si>
  <si>
    <t>Modern Brushed Brass</t>
  </si>
  <si>
    <t>Bar Pattern Design (Polycarbonate/Frameless):</t>
  </si>
  <si>
    <t>BAR-50-SB</t>
  </si>
  <si>
    <t>BAR-10-SN</t>
  </si>
  <si>
    <t>BAR-20-PCH</t>
  </si>
  <si>
    <t>BAR-30-PN</t>
  </si>
  <si>
    <t>BAR-40-MB</t>
  </si>
  <si>
    <t>Satin Nickel</t>
  </si>
  <si>
    <t>Polished Chrome</t>
  </si>
  <si>
    <t>Polished Nickel</t>
  </si>
  <si>
    <t>Satin Brass</t>
  </si>
  <si>
    <t>BAR-60-SO</t>
  </si>
  <si>
    <t>TEMP-GRATE-1</t>
  </si>
  <si>
    <t>Temporary Drain Grate for Special Order Finishes</t>
  </si>
  <si>
    <t>KurbX - Shelf</t>
  </si>
  <si>
    <t>Lattice Pattern Shelf (Stainless Steel):</t>
  </si>
  <si>
    <t>KUSHSHE</t>
  </si>
  <si>
    <t>10" x 10" x 13-3/4"</t>
  </si>
  <si>
    <t>LAT-SHLF-1-BS</t>
  </si>
  <si>
    <t>LAT-SHLF-2-CH</t>
  </si>
  <si>
    <t>LAT-SHLF-3-ORB</t>
  </si>
  <si>
    <t>LAT-SHLF-4-MB</t>
  </si>
  <si>
    <t>LAT-SHLF-5-MBB</t>
  </si>
  <si>
    <t>Bar Pattern and Lattice Pattern Frameless Drains added as well as a Lattice Pattern Shelf.</t>
  </si>
  <si>
    <t>SeeLIT-MIN-500</t>
  </si>
  <si>
    <t>Waterproofing Kit</t>
  </si>
  <si>
    <t>SeeLIT-MAX-1000</t>
  </si>
  <si>
    <r>
      <t xml:space="preserve">     - </t>
    </r>
    <r>
      <rPr>
        <b/>
        <sz val="7"/>
        <rFont val="Arial Narrow"/>
        <family val="2"/>
      </rPr>
      <t>25' x 6"</t>
    </r>
    <r>
      <rPr>
        <sz val="7"/>
        <rFont val="Arial Narrow"/>
        <family val="2"/>
      </rPr>
      <t xml:space="preserve"> Joint tape</t>
    </r>
  </si>
  <si>
    <t xml:space="preserve">     - 2 Internal corners</t>
  </si>
  <si>
    <t xml:space="preserve">     - 1 Tube adhesive/sealant</t>
  </si>
  <si>
    <r>
      <t xml:space="preserve">     - </t>
    </r>
    <r>
      <rPr>
        <b/>
        <sz val="7"/>
        <rFont val="Arial Narrow"/>
        <family val="2"/>
      </rPr>
      <t>75' x 6"</t>
    </r>
    <r>
      <rPr>
        <sz val="7"/>
        <rFont val="Arial Narrow"/>
        <family val="2"/>
      </rPr>
      <t xml:space="preserve"> Joint tape</t>
    </r>
  </si>
  <si>
    <t>SeeLIT-SOLO-1/2GAL</t>
  </si>
  <si>
    <t>SeeLIT-SOLO-2GAL</t>
  </si>
  <si>
    <t>- 6 10-oz tubes of approved construction adhesive</t>
  </si>
  <si>
    <t>SeeLIT-COVERS, SeeLIT Curb Covers (Right-handed + Left-handed)</t>
  </si>
  <si>
    <t>Grid Pattern Design 4" Square Drain Assemblies in all colors.</t>
  </si>
  <si>
    <t>BAR-GO-SO-XX</t>
  </si>
  <si>
    <t>and approximate lead times:</t>
  </si>
  <si>
    <t>b) The "XX" in the item number must be replaced with Jaclo color code.  See this link for available colors, codes,</t>
  </si>
  <si>
    <t>https://www.conestogatile.com/wp-content/uploads/2025/11/KurbXfinishes-5.pdf</t>
  </si>
  <si>
    <t xml:space="preserve">a) Needed for Special Order Jaclo Color Grate.  The special order grate must be ordered separately. </t>
  </si>
  <si>
    <t>Riser Kit (Includes Riser, Construction Cover &amp; Grate Key)</t>
  </si>
  <si>
    <t>c) May be needed due to an extended lead time on a special order color grate.</t>
  </si>
  <si>
    <t xml:space="preserve">Bar Pattern (Polycarbonate/Frameless) Special Order Color Drains changes:  The BAR-60-SO Special Order Color Grate Assembly now includes only the riser, construction cover and grate key.  The Special Order Color Grate must now be ordered separately using the new item number format:  BAR-GO-SO-XX, the XX to be replaced by Jaclo's color code which can be found at this link:  https://www.conestogatile.com/wp-content/uploads/2025/11/KurbXfinishes-5.pdf  </t>
  </si>
  <si>
    <t>3-1/2 Gallon</t>
  </si>
  <si>
    <t>SeeLIT-SOLO-3.5GAL</t>
  </si>
  <si>
    <t>SeeLIT-COVERS</t>
  </si>
  <si>
    <t>Curb Cover (RH &amp; LH)</t>
  </si>
  <si>
    <t>4/1/26</t>
  </si>
  <si>
    <t>Shower Curb + 2 tile spacers</t>
  </si>
  <si>
    <t>36" Shower Curb w/ 2 SeeLIT Covers + 2 tile spacers</t>
  </si>
  <si>
    <t>24" + 24" Shower Curbs w/ 2 SeeLIT Covers + 4 tile spacers</t>
  </si>
  <si>
    <t>24" + 36" Shower Curbs w/ 2 SeeLIT Covers + 4 tile spacers</t>
  </si>
  <si>
    <t>36" + 36" Shower Curbs w/ 2 SeeLIT Covers + 4 tile spacers</t>
  </si>
  <si>
    <t>Special Order Color (Grate Only)</t>
  </si>
  <si>
    <t>ASI55-ADHESIVE-24</t>
  </si>
  <si>
    <t>Adhesive/Sealant (10.2 oz Tube)</t>
  </si>
  <si>
    <t>Case of 24</t>
  </si>
  <si>
    <t xml:space="preserve">ASI55-ADHESIVE-24, Adhesive/Sealant (10.2 oz Tube) Case of 24 added. </t>
  </si>
  <si>
    <t>new</t>
  </si>
  <si>
    <t>YES</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</si>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</sst>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5" formatCode="0.0%"/>
    <numFmt numFmtId="167" formatCode="m/d/yy;@"/>
  </numFmts>
  <fonts count="27" x14ac:knownFonts="1">
    <font>
      <sz val="10"/>
      <name val="Arial"/>
    </font>
    <font>
      <sz val="10"/>
      <name val="Arial"/>
      <family val="2"/>
    </font>
    <font>
      <sz val="10"/>
      <name val="Arial"/>
      <family val="2"/>
    </font>
    <font>
      <b/>
      <sz val="10"/>
      <name val="Arial"/>
      <family val="2"/>
    </font>
    <font>
      <sz val="8"/>
      <name val="Arial"/>
      <family val="2"/>
    </font>
    <font>
      <i/>
      <sz val="8"/>
      <name val="Arial"/>
      <family val="2"/>
    </font>
    <font>
      <b/>
      <sz val="8"/>
      <name val="Arial"/>
      <family val="2"/>
    </font>
    <font>
      <sz val="8"/>
      <name val="Arial Narrow"/>
      <family val="2"/>
    </font>
    <font>
      <b/>
      <sz val="12"/>
      <name val="Arial"/>
      <family val="2"/>
    </font>
    <font>
      <b/>
      <sz val="8"/>
      <name val="Arial Narrow"/>
      <family val="2"/>
    </font>
    <font>
      <u/>
      <sz val="10"/>
      <color indexed="12"/>
      <name val="Arial"/>
      <family val="2"/>
    </font>
    <font>
      <b/>
      <u/>
      <sz val="8"/>
      <name val="Arial"/>
      <family val="2"/>
    </font>
    <font>
      <b/>
      <i/>
      <sz val="12"/>
      <name val="Arial"/>
      <family val="2"/>
    </font>
    <font>
      <sz val="18"/>
      <name val="Arial"/>
      <family val="2"/>
    </font>
    <font>
      <sz val="10"/>
      <name val="Copperplate Gothic Bold"/>
      <family val="2"/>
    </font>
    <font>
      <i/>
      <sz val="8"/>
      <name val="Arial Narrow"/>
      <family val="2"/>
    </font>
    <font>
      <sz val="6"/>
      <name val="Arial"/>
      <family val="2"/>
    </font>
    <font>
      <sz val="7"/>
      <name val="Arial Narrow"/>
      <family val="2"/>
    </font>
    <font>
      <b/>
      <sz val="7"/>
      <name val="Arial Narrow"/>
      <family val="2"/>
    </font>
    <font>
      <sz val="8"/>
      <color rgb="FF0000FF"/>
      <name val="Arial Narrow"/>
      <family val="2"/>
    </font>
    <font>
      <sz val="10"/>
      <color rgb="FF0000FF"/>
      <name val="Arial"/>
      <family val="2"/>
    </font>
    <font>
      <sz val="10"/>
      <color rgb="FF000000"/>
      <name val="Arial"/>
      <family val="2"/>
    </font>
    <font>
      <sz val="10"/>
      <color theme="1"/>
      <name val="Arial"/>
      <family val="2"/>
    </font>
    <font>
      <b/>
      <u/>
      <sz val="10"/>
      <name val="Arial"/>
      <family val="2"/>
    </font>
    <font>
      <u/>
      <sz val="7"/>
      <name val="Arial Narrow"/>
      <family val="2"/>
    </font>
    <font>
      <sz val="8"/>
      <color rgb="FF0000FF"/>
      <name val="Arial"/>
      <family val="2"/>
    </font>
    <font>
      <b/>
      <u/>
      <sz val="24"/>
      <name val="Verdana"/>
      <family val="2"/>
    </font>
  </fonts>
  <fills count="16">
    <fill>
      <patternFill patternType="none"/>
    </fill>
    <fill>
      <patternFill patternType="gray125"/>
    </fill>
    <fill>
      <patternFill patternType="solid">
        <fgColor indexed="42"/>
        <bgColor indexed="64"/>
      </patternFill>
    </fill>
    <fill>
      <patternFill patternType="solid">
        <fgColor indexed="10"/>
        <bgColor indexed="64"/>
      </patternFill>
    </fill>
    <fill>
      <patternFill patternType="solid">
        <fgColor indexed="43"/>
        <bgColor indexed="64"/>
      </patternFill>
    </fill>
    <fill>
      <patternFill patternType="gray125">
        <fgColor indexed="8"/>
      </patternFill>
    </fill>
    <fill>
      <patternFill patternType="solid">
        <fgColor indexed="44"/>
        <bgColor indexed="64"/>
      </patternFill>
    </fill>
    <fill>
      <patternFill patternType="solid">
        <fgColor indexed="47"/>
        <bgColor indexed="64"/>
      </patternFill>
    </fill>
    <fill>
      <patternFill patternType="solid">
        <fgColor indexed="45"/>
        <bgColor indexed="64"/>
      </patternFill>
    </fill>
    <fill>
      <patternFill patternType="solid">
        <fgColor indexed="8"/>
        <bgColor indexed="64"/>
      </patternFill>
    </fill>
    <fill>
      <patternFill patternType="solid">
        <fgColor indexed="22"/>
        <bgColor indexed="64"/>
      </patternFill>
    </fill>
    <fill>
      <patternFill patternType="solid">
        <fgColor indexed="41"/>
        <bgColor indexed="64"/>
      </patternFill>
    </fill>
    <fill>
      <patternFill patternType="solid">
        <fgColor indexed="46"/>
        <bgColor indexed="64"/>
      </patternFill>
    </fill>
    <fill>
      <patternFill patternType="solid">
        <fgColor indexed="13"/>
        <bgColor indexed="64"/>
      </patternFill>
    </fill>
    <fill>
      <patternFill patternType="solid">
        <fgColor rgb="FFFF0000"/>
        <bgColor indexed="64"/>
      </patternFill>
    </fill>
    <fill>
      <patternFill patternType="solid">
        <fgColor theme="0" tint="-0.14999847407452621"/>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diagonal/>
    </border>
    <border>
      <left/>
      <right/>
      <top style="thin">
        <color indexed="64"/>
      </top>
      <bottom/>
      <diagonal/>
    </border>
  </borders>
  <cellStyleXfs count="4">
    <xf numFmtId="0" fontId="0" fillId="0" borderId="0"/>
    <xf numFmtId="43" fontId="1" fillId="0" borderId="0" applyFont="0" applyFill="0" applyBorder="0" applyAlignment="0" applyProtection="0"/>
    <xf numFmtId="0" fontId="10" fillId="0" borderId="0" applyNumberFormat="0" applyFill="0" applyBorder="0" applyAlignment="0" applyProtection="0">
      <alignment vertical="top"/>
      <protection locked="0"/>
    </xf>
    <xf numFmtId="9" fontId="1" fillId="0" borderId="0" applyFont="0" applyFill="0" applyBorder="0" applyAlignment="0" applyProtection="0"/>
  </cellStyleXfs>
  <cellXfs count="250">
    <xf numFmtId="0" fontId="0" fillId="0" borderId="0" xfId="0"/>
    <xf numFmtId="0" fontId="4" fillId="0" borderId="0" xfId="0" applyFont="1" applyAlignment="1">
      <alignment horizontal="center"/>
    </xf>
    <xf numFmtId="0" fontId="4" fillId="0" borderId="0" xfId="0" applyFont="1"/>
    <xf numFmtId="0" fontId="4" fillId="0" borderId="0" xfId="0" applyFont="1" applyAlignment="1">
      <alignment vertical="center"/>
    </xf>
    <xf numFmtId="43" fontId="4" fillId="0" borderId="0" xfId="1" applyFont="1" applyAlignment="1">
      <alignment vertical="center"/>
    </xf>
    <xf numFmtId="43" fontId="4" fillId="0" borderId="0" xfId="1" applyFont="1" applyAlignment="1">
      <alignment horizontal="center" vertical="center"/>
    </xf>
    <xf numFmtId="0" fontId="4" fillId="0" borderId="0" xfId="0" applyFont="1" applyAlignment="1">
      <alignment horizontal="center" vertical="center"/>
    </xf>
    <xf numFmtId="9" fontId="4" fillId="0" borderId="0" xfId="3" applyFont="1" applyAlignment="1">
      <alignment vertical="center"/>
    </xf>
    <xf numFmtId="43" fontId="4" fillId="0" borderId="0" xfId="1" applyFont="1"/>
    <xf numFmtId="43" fontId="4" fillId="0" borderId="0" xfId="1" applyFont="1" applyAlignment="1">
      <alignment horizontal="center"/>
    </xf>
    <xf numFmtId="0" fontId="4" fillId="0" borderId="0" xfId="0" applyFont="1" applyAlignment="1">
      <alignment horizontal="right"/>
    </xf>
    <xf numFmtId="0" fontId="6" fillId="0" borderId="0" xfId="0" applyFont="1" applyAlignment="1">
      <alignment vertical="center"/>
    </xf>
    <xf numFmtId="165" fontId="4" fillId="0" borderId="0" xfId="3" applyNumberFormat="1" applyFont="1" applyAlignment="1">
      <alignment vertical="center"/>
    </xf>
    <xf numFmtId="43" fontId="4" fillId="2" borderId="0" xfId="1" applyFont="1" applyFill="1" applyAlignment="1">
      <alignment vertical="center"/>
    </xf>
    <xf numFmtId="4" fontId="4" fillId="0" borderId="1" xfId="0" applyNumberFormat="1" applyFont="1" applyBorder="1" applyAlignment="1">
      <alignment horizontal="center" vertical="center"/>
    </xf>
    <xf numFmtId="4" fontId="4" fillId="0" borderId="0" xfId="0" applyNumberFormat="1" applyFont="1" applyAlignment="1">
      <alignment vertical="center"/>
    </xf>
    <xf numFmtId="4" fontId="4" fillId="0" borderId="0" xfId="0" applyNumberFormat="1" applyFont="1"/>
    <xf numFmtId="4" fontId="4" fillId="0" borderId="0" xfId="1" applyNumberFormat="1" applyFont="1" applyAlignment="1">
      <alignment vertical="center"/>
    </xf>
    <xf numFmtId="4" fontId="4" fillId="0" borderId="0" xfId="1" applyNumberFormat="1" applyFont="1"/>
    <xf numFmtId="43" fontId="4" fillId="0" borderId="0" xfId="1" applyFont="1" applyBorder="1" applyAlignment="1">
      <alignment horizontal="center" vertical="center"/>
    </xf>
    <xf numFmtId="4" fontId="6" fillId="0" borderId="0" xfId="0" applyNumberFormat="1" applyFont="1" applyAlignment="1">
      <alignment horizontal="right" vertical="center"/>
    </xf>
    <xf numFmtId="4" fontId="4" fillId="0" borderId="0" xfId="0" applyNumberFormat="1" applyFont="1" applyAlignment="1">
      <alignment horizontal="center" vertical="center"/>
    </xf>
    <xf numFmtId="4" fontId="4" fillId="0" borderId="0" xfId="0" applyNumberFormat="1" applyFont="1" applyAlignment="1">
      <alignment horizontal="center"/>
    </xf>
    <xf numFmtId="0" fontId="7" fillId="0" borderId="2" xfId="0" applyFont="1" applyBorder="1" applyAlignment="1">
      <alignment vertical="center"/>
    </xf>
    <xf numFmtId="0" fontId="7" fillId="0" borderId="3" xfId="0" applyFont="1" applyBorder="1" applyAlignment="1">
      <alignment vertical="center"/>
    </xf>
    <xf numFmtId="0" fontId="7" fillId="0" borderId="3" xfId="0" applyFont="1" applyBorder="1" applyAlignment="1">
      <alignment horizontal="center" vertical="center"/>
    </xf>
    <xf numFmtId="0" fontId="7" fillId="0" borderId="1" xfId="0" applyFont="1" applyBorder="1" applyAlignment="1">
      <alignment horizontal="center" vertical="center"/>
    </xf>
    <xf numFmtId="4" fontId="7" fillId="0" borderId="1" xfId="0" applyNumberFormat="1" applyFont="1" applyBorder="1" applyAlignment="1">
      <alignment horizontal="center" vertical="center"/>
    </xf>
    <xf numFmtId="43" fontId="7" fillId="0" borderId="1" xfId="1" applyFont="1" applyBorder="1" applyAlignment="1">
      <alignment horizontal="center" vertical="center"/>
    </xf>
    <xf numFmtId="0" fontId="7" fillId="0" borderId="0" xfId="0" applyFont="1" applyAlignment="1">
      <alignment horizontal="center" vertical="center"/>
    </xf>
    <xf numFmtId="0" fontId="7" fillId="0" borderId="0" xfId="0" applyFont="1" applyAlignment="1">
      <alignment vertical="center"/>
    </xf>
    <xf numFmtId="0" fontId="4" fillId="3" borderId="0" xfId="0" applyFont="1" applyFill="1" applyAlignment="1">
      <alignment vertical="center"/>
    </xf>
    <xf numFmtId="0" fontId="4" fillId="2" borderId="0" xfId="0" applyFont="1" applyFill="1" applyAlignment="1">
      <alignment vertical="center"/>
    </xf>
    <xf numFmtId="0" fontId="4" fillId="2" borderId="0" xfId="0" applyFont="1" applyFill="1" applyAlignment="1">
      <alignment horizontal="center" vertical="center"/>
    </xf>
    <xf numFmtId="4" fontId="4" fillId="2" borderId="0" xfId="0" applyNumberFormat="1" applyFont="1" applyFill="1" applyAlignment="1">
      <alignment horizontal="center" vertical="center"/>
    </xf>
    <xf numFmtId="0" fontId="3" fillId="0" borderId="0" xfId="0" applyFont="1" applyAlignment="1">
      <alignment vertical="center"/>
    </xf>
    <xf numFmtId="43" fontId="3" fillId="0" borderId="0" xfId="1" applyFont="1" applyAlignment="1">
      <alignment horizontal="center" vertical="center"/>
    </xf>
    <xf numFmtId="43" fontId="4" fillId="0" borderId="0" xfId="1" applyFont="1" applyFill="1" applyAlignment="1">
      <alignment horizontal="center" vertical="center"/>
    </xf>
    <xf numFmtId="4" fontId="4" fillId="4" borderId="0" xfId="1" applyNumberFormat="1" applyFont="1" applyFill="1" applyAlignment="1">
      <alignment vertical="center"/>
    </xf>
    <xf numFmtId="4" fontId="4" fillId="0" borderId="0" xfId="1" applyNumberFormat="1" applyFont="1" applyFill="1" applyAlignment="1">
      <alignment vertical="center"/>
    </xf>
    <xf numFmtId="0" fontId="5" fillId="0" borderId="0" xfId="0" applyFont="1" applyAlignment="1">
      <alignment horizontal="right" vertical="center"/>
    </xf>
    <xf numFmtId="43" fontId="7" fillId="0" borderId="1" xfId="1" applyFont="1" applyFill="1" applyBorder="1" applyAlignment="1">
      <alignment horizontal="center" vertical="center"/>
    </xf>
    <xf numFmtId="4" fontId="4" fillId="0" borderId="0" xfId="1" applyNumberFormat="1" applyFont="1" applyFill="1"/>
    <xf numFmtId="43" fontId="4" fillId="2" borderId="0" xfId="1" applyFont="1" applyFill="1" applyAlignment="1">
      <alignment horizontal="center" vertical="center"/>
    </xf>
    <xf numFmtId="4" fontId="4" fillId="2" borderId="0" xfId="1" applyNumberFormat="1" applyFont="1" applyFill="1" applyAlignment="1">
      <alignment vertical="center"/>
    </xf>
    <xf numFmtId="9" fontId="4" fillId="2" borderId="0" xfId="3" applyFont="1" applyFill="1" applyAlignment="1">
      <alignment vertical="center"/>
    </xf>
    <xf numFmtId="4" fontId="4" fillId="2" borderId="0" xfId="0" applyNumberFormat="1" applyFont="1" applyFill="1" applyAlignment="1">
      <alignment vertical="center"/>
    </xf>
    <xf numFmtId="0" fontId="4" fillId="0" borderId="1" xfId="0" applyFont="1" applyBorder="1" applyAlignment="1">
      <alignment horizontal="center" vertical="center"/>
    </xf>
    <xf numFmtId="0" fontId="9" fillId="5" borderId="4" xfId="0" applyFont="1" applyFill="1" applyBorder="1" applyAlignment="1">
      <alignment horizontal="center" vertical="center"/>
    </xf>
    <xf numFmtId="0" fontId="9" fillId="5" borderId="5" xfId="0" applyFont="1" applyFill="1" applyBorder="1" applyAlignment="1">
      <alignment horizontal="center" vertical="center"/>
    </xf>
    <xf numFmtId="0" fontId="6" fillId="5" borderId="2" xfId="0" applyFont="1" applyFill="1" applyBorder="1" applyAlignment="1">
      <alignment vertical="center"/>
    </xf>
    <xf numFmtId="0" fontId="6" fillId="5" borderId="6" xfId="0" applyFont="1" applyFill="1" applyBorder="1" applyAlignment="1">
      <alignment vertical="center"/>
    </xf>
    <xf numFmtId="43" fontId="2" fillId="6" borderId="0" xfId="1" applyFont="1" applyFill="1" applyAlignment="1">
      <alignment vertical="center"/>
    </xf>
    <xf numFmtId="4" fontId="4" fillId="7" borderId="0" xfId="1" applyNumberFormat="1" applyFont="1" applyFill="1" applyAlignment="1">
      <alignment vertical="center"/>
    </xf>
    <xf numFmtId="9" fontId="4" fillId="0" borderId="1" xfId="3" applyFont="1" applyFill="1" applyBorder="1" applyAlignment="1">
      <alignment horizontal="center" vertical="center"/>
    </xf>
    <xf numFmtId="9" fontId="4" fillId="0" borderId="0" xfId="3" applyFont="1" applyFill="1" applyAlignment="1">
      <alignment vertical="center"/>
    </xf>
    <xf numFmtId="9" fontId="4" fillId="0" borderId="0" xfId="3" applyFont="1" applyFill="1" applyAlignment="1">
      <alignment horizontal="center" vertical="center"/>
    </xf>
    <xf numFmtId="9" fontId="4" fillId="0" borderId="0" xfId="3" applyFont="1" applyFill="1" applyAlignment="1">
      <alignment horizontal="center"/>
    </xf>
    <xf numFmtId="4" fontId="6" fillId="0" borderId="0" xfId="1" applyNumberFormat="1" applyFont="1" applyFill="1" applyAlignment="1">
      <alignment vertical="center"/>
    </xf>
    <xf numFmtId="9" fontId="6" fillId="0" borderId="0" xfId="3" applyFont="1" applyFill="1" applyAlignment="1">
      <alignment vertical="center"/>
    </xf>
    <xf numFmtId="165" fontId="4" fillId="0" borderId="0" xfId="3" applyNumberFormat="1" applyFont="1" applyFill="1" applyAlignment="1">
      <alignment vertical="center"/>
    </xf>
    <xf numFmtId="9" fontId="4" fillId="0" borderId="0" xfId="3" applyFont="1" applyFill="1"/>
    <xf numFmtId="4" fontId="4" fillId="2" borderId="0" xfId="1" applyNumberFormat="1" applyFont="1" applyFill="1" applyAlignment="1" applyProtection="1">
      <alignment vertical="center"/>
      <protection locked="0"/>
    </xf>
    <xf numFmtId="9" fontId="4" fillId="0" borderId="1" xfId="3" applyFont="1" applyBorder="1" applyAlignment="1" applyProtection="1">
      <alignment horizontal="center" vertical="center"/>
      <protection locked="0"/>
    </xf>
    <xf numFmtId="43" fontId="7" fillId="0" borderId="1" xfId="1" applyFont="1" applyBorder="1" applyAlignment="1" applyProtection="1">
      <alignment horizontal="center" vertical="center"/>
      <protection locked="0"/>
    </xf>
    <xf numFmtId="4" fontId="4" fillId="0" borderId="0" xfId="1" applyNumberFormat="1" applyFont="1" applyAlignment="1" applyProtection="1">
      <alignment vertical="center"/>
      <protection locked="0"/>
    </xf>
    <xf numFmtId="4" fontId="6" fillId="0" borderId="0" xfId="1" applyNumberFormat="1" applyFont="1" applyAlignment="1" applyProtection="1">
      <alignment vertical="center"/>
      <protection locked="0"/>
    </xf>
    <xf numFmtId="4" fontId="4" fillId="0" borderId="0" xfId="1" applyNumberFormat="1" applyFont="1" applyProtection="1">
      <protection locked="0"/>
    </xf>
    <xf numFmtId="43" fontId="7" fillId="8" borderId="1" xfId="1" applyFont="1" applyFill="1" applyBorder="1" applyAlignment="1" applyProtection="1">
      <alignment horizontal="center" vertical="center"/>
      <protection locked="0"/>
    </xf>
    <xf numFmtId="4" fontId="4" fillId="0" borderId="0" xfId="0" applyNumberFormat="1" applyFont="1" applyAlignment="1">
      <alignment horizontal="right" vertical="center"/>
    </xf>
    <xf numFmtId="0" fontId="6" fillId="0" borderId="0" xfId="3" applyNumberFormat="1" applyFont="1" applyAlignment="1">
      <alignment horizontal="right" vertical="center"/>
    </xf>
    <xf numFmtId="0" fontId="6" fillId="0" borderId="0" xfId="0" applyFont="1" applyAlignment="1">
      <alignment horizontal="right" vertical="center"/>
    </xf>
    <xf numFmtId="0" fontId="7" fillId="0" borderId="0" xfId="0" applyFont="1" applyAlignment="1">
      <alignment horizontal="right" vertical="center"/>
    </xf>
    <xf numFmtId="4" fontId="4" fillId="0" borderId="0" xfId="1" applyNumberFormat="1" applyFont="1" applyFill="1" applyAlignment="1" applyProtection="1">
      <alignment vertical="center"/>
      <protection locked="0"/>
    </xf>
    <xf numFmtId="9" fontId="7" fillId="0" borderId="1" xfId="3" applyFont="1" applyFill="1" applyBorder="1" applyAlignment="1">
      <alignment horizontal="center" vertical="center"/>
    </xf>
    <xf numFmtId="0" fontId="7" fillId="0" borderId="2" xfId="0" applyFont="1" applyBorder="1" applyAlignment="1">
      <alignment horizontal="left" vertical="center"/>
    </xf>
    <xf numFmtId="0" fontId="7" fillId="0" borderId="3" xfId="0" applyFont="1" applyBorder="1" applyAlignment="1">
      <alignment horizontal="left" vertical="center"/>
    </xf>
    <xf numFmtId="0" fontId="4" fillId="0" borderId="0" xfId="0" applyFont="1" applyAlignment="1">
      <alignment horizontal="right" vertical="center"/>
    </xf>
    <xf numFmtId="0" fontId="4" fillId="0" borderId="0" xfId="0" quotePrefix="1" applyFont="1" applyAlignment="1">
      <alignment horizontal="right" vertical="center"/>
    </xf>
    <xf numFmtId="0" fontId="6" fillId="0" borderId="0" xfId="0" applyFont="1" applyAlignment="1">
      <alignment horizontal="center"/>
    </xf>
    <xf numFmtId="0" fontId="6" fillId="0" borderId="7" xfId="0" applyFont="1" applyBorder="1" applyAlignment="1">
      <alignment horizontal="center"/>
    </xf>
    <xf numFmtId="0" fontId="0" fillId="0" borderId="0" xfId="0" applyAlignment="1">
      <alignment vertical="center"/>
    </xf>
    <xf numFmtId="0" fontId="8" fillId="0" borderId="0" xfId="0" applyFont="1" applyAlignment="1">
      <alignment horizontal="center" vertical="center"/>
    </xf>
    <xf numFmtId="0" fontId="4" fillId="9" borderId="0" xfId="0" applyFont="1" applyFill="1" applyAlignment="1">
      <alignment vertical="center"/>
    </xf>
    <xf numFmtId="0" fontId="4" fillId="0" borderId="7" xfId="0" applyFont="1" applyBorder="1" applyAlignment="1">
      <alignment vertical="center"/>
    </xf>
    <xf numFmtId="0" fontId="4" fillId="0" borderId="1" xfId="0" applyFont="1" applyBorder="1" applyAlignment="1" applyProtection="1">
      <alignment horizontal="center" vertical="center"/>
      <protection locked="0"/>
    </xf>
    <xf numFmtId="0" fontId="12" fillId="0" borderId="0" xfId="0" applyFont="1" applyAlignment="1">
      <alignment horizontal="right" vertical="center"/>
    </xf>
    <xf numFmtId="0" fontId="0" fillId="3" borderId="0" xfId="0" applyFill="1"/>
    <xf numFmtId="0" fontId="9" fillId="0" borderId="0" xfId="0" applyFont="1" applyAlignment="1">
      <alignment horizontal="center" vertical="center"/>
    </xf>
    <xf numFmtId="43" fontId="4" fillId="0" borderId="0" xfId="1" applyFont="1" applyFill="1"/>
    <xf numFmtId="9" fontId="4" fillId="2" borderId="0" xfId="3" applyFont="1" applyFill="1" applyAlignment="1">
      <alignment horizontal="center" vertical="center"/>
    </xf>
    <xf numFmtId="49" fontId="4" fillId="0" borderId="0" xfId="0" applyNumberFormat="1" applyFont="1" applyAlignment="1">
      <alignment horizontal="right" vertical="center"/>
    </xf>
    <xf numFmtId="1" fontId="4" fillId="0" borderId="0" xfId="0" applyNumberFormat="1" applyFont="1" applyAlignment="1">
      <alignment horizontal="center" vertical="center"/>
    </xf>
    <xf numFmtId="1" fontId="7" fillId="0" borderId="1" xfId="1" applyNumberFormat="1" applyFont="1" applyBorder="1" applyAlignment="1">
      <alignment horizontal="center" vertical="center"/>
    </xf>
    <xf numFmtId="1" fontId="6" fillId="0" borderId="0" xfId="0" applyNumberFormat="1" applyFont="1" applyAlignment="1">
      <alignment horizontal="center" vertical="center"/>
    </xf>
    <xf numFmtId="14" fontId="0" fillId="0" borderId="0" xfId="0" applyNumberFormat="1" applyAlignment="1">
      <alignment horizontal="left"/>
    </xf>
    <xf numFmtId="0" fontId="4" fillId="3" borderId="0" xfId="0" applyFont="1" applyFill="1"/>
    <xf numFmtId="0" fontId="6" fillId="10" borderId="6" xfId="0" applyFont="1" applyFill="1" applyBorder="1" applyAlignment="1">
      <alignment vertical="center"/>
    </xf>
    <xf numFmtId="0" fontId="4" fillId="2" borderId="1" xfId="0" applyFont="1" applyFill="1" applyBorder="1" applyAlignment="1">
      <alignment horizontal="center" vertical="center"/>
    </xf>
    <xf numFmtId="0" fontId="0" fillId="0" borderId="1" xfId="0" applyBorder="1" applyAlignment="1">
      <alignment horizontal="center"/>
    </xf>
    <xf numFmtId="0" fontId="6" fillId="10" borderId="2" xfId="0" applyFont="1" applyFill="1" applyBorder="1" applyAlignment="1">
      <alignment vertical="center"/>
    </xf>
    <xf numFmtId="49" fontId="4" fillId="0" borderId="0" xfId="0" applyNumberFormat="1" applyFont="1" applyAlignment="1">
      <alignment horizontal="left" vertical="center"/>
    </xf>
    <xf numFmtId="0" fontId="13" fillId="0" borderId="0" xfId="0" applyFont="1" applyAlignment="1">
      <alignment horizontal="left"/>
    </xf>
    <xf numFmtId="9" fontId="4" fillId="0" borderId="0" xfId="3" applyFont="1" applyBorder="1" applyAlignment="1" applyProtection="1">
      <alignment horizontal="center" vertical="center"/>
      <protection locked="0"/>
    </xf>
    <xf numFmtId="4" fontId="4" fillId="11" borderId="0" xfId="1" applyNumberFormat="1" applyFont="1" applyFill="1" applyAlignment="1">
      <alignment vertical="center"/>
    </xf>
    <xf numFmtId="4" fontId="4" fillId="6" borderId="0" xfId="1" applyNumberFormat="1" applyFont="1" applyFill="1" applyAlignment="1">
      <alignment vertical="center"/>
    </xf>
    <xf numFmtId="4" fontId="4" fillId="12" borderId="0" xfId="1" applyNumberFormat="1" applyFont="1" applyFill="1" applyAlignment="1">
      <alignment vertical="center"/>
    </xf>
    <xf numFmtId="4" fontId="4" fillId="10" borderId="0" xfId="1" applyNumberFormat="1" applyFont="1" applyFill="1" applyAlignment="1">
      <alignment vertical="center"/>
    </xf>
    <xf numFmtId="4" fontId="4" fillId="7" borderId="0" xfId="1" applyNumberFormat="1" applyFont="1" applyFill="1" applyAlignment="1">
      <alignment horizontal="left" vertical="center"/>
    </xf>
    <xf numFmtId="4" fontId="4" fillId="4" borderId="0" xfId="1" applyNumberFormat="1" applyFont="1" applyFill="1" applyAlignment="1">
      <alignment horizontal="left" vertical="center"/>
    </xf>
    <xf numFmtId="4" fontId="4" fillId="2" borderId="0" xfId="1" applyNumberFormat="1" applyFont="1" applyFill="1" applyAlignment="1">
      <alignment horizontal="left" vertical="center"/>
    </xf>
    <xf numFmtId="4" fontId="4" fillId="11" borderId="0" xfId="1" applyNumberFormat="1" applyFont="1" applyFill="1" applyAlignment="1">
      <alignment horizontal="left" vertical="center"/>
    </xf>
    <xf numFmtId="4" fontId="4" fillId="6" borderId="0" xfId="1" applyNumberFormat="1" applyFont="1" applyFill="1" applyAlignment="1">
      <alignment horizontal="left" vertical="center"/>
    </xf>
    <xf numFmtId="4" fontId="4" fillId="12" borderId="0" xfId="1" applyNumberFormat="1" applyFont="1" applyFill="1" applyAlignment="1">
      <alignment horizontal="left" vertical="center"/>
    </xf>
    <xf numFmtId="4" fontId="4" fillId="10" borderId="0" xfId="1" applyNumberFormat="1" applyFont="1" applyFill="1" applyAlignment="1">
      <alignment horizontal="left" vertical="center"/>
    </xf>
    <xf numFmtId="4" fontId="4" fillId="0" borderId="0" xfId="1" applyNumberFormat="1" applyFont="1" applyFill="1" applyAlignment="1">
      <alignment horizontal="left" vertical="center"/>
    </xf>
    <xf numFmtId="4" fontId="4" fillId="0" borderId="1" xfId="0" applyNumberFormat="1" applyFont="1" applyBorder="1" applyAlignment="1">
      <alignment horizontal="right"/>
    </xf>
    <xf numFmtId="4" fontId="4" fillId="10" borderId="0" xfId="1" applyNumberFormat="1" applyFont="1" applyFill="1" applyAlignment="1" applyProtection="1">
      <alignment vertical="center"/>
      <protection locked="0"/>
    </xf>
    <xf numFmtId="9" fontId="4" fillId="0" borderId="5" xfId="3" applyFont="1" applyBorder="1" applyAlignment="1" applyProtection="1">
      <alignment horizontal="center" vertical="center"/>
      <protection locked="0"/>
    </xf>
    <xf numFmtId="2" fontId="0" fillId="0" borderId="1" xfId="0" applyNumberFormat="1" applyBorder="1" applyAlignment="1">
      <alignment horizontal="center"/>
    </xf>
    <xf numFmtId="1" fontId="4" fillId="0" borderId="0" xfId="1" applyNumberFormat="1" applyFont="1" applyAlignment="1">
      <alignment horizontal="center" vertical="center"/>
    </xf>
    <xf numFmtId="1" fontId="4" fillId="0" borderId="0" xfId="1" applyNumberFormat="1" applyFont="1" applyFill="1" applyAlignment="1">
      <alignment horizontal="center" vertical="center"/>
    </xf>
    <xf numFmtId="1" fontId="4" fillId="2" borderId="0" xfId="1" applyNumberFormat="1" applyFont="1" applyFill="1" applyAlignment="1">
      <alignment horizontal="center" vertical="center"/>
    </xf>
    <xf numFmtId="1" fontId="4" fillId="0" borderId="0" xfId="1" applyNumberFormat="1" applyFont="1" applyAlignment="1">
      <alignment horizontal="center"/>
    </xf>
    <xf numFmtId="3" fontId="4" fillId="4" borderId="0" xfId="1" applyNumberFormat="1" applyFont="1" applyFill="1" applyAlignment="1">
      <alignment horizontal="center" vertical="center"/>
    </xf>
    <xf numFmtId="3" fontId="4" fillId="7" borderId="0" xfId="1" applyNumberFormat="1" applyFont="1" applyFill="1" applyAlignment="1">
      <alignment horizontal="center" vertical="center"/>
    </xf>
    <xf numFmtId="3" fontId="4" fillId="2" borderId="0" xfId="1" applyNumberFormat="1" applyFont="1" applyFill="1" applyAlignment="1">
      <alignment horizontal="center" vertical="center"/>
    </xf>
    <xf numFmtId="3" fontId="4" fillId="11" borderId="0" xfId="1" applyNumberFormat="1" applyFont="1" applyFill="1" applyAlignment="1">
      <alignment horizontal="center" vertical="center"/>
    </xf>
    <xf numFmtId="3" fontId="4" fillId="6" borderId="0" xfId="1" applyNumberFormat="1" applyFont="1" applyFill="1" applyAlignment="1">
      <alignment horizontal="center" vertical="center"/>
    </xf>
    <xf numFmtId="3" fontId="4" fillId="12" borderId="0" xfId="1" applyNumberFormat="1" applyFont="1" applyFill="1" applyAlignment="1">
      <alignment horizontal="center" vertical="center"/>
    </xf>
    <xf numFmtId="3" fontId="4" fillId="10" borderId="0" xfId="1" applyNumberFormat="1" applyFont="1" applyFill="1" applyAlignment="1">
      <alignment horizontal="center" vertical="center"/>
    </xf>
    <xf numFmtId="43" fontId="7" fillId="0" borderId="1" xfId="1" quotePrefix="1" applyFont="1" applyBorder="1" applyAlignment="1">
      <alignment horizontal="center" vertical="center"/>
    </xf>
    <xf numFmtId="0" fontId="14" fillId="13" borderId="2" xfId="0" applyFont="1" applyFill="1" applyBorder="1"/>
    <xf numFmtId="0" fontId="10" fillId="0" borderId="1" xfId="2" applyBorder="1" applyAlignment="1" applyProtection="1"/>
    <xf numFmtId="0" fontId="0" fillId="13" borderId="2" xfId="0" applyFill="1" applyBorder="1"/>
    <xf numFmtId="0" fontId="0" fillId="13" borderId="1" xfId="0" applyFill="1" applyBorder="1"/>
    <xf numFmtId="0" fontId="0" fillId="0" borderId="1" xfId="0" applyBorder="1"/>
    <xf numFmtId="14" fontId="4" fillId="0" borderId="0" xfId="0" applyNumberFormat="1" applyFont="1" applyAlignment="1">
      <alignment vertical="center"/>
    </xf>
    <xf numFmtId="14" fontId="0" fillId="0" borderId="0" xfId="0" applyNumberFormat="1"/>
    <xf numFmtId="49" fontId="0" fillId="0" borderId="0" xfId="0" applyNumberFormat="1"/>
    <xf numFmtId="16" fontId="4" fillId="0" borderId="0" xfId="0" quotePrefix="1" applyNumberFormat="1" applyFont="1" applyAlignment="1">
      <alignment horizontal="right" vertical="center"/>
    </xf>
    <xf numFmtId="0" fontId="6" fillId="0" borderId="0" xfId="0" applyFont="1" applyAlignment="1">
      <alignment horizontal="center" vertical="center"/>
    </xf>
    <xf numFmtId="0" fontId="0" fillId="0" borderId="8" xfId="0" applyBorder="1"/>
    <xf numFmtId="0" fontId="4" fillId="0" borderId="0" xfId="0" applyFont="1" applyAlignment="1">
      <alignment horizontal="left" vertical="center" wrapText="1"/>
    </xf>
    <xf numFmtId="43" fontId="4" fillId="0" borderId="0" xfId="1" applyFont="1" applyFill="1" applyAlignment="1">
      <alignment horizontal="left" vertical="center" wrapText="1"/>
    </xf>
    <xf numFmtId="0" fontId="9" fillId="0" borderId="0" xfId="0" applyFont="1" applyAlignment="1">
      <alignment vertical="center"/>
    </xf>
    <xf numFmtId="0" fontId="15" fillId="0" borderId="0" xfId="0" applyFont="1" applyAlignment="1">
      <alignment horizontal="right" vertical="center"/>
    </xf>
    <xf numFmtId="2" fontId="7" fillId="0" borderId="0" xfId="1" applyNumberFormat="1" applyFont="1" applyFill="1" applyAlignment="1">
      <alignment vertical="center"/>
    </xf>
    <xf numFmtId="43" fontId="7" fillId="0" borderId="0" xfId="1" applyFont="1" applyFill="1" applyAlignment="1">
      <alignment horizontal="center" vertical="center"/>
    </xf>
    <xf numFmtId="49" fontId="4" fillId="0" borderId="0" xfId="0" applyNumberFormat="1" applyFont="1" applyAlignment="1">
      <alignment vertical="center"/>
    </xf>
    <xf numFmtId="0" fontId="7" fillId="0" borderId="0" xfId="0" applyFont="1" applyAlignment="1">
      <alignment horizontal="left" vertical="center"/>
    </xf>
    <xf numFmtId="43" fontId="2" fillId="0" borderId="0" xfId="1" applyFont="1" applyFill="1" applyAlignment="1">
      <alignment vertical="center"/>
    </xf>
    <xf numFmtId="0" fontId="16" fillId="0" borderId="0" xfId="0" applyFont="1" applyAlignment="1">
      <alignment vertical="center"/>
    </xf>
    <xf numFmtId="43" fontId="16" fillId="0" borderId="0" xfId="1" applyFont="1" applyAlignment="1">
      <alignment horizontal="center" vertical="center"/>
    </xf>
    <xf numFmtId="4" fontId="16" fillId="0" borderId="0" xfId="1" applyNumberFormat="1" applyFont="1" applyAlignment="1">
      <alignment vertical="center"/>
    </xf>
    <xf numFmtId="4" fontId="16" fillId="0" borderId="0" xfId="0" applyNumberFormat="1" applyFont="1" applyAlignment="1">
      <alignment vertical="center"/>
    </xf>
    <xf numFmtId="4" fontId="16" fillId="0" borderId="0" xfId="0" applyNumberFormat="1" applyFont="1" applyAlignment="1">
      <alignment horizontal="right" vertical="center"/>
    </xf>
    <xf numFmtId="4" fontId="16" fillId="0" borderId="0" xfId="1" applyNumberFormat="1" applyFont="1" applyFill="1" applyAlignment="1">
      <alignment vertical="center"/>
    </xf>
    <xf numFmtId="9" fontId="16" fillId="0" borderId="0" xfId="3" applyFont="1" applyFill="1" applyAlignment="1">
      <alignment vertical="center"/>
    </xf>
    <xf numFmtId="4" fontId="16" fillId="0" borderId="0" xfId="1" applyNumberFormat="1" applyFont="1" applyAlignment="1" applyProtection="1">
      <alignment vertical="center"/>
      <protection locked="0"/>
    </xf>
    <xf numFmtId="1" fontId="16" fillId="0" borderId="0" xfId="1" applyNumberFormat="1" applyFont="1" applyAlignment="1">
      <alignment horizontal="center" vertical="center"/>
    </xf>
    <xf numFmtId="0" fontId="11" fillId="0" borderId="0" xfId="0" applyFont="1" applyAlignment="1">
      <alignment vertical="center"/>
    </xf>
    <xf numFmtId="0" fontId="4" fillId="14" borderId="0" xfId="0" applyFont="1" applyFill="1"/>
    <xf numFmtId="0" fontId="17" fillId="0" borderId="0" xfId="0" applyFont="1" applyAlignment="1">
      <alignment vertical="center"/>
    </xf>
    <xf numFmtId="4" fontId="4" fillId="0" borderId="0" xfId="1" applyNumberFormat="1" applyFont="1" applyFill="1" applyAlignment="1">
      <alignment horizontal="center" vertical="center"/>
    </xf>
    <xf numFmtId="0" fontId="4" fillId="3" borderId="0" xfId="0" applyFont="1" applyFill="1" applyAlignment="1">
      <alignment horizontal="center"/>
    </xf>
    <xf numFmtId="0" fontId="8" fillId="0" borderId="0" xfId="0" applyFont="1" applyAlignment="1">
      <alignment horizontal="right" vertical="center"/>
    </xf>
    <xf numFmtId="14" fontId="3" fillId="0" borderId="0" xfId="0" quotePrefix="1" applyNumberFormat="1" applyFont="1" applyAlignment="1">
      <alignment horizontal="right" vertical="center"/>
    </xf>
    <xf numFmtId="14" fontId="3" fillId="10" borderId="0" xfId="0" applyNumberFormat="1" applyFont="1" applyFill="1" applyAlignment="1">
      <alignment horizontal="center"/>
    </xf>
    <xf numFmtId="14" fontId="3" fillId="0" borderId="0" xfId="0" applyNumberFormat="1" applyFont="1" applyAlignment="1">
      <alignment horizontal="left"/>
    </xf>
    <xf numFmtId="0" fontId="2" fillId="0" borderId="0" xfId="0" applyFont="1" applyAlignment="1">
      <alignment vertical="top"/>
    </xf>
    <xf numFmtId="0" fontId="2" fillId="0" borderId="0" xfId="0" applyFont="1" applyAlignment="1">
      <alignment vertical="top" wrapText="1"/>
    </xf>
    <xf numFmtId="14" fontId="3" fillId="0" borderId="0" xfId="0" applyNumberFormat="1" applyFont="1" applyAlignment="1">
      <alignment horizontal="left" vertical="top"/>
    </xf>
    <xf numFmtId="0" fontId="19" fillId="0" borderId="0" xfId="0" applyFont="1"/>
    <xf numFmtId="14" fontId="19" fillId="0" borderId="0" xfId="0" applyNumberFormat="1" applyFont="1"/>
    <xf numFmtId="14" fontId="3" fillId="10" borderId="0" xfId="0" applyNumberFormat="1" applyFont="1" applyFill="1" applyAlignment="1">
      <alignment horizontal="center" wrapText="1"/>
    </xf>
    <xf numFmtId="4" fontId="6" fillId="0" borderId="2" xfId="1" applyNumberFormat="1" applyFont="1" applyFill="1" applyBorder="1" applyAlignment="1">
      <alignment vertical="center"/>
    </xf>
    <xf numFmtId="0" fontId="4" fillId="0" borderId="6" xfId="0" applyFont="1" applyBorder="1" applyAlignment="1">
      <alignment vertical="center"/>
    </xf>
    <xf numFmtId="0" fontId="0" fillId="0" borderId="0" xfId="0" applyAlignment="1">
      <alignment vertical="center" wrapText="1"/>
    </xf>
    <xf numFmtId="0" fontId="0" fillId="0" borderId="0" xfId="0" applyAlignment="1">
      <alignment vertical="top"/>
    </xf>
    <xf numFmtId="0" fontId="0" fillId="0" borderId="0" xfId="0" applyAlignment="1">
      <alignment vertical="top" wrapText="1"/>
    </xf>
    <xf numFmtId="0" fontId="0" fillId="0" borderId="0" xfId="0" applyAlignment="1">
      <alignment wrapText="1"/>
    </xf>
    <xf numFmtId="0" fontId="0" fillId="0" borderId="7" xfId="0" applyBorder="1" applyAlignment="1">
      <alignment horizontal="center" vertical="center"/>
    </xf>
    <xf numFmtId="1" fontId="4" fillId="0" borderId="0" xfId="0" quotePrefix="1" applyNumberFormat="1" applyFont="1" applyAlignment="1">
      <alignment horizontal="center" vertical="center"/>
    </xf>
    <xf numFmtId="0" fontId="5" fillId="0" borderId="0" xfId="0" applyFont="1" applyAlignment="1">
      <alignment vertical="center"/>
    </xf>
    <xf numFmtId="0" fontId="17" fillId="0" borderId="0" xfId="0" quotePrefix="1" applyFont="1" applyAlignment="1">
      <alignment vertical="center"/>
    </xf>
    <xf numFmtId="0" fontId="4" fillId="0" borderId="0" xfId="0" quotePrefix="1" applyFont="1" applyAlignment="1">
      <alignment horizontal="center" vertical="center"/>
    </xf>
    <xf numFmtId="0" fontId="1" fillId="0" borderId="0" xfId="0" applyFont="1" applyAlignment="1">
      <alignment horizontal="left"/>
    </xf>
    <xf numFmtId="0" fontId="6" fillId="15" borderId="2" xfId="0" applyFont="1" applyFill="1" applyBorder="1" applyAlignment="1">
      <alignment vertical="center"/>
    </xf>
    <xf numFmtId="0" fontId="4" fillId="15" borderId="3" xfId="0" applyFont="1" applyFill="1" applyBorder="1" applyAlignment="1">
      <alignment vertical="center"/>
    </xf>
    <xf numFmtId="0" fontId="6" fillId="15" borderId="3" xfId="0" applyFont="1" applyFill="1" applyBorder="1" applyAlignment="1">
      <alignment vertical="center"/>
    </xf>
    <xf numFmtId="0" fontId="4" fillId="15" borderId="6" xfId="0" applyFont="1" applyFill="1" applyBorder="1" applyAlignment="1">
      <alignment vertical="center"/>
    </xf>
    <xf numFmtId="0" fontId="4" fillId="0" borderId="9" xfId="0" applyFont="1" applyBorder="1" applyAlignment="1">
      <alignment vertical="center"/>
    </xf>
    <xf numFmtId="0" fontId="0" fillId="0" borderId="9" xfId="0" applyBorder="1" applyAlignment="1">
      <alignment vertical="center"/>
    </xf>
    <xf numFmtId="167" fontId="22" fillId="0" borderId="0" xfId="0" applyNumberFormat="1" applyFont="1" applyAlignment="1">
      <alignment horizontal="left" vertical="top"/>
    </xf>
    <xf numFmtId="0" fontId="22" fillId="0" borderId="0" xfId="0" applyFont="1" applyAlignment="1">
      <alignment vertical="top" wrapText="1"/>
    </xf>
    <xf numFmtId="0" fontId="22" fillId="0" borderId="0" xfId="0" applyFont="1" applyAlignment="1">
      <alignment vertical="top"/>
    </xf>
    <xf numFmtId="0" fontId="4" fillId="0" borderId="0" xfId="0" applyFont="1" applyAlignment="1">
      <alignment horizontal="left"/>
    </xf>
    <xf numFmtId="0" fontId="0" fillId="0" borderId="0" xfId="0" applyAlignment="1">
      <alignment horizontal="left"/>
    </xf>
    <xf numFmtId="0" fontId="3" fillId="0" borderId="7" xfId="0" applyFont="1" applyBorder="1" applyAlignment="1">
      <alignment horizontal="center" vertical="center"/>
    </xf>
    <xf numFmtId="49" fontId="23" fillId="0" borderId="0" xfId="0" applyNumberFormat="1" applyFont="1" applyAlignment="1">
      <alignment vertical="top"/>
    </xf>
    <xf numFmtId="14" fontId="23" fillId="0" borderId="0" xfId="0" applyNumberFormat="1" applyFont="1" applyAlignment="1">
      <alignment horizontal="left" vertical="top"/>
    </xf>
    <xf numFmtId="0" fontId="24" fillId="0" borderId="0" xfId="2" applyFont="1" applyAlignment="1" applyProtection="1">
      <alignment vertical="center"/>
    </xf>
    <xf numFmtId="0" fontId="25" fillId="0" borderId="0" xfId="0" applyFont="1" applyAlignment="1">
      <alignment vertical="center"/>
    </xf>
    <xf numFmtId="43" fontId="25" fillId="0" borderId="0" xfId="1" applyFont="1" applyAlignment="1">
      <alignment horizontal="center" vertical="center"/>
    </xf>
    <xf numFmtId="43" fontId="20" fillId="6" borderId="0" xfId="1" applyFont="1" applyFill="1" applyAlignment="1">
      <alignment vertical="center"/>
    </xf>
    <xf numFmtId="4" fontId="25" fillId="0" borderId="0" xfId="1" applyNumberFormat="1" applyFont="1" applyAlignment="1">
      <alignment vertical="center"/>
    </xf>
    <xf numFmtId="4" fontId="25" fillId="0" borderId="0" xfId="0" applyNumberFormat="1" applyFont="1" applyAlignment="1">
      <alignment vertical="center"/>
    </xf>
    <xf numFmtId="9" fontId="25" fillId="0" borderId="0" xfId="3" applyFont="1" applyFill="1" applyAlignment="1">
      <alignment horizontal="center" vertical="center"/>
    </xf>
    <xf numFmtId="4" fontId="25" fillId="0" borderId="0" xfId="1" applyNumberFormat="1" applyFont="1" applyFill="1" applyAlignment="1">
      <alignment vertical="center"/>
    </xf>
    <xf numFmtId="9" fontId="25" fillId="0" borderId="0" xfId="3" applyFont="1" applyFill="1" applyAlignment="1">
      <alignment vertical="center"/>
    </xf>
    <xf numFmtId="4" fontId="25" fillId="0" borderId="0" xfId="1" applyNumberFormat="1" applyFont="1" applyAlignment="1" applyProtection="1">
      <alignment vertical="center"/>
      <protection locked="0"/>
    </xf>
    <xf numFmtId="1" fontId="25" fillId="0" borderId="0" xfId="1" applyNumberFormat="1" applyFont="1" applyAlignment="1">
      <alignment horizontal="center" vertical="center"/>
    </xf>
    <xf numFmtId="0" fontId="25" fillId="3" borderId="0" xfId="0" applyFont="1" applyFill="1" applyAlignment="1">
      <alignment vertical="center"/>
    </xf>
    <xf numFmtId="167" fontId="1" fillId="0" borderId="0" xfId="0" applyNumberFormat="1" applyFont="1" applyAlignment="1">
      <alignment horizontal="left" vertical="top"/>
    </xf>
    <xf numFmtId="0" fontId="1" fillId="0" borderId="0" xfId="0" applyFont="1" applyAlignment="1">
      <alignment vertical="top"/>
    </xf>
    <xf numFmtId="0" fontId="1" fillId="0" borderId="0" xfId="0" applyFont="1" applyAlignment="1">
      <alignment vertical="top" wrapText="1"/>
    </xf>
    <xf numFmtId="0" fontId="1" fillId="0" borderId="0" xfId="0" applyFont="1" applyAlignment="1">
      <alignment horizontal="left" vertical="top" wrapText="1"/>
    </xf>
    <xf numFmtId="0" fontId="3" fillId="0" borderId="0" xfId="0" applyFont="1" applyAlignment="1">
      <alignment vertical="top"/>
    </xf>
    <xf numFmtId="14" fontId="1" fillId="0" borderId="0" xfId="0" applyNumberFormat="1" applyFont="1" applyAlignment="1">
      <alignment horizontal="left" vertical="top"/>
    </xf>
    <xf numFmtId="0" fontId="1" fillId="0" borderId="0" xfId="0" applyFont="1" applyAlignment="1">
      <alignment vertical="center"/>
    </xf>
    <xf numFmtId="0" fontId="17" fillId="0" borderId="0" xfId="0" applyFont="1" applyAlignment="1">
      <alignment horizontal="left" vertical="center"/>
    </xf>
    <xf numFmtId="0" fontId="26" fillId="0" borderId="0" xfId="0" applyFont="1" applyAlignment="1">
      <alignment vertical="center"/>
    </xf>
    <xf numFmtId="0" fontId="1" fillId="0" borderId="0" xfId="0" applyFont="1" applyAlignment="1">
      <alignment horizontal="center" vertical="center"/>
    </xf>
    <xf numFmtId="0" fontId="1" fillId="0" borderId="7" xfId="0" applyFont="1" applyBorder="1" applyAlignment="1">
      <alignment horizontal="center" vertical="center"/>
    </xf>
    <xf numFmtId="167" fontId="3" fillId="0" borderId="0" xfId="0" applyNumberFormat="1" applyFont="1" applyAlignment="1">
      <alignment horizontal="left" vertical="top"/>
    </xf>
    <xf numFmtId="0" fontId="3" fillId="0" borderId="0" xfId="0" applyFont="1" applyAlignment="1">
      <alignment horizontal="left" vertical="top" wrapText="1"/>
    </xf>
    <xf numFmtId="14" fontId="6" fillId="0" borderId="0" xfId="0" applyNumberFormat="1" applyFont="1" applyAlignment="1">
      <alignment horizontal="right" vertical="center"/>
    </xf>
    <xf numFmtId="0" fontId="8" fillId="0" borderId="0" xfId="0" applyFont="1" applyAlignment="1">
      <alignment horizontal="right"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6" xfId="0" applyFont="1" applyBorder="1" applyAlignment="1">
      <alignment horizontal="center" vertical="center"/>
    </xf>
    <xf numFmtId="9" fontId="6" fillId="0" borderId="9" xfId="3" applyFont="1" applyFill="1" applyBorder="1" applyAlignment="1">
      <alignment horizontal="center" vertical="center"/>
    </xf>
    <xf numFmtId="4" fontId="6" fillId="0" borderId="1" xfId="1" applyNumberFormat="1" applyFont="1" applyFill="1" applyBorder="1" applyAlignment="1">
      <alignment horizontal="center" vertical="center"/>
    </xf>
    <xf numFmtId="0" fontId="8" fillId="0" borderId="0" xfId="3" applyNumberFormat="1" applyFont="1" applyAlignment="1">
      <alignment horizontal="right" vertical="center"/>
    </xf>
    <xf numFmtId="0" fontId="9" fillId="0" borderId="0" xfId="0" applyFont="1" applyAlignment="1">
      <alignment horizontal="center" vertical="center"/>
    </xf>
    <xf numFmtId="4" fontId="4" fillId="0" borderId="2" xfId="0" applyNumberFormat="1" applyFont="1" applyBorder="1" applyAlignment="1">
      <alignment horizontal="center"/>
    </xf>
    <xf numFmtId="4" fontId="4" fillId="0" borderId="6" xfId="0" applyNumberFormat="1" applyFont="1" applyBorder="1" applyAlignment="1">
      <alignment horizontal="center"/>
    </xf>
    <xf numFmtId="2" fontId="7" fillId="0" borderId="0" xfId="0" applyNumberFormat="1" applyFont="1" applyAlignment="1">
      <alignment horizontal="center" vertical="center" wrapText="1"/>
    </xf>
    <xf numFmtId="0" fontId="4" fillId="0" borderId="3" xfId="0" applyFont="1" applyBorder="1" applyAlignment="1" applyProtection="1">
      <alignment horizontal="center" vertical="center"/>
      <protection locked="0"/>
    </xf>
    <xf numFmtId="0" fontId="4" fillId="0" borderId="6" xfId="0" applyFont="1" applyBorder="1" applyAlignment="1" applyProtection="1">
      <alignment horizontal="center" vertical="center"/>
      <protection locked="0"/>
    </xf>
    <xf numFmtId="0" fontId="4" fillId="2" borderId="2" xfId="0" applyFont="1" applyFill="1" applyBorder="1" applyAlignment="1">
      <alignment horizontal="center" vertical="center"/>
    </xf>
    <xf numFmtId="0" fontId="4" fillId="2" borderId="6" xfId="0" applyFont="1" applyFill="1" applyBorder="1" applyAlignment="1">
      <alignment horizontal="center" vertical="center"/>
    </xf>
    <xf numFmtId="0" fontId="8" fillId="0" borderId="0" xfId="0" applyFont="1" applyAlignment="1">
      <alignment horizontal="center" vertical="center"/>
    </xf>
    <xf numFmtId="0" fontId="4" fillId="0" borderId="0" xfId="0" applyFont="1" applyAlignment="1">
      <alignment horizontal="center" vertical="top" wrapText="1"/>
    </xf>
    <xf numFmtId="0" fontId="4" fillId="0" borderId="0" xfId="0" applyFont="1" applyAlignment="1">
      <alignment horizontal="left" vertical="top" wrapText="1"/>
    </xf>
    <xf numFmtId="0" fontId="6" fillId="0" borderId="7" xfId="0" applyFont="1" applyBorder="1" applyAlignment="1">
      <alignment horizontal="center"/>
    </xf>
    <xf numFmtId="0" fontId="0" fillId="0" borderId="7" xfId="0" applyBorder="1"/>
  </cellXfs>
  <cellStyles count="4">
    <cellStyle name="Comma" xfId="1" builtinId="3"/>
    <cellStyle name="Hyperlink" xfId="2" builtinId="8"/>
    <cellStyle name="Normal" xfId="0" builtinId="0"/>
    <cellStyle name="Percent" xfId="3" builtinId="5"/>
  </cellStyles>
  <dxfs count="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C0C0C0"/>
      <color rgb="FF0000FF"/>
      <color rgb="FFCCFFCC"/>
      <color rgb="FFFF7C8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76200</xdr:colOff>
          <xdr:row>9</xdr:row>
          <xdr:rowOff>28575</xdr:rowOff>
        </xdr:from>
        <xdr:to>
          <xdr:col>0</xdr:col>
          <xdr:colOff>1038225</xdr:colOff>
          <xdr:row>11</xdr:row>
          <xdr:rowOff>133350</xdr:rowOff>
        </xdr:to>
        <xdr:sp macro="" textlink="">
          <xdr:nvSpPr>
            <xdr:cNvPr id="4102" name="Button 6" hidden="1">
              <a:extLst>
                <a:ext uri="{63B3BB69-23CF-44E3-9099-C40C66FF867C}">
                  <a14:compatExt spid="_x0000_s4102"/>
                </a:ext>
                <a:ext uri="{FF2B5EF4-FFF2-40B4-BE49-F238E27FC236}">
                  <a16:creationId xmlns:a16="http://schemas.microsoft.com/office/drawing/2014/main" id="{00000000-0008-0000-0000-000006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Index</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13</xdr:row>
          <xdr:rowOff>28575</xdr:rowOff>
        </xdr:from>
        <xdr:to>
          <xdr:col>0</xdr:col>
          <xdr:colOff>1038225</xdr:colOff>
          <xdr:row>15</xdr:row>
          <xdr:rowOff>133350</xdr:rowOff>
        </xdr:to>
        <xdr:sp macro="" textlink="">
          <xdr:nvSpPr>
            <xdr:cNvPr id="4103" name="Button 7" hidden="1">
              <a:extLst>
                <a:ext uri="{63B3BB69-23CF-44E3-9099-C40C66FF867C}">
                  <a14:compatExt spid="_x0000_s4103"/>
                </a:ext>
                <a:ext uri="{FF2B5EF4-FFF2-40B4-BE49-F238E27FC236}">
                  <a16:creationId xmlns:a16="http://schemas.microsoft.com/office/drawing/2014/main" id="{00000000-0008-0000-0000-000007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Suggested</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23</xdr:row>
          <xdr:rowOff>28575</xdr:rowOff>
        </xdr:from>
        <xdr:to>
          <xdr:col>0</xdr:col>
          <xdr:colOff>1038225</xdr:colOff>
          <xdr:row>25</xdr:row>
          <xdr:rowOff>133350</xdr:rowOff>
        </xdr:to>
        <xdr:sp macro="" textlink="">
          <xdr:nvSpPr>
            <xdr:cNvPr id="4104" name="Button 8" hidden="1">
              <a:extLst>
                <a:ext uri="{63B3BB69-23CF-44E3-9099-C40C66FF867C}">
                  <a14:compatExt spid="_x0000_s4104"/>
                </a:ext>
                <a:ext uri="{FF2B5EF4-FFF2-40B4-BE49-F238E27FC236}">
                  <a16:creationId xmlns:a16="http://schemas.microsoft.com/office/drawing/2014/main" id="{00000000-0008-0000-0000-000008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Cost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48</xdr:row>
          <xdr:rowOff>28575</xdr:rowOff>
        </xdr:from>
        <xdr:to>
          <xdr:col>0</xdr:col>
          <xdr:colOff>1038225</xdr:colOff>
          <xdr:row>50</xdr:row>
          <xdr:rowOff>133350</xdr:rowOff>
        </xdr:to>
        <xdr:sp macro="" textlink="">
          <xdr:nvSpPr>
            <xdr:cNvPr id="4105" name="Button 9" hidden="1">
              <a:extLst>
                <a:ext uri="{63B3BB69-23CF-44E3-9099-C40C66FF867C}">
                  <a14:compatExt spid="_x0000_s4105"/>
                </a:ext>
                <a:ext uri="{FF2B5EF4-FFF2-40B4-BE49-F238E27FC236}">
                  <a16:creationId xmlns:a16="http://schemas.microsoft.com/office/drawing/2014/main" id="{00000000-0008-0000-0000-000009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Price</a:t>
              </a:r>
            </a:p>
            <a:p>
              <a:pPr algn="ctr" rtl="0">
                <a:defRPr sz="1000"/>
              </a:pPr>
              <a:r>
                <a:rPr lang="en-US" sz="1000" b="0" i="0" u="none" strike="noStrike" baseline="0">
                  <a:solidFill>
                    <a:srgbClr val="000000"/>
                  </a:solidFill>
                  <a:latin typeface="Arial"/>
                  <a:cs typeface="Arial"/>
                </a:rPr>
                <a:t>Calculation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52</xdr:row>
          <xdr:rowOff>28575</xdr:rowOff>
        </xdr:from>
        <xdr:to>
          <xdr:col>0</xdr:col>
          <xdr:colOff>1038225</xdr:colOff>
          <xdr:row>54</xdr:row>
          <xdr:rowOff>133350</xdr:rowOff>
        </xdr:to>
        <xdr:sp macro="" textlink="">
          <xdr:nvSpPr>
            <xdr:cNvPr id="4106" name="Button 10" hidden="1">
              <a:extLst>
                <a:ext uri="{63B3BB69-23CF-44E3-9099-C40C66FF867C}">
                  <a14:compatExt spid="_x0000_s4106"/>
                </a:ext>
                <a:ext uri="{FF2B5EF4-FFF2-40B4-BE49-F238E27FC236}">
                  <a16:creationId xmlns:a16="http://schemas.microsoft.com/office/drawing/2014/main" id="{00000000-0008-0000-0000-00000A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2</xdr:row>
      <xdr:rowOff>0</xdr:rowOff>
    </xdr:from>
    <xdr:to>
      <xdr:col>2</xdr:col>
      <xdr:colOff>1171575</xdr:colOff>
      <xdr:row>3</xdr:row>
      <xdr:rowOff>0</xdr:rowOff>
    </xdr:to>
    <xdr:pic>
      <xdr:nvPicPr>
        <xdr:cNvPr id="15945" name="Picture 335">
          <a:extLst>
            <a:ext uri="{FF2B5EF4-FFF2-40B4-BE49-F238E27FC236}">
              <a16:creationId xmlns:a16="http://schemas.microsoft.com/office/drawing/2014/main" id="{00000000-0008-0000-0100-0000493E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323850"/>
          <a:ext cx="15621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409575</xdr:colOff>
      <xdr:row>2</xdr:row>
      <xdr:rowOff>9526</xdr:rowOff>
    </xdr:from>
    <xdr:to>
      <xdr:col>8</xdr:col>
      <xdr:colOff>317599</xdr:colOff>
      <xdr:row>4</xdr:row>
      <xdr:rowOff>47626</xdr:rowOff>
    </xdr:to>
    <xdr:pic>
      <xdr:nvPicPr>
        <xdr:cNvPr id="3" name="Picture 2">
          <a:extLst>
            <a:ext uri="{FF2B5EF4-FFF2-40B4-BE49-F238E27FC236}">
              <a16:creationId xmlns:a16="http://schemas.microsoft.com/office/drawing/2014/main" id="{B6F315BD-6599-6F00-A651-04C1B2D2A696}"/>
            </a:ext>
          </a:extLst>
        </xdr:cNvPr>
        <xdr:cNvPicPr>
          <a:picLocks noChangeAspect="1"/>
        </xdr:cNvPicPr>
      </xdr:nvPicPr>
      <xdr:blipFill>
        <a:blip xmlns:r="http://schemas.openxmlformats.org/officeDocument/2006/relationships" r:embed="rId2"/>
        <a:stretch>
          <a:fillRect/>
        </a:stretch>
      </xdr:blipFill>
      <xdr:spPr>
        <a:xfrm>
          <a:off x="2343150" y="333376"/>
          <a:ext cx="1622524" cy="43815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13</xdr:col>
      <xdr:colOff>228600</xdr:colOff>
      <xdr:row>12</xdr:row>
      <xdr:rowOff>0</xdr:rowOff>
    </xdr:from>
    <xdr:to>
      <xdr:col>13</xdr:col>
      <xdr:colOff>228600</xdr:colOff>
      <xdr:row>12</xdr:row>
      <xdr:rowOff>0</xdr:rowOff>
    </xdr:to>
    <xdr:sp macro="" textlink="">
      <xdr:nvSpPr>
        <xdr:cNvPr id="17277" name="Line 118">
          <a:extLst>
            <a:ext uri="{FF2B5EF4-FFF2-40B4-BE49-F238E27FC236}">
              <a16:creationId xmlns:a16="http://schemas.microsoft.com/office/drawing/2014/main" id="{00000000-0008-0000-0200-00007D430000}"/>
            </a:ext>
          </a:extLst>
        </xdr:cNvPr>
        <xdr:cNvSpPr>
          <a:spLocks noChangeShapeType="1"/>
        </xdr:cNvSpPr>
      </xdr:nvSpPr>
      <xdr:spPr bwMode="auto">
        <a:xfrm>
          <a:off x="4467225" y="15240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228600</xdr:colOff>
      <xdr:row>12</xdr:row>
      <xdr:rowOff>0</xdr:rowOff>
    </xdr:from>
    <xdr:to>
      <xdr:col>13</xdr:col>
      <xdr:colOff>228600</xdr:colOff>
      <xdr:row>12</xdr:row>
      <xdr:rowOff>0</xdr:rowOff>
    </xdr:to>
    <xdr:sp macro="" textlink="">
      <xdr:nvSpPr>
        <xdr:cNvPr id="17278" name="Line 192">
          <a:extLst>
            <a:ext uri="{FF2B5EF4-FFF2-40B4-BE49-F238E27FC236}">
              <a16:creationId xmlns:a16="http://schemas.microsoft.com/office/drawing/2014/main" id="{00000000-0008-0000-0200-00007E430000}"/>
            </a:ext>
          </a:extLst>
        </xdr:cNvPr>
        <xdr:cNvSpPr>
          <a:spLocks noChangeShapeType="1"/>
        </xdr:cNvSpPr>
      </xdr:nvSpPr>
      <xdr:spPr bwMode="auto">
        <a:xfrm>
          <a:off x="4467225" y="15240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19050</xdr:colOff>
      <xdr:row>12</xdr:row>
      <xdr:rowOff>9525</xdr:rowOff>
    </xdr:from>
    <xdr:to>
      <xdr:col>7</xdr:col>
      <xdr:colOff>28575</xdr:colOff>
      <xdr:row>13</xdr:row>
      <xdr:rowOff>9525</xdr:rowOff>
    </xdr:to>
    <xdr:pic>
      <xdr:nvPicPr>
        <xdr:cNvPr id="17279" name="Picture 335">
          <a:extLst>
            <a:ext uri="{FF2B5EF4-FFF2-40B4-BE49-F238E27FC236}">
              <a16:creationId xmlns:a16="http://schemas.microsoft.com/office/drawing/2014/main" id="{00000000-0008-0000-0200-00007F43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52500" y="1533525"/>
          <a:ext cx="15621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9</xdr:col>
      <xdr:colOff>209873</xdr:colOff>
      <xdr:row>12</xdr:row>
      <xdr:rowOff>32288</xdr:rowOff>
    </xdr:from>
    <xdr:to>
      <xdr:col>14</xdr:col>
      <xdr:colOff>32288</xdr:colOff>
      <xdr:row>14</xdr:row>
      <xdr:rowOff>18868</xdr:rowOff>
    </xdr:to>
    <xdr:pic>
      <xdr:nvPicPr>
        <xdr:cNvPr id="2" name="Picture 1">
          <a:extLst>
            <a:ext uri="{FF2B5EF4-FFF2-40B4-BE49-F238E27FC236}">
              <a16:creationId xmlns:a16="http://schemas.microsoft.com/office/drawing/2014/main" id="{505A892B-9D1A-4F11-AC17-96E9A76C8221}"/>
            </a:ext>
          </a:extLst>
        </xdr:cNvPr>
        <xdr:cNvPicPr>
          <a:picLocks noChangeAspect="1"/>
        </xdr:cNvPicPr>
      </xdr:nvPicPr>
      <xdr:blipFill>
        <a:blip xmlns:r="http://schemas.openxmlformats.org/officeDocument/2006/relationships" r:embed="rId2"/>
        <a:stretch>
          <a:fillRect/>
        </a:stretch>
      </xdr:blipFill>
      <xdr:spPr>
        <a:xfrm>
          <a:off x="3140021" y="1525614"/>
          <a:ext cx="1444894" cy="390182"/>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3.bin"/><Relationship Id="rId1" Type="http://schemas.openxmlformats.org/officeDocument/2006/relationships/hyperlink" Target="https://www.conestogatile.com/wp-content/uploads/2025/11/KurbXfinishes-5.pdf" TargetMode="External"/></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s://kurbx.com/" TargetMode="External"/><Relationship Id="rId1" Type="http://schemas.openxmlformats.org/officeDocument/2006/relationships/hyperlink" Target="http://www.conestogatile.com/"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M60"/>
  <sheetViews>
    <sheetView topLeftCell="A5" workbookViewId="0">
      <selection activeCell="H55" sqref="H55"/>
    </sheetView>
  </sheetViews>
  <sheetFormatPr defaultRowHeight="12.75" x14ac:dyDescent="0.2"/>
  <cols>
    <col min="1" max="1" width="18.85546875" customWidth="1"/>
    <col min="2" max="8" width="9.42578125" customWidth="1"/>
  </cols>
  <sheetData>
    <row r="1" spans="1:13" ht="23.25" x14ac:dyDescent="0.35">
      <c r="A1" s="7" t="s">
        <v>47</v>
      </c>
      <c r="B1" s="102" t="s">
        <v>104</v>
      </c>
    </row>
    <row r="2" spans="1:13" ht="13.5" x14ac:dyDescent="0.25">
      <c r="A2" s="7" t="s">
        <v>75</v>
      </c>
      <c r="B2" s="187" t="s">
        <v>105</v>
      </c>
      <c r="D2" s="173"/>
    </row>
    <row r="3" spans="1:13" ht="13.5" x14ac:dyDescent="0.25">
      <c r="A3" s="7" t="s">
        <v>63</v>
      </c>
      <c r="B3" s="95" t="s">
        <v>78</v>
      </c>
      <c r="D3" s="174"/>
      <c r="E3" s="7"/>
      <c r="F3" s="137"/>
    </row>
    <row r="4" spans="1:13" x14ac:dyDescent="0.2">
      <c r="A4" s="7" t="s">
        <v>23</v>
      </c>
      <c r="B4" s="101" t="s">
        <v>259</v>
      </c>
      <c r="C4" s="139"/>
      <c r="D4" s="138"/>
    </row>
    <row r="6" spans="1:13" x14ac:dyDescent="0.2">
      <c r="A6" s="87"/>
      <c r="B6" s="87"/>
      <c r="C6" s="87"/>
      <c r="D6" s="87"/>
      <c r="E6" s="87"/>
      <c r="F6" s="87"/>
      <c r="G6" s="87"/>
      <c r="H6" s="87"/>
    </row>
    <row r="8" spans="1:13" x14ac:dyDescent="0.2">
      <c r="A8" s="50" t="s">
        <v>37</v>
      </c>
      <c r="B8" s="51"/>
      <c r="C8" s="241"/>
      <c r="D8" s="241"/>
      <c r="E8" s="241"/>
      <c r="F8" s="241"/>
      <c r="G8" s="241"/>
      <c r="H8" s="242"/>
    </row>
    <row r="9" spans="1:13" x14ac:dyDescent="0.2">
      <c r="A9" s="3"/>
      <c r="B9" s="3"/>
      <c r="C9" s="3"/>
      <c r="D9" s="3"/>
      <c r="E9" s="3"/>
      <c r="F9" s="3"/>
      <c r="G9" s="3"/>
      <c r="H9" s="3"/>
      <c r="I9" s="3"/>
      <c r="J9" s="3"/>
      <c r="K9" s="3"/>
      <c r="L9" s="3"/>
      <c r="M9" s="3"/>
    </row>
    <row r="10" spans="1:13" x14ac:dyDescent="0.2">
      <c r="A10" s="3"/>
      <c r="B10" s="3" t="s">
        <v>26</v>
      </c>
      <c r="C10" s="3"/>
      <c r="D10" s="3"/>
      <c r="F10" s="3"/>
      <c r="G10" s="3"/>
      <c r="H10" s="3"/>
      <c r="I10" s="3"/>
      <c r="J10" s="3"/>
      <c r="K10" s="3"/>
      <c r="L10" s="3"/>
      <c r="M10" s="3"/>
    </row>
    <row r="11" spans="1:13" x14ac:dyDescent="0.2">
      <c r="A11" s="3"/>
      <c r="B11" s="3" t="s">
        <v>27</v>
      </c>
      <c r="C11" s="3"/>
      <c r="D11" s="3"/>
      <c r="F11" s="3"/>
      <c r="G11" s="3"/>
      <c r="H11" s="3"/>
      <c r="I11" s="3"/>
      <c r="J11" s="3"/>
      <c r="K11" s="3"/>
      <c r="L11" s="3"/>
      <c r="M11" s="3"/>
    </row>
    <row r="12" spans="1:13" x14ac:dyDescent="0.2">
      <c r="A12" s="3"/>
      <c r="B12" s="3"/>
      <c r="C12" s="3"/>
      <c r="D12" s="3"/>
      <c r="F12" s="3"/>
      <c r="G12" s="3"/>
      <c r="H12" s="3"/>
      <c r="I12" s="3"/>
      <c r="J12" s="3"/>
      <c r="K12" s="3"/>
      <c r="L12" s="3"/>
      <c r="M12" s="3"/>
    </row>
    <row r="13" spans="1:13" x14ac:dyDescent="0.2">
      <c r="A13" s="3"/>
      <c r="B13" s="3"/>
      <c r="C13" s="3"/>
      <c r="D13" s="3"/>
      <c r="F13" s="3"/>
      <c r="G13" s="3"/>
      <c r="H13" s="3"/>
      <c r="I13" s="3"/>
      <c r="J13" s="3"/>
      <c r="K13" s="3"/>
      <c r="L13" s="3"/>
      <c r="M13" s="3"/>
    </row>
    <row r="14" spans="1:13" x14ac:dyDescent="0.2">
      <c r="A14" s="3"/>
      <c r="B14" s="3" t="s">
        <v>28</v>
      </c>
      <c r="C14" s="3"/>
      <c r="D14" s="3"/>
      <c r="F14" s="3"/>
      <c r="G14" s="3"/>
      <c r="H14" s="3"/>
      <c r="I14" s="3"/>
      <c r="J14" s="3"/>
      <c r="K14" s="3"/>
      <c r="L14" s="3"/>
      <c r="M14" s="3"/>
    </row>
    <row r="15" spans="1:13" x14ac:dyDescent="0.2">
      <c r="A15" s="3"/>
      <c r="B15" s="3" t="s">
        <v>27</v>
      </c>
      <c r="C15" s="3"/>
      <c r="D15" s="3"/>
      <c r="F15" s="3"/>
      <c r="G15" s="3"/>
      <c r="H15" s="3"/>
      <c r="I15" s="3"/>
      <c r="J15" s="3"/>
      <c r="K15" s="3"/>
      <c r="L15" s="3"/>
      <c r="M15" s="3"/>
    </row>
    <row r="16" spans="1:13" x14ac:dyDescent="0.2">
      <c r="A16" s="3"/>
      <c r="B16" s="3"/>
      <c r="C16" s="3"/>
      <c r="D16" s="3"/>
      <c r="E16" s="3"/>
      <c r="F16" s="3"/>
      <c r="G16" s="3"/>
      <c r="H16" s="3"/>
      <c r="I16" s="3"/>
      <c r="J16" s="3"/>
      <c r="K16" s="3"/>
      <c r="L16" s="3"/>
      <c r="M16" s="3"/>
    </row>
    <row r="17" spans="1:13" x14ac:dyDescent="0.2">
      <c r="A17" s="3"/>
      <c r="B17" s="3"/>
      <c r="C17" s="3"/>
      <c r="D17" s="3"/>
      <c r="E17" s="3"/>
      <c r="F17" s="3"/>
      <c r="G17" s="3"/>
      <c r="H17" s="3"/>
      <c r="I17" s="3"/>
      <c r="J17" s="3"/>
      <c r="K17" s="3"/>
      <c r="L17" s="3"/>
      <c r="M17" s="3"/>
    </row>
    <row r="18" spans="1:13" x14ac:dyDescent="0.2">
      <c r="B18" s="3" t="s">
        <v>29</v>
      </c>
      <c r="C18" s="3"/>
      <c r="D18" s="3"/>
      <c r="E18" s="3"/>
      <c r="F18" s="3"/>
      <c r="G18" s="3"/>
      <c r="H18" s="3"/>
      <c r="I18" s="3"/>
      <c r="J18" s="3"/>
      <c r="K18" s="3"/>
      <c r="L18" s="3"/>
      <c r="M18" s="3"/>
    </row>
    <row r="19" spans="1:13" ht="6" customHeight="1" x14ac:dyDescent="0.2">
      <c r="B19" s="3"/>
      <c r="C19" s="3"/>
      <c r="D19" s="3"/>
      <c r="E19" s="3"/>
      <c r="F19" s="3"/>
      <c r="G19" s="3"/>
      <c r="H19" s="3"/>
      <c r="I19" s="3"/>
      <c r="J19" s="3"/>
      <c r="K19" s="3"/>
      <c r="L19" s="3"/>
      <c r="M19" s="3"/>
    </row>
    <row r="20" spans="1:13" x14ac:dyDescent="0.2">
      <c r="B20" s="48" t="s">
        <v>30</v>
      </c>
      <c r="C20" s="48"/>
      <c r="D20" s="3"/>
      <c r="E20" s="3"/>
      <c r="F20" s="3"/>
      <c r="G20" s="3"/>
      <c r="H20" s="3"/>
      <c r="I20" s="3"/>
      <c r="J20" s="3"/>
      <c r="K20" s="3"/>
      <c r="L20" s="3"/>
      <c r="M20" s="3"/>
    </row>
    <row r="21" spans="1:13" x14ac:dyDescent="0.2">
      <c r="B21" s="49" t="s">
        <v>13</v>
      </c>
      <c r="C21" s="49" t="s">
        <v>31</v>
      </c>
      <c r="D21" s="3"/>
      <c r="E21" s="3"/>
      <c r="F21" s="3"/>
      <c r="G21" s="3"/>
      <c r="H21" s="3"/>
      <c r="I21" s="3"/>
      <c r="J21" s="3"/>
      <c r="K21" s="3"/>
      <c r="L21" s="3"/>
      <c r="M21" s="3"/>
    </row>
    <row r="22" spans="1:13" x14ac:dyDescent="0.2">
      <c r="B22" s="47" t="str">
        <f>+B3</f>
        <v>N</v>
      </c>
      <c r="C22" s="63">
        <v>0</v>
      </c>
      <c r="D22" s="3" t="s">
        <v>97</v>
      </c>
      <c r="E22" s="3"/>
      <c r="F22" s="3"/>
      <c r="G22" s="3"/>
      <c r="H22" s="3"/>
      <c r="I22" s="3"/>
      <c r="J22" s="3"/>
      <c r="K22" s="3"/>
      <c r="L22" s="3"/>
      <c r="M22" s="3"/>
    </row>
    <row r="23" spans="1:13" x14ac:dyDescent="0.2">
      <c r="B23" s="6"/>
      <c r="C23" s="103"/>
      <c r="D23" s="3"/>
      <c r="E23" s="3"/>
      <c r="F23" s="3"/>
      <c r="G23" s="3"/>
      <c r="H23" s="3"/>
      <c r="I23" s="3"/>
      <c r="J23" s="3"/>
      <c r="K23" s="3"/>
      <c r="L23" s="3"/>
      <c r="M23" s="3"/>
    </row>
    <row r="24" spans="1:13" x14ac:dyDescent="0.2">
      <c r="A24" s="3"/>
      <c r="B24" s="3" t="s">
        <v>32</v>
      </c>
      <c r="C24" s="3"/>
      <c r="D24" s="3"/>
      <c r="F24" s="3"/>
      <c r="G24" s="3"/>
      <c r="H24" s="3"/>
      <c r="I24" s="3"/>
      <c r="J24" s="3"/>
      <c r="K24" s="3"/>
      <c r="L24" s="3"/>
      <c r="M24" s="3"/>
    </row>
    <row r="25" spans="1:13" x14ac:dyDescent="0.2">
      <c r="A25" s="3"/>
      <c r="B25" s="3" t="s">
        <v>27</v>
      </c>
      <c r="C25" s="3"/>
      <c r="D25" s="3"/>
      <c r="F25" s="3"/>
      <c r="G25" s="3"/>
      <c r="H25" s="3"/>
      <c r="I25" s="3"/>
      <c r="J25" s="3"/>
      <c r="K25" s="3"/>
      <c r="L25" s="3"/>
      <c r="M25" s="3"/>
    </row>
    <row r="26" spans="1:13" x14ac:dyDescent="0.2">
      <c r="A26" s="3"/>
      <c r="B26" s="3"/>
      <c r="C26" s="3"/>
      <c r="D26" s="3"/>
      <c r="E26" s="3"/>
      <c r="F26" s="3"/>
      <c r="G26" s="3"/>
      <c r="H26" s="3"/>
      <c r="I26" s="3"/>
      <c r="J26" s="3"/>
      <c r="K26" s="3"/>
      <c r="L26" s="3"/>
      <c r="M26" s="3"/>
    </row>
    <row r="27" spans="1:13" x14ac:dyDescent="0.2">
      <c r="A27" s="3"/>
      <c r="B27" s="3"/>
      <c r="C27" s="3"/>
      <c r="D27" s="3"/>
      <c r="E27" s="3"/>
      <c r="F27" s="3"/>
      <c r="G27" s="3"/>
      <c r="H27" s="3"/>
      <c r="I27" s="3"/>
      <c r="J27" s="3"/>
      <c r="K27" s="3"/>
      <c r="L27" s="3"/>
      <c r="M27" s="3"/>
    </row>
    <row r="28" spans="1:13" x14ac:dyDescent="0.2">
      <c r="A28" s="77" t="s">
        <v>54</v>
      </c>
      <c r="B28" s="3" t="s">
        <v>33</v>
      </c>
      <c r="C28" s="3"/>
      <c r="D28" s="3"/>
      <c r="E28" s="3"/>
      <c r="F28" s="3"/>
      <c r="G28" s="3"/>
      <c r="H28" s="3"/>
      <c r="I28" s="3"/>
      <c r="J28" s="3"/>
      <c r="K28" s="3"/>
      <c r="L28" s="3"/>
      <c r="M28" s="3"/>
    </row>
    <row r="29" spans="1:13" x14ac:dyDescent="0.2">
      <c r="A29" s="77"/>
      <c r="B29" s="3" t="s">
        <v>7</v>
      </c>
      <c r="C29" s="3"/>
      <c r="D29" s="3"/>
      <c r="E29" s="3"/>
      <c r="F29" s="3"/>
      <c r="G29" s="3"/>
      <c r="H29" s="3"/>
      <c r="I29" s="3"/>
      <c r="J29" s="3"/>
      <c r="K29" s="3"/>
      <c r="L29" s="3"/>
      <c r="M29" s="3"/>
    </row>
    <row r="30" spans="1:13" x14ac:dyDescent="0.2">
      <c r="A30" s="77"/>
      <c r="B30" s="3"/>
      <c r="C30" s="3"/>
      <c r="D30" s="3"/>
      <c r="E30" s="3"/>
      <c r="F30" s="3"/>
      <c r="G30" s="3"/>
      <c r="H30" s="3"/>
      <c r="I30" s="3"/>
      <c r="J30" s="3"/>
      <c r="K30" s="3"/>
      <c r="L30" s="3"/>
      <c r="M30" s="3"/>
    </row>
    <row r="31" spans="1:13" x14ac:dyDescent="0.2">
      <c r="A31" s="77" t="s">
        <v>55</v>
      </c>
      <c r="B31" s="3" t="s">
        <v>56</v>
      </c>
      <c r="C31" s="3"/>
      <c r="D31" s="3"/>
      <c r="E31" s="3"/>
      <c r="F31" s="3"/>
      <c r="G31" s="3"/>
      <c r="H31" s="3"/>
      <c r="I31" s="3"/>
      <c r="J31" s="3"/>
      <c r="K31" s="3"/>
      <c r="L31" s="3"/>
      <c r="M31" s="3"/>
    </row>
    <row r="32" spans="1:13" x14ac:dyDescent="0.2">
      <c r="A32" s="77"/>
      <c r="B32" s="3" t="s">
        <v>68</v>
      </c>
      <c r="C32" s="3"/>
      <c r="D32" s="3"/>
      <c r="E32" s="3"/>
      <c r="F32" s="3"/>
      <c r="G32" s="3"/>
      <c r="H32" s="3"/>
      <c r="I32" s="3"/>
      <c r="J32" s="3"/>
      <c r="K32" s="3"/>
      <c r="L32" s="3"/>
      <c r="M32" s="3"/>
    </row>
    <row r="33" spans="1:13" x14ac:dyDescent="0.2">
      <c r="B33" s="3"/>
      <c r="C33" s="3"/>
      <c r="D33" s="3"/>
      <c r="E33" s="3"/>
      <c r="F33" s="3"/>
      <c r="G33" s="3"/>
      <c r="H33" s="3"/>
      <c r="I33" s="3"/>
      <c r="J33" s="3"/>
      <c r="K33" s="3"/>
      <c r="L33" s="3"/>
      <c r="M33" s="3"/>
    </row>
    <row r="34" spans="1:13" x14ac:dyDescent="0.2">
      <c r="A34" s="77" t="s">
        <v>57</v>
      </c>
      <c r="B34" s="3" t="s">
        <v>38</v>
      </c>
      <c r="C34" s="3"/>
      <c r="D34" s="3"/>
      <c r="E34" s="3"/>
      <c r="F34" s="3"/>
      <c r="G34" s="3"/>
      <c r="H34" s="3"/>
      <c r="I34" s="3"/>
      <c r="J34" s="3"/>
      <c r="K34" s="3"/>
      <c r="L34" s="3"/>
      <c r="M34" s="3"/>
    </row>
    <row r="35" spans="1:13" x14ac:dyDescent="0.2">
      <c r="A35" s="77"/>
      <c r="B35" s="3" t="s">
        <v>69</v>
      </c>
      <c r="C35" s="3"/>
      <c r="D35" s="3"/>
      <c r="E35" s="3"/>
      <c r="F35" s="3"/>
      <c r="G35" s="3"/>
      <c r="H35" s="3"/>
      <c r="I35" s="3"/>
      <c r="J35" s="3"/>
      <c r="K35" s="3"/>
      <c r="L35" s="3"/>
      <c r="M35" s="3"/>
    </row>
    <row r="36" spans="1:13" x14ac:dyDescent="0.2">
      <c r="B36" s="3"/>
      <c r="C36" s="3"/>
      <c r="D36" s="3"/>
      <c r="E36" s="3"/>
      <c r="F36" s="3"/>
      <c r="G36" s="3"/>
      <c r="H36" s="3"/>
      <c r="I36" s="3"/>
      <c r="J36" s="3"/>
      <c r="K36" s="3"/>
      <c r="L36" s="3" t="s">
        <v>205</v>
      </c>
      <c r="M36" s="3"/>
    </row>
    <row r="37" spans="1:13" x14ac:dyDescent="0.2">
      <c r="A37" s="3"/>
      <c r="B37" s="98" t="s">
        <v>45</v>
      </c>
      <c r="C37" s="98" t="s">
        <v>58</v>
      </c>
      <c r="D37" s="243" t="s">
        <v>46</v>
      </c>
      <c r="E37" s="244"/>
      <c r="F37" s="98" t="s">
        <v>59</v>
      </c>
      <c r="G37" s="98" t="s">
        <v>60</v>
      </c>
      <c r="H37" s="98" t="s">
        <v>61</v>
      </c>
      <c r="I37" s="3"/>
      <c r="J37" s="3"/>
      <c r="K37" s="3"/>
      <c r="L37" s="3"/>
      <c r="M37" s="3"/>
    </row>
    <row r="38" spans="1:13" x14ac:dyDescent="0.2">
      <c r="B38" s="99">
        <v>1</v>
      </c>
      <c r="C38" s="118"/>
      <c r="D38" s="100" t="s">
        <v>90</v>
      </c>
      <c r="E38" s="97"/>
      <c r="F38" s="119" t="s">
        <v>62</v>
      </c>
      <c r="G38" s="119">
        <v>0</v>
      </c>
      <c r="H38" s="119"/>
      <c r="I38" s="3"/>
      <c r="J38" s="3"/>
      <c r="K38" s="3"/>
      <c r="L38" s="3"/>
      <c r="M38" s="3"/>
    </row>
    <row r="39" spans="1:13" x14ac:dyDescent="0.2">
      <c r="B39" s="99">
        <v>2</v>
      </c>
      <c r="C39" s="118"/>
      <c r="D39" s="100" t="s">
        <v>91</v>
      </c>
      <c r="E39" s="97"/>
      <c r="F39" s="119" t="s">
        <v>62</v>
      </c>
      <c r="G39" s="119">
        <v>0</v>
      </c>
      <c r="H39" s="119"/>
      <c r="I39" s="3"/>
      <c r="J39" s="3"/>
      <c r="K39" s="3"/>
      <c r="L39" s="3"/>
      <c r="M39" s="3"/>
    </row>
    <row r="40" spans="1:13" x14ac:dyDescent="0.2">
      <c r="B40" s="99">
        <v>3</v>
      </c>
      <c r="C40" s="118"/>
      <c r="D40" s="100" t="s">
        <v>168</v>
      </c>
      <c r="E40" s="97"/>
      <c r="F40" s="119" t="s">
        <v>62</v>
      </c>
      <c r="G40" s="119">
        <v>0</v>
      </c>
      <c r="H40" s="119"/>
      <c r="I40" s="3"/>
      <c r="J40" s="3"/>
      <c r="K40" s="3"/>
      <c r="L40" s="3"/>
      <c r="M40" s="3"/>
    </row>
    <row r="41" spans="1:13" x14ac:dyDescent="0.2">
      <c r="B41" s="99">
        <v>4</v>
      </c>
      <c r="C41" s="118"/>
      <c r="D41" s="100" t="s">
        <v>138</v>
      </c>
      <c r="E41" s="97"/>
      <c r="F41" s="119" t="s">
        <v>62</v>
      </c>
      <c r="G41" s="119">
        <v>0</v>
      </c>
      <c r="H41" s="119"/>
      <c r="I41" s="3"/>
      <c r="J41" s="3"/>
      <c r="K41" s="3"/>
      <c r="L41" s="3"/>
      <c r="M41" s="3"/>
    </row>
    <row r="42" spans="1:13" x14ac:dyDescent="0.2">
      <c r="B42" s="99">
        <v>5</v>
      </c>
      <c r="C42" s="118"/>
      <c r="D42" s="100" t="s">
        <v>92</v>
      </c>
      <c r="E42" s="97"/>
      <c r="F42" s="119" t="s">
        <v>62</v>
      </c>
      <c r="G42" s="119">
        <v>0</v>
      </c>
      <c r="H42" s="119"/>
      <c r="I42" s="3"/>
      <c r="J42" s="3"/>
      <c r="K42" s="3"/>
      <c r="L42" s="3"/>
      <c r="M42" s="3"/>
    </row>
    <row r="43" spans="1:13" x14ac:dyDescent="0.2">
      <c r="B43" s="99">
        <v>6</v>
      </c>
      <c r="C43" s="118"/>
      <c r="D43" s="100">
        <v>0</v>
      </c>
      <c r="E43" s="97"/>
      <c r="F43" s="119" t="s">
        <v>62</v>
      </c>
      <c r="G43" s="119">
        <v>0</v>
      </c>
      <c r="H43" s="119"/>
      <c r="I43" s="3"/>
      <c r="J43" s="3"/>
      <c r="K43" s="3"/>
      <c r="L43" s="3"/>
      <c r="M43" s="3"/>
    </row>
    <row r="44" spans="1:13" x14ac:dyDescent="0.2">
      <c r="B44" s="99">
        <v>7</v>
      </c>
      <c r="C44" s="118"/>
      <c r="D44" s="100">
        <v>0</v>
      </c>
      <c r="E44" s="97"/>
      <c r="F44" s="119" t="s">
        <v>62</v>
      </c>
      <c r="G44" s="119">
        <v>0</v>
      </c>
      <c r="H44" s="119"/>
      <c r="I44" s="3"/>
      <c r="J44" s="3"/>
      <c r="K44" s="3"/>
      <c r="L44" s="3"/>
      <c r="M44" s="3"/>
    </row>
    <row r="45" spans="1:13" x14ac:dyDescent="0.2">
      <c r="A45" s="3"/>
      <c r="B45" s="3"/>
      <c r="C45" s="3"/>
      <c r="D45" s="3"/>
      <c r="E45" s="3"/>
      <c r="F45" s="3"/>
      <c r="G45" s="3"/>
      <c r="H45" s="3"/>
      <c r="I45" s="3"/>
      <c r="J45" s="3"/>
      <c r="K45" s="3"/>
      <c r="L45" s="3"/>
      <c r="M45" s="3"/>
    </row>
    <row r="46" spans="1:13" x14ac:dyDescent="0.2">
      <c r="A46" s="3" t="s">
        <v>34</v>
      </c>
      <c r="B46" s="3"/>
      <c r="C46" s="3"/>
      <c r="D46" s="3"/>
      <c r="E46" s="3"/>
      <c r="F46" s="3"/>
      <c r="G46" s="3"/>
      <c r="H46" s="3"/>
      <c r="I46" s="3"/>
      <c r="J46" s="3"/>
      <c r="K46" s="3"/>
      <c r="L46" s="3"/>
      <c r="M46" s="3"/>
    </row>
    <row r="47" spans="1:13" x14ac:dyDescent="0.2">
      <c r="A47" s="3" t="s">
        <v>77</v>
      </c>
      <c r="B47" s="3"/>
      <c r="C47" s="3"/>
      <c r="D47" s="3"/>
      <c r="E47" s="3"/>
      <c r="F47" s="3"/>
      <c r="G47" s="3"/>
      <c r="H47" s="3"/>
      <c r="I47" s="3"/>
      <c r="J47" s="3"/>
      <c r="K47" s="3"/>
      <c r="L47" s="3"/>
      <c r="M47" s="3"/>
    </row>
    <row r="48" spans="1:13" x14ac:dyDescent="0.2">
      <c r="A48" s="3"/>
      <c r="B48" s="3"/>
      <c r="C48" s="3"/>
      <c r="D48" s="3"/>
      <c r="E48" s="3"/>
      <c r="F48" s="3"/>
      <c r="G48" s="3"/>
      <c r="H48" s="3"/>
      <c r="I48" s="3"/>
      <c r="J48" s="3"/>
      <c r="K48" s="3"/>
      <c r="L48" s="3"/>
      <c r="M48" s="3"/>
    </row>
    <row r="49" spans="1:13" x14ac:dyDescent="0.2">
      <c r="A49" s="3"/>
      <c r="B49" s="3" t="s">
        <v>35</v>
      </c>
      <c r="C49" s="3"/>
      <c r="D49" s="3"/>
      <c r="F49" s="3"/>
      <c r="G49" s="3"/>
      <c r="H49" s="3"/>
      <c r="I49" s="3"/>
      <c r="J49" s="3"/>
      <c r="K49" s="3"/>
      <c r="L49" s="3"/>
      <c r="M49" s="3"/>
    </row>
    <row r="50" spans="1:13" x14ac:dyDescent="0.2">
      <c r="A50" s="3"/>
      <c r="B50" s="3" t="s">
        <v>27</v>
      </c>
      <c r="C50" s="3"/>
      <c r="D50" s="3"/>
      <c r="F50" s="3"/>
      <c r="G50" s="3"/>
      <c r="H50" s="3"/>
      <c r="I50" s="3"/>
      <c r="J50" s="3"/>
      <c r="K50" s="3"/>
      <c r="L50" s="3"/>
      <c r="M50" s="3"/>
    </row>
    <row r="51" spans="1:13" x14ac:dyDescent="0.2">
      <c r="A51" s="3"/>
      <c r="B51" s="3"/>
      <c r="C51" s="3"/>
      <c r="D51" s="3"/>
      <c r="E51" s="3"/>
      <c r="F51" s="3"/>
      <c r="G51" s="3"/>
      <c r="H51" s="3"/>
      <c r="I51" s="3"/>
      <c r="J51" s="3"/>
      <c r="K51" s="3"/>
      <c r="L51" s="3"/>
      <c r="M51" s="3"/>
    </row>
    <row r="52" spans="1:13" x14ac:dyDescent="0.2">
      <c r="A52" s="3"/>
      <c r="B52" s="3"/>
      <c r="C52" s="3"/>
      <c r="D52" s="3"/>
      <c r="E52" s="3"/>
      <c r="F52" s="3"/>
      <c r="G52" s="3"/>
      <c r="H52" s="3"/>
      <c r="I52" s="3"/>
      <c r="J52" s="3"/>
      <c r="K52" s="3"/>
      <c r="L52" s="3"/>
      <c r="M52" s="3"/>
    </row>
    <row r="53" spans="1:13" x14ac:dyDescent="0.2">
      <c r="A53" s="3"/>
      <c r="B53" s="3" t="s">
        <v>36</v>
      </c>
      <c r="C53" s="3"/>
      <c r="D53" s="3"/>
      <c r="F53" s="3"/>
      <c r="G53" s="3"/>
      <c r="H53" s="3"/>
      <c r="I53" s="3"/>
      <c r="J53" s="3"/>
      <c r="K53" s="3"/>
      <c r="L53" s="3"/>
      <c r="M53" s="3"/>
    </row>
    <row r="54" spans="1:13" x14ac:dyDescent="0.2">
      <c r="A54" s="3"/>
      <c r="B54" s="3" t="s">
        <v>27</v>
      </c>
      <c r="C54" s="3"/>
      <c r="D54" s="3"/>
      <c r="F54" s="3"/>
      <c r="G54" s="3"/>
      <c r="H54" s="3"/>
      <c r="I54" s="3"/>
      <c r="J54" s="3"/>
      <c r="K54" s="3"/>
      <c r="L54" s="3"/>
      <c r="M54" s="3"/>
    </row>
    <row r="55" spans="1:13" x14ac:dyDescent="0.2">
      <c r="A55" s="3"/>
      <c r="B55" s="3"/>
      <c r="C55" s="3"/>
      <c r="D55" s="3"/>
      <c r="E55" s="3"/>
      <c r="F55" s="3"/>
      <c r="G55" s="3"/>
      <c r="H55" s="85" t="s">
        <v>81</v>
      </c>
      <c r="I55" s="3"/>
      <c r="J55" s="3"/>
      <c r="K55" s="3"/>
      <c r="L55" s="3"/>
      <c r="M55" s="3"/>
    </row>
    <row r="56" spans="1:13" x14ac:dyDescent="0.2">
      <c r="A56" s="3"/>
      <c r="B56" s="3"/>
      <c r="C56" s="3"/>
      <c r="D56" s="3"/>
      <c r="E56" s="3"/>
      <c r="F56" s="3"/>
      <c r="G56" s="3"/>
      <c r="H56" s="3"/>
      <c r="I56" s="3"/>
      <c r="J56" s="3"/>
      <c r="K56" s="3"/>
      <c r="L56" s="3"/>
      <c r="M56" s="3"/>
    </row>
    <row r="57" spans="1:13" x14ac:dyDescent="0.2">
      <c r="A57" s="3" t="s">
        <v>5</v>
      </c>
      <c r="B57" s="3"/>
      <c r="C57" s="3"/>
      <c r="D57" s="3"/>
      <c r="E57" s="3"/>
      <c r="F57" s="3"/>
      <c r="G57" s="3"/>
      <c r="H57" s="3"/>
      <c r="I57" s="3"/>
      <c r="J57" s="3"/>
      <c r="K57" s="3"/>
      <c r="L57" s="3"/>
      <c r="M57" s="3"/>
    </row>
    <row r="58" spans="1:13" x14ac:dyDescent="0.2">
      <c r="A58" s="3" t="s">
        <v>6</v>
      </c>
      <c r="B58" s="3"/>
      <c r="C58" s="3"/>
      <c r="D58" s="3"/>
      <c r="E58" s="3"/>
      <c r="F58" s="3"/>
      <c r="G58" s="3"/>
      <c r="H58" s="3"/>
      <c r="I58" s="3"/>
      <c r="J58" s="3"/>
      <c r="K58" s="3"/>
      <c r="L58" s="3"/>
      <c r="M58" s="3"/>
    </row>
    <row r="59" spans="1:13" x14ac:dyDescent="0.2">
      <c r="A59" s="3"/>
      <c r="B59" s="3"/>
      <c r="C59" s="3"/>
      <c r="D59" s="3"/>
      <c r="E59" s="3"/>
      <c r="F59" s="3"/>
      <c r="G59" s="3"/>
      <c r="H59" s="3"/>
      <c r="I59" s="3"/>
      <c r="J59" s="3"/>
      <c r="K59" s="3"/>
      <c r="L59" s="3"/>
      <c r="M59" s="3"/>
    </row>
    <row r="60" spans="1:13" x14ac:dyDescent="0.2">
      <c r="A60" s="87"/>
      <c r="B60" s="87"/>
      <c r="C60" s="87"/>
      <c r="D60" s="87"/>
      <c r="E60" s="87"/>
      <c r="F60" s="87"/>
      <c r="G60" s="87"/>
      <c r="H60" s="87"/>
    </row>
  </sheetData>
  <mergeCells count="2">
    <mergeCell ref="C8:H8"/>
    <mergeCell ref="D37:E37"/>
  </mergeCells>
  <phoneticPr fontId="0" type="noConversion"/>
  <pageMargins left="0.75" right="0.75" top="1" bottom="1" header="0.5" footer="0.5"/>
  <pageSetup orientation="portrait" r:id="rId1"/>
  <headerFooter alignWithMargins="0"/>
  <ignoredErrors>
    <ignoredError sqref="B4" twoDigitTextYear="1"/>
  </ignoredErrors>
  <drawing r:id="rId2"/>
  <legacyDrawing r:id="rId3"/>
  <mc:AlternateContent xmlns:mc="http://schemas.openxmlformats.org/markup-compatibility/2006">
    <mc:Choice Requires="x14">
      <controls>
        <mc:AlternateContent xmlns:mc="http://schemas.openxmlformats.org/markup-compatibility/2006">
          <mc:Choice Requires="x14">
            <control shapeId="4102" r:id="rId4" name="Button 6">
              <controlPr defaultSize="0" print="0" autoFill="0" autoPict="0" macro="[0]!Module7.Index">
                <anchor moveWithCells="1" sizeWithCells="1">
                  <from>
                    <xdr:col>0</xdr:col>
                    <xdr:colOff>76200</xdr:colOff>
                    <xdr:row>9</xdr:row>
                    <xdr:rowOff>28575</xdr:rowOff>
                  </from>
                  <to>
                    <xdr:col>0</xdr:col>
                    <xdr:colOff>1038225</xdr:colOff>
                    <xdr:row>11</xdr:row>
                    <xdr:rowOff>133350</xdr:rowOff>
                  </to>
                </anchor>
              </controlPr>
            </control>
          </mc:Choice>
        </mc:AlternateContent>
        <mc:AlternateContent xmlns:mc="http://schemas.openxmlformats.org/markup-compatibility/2006">
          <mc:Choice Requires="x14">
            <control shapeId="4103" r:id="rId5" name="Button 7">
              <controlPr defaultSize="0" print="0" autoFill="0" autoPict="0" macro="[0]!Suggested_Price_List">
                <anchor moveWithCells="1" sizeWithCells="1">
                  <from>
                    <xdr:col>0</xdr:col>
                    <xdr:colOff>76200</xdr:colOff>
                    <xdr:row>13</xdr:row>
                    <xdr:rowOff>28575</xdr:rowOff>
                  </from>
                  <to>
                    <xdr:col>0</xdr:col>
                    <xdr:colOff>1038225</xdr:colOff>
                    <xdr:row>15</xdr:row>
                    <xdr:rowOff>133350</xdr:rowOff>
                  </to>
                </anchor>
              </controlPr>
            </control>
          </mc:Choice>
        </mc:AlternateContent>
        <mc:AlternateContent xmlns:mc="http://schemas.openxmlformats.org/markup-compatibility/2006">
          <mc:Choice Requires="x14">
            <control shapeId="4104" r:id="rId6" name="Button 8">
              <controlPr defaultSize="0" print="0" autoFill="0" autoPict="0" macro="[0]!Module7.Customer_Cost">
                <anchor moveWithCells="1" sizeWithCells="1">
                  <from>
                    <xdr:col>0</xdr:col>
                    <xdr:colOff>76200</xdr:colOff>
                    <xdr:row>23</xdr:row>
                    <xdr:rowOff>28575</xdr:rowOff>
                  </from>
                  <to>
                    <xdr:col>0</xdr:col>
                    <xdr:colOff>1038225</xdr:colOff>
                    <xdr:row>25</xdr:row>
                    <xdr:rowOff>133350</xdr:rowOff>
                  </to>
                </anchor>
              </controlPr>
            </control>
          </mc:Choice>
        </mc:AlternateContent>
        <mc:AlternateContent xmlns:mc="http://schemas.openxmlformats.org/markup-compatibility/2006">
          <mc:Choice Requires="x14">
            <control shapeId="4105" r:id="rId7" name="Button 9">
              <controlPr defaultSize="0" print="0" autoFill="0" autoPict="0" macro="[0]!Customer_Price_Calculation">
                <anchor moveWithCells="1" sizeWithCells="1">
                  <from>
                    <xdr:col>0</xdr:col>
                    <xdr:colOff>76200</xdr:colOff>
                    <xdr:row>48</xdr:row>
                    <xdr:rowOff>28575</xdr:rowOff>
                  </from>
                  <to>
                    <xdr:col>0</xdr:col>
                    <xdr:colOff>1038225</xdr:colOff>
                    <xdr:row>50</xdr:row>
                    <xdr:rowOff>133350</xdr:rowOff>
                  </to>
                </anchor>
              </controlPr>
            </control>
          </mc:Choice>
        </mc:AlternateContent>
        <mc:AlternateContent xmlns:mc="http://schemas.openxmlformats.org/markup-compatibility/2006">
          <mc:Choice Requires="x14">
            <control shapeId="4106" r:id="rId8" name="Button 10">
              <controlPr defaultSize="0" print="0" autoFill="0" autoPict="0" macro="[0]!Customer_Price_List">
                <anchor moveWithCells="1" sizeWithCells="1">
                  <from>
                    <xdr:col>0</xdr:col>
                    <xdr:colOff>76200</xdr:colOff>
                    <xdr:row>52</xdr:row>
                    <xdr:rowOff>28575</xdr:rowOff>
                  </from>
                  <to>
                    <xdr:col>0</xdr:col>
                    <xdr:colOff>1038225</xdr:colOff>
                    <xdr:row>54</xdr:row>
                    <xdr:rowOff>133350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dimension ref="A1:S50"/>
  <sheetViews>
    <sheetView workbookViewId="0">
      <selection activeCell="K5" sqref="K5"/>
    </sheetView>
  </sheetViews>
  <sheetFormatPr defaultRowHeight="12.75" x14ac:dyDescent="0.2"/>
  <cols>
    <col min="1" max="1" width="4.85546875" style="10" customWidth="1"/>
    <col min="2" max="2" width="1" style="10" customWidth="1"/>
    <col min="3" max="3" width="22.140625" style="2" customWidth="1"/>
    <col min="4" max="4" width="1" style="2" customWidth="1"/>
    <col min="5" max="5" width="16.5703125" style="2" customWidth="1"/>
    <col min="6" max="6" width="3.28515625" customWidth="1"/>
    <col min="7" max="7" width="4.85546875" style="10" customWidth="1"/>
    <col min="8" max="8" width="1" style="10" customWidth="1"/>
    <col min="9" max="9" width="22.140625" style="2" customWidth="1"/>
    <col min="10" max="10" width="1" style="2" customWidth="1"/>
    <col min="11" max="11" width="16.5703125" style="2" customWidth="1"/>
  </cols>
  <sheetData>
    <row r="1" spans="1:19" x14ac:dyDescent="0.2">
      <c r="A1" s="197"/>
      <c r="B1" s="198"/>
      <c r="C1" s="198"/>
      <c r="D1" s="198"/>
      <c r="E1" s="198"/>
      <c r="F1" s="198"/>
      <c r="G1" s="198"/>
      <c r="H1" s="198"/>
      <c r="I1" s="198"/>
      <c r="J1" s="198"/>
      <c r="K1" s="198"/>
    </row>
    <row r="3" spans="1:19" ht="15.75" x14ac:dyDescent="0.2">
      <c r="A3" s="82"/>
      <c r="B3" s="82"/>
      <c r="C3" s="82"/>
      <c r="D3" s="82"/>
      <c r="E3" s="82"/>
      <c r="F3" s="228" t="str">
        <f>"File '"&amp;Instructions!B2&amp;"' - "&amp;Instructions!B1</f>
        <v>File 'K' - KurbX</v>
      </c>
      <c r="G3" s="228"/>
      <c r="H3" s="228"/>
      <c r="I3" s="228"/>
      <c r="J3" s="228"/>
      <c r="K3" s="228"/>
      <c r="Q3" s="11"/>
      <c r="R3" s="6"/>
      <c r="S3" s="36"/>
    </row>
    <row r="4" spans="1:19" ht="15.75" x14ac:dyDescent="0.2">
      <c r="A4" s="82"/>
      <c r="B4" s="82"/>
      <c r="C4" s="82"/>
      <c r="D4" s="82"/>
      <c r="E4" s="82"/>
      <c r="F4" s="82"/>
      <c r="Q4" s="11"/>
      <c r="R4" s="6"/>
      <c r="S4" s="36"/>
    </row>
    <row r="5" spans="1:19" ht="15.75" x14ac:dyDescent="0.2">
      <c r="A5" s="82"/>
      <c r="B5" s="82"/>
      <c r="C5" s="82"/>
      <c r="D5" s="82"/>
      <c r="E5" s="82"/>
      <c r="F5" s="82"/>
      <c r="G5" s="82"/>
      <c r="H5" s="82"/>
      <c r="I5" s="82"/>
      <c r="J5" s="82"/>
      <c r="K5" s="82"/>
      <c r="L5" s="3"/>
      <c r="M5" s="3"/>
      <c r="N5" s="3"/>
      <c r="O5" s="3"/>
      <c r="P5" s="4"/>
      <c r="Q5" s="11"/>
      <c r="R5" s="6"/>
      <c r="S5" s="36"/>
    </row>
    <row r="6" spans="1:19" ht="15.75" x14ac:dyDescent="0.2">
      <c r="A6" s="245" t="str">
        <f>"Price List Index - "&amp;Instructions!B4</f>
        <v>Price List Index - 4/1/26</v>
      </c>
      <c r="B6" s="245"/>
      <c r="C6" s="245"/>
      <c r="D6" s="245"/>
      <c r="E6" s="245"/>
      <c r="F6" s="245"/>
      <c r="G6" s="245"/>
      <c r="H6" s="245"/>
      <c r="I6" s="245"/>
      <c r="J6" s="245"/>
      <c r="K6" s="245"/>
      <c r="L6" s="3"/>
      <c r="M6" s="3"/>
      <c r="N6" s="3"/>
      <c r="O6" s="3"/>
      <c r="P6" s="4"/>
      <c r="Q6" s="11"/>
      <c r="R6" s="6"/>
      <c r="S6" s="36"/>
    </row>
    <row r="7" spans="1:19" ht="6" customHeight="1" x14ac:dyDescent="0.2">
      <c r="A7" s="82"/>
      <c r="B7" s="82"/>
      <c r="C7" s="82"/>
      <c r="D7" s="82"/>
      <c r="E7" s="82"/>
      <c r="F7" s="82"/>
      <c r="G7" s="82"/>
      <c r="H7" s="82"/>
      <c r="I7" s="82"/>
      <c r="J7" s="82"/>
      <c r="K7" s="82"/>
      <c r="L7" s="3"/>
      <c r="M7" s="3"/>
      <c r="N7" s="3"/>
      <c r="O7" s="3"/>
      <c r="P7" s="4"/>
      <c r="Q7" s="11"/>
      <c r="R7" s="6"/>
      <c r="S7" s="36"/>
    </row>
    <row r="8" spans="1:19" ht="3" customHeight="1" x14ac:dyDescent="0.2">
      <c r="A8" s="83"/>
      <c r="B8" s="83"/>
      <c r="C8" s="83"/>
      <c r="D8" s="83"/>
      <c r="E8" s="83"/>
      <c r="F8" s="83"/>
      <c r="G8" s="83"/>
      <c r="H8" s="83"/>
      <c r="I8" s="83"/>
      <c r="J8" s="83"/>
      <c r="K8" s="83"/>
    </row>
    <row r="9" spans="1:19" ht="3" customHeight="1" x14ac:dyDescent="0.2">
      <c r="A9" s="84"/>
      <c r="B9" s="84"/>
      <c r="C9" s="84"/>
      <c r="D9" s="84"/>
      <c r="E9" s="84"/>
      <c r="F9" s="84"/>
      <c r="G9" s="84"/>
      <c r="H9" s="84"/>
      <c r="I9" s="84"/>
      <c r="J9" s="84"/>
      <c r="K9" s="84"/>
    </row>
    <row r="11" spans="1:19" x14ac:dyDescent="0.2">
      <c r="A11" s="80" t="s">
        <v>8</v>
      </c>
      <c r="B11" s="79"/>
      <c r="C11" s="248" t="s">
        <v>100</v>
      </c>
      <c r="D11" s="249"/>
      <c r="E11" s="249"/>
      <c r="F11" s="249"/>
      <c r="G11" s="249"/>
      <c r="H11" s="249"/>
      <c r="I11" s="249"/>
      <c r="J11" s="79"/>
      <c r="K11" s="79"/>
    </row>
    <row r="12" spans="1:19" s="81" customFormat="1" ht="15" customHeight="1" x14ac:dyDescent="0.2">
      <c r="A12" s="6"/>
      <c r="B12" s="77"/>
      <c r="C12" s="192"/>
      <c r="D12" s="193"/>
      <c r="E12" s="193"/>
      <c r="F12" s="193"/>
      <c r="G12" s="193"/>
      <c r="H12" s="193"/>
      <c r="I12" s="193"/>
      <c r="K12" s="3"/>
    </row>
    <row r="13" spans="1:19" s="81" customFormat="1" ht="15" customHeight="1" x14ac:dyDescent="0.2">
      <c r="A13" s="6"/>
      <c r="B13" s="77"/>
      <c r="C13" s="3"/>
      <c r="J13" s="3"/>
      <c r="K13" s="3"/>
    </row>
    <row r="14" spans="1:19" s="81" customFormat="1" ht="15" customHeight="1" x14ac:dyDescent="0.2">
      <c r="A14" s="6"/>
      <c r="B14" s="77"/>
      <c r="C14" s="3"/>
      <c r="J14" s="3"/>
      <c r="K14" s="3"/>
    </row>
    <row r="15" spans="1:19" s="81" customFormat="1" ht="15" customHeight="1" x14ac:dyDescent="0.2">
      <c r="A15" s="186"/>
      <c r="B15" s="77"/>
      <c r="C15" s="3"/>
    </row>
    <row r="16" spans="1:19" s="81" customFormat="1" ht="15" customHeight="1" x14ac:dyDescent="0.2">
      <c r="A16" s="186"/>
      <c r="B16" s="77"/>
      <c r="C16" s="3"/>
    </row>
    <row r="17" spans="1:11" s="81" customFormat="1" ht="15" customHeight="1" x14ac:dyDescent="0.2">
      <c r="A17" s="186"/>
      <c r="B17" s="77"/>
      <c r="C17" s="3"/>
    </row>
    <row r="18" spans="1:11" s="81" customFormat="1" ht="15" customHeight="1" x14ac:dyDescent="0.2">
      <c r="A18" s="186"/>
      <c r="B18" s="77"/>
      <c r="C18" s="3"/>
      <c r="K18" s="3"/>
    </row>
    <row r="19" spans="1:11" s="81" customFormat="1" ht="15" customHeight="1" x14ac:dyDescent="0.2">
      <c r="A19" s="186"/>
      <c r="B19" s="77"/>
      <c r="C19" s="3"/>
      <c r="K19" s="3"/>
    </row>
    <row r="20" spans="1:11" s="81" customFormat="1" ht="15" customHeight="1" x14ac:dyDescent="0.2">
      <c r="A20" s="186"/>
      <c r="B20" s="77"/>
      <c r="C20" s="3"/>
      <c r="J20" s="3"/>
      <c r="K20" s="3"/>
    </row>
    <row r="21" spans="1:11" s="81" customFormat="1" ht="15" customHeight="1" x14ac:dyDescent="0.2">
      <c r="A21" s="186"/>
      <c r="B21" s="77"/>
      <c r="C21" s="3"/>
      <c r="J21" s="3"/>
      <c r="K21" s="3"/>
    </row>
    <row r="22" spans="1:11" s="81" customFormat="1" ht="15" customHeight="1" x14ac:dyDescent="0.2">
      <c r="A22" s="186"/>
      <c r="B22" s="77"/>
      <c r="C22" s="3"/>
      <c r="J22" s="3"/>
      <c r="K22" s="3"/>
    </row>
    <row r="23" spans="1:11" s="81" customFormat="1" ht="15" customHeight="1" x14ac:dyDescent="0.2">
      <c r="A23" s="186"/>
      <c r="B23" s="140"/>
      <c r="C23" s="3"/>
      <c r="J23" s="3"/>
      <c r="K23" s="3"/>
    </row>
    <row r="24" spans="1:11" s="81" customFormat="1" ht="15" customHeight="1" x14ac:dyDescent="0.2">
      <c r="A24" s="186"/>
      <c r="B24" s="140"/>
      <c r="C24" s="3"/>
      <c r="J24" s="3"/>
      <c r="K24" s="3"/>
    </row>
    <row r="25" spans="1:11" s="81" customFormat="1" ht="15" customHeight="1" x14ac:dyDescent="0.2">
      <c r="A25" s="6"/>
      <c r="B25" s="140"/>
      <c r="C25" s="3"/>
      <c r="J25" s="3"/>
      <c r="K25" s="3"/>
    </row>
    <row r="26" spans="1:11" s="81" customFormat="1" ht="15" customHeight="1" x14ac:dyDescent="0.2">
      <c r="A26" s="6"/>
      <c r="B26" s="140"/>
      <c r="C26" s="3"/>
      <c r="J26" s="3"/>
      <c r="K26" s="3"/>
    </row>
    <row r="27" spans="1:11" s="81" customFormat="1" ht="15" customHeight="1" x14ac:dyDescent="0.2">
      <c r="A27" s="6"/>
      <c r="B27" s="77"/>
      <c r="C27" s="3"/>
      <c r="J27" s="3"/>
      <c r="K27" s="3"/>
    </row>
    <row r="28" spans="1:11" s="81" customFormat="1" ht="15" customHeight="1" x14ac:dyDescent="0.2">
      <c r="A28" s="6"/>
      <c r="B28" s="77"/>
      <c r="C28" s="3"/>
      <c r="J28" s="3"/>
      <c r="K28" s="3"/>
    </row>
    <row r="29" spans="1:11" s="81" customFormat="1" ht="15" customHeight="1" x14ac:dyDescent="0.2">
      <c r="A29" s="186"/>
      <c r="B29" s="77"/>
      <c r="C29" s="3"/>
      <c r="J29" s="3"/>
      <c r="K29" s="3"/>
    </row>
    <row r="30" spans="1:11" s="81" customFormat="1" ht="15" customHeight="1" x14ac:dyDescent="0.2">
      <c r="A30" s="183"/>
      <c r="B30" s="30"/>
      <c r="C30" s="3"/>
      <c r="J30" s="3"/>
      <c r="K30" s="3"/>
    </row>
    <row r="31" spans="1:11" s="81" customFormat="1" ht="15" customHeight="1" x14ac:dyDescent="0.2">
      <c r="A31" s="6"/>
      <c r="B31" s="77"/>
      <c r="C31" s="3"/>
      <c r="J31" s="3"/>
      <c r="K31" s="3"/>
    </row>
    <row r="32" spans="1:11" s="81" customFormat="1" ht="15" customHeight="1" x14ac:dyDescent="0.2">
      <c r="A32" s="6"/>
      <c r="B32" s="30"/>
      <c r="C32" s="3"/>
      <c r="J32" s="3"/>
      <c r="K32" s="3"/>
    </row>
    <row r="33" spans="1:11" s="81" customFormat="1" ht="15" customHeight="1" x14ac:dyDescent="0.2">
      <c r="A33" s="6"/>
      <c r="B33" s="77"/>
      <c r="C33" s="3"/>
      <c r="J33" s="3"/>
      <c r="K33" s="3"/>
    </row>
    <row r="34" spans="1:11" s="81" customFormat="1" ht="15" customHeight="1" x14ac:dyDescent="0.2">
      <c r="A34" s="6"/>
      <c r="B34" s="77"/>
      <c r="C34" s="3"/>
      <c r="D34" s="3"/>
      <c r="E34" s="3"/>
      <c r="G34" s="91"/>
      <c r="H34" s="77"/>
      <c r="I34" s="3"/>
      <c r="J34" s="3"/>
      <c r="K34" s="3"/>
    </row>
    <row r="35" spans="1:11" s="81" customFormat="1" ht="15" customHeight="1" x14ac:dyDescent="0.2">
      <c r="A35" s="186"/>
      <c r="B35" s="77"/>
      <c r="C35" s="3"/>
      <c r="E35" s="3"/>
      <c r="G35" s="91"/>
      <c r="H35" s="77"/>
      <c r="I35" s="3"/>
      <c r="J35" s="3"/>
      <c r="K35" s="3"/>
    </row>
    <row r="36" spans="1:11" s="81" customFormat="1" ht="15" customHeight="1" x14ac:dyDescent="0.2">
      <c r="A36" s="6"/>
      <c r="B36" s="77"/>
      <c r="C36" s="3"/>
      <c r="D36" s="3"/>
      <c r="E36" s="3"/>
      <c r="G36" s="3"/>
      <c r="I36" s="3"/>
      <c r="J36" s="3"/>
      <c r="K36" s="3"/>
    </row>
    <row r="37" spans="1:11" s="81" customFormat="1" ht="15" customHeight="1" x14ac:dyDescent="0.2">
      <c r="A37" s="186"/>
      <c r="B37" s="78"/>
      <c r="C37" s="3"/>
      <c r="D37" s="3"/>
      <c r="E37" s="3"/>
      <c r="G37" s="91"/>
      <c r="H37" s="77"/>
      <c r="I37" s="3"/>
      <c r="J37" s="3"/>
      <c r="K37" s="3"/>
    </row>
    <row r="38" spans="1:11" s="81" customFormat="1" ht="15" customHeight="1" x14ac:dyDescent="0.2">
      <c r="A38" s="186"/>
      <c r="B38" s="78"/>
      <c r="C38" s="3"/>
      <c r="D38" s="3"/>
      <c r="E38" s="3"/>
      <c r="G38" s="91"/>
      <c r="H38" s="77"/>
      <c r="I38" s="3"/>
      <c r="J38" s="3"/>
      <c r="K38" s="3"/>
    </row>
    <row r="39" spans="1:11" s="81" customFormat="1" ht="15" customHeight="1" x14ac:dyDescent="0.2">
      <c r="A39" s="186"/>
      <c r="B39" s="77"/>
      <c r="C39" s="3"/>
      <c r="D39" s="3"/>
      <c r="E39" s="3"/>
      <c r="G39" s="91"/>
      <c r="H39" s="77"/>
      <c r="I39" s="3"/>
      <c r="J39" s="3"/>
      <c r="K39" s="3"/>
    </row>
    <row r="40" spans="1:11" s="81" customFormat="1" ht="15" customHeight="1" x14ac:dyDescent="0.2">
      <c r="A40" s="91"/>
      <c r="B40" s="77"/>
      <c r="C40" s="3"/>
      <c r="D40" s="3"/>
      <c r="E40" s="3"/>
      <c r="G40" s="3"/>
      <c r="I40" s="3"/>
      <c r="J40" s="3"/>
      <c r="K40" s="3"/>
    </row>
    <row r="41" spans="1:11" s="81" customFormat="1" ht="15" customHeight="1" x14ac:dyDescent="0.2">
      <c r="A41" s="3"/>
      <c r="C41" s="3"/>
      <c r="E41" s="3"/>
      <c r="G41" s="3"/>
      <c r="I41" s="3"/>
      <c r="J41" s="3"/>
      <c r="K41" s="3"/>
    </row>
    <row r="42" spans="1:11" s="81" customFormat="1" ht="15" customHeight="1" x14ac:dyDescent="0.2"/>
    <row r="43" spans="1:11" s="81" customFormat="1" ht="15" customHeight="1" x14ac:dyDescent="0.2"/>
    <row r="44" spans="1:11" s="81" customFormat="1" ht="15" customHeight="1" x14ac:dyDescent="0.2">
      <c r="A44" s="91"/>
      <c r="B44" s="77"/>
      <c r="C44" s="3"/>
      <c r="D44" s="3"/>
      <c r="E44" s="3"/>
      <c r="G44" s="91"/>
      <c r="H44" s="77"/>
      <c r="I44" s="3"/>
      <c r="J44" s="3"/>
      <c r="K44" s="3"/>
    </row>
    <row r="45" spans="1:11" s="81" customFormat="1" ht="5.0999999999999996" customHeight="1" x14ac:dyDescent="0.2">
      <c r="G45" s="91"/>
      <c r="H45" s="77"/>
      <c r="I45" s="3"/>
      <c r="J45" s="3"/>
      <c r="K45" s="3"/>
    </row>
    <row r="46" spans="1:11" s="81" customFormat="1" ht="9.9499999999999993" customHeight="1" x14ac:dyDescent="0.2">
      <c r="A46" s="77"/>
      <c r="B46" s="77"/>
      <c r="C46" s="3"/>
      <c r="D46" s="3"/>
      <c r="E46" s="3"/>
    </row>
    <row r="47" spans="1:11" s="81" customFormat="1" ht="12.75" customHeight="1" x14ac:dyDescent="0.2">
      <c r="A47" s="246" t="s">
        <v>98</v>
      </c>
      <c r="B47" s="246"/>
      <c r="C47" s="246"/>
      <c r="D47" s="246"/>
      <c r="E47" s="246"/>
      <c r="F47" s="246"/>
      <c r="G47" s="246"/>
      <c r="H47" s="246"/>
      <c r="I47" s="246"/>
      <c r="J47" s="246"/>
      <c r="K47" s="246"/>
    </row>
    <row r="48" spans="1:11" s="81" customFormat="1" ht="3.95" customHeight="1" x14ac:dyDescent="0.2">
      <c r="A48" s="77"/>
      <c r="B48" s="77"/>
      <c r="C48" s="3"/>
      <c r="D48" s="3"/>
      <c r="E48" s="3"/>
    </row>
    <row r="49" spans="1:11" s="81" customFormat="1" ht="36.75" customHeight="1" x14ac:dyDescent="0.2">
      <c r="A49" s="247" t="s">
        <v>24</v>
      </c>
      <c r="B49" s="247"/>
      <c r="C49" s="247"/>
      <c r="D49" s="247"/>
      <c r="E49" s="247"/>
      <c r="F49" s="247"/>
      <c r="G49" s="247"/>
      <c r="H49" s="247"/>
      <c r="I49" s="247"/>
      <c r="J49" s="247"/>
      <c r="K49" s="247"/>
    </row>
    <row r="50" spans="1:11" x14ac:dyDescent="0.2">
      <c r="A50" s="31"/>
      <c r="B50" s="31"/>
      <c r="C50" s="31"/>
      <c r="D50" s="31"/>
      <c r="E50" s="31"/>
      <c r="F50" s="31"/>
      <c r="G50" s="31"/>
      <c r="H50" s="31"/>
      <c r="I50" s="31"/>
      <c r="J50" s="31"/>
      <c r="K50" s="31"/>
    </row>
  </sheetData>
  <sortState xmlns:xlrd2="http://schemas.microsoft.com/office/spreadsheetml/2017/richdata2" ref="C23:C24">
    <sortCondition descending="1" ref="C23:C24"/>
  </sortState>
  <mergeCells count="5">
    <mergeCell ref="A6:K6"/>
    <mergeCell ref="A47:K47"/>
    <mergeCell ref="A49:K49"/>
    <mergeCell ref="F3:K3"/>
    <mergeCell ref="C11:I11"/>
  </mergeCells>
  <phoneticPr fontId="0" type="noConversion"/>
  <printOptions horizontalCentered="1"/>
  <pageMargins left="0.35" right="0.35" top="0.35" bottom="0.35" header="0.5" footer="0.5"/>
  <pageSetup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AS223"/>
  <sheetViews>
    <sheetView tabSelected="1" zoomScale="118" zoomScaleNormal="118" workbookViewId="0">
      <pane xSplit="15" ySplit="19" topLeftCell="P20" activePane="bottomRight" state="frozen"/>
      <selection pane="topRight" activeCell="P1" sqref="P1"/>
      <selection pane="bottomLeft" activeCell="A20" sqref="A20"/>
      <selection pane="bottomRight" activeCell="P20" sqref="P20"/>
    </sheetView>
  </sheetViews>
  <sheetFormatPr defaultRowHeight="11.25" x14ac:dyDescent="0.2"/>
  <cols>
    <col min="1" max="1" width="1.28515625" style="2" customWidth="1"/>
    <col min="2" max="2" width="12.7109375" style="2" customWidth="1"/>
    <col min="3" max="3" width="3.140625" style="2" customWidth="1"/>
    <col min="4" max="4" width="5.140625" style="2" customWidth="1"/>
    <col min="5" max="5" width="9.42578125" style="2" customWidth="1"/>
    <col min="6" max="6" width="0.7109375" style="2" customWidth="1"/>
    <col min="7" max="7" width="4.85546875" style="2" customWidth="1"/>
    <col min="8" max="8" width="1.140625" style="2" customWidth="1"/>
    <col min="9" max="10" width="5.5703125" style="2" customWidth="1"/>
    <col min="11" max="11" width="4.28515625" style="2" customWidth="1"/>
    <col min="12" max="15" width="4.85546875" style="2" customWidth="1"/>
    <col min="16" max="16" width="5.42578125" style="2" customWidth="1"/>
    <col min="17" max="17" width="4.85546875" style="8" customWidth="1"/>
    <col min="18" max="18" width="4.5703125" style="1" customWidth="1"/>
    <col min="19" max="19" width="3" style="1" customWidth="1"/>
    <col min="20" max="20" width="6.7109375" style="22" customWidth="1"/>
    <col min="21" max="21" width="3.7109375" style="2" customWidth="1"/>
    <col min="22" max="22" width="4" style="9" customWidth="1"/>
    <col min="23" max="23" width="3.28515625" style="89" customWidth="1"/>
    <col min="24" max="24" width="3.85546875" style="57" customWidth="1"/>
    <col min="25" max="25" width="6.7109375" style="16" customWidth="1"/>
    <col min="26" max="26" width="1" style="89" customWidth="1"/>
    <col min="27" max="27" width="3.7109375" style="42" customWidth="1"/>
    <col min="28" max="28" width="6.7109375" style="42" customWidth="1"/>
    <col min="29" max="29" width="5.140625" style="61" customWidth="1"/>
    <col min="30" max="30" width="6.7109375" style="18" customWidth="1"/>
    <col min="31" max="31" width="5.140625" style="16" customWidth="1"/>
    <col min="32" max="32" width="4.5703125" style="67" customWidth="1"/>
    <col min="33" max="33" width="4.140625" style="67" customWidth="1"/>
    <col min="34" max="34" width="6.7109375" style="18" customWidth="1"/>
    <col min="35" max="35" width="1" style="89" customWidth="1"/>
    <col min="36" max="36" width="4.28515625" style="123" customWidth="1"/>
    <col min="37" max="40" width="6.7109375" style="18" customWidth="1"/>
    <col min="41" max="41" width="1" style="2" customWidth="1"/>
    <col min="42" max="42" width="2" style="2" customWidth="1"/>
    <col min="43" max="16384" width="9.140625" style="2"/>
  </cols>
  <sheetData>
    <row r="1" spans="2:42" s="3" customFormat="1" ht="9.9499999999999993" hidden="1" customHeight="1" x14ac:dyDescent="0.2">
      <c r="B1" s="109" t="s">
        <v>90</v>
      </c>
      <c r="D1" s="40"/>
      <c r="E1" s="72" t="s">
        <v>21</v>
      </c>
      <c r="F1" s="72"/>
      <c r="G1" s="150" t="s">
        <v>80</v>
      </c>
      <c r="H1" s="30"/>
      <c r="I1" s="30" t="s">
        <v>22</v>
      </c>
      <c r="J1" s="30"/>
      <c r="K1" s="30"/>
      <c r="L1" s="30"/>
      <c r="M1" s="30"/>
      <c r="N1" s="30"/>
      <c r="O1" s="30"/>
      <c r="Q1" s="72"/>
      <c r="R1" s="88"/>
      <c r="S1" s="29"/>
      <c r="T1" s="39">
        <f>IF(Suggested="Yes",AB1,AH1)</f>
        <v>0.05</v>
      </c>
      <c r="U1" s="37" t="s">
        <v>41</v>
      </c>
      <c r="V1" s="5" t="str">
        <f>+Instructions!$B$3</f>
        <v>N</v>
      </c>
      <c r="W1" s="52"/>
      <c r="X1" s="56">
        <f>+Instructions!$C$22</f>
        <v>0</v>
      </c>
      <c r="Y1" s="17">
        <f t="shared" ref="Y1:Y7" si="0">ROUND($AB1*(1-X1)+0.004999,2)</f>
        <v>0.05</v>
      </c>
      <c r="Z1" s="52"/>
      <c r="AA1" s="6" t="s">
        <v>270</v>
      </c>
      <c r="AB1" s="39">
        <v>0.05</v>
      </c>
      <c r="AC1" s="60">
        <f t="shared" ref="AC1:AD7" si="1">+X1</f>
        <v>0</v>
      </c>
      <c r="AD1" s="17">
        <f t="shared" si="1"/>
        <v>0.05</v>
      </c>
      <c r="AE1" s="12">
        <f t="shared" ref="AE1:AE7" si="2">(AH1-AD1)/AH1</f>
        <v>0</v>
      </c>
      <c r="AF1" s="117"/>
      <c r="AG1" s="124">
        <v>1</v>
      </c>
      <c r="AH1" s="38">
        <f t="shared" ref="AH1:AH7" si="3">SUM(AK1:AM1)+AF1</f>
        <v>0.05</v>
      </c>
      <c r="AI1" s="52"/>
      <c r="AK1" s="17">
        <f t="shared" ref="AK1:AK7" si="4">ROUND(AD1/(1-VLOOKUP(AG1,Group,2,FALSE)),2)</f>
        <v>0.05</v>
      </c>
      <c r="AL1" s="17">
        <f t="shared" ref="AL1:AL7" si="5">IF(VLOOKUP(AG1,Group,5,FALSE)="YES",VLOOKUP(ROUND(ROUND(AK1,1)-AK1,2),Round,2,FALSE)+VLOOKUP(AG1,Group,6,FALSE),0)</f>
        <v>0</v>
      </c>
      <c r="AM1" s="17">
        <f t="shared" ref="AM1:AM7" si="6">IF(VLOOKUP(AG1,Group,7,FALSE)="",0,ROUND(AK1-0.04999,1)-AK1+AN1)</f>
        <v>0</v>
      </c>
      <c r="AN1" s="17" t="str">
        <f t="shared" ref="AN1:AN7" si="7">IF(VLOOKUP(AG1,Group,7,FALSE)="","",VLOOKUP(AG1,Group,7,FALSE))</f>
        <v/>
      </c>
      <c r="AP1" s="96" t="s">
        <v>50</v>
      </c>
    </row>
    <row r="2" spans="2:42" s="3" customFormat="1" ht="9.9499999999999993" hidden="1" customHeight="1" x14ac:dyDescent="0.2">
      <c r="B2" s="110" t="s">
        <v>91</v>
      </c>
      <c r="D2" s="40"/>
      <c r="E2" s="72" t="s">
        <v>21</v>
      </c>
      <c r="F2" s="72"/>
      <c r="G2" s="150" t="s">
        <v>80</v>
      </c>
      <c r="H2" s="30"/>
      <c r="I2" s="30" t="s">
        <v>22</v>
      </c>
      <c r="J2" s="30"/>
      <c r="K2" s="30"/>
      <c r="L2" s="30"/>
      <c r="M2" s="30"/>
      <c r="N2" s="30"/>
      <c r="O2" s="30"/>
      <c r="Q2" s="72"/>
      <c r="R2" s="88"/>
      <c r="S2" s="29"/>
      <c r="T2" s="39">
        <f t="shared" ref="T2:T7" si="8">IF(Suggested="Yes",AB2,AH2)</f>
        <v>0.05</v>
      </c>
      <c r="U2" s="37" t="s">
        <v>41</v>
      </c>
      <c r="V2" s="5" t="str">
        <f>+Instructions!$B$3</f>
        <v>N</v>
      </c>
      <c r="W2" s="52"/>
      <c r="X2" s="56">
        <f>+Instructions!$C$22</f>
        <v>0</v>
      </c>
      <c r="Y2" s="39">
        <f t="shared" si="0"/>
        <v>0.05</v>
      </c>
      <c r="Z2" s="52"/>
      <c r="AA2" s="6" t="s">
        <v>270</v>
      </c>
      <c r="AB2" s="39">
        <v>0.05</v>
      </c>
      <c r="AC2" s="60">
        <f t="shared" si="1"/>
        <v>0</v>
      </c>
      <c r="AD2" s="39">
        <f t="shared" si="1"/>
        <v>0.05</v>
      </c>
      <c r="AE2" s="60">
        <f t="shared" si="2"/>
        <v>0</v>
      </c>
      <c r="AF2" s="117"/>
      <c r="AG2" s="126">
        <v>2</v>
      </c>
      <c r="AH2" s="44">
        <f t="shared" si="3"/>
        <v>0.05</v>
      </c>
      <c r="AI2" s="52"/>
      <c r="AK2" s="17">
        <f t="shared" si="4"/>
        <v>0.05</v>
      </c>
      <c r="AL2" s="17">
        <f t="shared" si="5"/>
        <v>0</v>
      </c>
      <c r="AM2" s="17">
        <f t="shared" si="6"/>
        <v>0</v>
      </c>
      <c r="AN2" s="17" t="str">
        <f t="shared" si="7"/>
        <v/>
      </c>
      <c r="AP2" s="96" t="s">
        <v>50</v>
      </c>
    </row>
    <row r="3" spans="2:42" s="3" customFormat="1" ht="9.9499999999999993" hidden="1" customHeight="1" x14ac:dyDescent="0.2">
      <c r="B3" s="108" t="s">
        <v>168</v>
      </c>
      <c r="D3" s="40"/>
      <c r="E3" s="72" t="s">
        <v>21</v>
      </c>
      <c r="F3" s="72"/>
      <c r="G3" s="150" t="s">
        <v>80</v>
      </c>
      <c r="H3" s="30"/>
      <c r="I3" s="30" t="s">
        <v>22</v>
      </c>
      <c r="J3" s="30"/>
      <c r="K3" s="30"/>
      <c r="L3" s="30"/>
      <c r="M3" s="30"/>
      <c r="N3" s="30"/>
      <c r="O3" s="30"/>
      <c r="Q3" s="72"/>
      <c r="R3" s="88"/>
      <c r="S3" s="29"/>
      <c r="T3" s="39">
        <f>IF(Suggested="Yes",AB3,AH3)</f>
        <v>0.05</v>
      </c>
      <c r="U3" s="37" t="s">
        <v>41</v>
      </c>
      <c r="V3" s="5" t="str">
        <f>+Instructions!$B$3</f>
        <v>N</v>
      </c>
      <c r="W3" s="52"/>
      <c r="X3" s="56">
        <f>+Instructions!$C$22</f>
        <v>0</v>
      </c>
      <c r="Y3" s="17">
        <f>ROUND($AB3*(1-X3)+0.004999,2)</f>
        <v>0.05</v>
      </c>
      <c r="Z3" s="52"/>
      <c r="AA3" s="6" t="s">
        <v>270</v>
      </c>
      <c r="AB3" s="39">
        <v>0.05</v>
      </c>
      <c r="AC3" s="60">
        <f>+X3</f>
        <v>0</v>
      </c>
      <c r="AD3" s="17">
        <f>+Y3</f>
        <v>0.05</v>
      </c>
      <c r="AE3" s="12">
        <f>(AH3-AD3)/AH3</f>
        <v>0</v>
      </c>
      <c r="AF3" s="117"/>
      <c r="AG3" s="125">
        <v>3</v>
      </c>
      <c r="AH3" s="53">
        <f>SUM(AK3:AM3)+AF3</f>
        <v>0.05</v>
      </c>
      <c r="AI3" s="52"/>
      <c r="AK3" s="17">
        <f>ROUND(AD3/(1-VLOOKUP(AG3,Group,2,FALSE)),2)</f>
        <v>0.05</v>
      </c>
      <c r="AL3" s="17">
        <f>IF(VLOOKUP(AG3,Group,5,FALSE)="YES",VLOOKUP(ROUND(ROUND(AK3,1)-AK3,2),Round,2,FALSE)+VLOOKUP(AG3,Group,6,FALSE),0)</f>
        <v>0</v>
      </c>
      <c r="AM3" s="17">
        <f>IF(VLOOKUP(AG3,Group,7,FALSE)="",0,ROUND(AK3-0.04999,1)-AK3+AN3)</f>
        <v>0</v>
      </c>
      <c r="AN3" s="17" t="str">
        <f>IF(VLOOKUP(AG3,Group,7,FALSE)="","",VLOOKUP(AG3,Group,7,FALSE))</f>
        <v/>
      </c>
      <c r="AP3" s="96" t="s">
        <v>50</v>
      </c>
    </row>
    <row r="4" spans="2:42" s="3" customFormat="1" ht="9.9499999999999993" hidden="1" customHeight="1" x14ac:dyDescent="0.2">
      <c r="B4" s="111" t="s">
        <v>138</v>
      </c>
      <c r="D4" s="40"/>
      <c r="E4" s="72" t="s">
        <v>21</v>
      </c>
      <c r="F4" s="72"/>
      <c r="G4" s="150" t="s">
        <v>80</v>
      </c>
      <c r="H4" s="30"/>
      <c r="I4" s="30" t="s">
        <v>22</v>
      </c>
      <c r="J4" s="30"/>
      <c r="K4" s="30"/>
      <c r="L4" s="30"/>
      <c r="M4" s="30"/>
      <c r="N4" s="30"/>
      <c r="O4" s="30"/>
      <c r="Q4" s="72"/>
      <c r="R4" s="88"/>
      <c r="S4" s="29"/>
      <c r="T4" s="39">
        <f t="shared" si="8"/>
        <v>0.05</v>
      </c>
      <c r="U4" s="37" t="s">
        <v>41</v>
      </c>
      <c r="V4" s="5" t="str">
        <f>+Instructions!$B$3</f>
        <v>N</v>
      </c>
      <c r="W4" s="52"/>
      <c r="X4" s="56">
        <f>+Instructions!$C$22</f>
        <v>0</v>
      </c>
      <c r="Y4" s="17">
        <f t="shared" si="0"/>
        <v>0.05</v>
      </c>
      <c r="Z4" s="52"/>
      <c r="AA4" s="6" t="s">
        <v>270</v>
      </c>
      <c r="AB4" s="39">
        <v>0.05</v>
      </c>
      <c r="AC4" s="60">
        <f t="shared" si="1"/>
        <v>0</v>
      </c>
      <c r="AD4" s="17">
        <f t="shared" si="1"/>
        <v>0.05</v>
      </c>
      <c r="AE4" s="12">
        <f t="shared" si="2"/>
        <v>0</v>
      </c>
      <c r="AF4" s="117"/>
      <c r="AG4" s="127">
        <v>4</v>
      </c>
      <c r="AH4" s="104">
        <f t="shared" si="3"/>
        <v>0.05</v>
      </c>
      <c r="AI4" s="52"/>
      <c r="AK4" s="17">
        <f t="shared" si="4"/>
        <v>0.05</v>
      </c>
      <c r="AL4" s="17">
        <f t="shared" si="5"/>
        <v>0</v>
      </c>
      <c r="AM4" s="17">
        <f t="shared" si="6"/>
        <v>0</v>
      </c>
      <c r="AN4" s="17" t="str">
        <f t="shared" si="7"/>
        <v/>
      </c>
      <c r="AP4" s="96" t="s">
        <v>50</v>
      </c>
    </row>
    <row r="5" spans="2:42" s="3" customFormat="1" ht="9.9499999999999993" hidden="1" customHeight="1" x14ac:dyDescent="0.2">
      <c r="B5" s="112" t="s">
        <v>92</v>
      </c>
      <c r="D5" s="40"/>
      <c r="E5" s="72" t="s">
        <v>21</v>
      </c>
      <c r="F5" s="72"/>
      <c r="G5" s="30" t="s">
        <v>80</v>
      </c>
      <c r="H5" s="30"/>
      <c r="I5" s="30" t="s">
        <v>22</v>
      </c>
      <c r="J5" s="30"/>
      <c r="K5" s="30"/>
      <c r="L5" s="30"/>
      <c r="M5" s="30"/>
      <c r="N5" s="30"/>
      <c r="O5" s="30"/>
      <c r="Q5" s="72"/>
      <c r="R5" s="88"/>
      <c r="S5" s="29"/>
      <c r="T5" s="39">
        <f t="shared" si="8"/>
        <v>0.05</v>
      </c>
      <c r="U5" s="37" t="s">
        <v>41</v>
      </c>
      <c r="V5" s="5" t="str">
        <f>+Instructions!$B$3</f>
        <v>N</v>
      </c>
      <c r="W5" s="52"/>
      <c r="X5" s="56">
        <f>+Instructions!$C$22</f>
        <v>0</v>
      </c>
      <c r="Y5" s="17">
        <f t="shared" si="0"/>
        <v>0.05</v>
      </c>
      <c r="Z5" s="52"/>
      <c r="AA5" s="6" t="s">
        <v>270</v>
      </c>
      <c r="AB5" s="39">
        <v>0.05</v>
      </c>
      <c r="AC5" s="60">
        <f t="shared" si="1"/>
        <v>0</v>
      </c>
      <c r="AD5" s="17">
        <f t="shared" si="1"/>
        <v>0.05</v>
      </c>
      <c r="AE5" s="12">
        <f t="shared" si="2"/>
        <v>0</v>
      </c>
      <c r="AF5" s="117"/>
      <c r="AG5" s="128">
        <v>5</v>
      </c>
      <c r="AH5" s="105">
        <f t="shared" si="3"/>
        <v>0.05</v>
      </c>
      <c r="AI5" s="52"/>
      <c r="AK5" s="17">
        <f t="shared" si="4"/>
        <v>0.05</v>
      </c>
      <c r="AL5" s="17">
        <f t="shared" si="5"/>
        <v>0</v>
      </c>
      <c r="AM5" s="17">
        <f t="shared" si="6"/>
        <v>0</v>
      </c>
      <c r="AN5" s="17" t="str">
        <f t="shared" si="7"/>
        <v/>
      </c>
      <c r="AP5" s="96" t="s">
        <v>50</v>
      </c>
    </row>
    <row r="6" spans="2:42" s="3" customFormat="1" ht="9.9499999999999993" hidden="1" customHeight="1" x14ac:dyDescent="0.2">
      <c r="B6" s="113">
        <v>0</v>
      </c>
      <c r="D6" s="40"/>
      <c r="E6" s="72" t="s">
        <v>21</v>
      </c>
      <c r="F6" s="72"/>
      <c r="G6" s="30" t="s">
        <v>80</v>
      </c>
      <c r="H6" s="30"/>
      <c r="I6" s="30" t="s">
        <v>22</v>
      </c>
      <c r="J6" s="30"/>
      <c r="K6" s="30"/>
      <c r="L6" s="30"/>
      <c r="M6" s="30"/>
      <c r="N6" s="30"/>
      <c r="O6" s="30"/>
      <c r="Q6" s="72"/>
      <c r="R6" s="88"/>
      <c r="S6" s="29"/>
      <c r="T6" s="39">
        <f t="shared" si="8"/>
        <v>0</v>
      </c>
      <c r="U6" s="37" t="s">
        <v>41</v>
      </c>
      <c r="V6" s="5" t="str">
        <f>+Instructions!$B$3</f>
        <v>N</v>
      </c>
      <c r="W6" s="52"/>
      <c r="X6" s="56">
        <f>+Instructions!$C$22</f>
        <v>0</v>
      </c>
      <c r="Y6" s="17">
        <f t="shared" si="0"/>
        <v>0</v>
      </c>
      <c r="Z6" s="52"/>
      <c r="AA6" s="6" t="s">
        <v>270</v>
      </c>
      <c r="AB6" s="39">
        <v>0</v>
      </c>
      <c r="AC6" s="60">
        <f t="shared" si="1"/>
        <v>0</v>
      </c>
      <c r="AD6" s="17">
        <f t="shared" si="1"/>
        <v>0</v>
      </c>
      <c r="AE6" s="12" t="e">
        <f t="shared" si="2"/>
        <v>#DIV/0!</v>
      </c>
      <c r="AF6" s="117"/>
      <c r="AG6" s="129">
        <v>6</v>
      </c>
      <c r="AH6" s="106">
        <f t="shared" si="3"/>
        <v>0</v>
      </c>
      <c r="AI6" s="52"/>
      <c r="AK6" s="17">
        <f t="shared" si="4"/>
        <v>0</v>
      </c>
      <c r="AL6" s="17">
        <f t="shared" si="5"/>
        <v>0</v>
      </c>
      <c r="AM6" s="17">
        <f t="shared" si="6"/>
        <v>0</v>
      </c>
      <c r="AN6" s="17" t="str">
        <f t="shared" si="7"/>
        <v/>
      </c>
      <c r="AP6" s="96" t="s">
        <v>50</v>
      </c>
    </row>
    <row r="7" spans="2:42" s="3" customFormat="1" ht="9.9499999999999993" hidden="1" customHeight="1" x14ac:dyDescent="0.2">
      <c r="B7" s="114">
        <v>0</v>
      </c>
      <c r="D7" s="40"/>
      <c r="E7" s="72" t="s">
        <v>21</v>
      </c>
      <c r="F7" s="72"/>
      <c r="G7" s="30" t="s">
        <v>80</v>
      </c>
      <c r="H7" s="30"/>
      <c r="I7" s="30" t="s">
        <v>22</v>
      </c>
      <c r="J7" s="30"/>
      <c r="K7" s="30"/>
      <c r="L7" s="30"/>
      <c r="M7" s="30"/>
      <c r="N7" s="30"/>
      <c r="O7" s="30"/>
      <c r="Q7" s="72"/>
      <c r="R7" s="88"/>
      <c r="S7" s="29"/>
      <c r="T7" s="39">
        <f t="shared" si="8"/>
        <v>0</v>
      </c>
      <c r="U7" s="37" t="s">
        <v>41</v>
      </c>
      <c r="V7" s="5" t="str">
        <f>+Instructions!$B$3</f>
        <v>N</v>
      </c>
      <c r="W7" s="52"/>
      <c r="X7" s="56">
        <f>+Instructions!$C$22</f>
        <v>0</v>
      </c>
      <c r="Y7" s="17">
        <f t="shared" si="0"/>
        <v>0</v>
      </c>
      <c r="Z7" s="52"/>
      <c r="AA7" s="6" t="s">
        <v>270</v>
      </c>
      <c r="AB7" s="39">
        <v>0</v>
      </c>
      <c r="AC7" s="60">
        <f t="shared" si="1"/>
        <v>0</v>
      </c>
      <c r="AD7" s="17">
        <f t="shared" si="1"/>
        <v>0</v>
      </c>
      <c r="AE7" s="12" t="e">
        <f t="shared" si="2"/>
        <v>#DIV/0!</v>
      </c>
      <c r="AF7" s="117"/>
      <c r="AG7" s="130">
        <v>7</v>
      </c>
      <c r="AH7" s="107">
        <f t="shared" si="3"/>
        <v>0</v>
      </c>
      <c r="AI7" s="52"/>
      <c r="AK7" s="17">
        <f t="shared" si="4"/>
        <v>0</v>
      </c>
      <c r="AL7" s="17">
        <f t="shared" si="5"/>
        <v>0</v>
      </c>
      <c r="AM7" s="17">
        <f t="shared" si="6"/>
        <v>0</v>
      </c>
      <c r="AN7" s="17" t="str">
        <f t="shared" si="7"/>
        <v/>
      </c>
      <c r="AP7" s="96" t="s">
        <v>50</v>
      </c>
    </row>
    <row r="8" spans="2:42" s="3" customFormat="1" ht="9.9499999999999993" hidden="1" customHeight="1" x14ac:dyDescent="0.2">
      <c r="B8" s="115" t="s">
        <v>48</v>
      </c>
      <c r="D8" s="40"/>
      <c r="E8" s="72"/>
      <c r="F8" s="72"/>
      <c r="G8" s="30"/>
      <c r="H8" s="30"/>
      <c r="I8" s="30"/>
      <c r="J8" s="30"/>
      <c r="K8" s="30"/>
      <c r="L8" s="30"/>
      <c r="M8" s="30"/>
      <c r="N8" s="30"/>
      <c r="O8" s="30"/>
      <c r="Q8" s="72"/>
      <c r="R8" s="88" t="s">
        <v>11</v>
      </c>
      <c r="S8" s="29" t="s">
        <v>44</v>
      </c>
      <c r="T8" s="39">
        <v>1000</v>
      </c>
      <c r="U8" s="37" t="s">
        <v>49</v>
      </c>
      <c r="V8" s="37"/>
      <c r="W8" s="52"/>
      <c r="X8" s="56">
        <v>0.1</v>
      </c>
      <c r="Y8" s="39">
        <v>1000</v>
      </c>
      <c r="Z8" s="52"/>
      <c r="AA8" s="39" t="s">
        <v>49</v>
      </c>
      <c r="AB8" s="39">
        <v>1000</v>
      </c>
      <c r="AC8" s="60">
        <v>0.1</v>
      </c>
      <c r="AD8" s="39">
        <v>1000</v>
      </c>
      <c r="AE8" s="60">
        <v>0.1</v>
      </c>
      <c r="AF8" s="73">
        <v>10</v>
      </c>
      <c r="AG8" s="73"/>
      <c r="AH8" s="39">
        <v>1000</v>
      </c>
      <c r="AI8" s="52"/>
      <c r="AJ8" s="121"/>
      <c r="AK8" s="39"/>
      <c r="AL8" s="39"/>
      <c r="AM8" s="39"/>
      <c r="AN8" s="39"/>
      <c r="AP8" s="96" t="s">
        <v>50</v>
      </c>
    </row>
    <row r="9" spans="2:42" s="3" customFormat="1" ht="12.75" hidden="1" x14ac:dyDescent="0.2">
      <c r="D9" s="32"/>
      <c r="E9" s="32"/>
      <c r="F9" s="32"/>
      <c r="G9" s="32"/>
      <c r="H9" s="32"/>
      <c r="I9" s="32"/>
      <c r="J9" s="32"/>
      <c r="K9" s="32"/>
      <c r="L9" s="32"/>
      <c r="M9" s="32"/>
      <c r="N9" s="32"/>
      <c r="O9" s="32"/>
      <c r="P9" s="32"/>
      <c r="Q9" s="13"/>
      <c r="R9" s="33"/>
      <c r="S9" s="33"/>
      <c r="T9" s="34"/>
      <c r="U9" s="32"/>
      <c r="V9" s="43"/>
      <c r="W9" s="52"/>
      <c r="X9" s="90"/>
      <c r="Y9" s="46"/>
      <c r="Z9" s="52"/>
      <c r="AA9" s="44"/>
      <c r="AB9" s="44"/>
      <c r="AC9" s="45"/>
      <c r="AD9" s="44"/>
      <c r="AE9" s="46"/>
      <c r="AF9" s="62"/>
      <c r="AG9" s="62"/>
      <c r="AH9" s="44"/>
      <c r="AI9" s="52"/>
      <c r="AJ9" s="122"/>
      <c r="AK9" s="44"/>
      <c r="AL9" s="44"/>
      <c r="AM9" s="44"/>
      <c r="AN9" s="44"/>
      <c r="AO9" s="32"/>
      <c r="AP9" s="96" t="s">
        <v>50</v>
      </c>
    </row>
    <row r="10" spans="2:42" s="3" customFormat="1" ht="9.9499999999999993" hidden="1" customHeight="1" x14ac:dyDescent="0.2">
      <c r="I10" s="6"/>
      <c r="J10" s="6"/>
      <c r="K10" s="6"/>
      <c r="L10" s="6"/>
      <c r="M10" s="6"/>
      <c r="N10" s="6"/>
      <c r="O10" s="6"/>
      <c r="P10" s="231" t="s">
        <v>20</v>
      </c>
      <c r="Q10" s="232"/>
      <c r="R10" s="232"/>
      <c r="S10" s="232"/>
      <c r="T10" s="232"/>
      <c r="U10" s="233"/>
      <c r="V10" s="19"/>
      <c r="W10" s="52"/>
      <c r="X10" s="234" t="s">
        <v>39</v>
      </c>
      <c r="Y10" s="234"/>
      <c r="Z10" s="52"/>
      <c r="AA10" s="235" t="s">
        <v>40</v>
      </c>
      <c r="AB10" s="235"/>
      <c r="AC10" s="235"/>
      <c r="AD10" s="235"/>
      <c r="AE10" s="235"/>
      <c r="AF10" s="235"/>
      <c r="AG10" s="235"/>
      <c r="AH10" s="235"/>
      <c r="AI10" s="52"/>
      <c r="AJ10" s="92"/>
      <c r="AP10" s="96" t="s">
        <v>50</v>
      </c>
    </row>
    <row r="11" spans="2:42" s="30" customFormat="1" ht="9.9499999999999993" hidden="1" customHeight="1" x14ac:dyDescent="0.2">
      <c r="D11" s="23" t="s">
        <v>9</v>
      </c>
      <c r="E11" s="24"/>
      <c r="F11" s="24"/>
      <c r="G11" s="24"/>
      <c r="H11" s="24"/>
      <c r="I11" s="25"/>
      <c r="J11" s="25"/>
      <c r="K11" s="25"/>
      <c r="L11" s="25"/>
      <c r="M11" s="25"/>
      <c r="N11" s="25"/>
      <c r="O11" s="25"/>
      <c r="P11" s="229" t="s">
        <v>43</v>
      </c>
      <c r="Q11" s="230"/>
      <c r="R11" s="26" t="s">
        <v>11</v>
      </c>
      <c r="S11" s="26" t="s">
        <v>15</v>
      </c>
      <c r="T11" s="27" t="str">
        <f>IF(Suggested="Yes",AB11,AH11)</f>
        <v>Net Price</v>
      </c>
      <c r="U11" s="26" t="s">
        <v>14</v>
      </c>
      <c r="V11" s="28" t="s">
        <v>13</v>
      </c>
      <c r="W11" s="52"/>
      <c r="X11" s="54" t="s">
        <v>16</v>
      </c>
      <c r="Y11" s="14" t="s">
        <v>12</v>
      </c>
      <c r="Z11" s="52"/>
      <c r="AA11" s="68" t="s">
        <v>52</v>
      </c>
      <c r="AB11" s="68" t="s">
        <v>89</v>
      </c>
      <c r="AC11" s="41" t="s">
        <v>17</v>
      </c>
      <c r="AD11" s="28" t="s">
        <v>18</v>
      </c>
      <c r="AE11" s="28" t="s">
        <v>25</v>
      </c>
      <c r="AF11" s="64" t="s">
        <v>53</v>
      </c>
      <c r="AG11" s="93" t="s">
        <v>45</v>
      </c>
      <c r="AH11" s="64" t="s">
        <v>4</v>
      </c>
      <c r="AI11" s="52"/>
      <c r="AK11" s="28" t="s">
        <v>64</v>
      </c>
      <c r="AL11" s="131" t="s">
        <v>65</v>
      </c>
      <c r="AM11" s="28" t="s">
        <v>66</v>
      </c>
      <c r="AN11" s="28" t="s">
        <v>67</v>
      </c>
      <c r="AO11" s="3"/>
      <c r="AP11" s="96" t="s">
        <v>50</v>
      </c>
    </row>
    <row r="12" spans="2:42" s="3" customFormat="1" ht="9.9499999999999993" hidden="1" customHeight="1" x14ac:dyDescent="0.2">
      <c r="D12" s="32"/>
      <c r="E12" s="32"/>
      <c r="F12" s="32"/>
      <c r="G12" s="32"/>
      <c r="H12" s="32"/>
      <c r="I12" s="32"/>
      <c r="J12" s="32"/>
      <c r="K12" s="32"/>
      <c r="L12" s="32"/>
      <c r="M12" s="32"/>
      <c r="N12" s="32"/>
      <c r="O12" s="32"/>
      <c r="P12" s="32"/>
      <c r="Q12" s="13"/>
      <c r="R12" s="33"/>
      <c r="S12" s="33"/>
      <c r="T12" s="34"/>
      <c r="U12" s="32"/>
      <c r="V12" s="43"/>
      <c r="W12" s="52"/>
      <c r="X12" s="90"/>
      <c r="Y12" s="46"/>
      <c r="Z12" s="52"/>
      <c r="AA12" s="44"/>
      <c r="AB12" s="44"/>
      <c r="AC12" s="45"/>
      <c r="AD12" s="44"/>
      <c r="AE12" s="46"/>
      <c r="AF12" s="62"/>
      <c r="AG12" s="62"/>
      <c r="AH12" s="44"/>
      <c r="AI12" s="52"/>
      <c r="AJ12" s="122"/>
      <c r="AK12" s="44"/>
      <c r="AL12" s="44"/>
      <c r="AM12" s="44"/>
      <c r="AN12" s="44"/>
      <c r="AO12" s="32"/>
      <c r="AP12" s="96" t="s">
        <v>50</v>
      </c>
    </row>
    <row r="13" spans="2:42" s="11" customFormat="1" ht="15.95" customHeight="1" x14ac:dyDescent="0.2">
      <c r="K13" s="3"/>
      <c r="L13" s="3"/>
      <c r="M13" s="3"/>
      <c r="N13" s="3"/>
      <c r="O13" s="228" t="str">
        <f>"File '"&amp;Instructions!B2&amp;"' - "&amp;Instructions!B1</f>
        <v>File 'K' - KurbX</v>
      </c>
      <c r="P13" s="228"/>
      <c r="Q13" s="228"/>
      <c r="R13" s="228"/>
      <c r="S13" s="228"/>
      <c r="T13" s="228"/>
      <c r="U13" s="228"/>
      <c r="V13" s="71"/>
      <c r="W13" s="52"/>
      <c r="X13" s="236" t="s">
        <v>10</v>
      </c>
      <c r="Y13" s="236"/>
      <c r="Z13" s="52"/>
      <c r="AA13" s="20"/>
      <c r="AB13" s="20"/>
      <c r="AC13" s="59"/>
      <c r="AE13" s="20"/>
      <c r="AF13" s="66"/>
      <c r="AG13" s="66"/>
      <c r="AH13" s="20" t="s">
        <v>19</v>
      </c>
      <c r="AI13" s="52"/>
      <c r="AJ13" s="94"/>
      <c r="AO13" s="3"/>
      <c r="AP13" s="31" t="s">
        <v>50</v>
      </c>
    </row>
    <row r="14" spans="2:42" s="11" customFormat="1" ht="15.95" customHeight="1" x14ac:dyDescent="0.2">
      <c r="G14" s="35"/>
      <c r="K14" s="222"/>
      <c r="L14" s="3"/>
      <c r="M14" s="3"/>
      <c r="N14" s="3"/>
      <c r="P14" s="166"/>
      <c r="Q14" s="166"/>
      <c r="R14" s="166"/>
      <c r="S14" s="72"/>
      <c r="U14" s="167" t="str">
        <f>+Instructions!B4</f>
        <v>4/1/26</v>
      </c>
      <c r="V14" s="71"/>
      <c r="W14" s="52"/>
      <c r="X14" s="70"/>
      <c r="Y14" s="70"/>
      <c r="Z14" s="52"/>
      <c r="AA14" s="58"/>
      <c r="AB14" s="58"/>
      <c r="AC14" s="59"/>
      <c r="AE14" s="20"/>
      <c r="AF14" s="227">
        <f ca="1">TODAY()</f>
        <v>46086</v>
      </c>
      <c r="AG14" s="227"/>
      <c r="AH14" s="227"/>
      <c r="AI14" s="52"/>
      <c r="AJ14" s="94"/>
      <c r="AO14" s="3"/>
      <c r="AP14" s="31" t="s">
        <v>50</v>
      </c>
    </row>
    <row r="15" spans="2:42" s="11" customFormat="1" ht="9.9499999999999993" customHeight="1" x14ac:dyDescent="0.2">
      <c r="C15" s="141"/>
      <c r="D15" s="223"/>
      <c r="E15" s="223"/>
      <c r="F15" s="223"/>
      <c r="G15" s="223"/>
      <c r="H15" s="223"/>
      <c r="I15" s="223"/>
      <c r="J15" s="223"/>
      <c r="K15" s="223"/>
      <c r="L15" s="223"/>
      <c r="M15" s="223"/>
      <c r="N15" s="223"/>
      <c r="O15" s="223"/>
      <c r="P15" s="223"/>
      <c r="Q15" s="223"/>
      <c r="R15" s="223"/>
      <c r="S15" s="223"/>
      <c r="T15" s="223"/>
      <c r="U15" s="223"/>
      <c r="V15" s="71"/>
      <c r="W15" s="52"/>
      <c r="X15" s="70"/>
      <c r="Y15" s="70"/>
      <c r="Z15" s="52"/>
      <c r="AA15" s="58"/>
      <c r="AB15" s="58"/>
      <c r="AC15" s="59"/>
      <c r="AE15" s="20"/>
      <c r="AF15" s="66"/>
      <c r="AG15" s="66"/>
      <c r="AI15" s="52"/>
      <c r="AJ15" s="94"/>
      <c r="AO15" s="3"/>
      <c r="AP15" s="31" t="s">
        <v>50</v>
      </c>
    </row>
    <row r="16" spans="2:42" s="3" customFormat="1" ht="12" customHeight="1" x14ac:dyDescent="0.2">
      <c r="C16" s="35" t="str">
        <f>"Product Code '"&amp;Instructions!B3&amp;"'"</f>
        <v>Product Code 'N'</v>
      </c>
      <c r="G16" s="11"/>
      <c r="H16" s="11"/>
      <c r="I16" s="11"/>
      <c r="J16" s="11"/>
      <c r="K16" s="220"/>
      <c r="O16" s="86"/>
      <c r="P16" s="86"/>
      <c r="Q16" s="86"/>
      <c r="R16" s="86"/>
      <c r="S16" s="86"/>
      <c r="T16" s="86"/>
      <c r="U16" s="86"/>
      <c r="V16" s="5"/>
      <c r="W16" s="52"/>
      <c r="X16" s="69"/>
      <c r="Y16" s="69"/>
      <c r="Z16" s="52"/>
      <c r="AA16" s="39"/>
      <c r="AB16" s="39"/>
      <c r="AC16" s="55"/>
      <c r="AD16" s="17"/>
      <c r="AE16" s="15"/>
      <c r="AF16" s="65"/>
      <c r="AG16" s="65"/>
      <c r="AH16" s="86" t="str">
        <f>IF(Instructions!$C$8="","",Instructions!$C$8)</f>
        <v/>
      </c>
      <c r="AI16" s="52"/>
      <c r="AJ16" s="120"/>
      <c r="AK16" s="17"/>
      <c r="AL16" s="17"/>
      <c r="AM16" s="17"/>
      <c r="AN16" s="17"/>
      <c r="AP16" s="31" t="s">
        <v>50</v>
      </c>
    </row>
    <row r="17" spans="2:42" s="3" customFormat="1" ht="3.95" customHeight="1" x14ac:dyDescent="0.2">
      <c r="C17" s="199"/>
      <c r="D17" s="224"/>
      <c r="E17" s="224"/>
      <c r="F17" s="224"/>
      <c r="G17" s="224"/>
      <c r="H17" s="224"/>
      <c r="I17" s="224"/>
      <c r="J17" s="224"/>
      <c r="K17" s="224"/>
      <c r="L17" s="224"/>
      <c r="M17" s="224"/>
      <c r="N17" s="224"/>
      <c r="O17" s="224"/>
      <c r="P17" s="224"/>
      <c r="Q17" s="224"/>
      <c r="R17" s="224"/>
      <c r="S17" s="224"/>
      <c r="T17" s="224"/>
      <c r="U17" s="224"/>
      <c r="V17" s="182"/>
      <c r="W17" s="52"/>
      <c r="X17" s="69"/>
      <c r="Y17" s="69"/>
      <c r="Z17" s="52"/>
      <c r="AA17" s="39"/>
      <c r="AB17" s="39"/>
      <c r="AC17" s="55"/>
      <c r="AD17" s="17"/>
      <c r="AE17" s="15"/>
      <c r="AF17" s="65"/>
      <c r="AG17" s="65"/>
      <c r="AH17" s="17"/>
      <c r="AI17" s="52"/>
      <c r="AJ17" s="120"/>
      <c r="AK17" s="17"/>
      <c r="AL17" s="17"/>
      <c r="AM17" s="17"/>
      <c r="AN17" s="17"/>
      <c r="AP17" s="31" t="s">
        <v>50</v>
      </c>
    </row>
    <row r="18" spans="2:42" s="30" customFormat="1" ht="9.9499999999999993" customHeight="1" x14ac:dyDescent="0.2">
      <c r="C18" s="75" t="s">
        <v>9</v>
      </c>
      <c r="D18" s="76"/>
      <c r="E18" s="76"/>
      <c r="F18" s="76"/>
      <c r="G18" s="25"/>
      <c r="H18" s="25"/>
      <c r="I18" s="25"/>
      <c r="J18" s="25"/>
      <c r="K18" s="25"/>
      <c r="L18" s="25"/>
      <c r="M18" s="25"/>
      <c r="N18" s="25"/>
      <c r="O18" s="25"/>
      <c r="P18" s="229"/>
      <c r="Q18" s="230"/>
      <c r="R18" s="26" t="s">
        <v>11</v>
      </c>
      <c r="S18" s="26" t="s">
        <v>15</v>
      </c>
      <c r="T18" s="27" t="str">
        <f>+T$11</f>
        <v>Net Price</v>
      </c>
      <c r="U18" s="26" t="s">
        <v>14</v>
      </c>
      <c r="V18" s="26" t="str">
        <f>+V$11</f>
        <v>Code</v>
      </c>
      <c r="W18" s="52"/>
      <c r="X18" s="74" t="s">
        <v>16</v>
      </c>
      <c r="Y18" s="27" t="s">
        <v>12</v>
      </c>
      <c r="Z18" s="52"/>
      <c r="AA18" s="41" t="s">
        <v>52</v>
      </c>
      <c r="AB18" s="41" t="s">
        <v>89</v>
      </c>
      <c r="AC18" s="41" t="str">
        <f t="shared" ref="AC18:AN18" si="9">+AC$11</f>
        <v>Disc</v>
      </c>
      <c r="AD18" s="28" t="str">
        <f t="shared" si="9"/>
        <v>Act. Cost</v>
      </c>
      <c r="AE18" s="28" t="str">
        <f t="shared" si="9"/>
        <v>GP%</v>
      </c>
      <c r="AF18" s="64" t="str">
        <f t="shared" si="9"/>
        <v>Adj.</v>
      </c>
      <c r="AG18" s="93" t="str">
        <f>+AG$11</f>
        <v>Group</v>
      </c>
      <c r="AH18" s="28" t="str">
        <f t="shared" si="9"/>
        <v>Price</v>
      </c>
      <c r="AI18" s="52"/>
      <c r="AK18" s="28" t="str">
        <f t="shared" si="9"/>
        <v>Calc Price</v>
      </c>
      <c r="AL18" s="28" t="str">
        <f t="shared" si="9"/>
        <v>.05 Round</v>
      </c>
      <c r="AM18" s="28" t="str">
        <f t="shared" si="9"/>
        <v>Cents</v>
      </c>
      <c r="AN18" s="28" t="str">
        <f t="shared" si="9"/>
        <v>Round to</v>
      </c>
      <c r="AO18" s="3"/>
      <c r="AP18" s="31" t="s">
        <v>50</v>
      </c>
    </row>
    <row r="19" spans="2:42" s="152" customFormat="1" ht="12.75" customHeight="1" x14ac:dyDescent="0.2">
      <c r="C19" s="237" t="s">
        <v>79</v>
      </c>
      <c r="D19" s="237"/>
      <c r="E19" s="237"/>
      <c r="F19" s="237"/>
      <c r="G19" s="237"/>
      <c r="H19" s="237"/>
      <c r="I19" s="237"/>
      <c r="J19" s="237"/>
      <c r="K19" s="237"/>
      <c r="L19" s="237"/>
      <c r="M19" s="237"/>
      <c r="N19" s="237"/>
      <c r="O19" s="237"/>
      <c r="P19" s="237"/>
      <c r="Q19" s="237"/>
      <c r="R19" s="237"/>
      <c r="S19" s="237"/>
      <c r="T19" s="237"/>
      <c r="U19" s="153"/>
      <c r="W19" s="52"/>
      <c r="X19" s="156"/>
      <c r="Y19" s="156"/>
      <c r="Z19" s="52"/>
      <c r="AA19" s="157"/>
      <c r="AB19" s="157"/>
      <c r="AC19" s="158"/>
      <c r="AD19" s="154"/>
      <c r="AE19" s="155"/>
      <c r="AF19" s="159"/>
      <c r="AG19" s="160"/>
      <c r="AH19" s="154"/>
      <c r="AI19" s="52"/>
      <c r="AK19" s="154"/>
      <c r="AL19" s="154"/>
      <c r="AM19" s="154"/>
      <c r="AN19" s="154"/>
      <c r="AO19" s="3"/>
      <c r="AP19" s="31" t="s">
        <v>50</v>
      </c>
    </row>
    <row r="20" spans="2:42" s="3" customFormat="1" ht="3.95" customHeight="1" x14ac:dyDescent="0.2">
      <c r="B20" s="30"/>
      <c r="P20" s="3" t="s">
        <v>76</v>
      </c>
      <c r="Q20" s="72"/>
      <c r="R20" s="88"/>
      <c r="S20" s="6"/>
      <c r="T20" s="39"/>
      <c r="U20" s="6"/>
      <c r="V20" s="5"/>
      <c r="W20" s="52"/>
      <c r="X20" s="56"/>
      <c r="Y20" s="15"/>
      <c r="Z20" s="52"/>
      <c r="AA20" s="39"/>
      <c r="AB20" s="39"/>
      <c r="AC20" s="55"/>
      <c r="AD20" s="17"/>
      <c r="AE20" s="15"/>
      <c r="AF20" s="65"/>
      <c r="AG20" s="65"/>
      <c r="AH20" s="39"/>
      <c r="AI20" s="52"/>
      <c r="AP20" s="31" t="s">
        <v>50</v>
      </c>
    </row>
    <row r="21" spans="2:42" s="3" customFormat="1" ht="12.75" customHeight="1" x14ac:dyDescent="0.2">
      <c r="C21" s="188" t="s">
        <v>106</v>
      </c>
      <c r="D21" s="189"/>
      <c r="E21" s="189"/>
      <c r="F21" s="189"/>
      <c r="G21" s="189"/>
      <c r="H21" s="189"/>
      <c r="I21" s="190"/>
      <c r="J21" s="189"/>
      <c r="K21" s="189"/>
      <c r="L21" s="189"/>
      <c r="M21" s="189"/>
      <c r="N21" s="189"/>
      <c r="O21" s="189"/>
      <c r="P21" s="189"/>
      <c r="Q21" s="191"/>
      <c r="R21" s="88"/>
      <c r="S21" s="6"/>
      <c r="T21" s="39"/>
      <c r="V21" s="5"/>
      <c r="W21" s="52"/>
      <c r="X21" s="56"/>
      <c r="Y21" s="15"/>
      <c r="Z21" s="52"/>
      <c r="AA21" s="39"/>
      <c r="AB21" s="39"/>
      <c r="AC21" s="55"/>
      <c r="AD21" s="17"/>
      <c r="AE21" s="15"/>
      <c r="AF21" s="65"/>
      <c r="AG21" s="65"/>
      <c r="AH21" s="39"/>
      <c r="AI21" s="52"/>
      <c r="AP21" s="31" t="s">
        <v>50</v>
      </c>
    </row>
    <row r="22" spans="2:42" s="3" customFormat="1" ht="3.95" customHeight="1" x14ac:dyDescent="0.2">
      <c r="B22" s="30"/>
      <c r="P22" s="3" t="s">
        <v>76</v>
      </c>
      <c r="Q22" s="72"/>
      <c r="R22" s="88"/>
      <c r="S22" s="6"/>
      <c r="T22" s="39"/>
      <c r="U22" s="6"/>
      <c r="V22" s="5"/>
      <c r="W22" s="52"/>
      <c r="X22" s="56"/>
      <c r="Y22" s="15"/>
      <c r="Z22" s="52"/>
      <c r="AA22" s="39"/>
      <c r="AB22" s="39"/>
      <c r="AC22" s="55"/>
      <c r="AD22" s="17"/>
      <c r="AE22" s="15"/>
      <c r="AF22" s="65"/>
      <c r="AG22" s="65"/>
      <c r="AH22" s="39"/>
      <c r="AI22" s="52"/>
      <c r="AP22" s="31" t="s">
        <v>50</v>
      </c>
    </row>
    <row r="23" spans="2:42" s="3" customFormat="1" ht="12.75" customHeight="1" x14ac:dyDescent="0.2">
      <c r="C23" s="161" t="s">
        <v>122</v>
      </c>
      <c r="Q23" s="72"/>
      <c r="R23" s="141"/>
      <c r="S23" s="77" t="s">
        <v>96</v>
      </c>
      <c r="T23" s="176" t="s">
        <v>107</v>
      </c>
      <c r="U23" s="177"/>
      <c r="V23" s="5"/>
      <c r="W23" s="52"/>
      <c r="X23" s="56"/>
      <c r="Y23" s="15"/>
      <c r="Z23" s="52"/>
      <c r="AA23" s="39"/>
      <c r="AB23" s="39"/>
      <c r="AC23" s="55"/>
      <c r="AD23" s="17"/>
      <c r="AE23" s="15"/>
      <c r="AF23" s="65"/>
      <c r="AG23" s="65"/>
      <c r="AH23" s="39"/>
      <c r="AI23" s="52"/>
      <c r="AP23" s="31"/>
    </row>
    <row r="24" spans="2:42" s="3" customFormat="1" ht="3.75" customHeight="1" x14ac:dyDescent="0.2">
      <c r="B24" s="30"/>
      <c r="P24" s="3" t="s">
        <v>76</v>
      </c>
      <c r="Q24" s="72"/>
      <c r="R24" s="88"/>
      <c r="S24" s="6"/>
      <c r="T24" s="39"/>
      <c r="U24" s="6"/>
      <c r="V24" s="5"/>
      <c r="W24" s="52"/>
      <c r="X24" s="56"/>
      <c r="Y24" s="15"/>
      <c r="Z24" s="52"/>
      <c r="AA24" s="39"/>
      <c r="AB24" s="39"/>
      <c r="AC24" s="55"/>
      <c r="AD24" s="17"/>
      <c r="AE24" s="15"/>
      <c r="AF24" s="65"/>
      <c r="AG24" s="65"/>
      <c r="AH24" s="39"/>
      <c r="AI24" s="52"/>
      <c r="AP24" s="31" t="s">
        <v>50</v>
      </c>
    </row>
    <row r="25" spans="2:42" s="3" customFormat="1" ht="9.9499999999999993" customHeight="1" x14ac:dyDescent="0.2">
      <c r="B25" s="109" t="s">
        <v>90</v>
      </c>
      <c r="D25" s="40"/>
      <c r="E25" s="72" t="s">
        <v>101</v>
      </c>
      <c r="F25" s="72"/>
      <c r="G25" s="150" t="s">
        <v>112</v>
      </c>
      <c r="H25" s="30"/>
      <c r="I25" s="30"/>
      <c r="J25" s="30" t="s">
        <v>118</v>
      </c>
      <c r="K25" s="30"/>
      <c r="L25" s="30"/>
      <c r="M25" s="30"/>
      <c r="N25" s="30"/>
      <c r="O25" s="30"/>
      <c r="P25" s="3" t="s">
        <v>76</v>
      </c>
      <c r="Q25" s="72"/>
      <c r="R25" s="88" t="s">
        <v>11</v>
      </c>
      <c r="S25" s="29"/>
      <c r="T25" s="39">
        <f>IF(Suggested="Yes",AB25,AH25)</f>
        <v>586.85</v>
      </c>
      <c r="U25" s="37" t="s">
        <v>41</v>
      </c>
      <c r="V25" s="5" t="str">
        <f>+Instructions!$B$3</f>
        <v>N</v>
      </c>
      <c r="W25" s="52"/>
      <c r="X25" s="56">
        <f>+Instructions!$C$22</f>
        <v>0</v>
      </c>
      <c r="Y25" s="17">
        <f>ROUND($AB25*(1-X25)+0.004999,2)</f>
        <v>586.85</v>
      </c>
      <c r="Z25" s="52"/>
      <c r="AA25" s="6" t="s">
        <v>271</v>
      </c>
      <c r="AB25" s="39">
        <v>586.85</v>
      </c>
      <c r="AC25" s="60">
        <f>+X25</f>
        <v>0</v>
      </c>
      <c r="AD25" s="17">
        <f>+Y25</f>
        <v>586.85</v>
      </c>
      <c r="AE25" s="12">
        <f>(AH25-AD25)/AH25</f>
        <v>0</v>
      </c>
      <c r="AF25" s="117"/>
      <c r="AG25" s="124">
        <v>1</v>
      </c>
      <c r="AH25" s="38">
        <f>SUM(AK25:AM25)+AF25</f>
        <v>586.85</v>
      </c>
      <c r="AI25" s="52"/>
      <c r="AK25" s="17">
        <f>ROUND(AD25/(1-VLOOKUP(AG25,Group,2,FALSE)),2)</f>
        <v>586.85</v>
      </c>
      <c r="AL25" s="17">
        <f>IF(VLOOKUP(AG25,Group,5,FALSE)="YES",VLOOKUP(ROUND(ROUND(AK25,1)-AK25,2),Round,2,FALSE)+VLOOKUP(AG25,Group,6,FALSE),0)</f>
        <v>0</v>
      </c>
      <c r="AM25" s="17">
        <f>IF(VLOOKUP(AG25,Group,7,FALSE)="",0,ROUND(AK25-0.04999,1)-AK25+AN25)</f>
        <v>0</v>
      </c>
      <c r="AN25" s="17" t="str">
        <f>IF(VLOOKUP(AG25,Group,7,FALSE)="","",VLOOKUP(AG25,Group,7,FALSE))</f>
        <v/>
      </c>
      <c r="AP25" s="31" t="s">
        <v>50</v>
      </c>
    </row>
    <row r="26" spans="2:42" s="3" customFormat="1" ht="9.9499999999999993" customHeight="1" x14ac:dyDescent="0.2">
      <c r="B26" s="109" t="s">
        <v>90</v>
      </c>
      <c r="D26" s="40"/>
      <c r="E26" s="72" t="s">
        <v>101</v>
      </c>
      <c r="F26" s="72"/>
      <c r="G26" s="150" t="s">
        <v>113</v>
      </c>
      <c r="H26" s="30"/>
      <c r="I26" s="30"/>
      <c r="J26" s="30" t="s">
        <v>119</v>
      </c>
      <c r="K26" s="30"/>
      <c r="L26" s="30"/>
      <c r="M26" s="30"/>
      <c r="N26" s="30"/>
      <c r="O26" s="30"/>
      <c r="P26" s="3" t="s">
        <v>76</v>
      </c>
      <c r="Q26" s="72"/>
      <c r="R26" s="88" t="s">
        <v>11</v>
      </c>
      <c r="S26" s="29"/>
      <c r="T26" s="39">
        <f>IF(Suggested="Yes",AB26,AH26)</f>
        <v>586.85</v>
      </c>
      <c r="U26" s="37" t="s">
        <v>41</v>
      </c>
      <c r="V26" s="5" t="str">
        <f>+Instructions!$B$3</f>
        <v>N</v>
      </c>
      <c r="W26" s="52"/>
      <c r="X26" s="56">
        <f>+Instructions!$C$22</f>
        <v>0</v>
      </c>
      <c r="Y26" s="17">
        <f>ROUND($AB26*(1-X26)+0.004999,2)</f>
        <v>586.85</v>
      </c>
      <c r="Z26" s="52"/>
      <c r="AA26" s="6" t="s">
        <v>271</v>
      </c>
      <c r="AB26" s="39">
        <v>586.85</v>
      </c>
      <c r="AC26" s="60">
        <f>+X26</f>
        <v>0</v>
      </c>
      <c r="AD26" s="17">
        <f>+Y26</f>
        <v>586.85</v>
      </c>
      <c r="AE26" s="12">
        <f>(AH26-AD26)/AH26</f>
        <v>0</v>
      </c>
      <c r="AF26" s="117"/>
      <c r="AG26" s="124">
        <v>1</v>
      </c>
      <c r="AH26" s="38">
        <f>SUM(AK26:AM26)+AF26</f>
        <v>586.85</v>
      </c>
      <c r="AI26" s="52"/>
      <c r="AK26" s="17">
        <f>ROUND(AD26/(1-VLOOKUP(AG26,Group,2,FALSE)),2)</f>
        <v>586.85</v>
      </c>
      <c r="AL26" s="17">
        <f>IF(VLOOKUP(AG26,Group,5,FALSE)="YES",VLOOKUP(ROUND(ROUND(AK26,1)-AK26,2),Round,2,FALSE)+VLOOKUP(AG26,Group,6,FALSE),0)</f>
        <v>0</v>
      </c>
      <c r="AM26" s="17">
        <f>IF(VLOOKUP(AG26,Group,7,FALSE)="",0,ROUND(AK26-0.04999,1)-AK26+AN26)</f>
        <v>0</v>
      </c>
      <c r="AN26" s="17" t="str">
        <f>IF(VLOOKUP(AG26,Group,7,FALSE)="","",VLOOKUP(AG26,Group,7,FALSE))</f>
        <v/>
      </c>
      <c r="AP26" s="31" t="s">
        <v>50</v>
      </c>
    </row>
    <row r="27" spans="2:42" s="3" customFormat="1" ht="9.9499999999999993" customHeight="1" x14ac:dyDescent="0.2">
      <c r="B27" s="109" t="s">
        <v>90</v>
      </c>
      <c r="D27" s="40"/>
      <c r="E27" s="72" t="s">
        <v>114</v>
      </c>
      <c r="F27" s="72"/>
      <c r="G27" s="150" t="s">
        <v>111</v>
      </c>
      <c r="H27" s="30"/>
      <c r="I27" s="30"/>
      <c r="J27" s="30" t="s">
        <v>118</v>
      </c>
      <c r="K27" s="30"/>
      <c r="L27" s="30"/>
      <c r="M27" s="30"/>
      <c r="N27" s="30"/>
      <c r="O27" s="30"/>
      <c r="P27" s="3" t="s">
        <v>76</v>
      </c>
      <c r="Q27" s="72"/>
      <c r="R27" s="88" t="s">
        <v>11</v>
      </c>
      <c r="S27" s="29"/>
      <c r="T27" s="39">
        <f>IF(Suggested="Yes",AB27,AH27)</f>
        <v>677.8</v>
      </c>
      <c r="U27" s="37" t="s">
        <v>41</v>
      </c>
      <c r="V27" s="5" t="str">
        <f>+Instructions!$B$3</f>
        <v>N</v>
      </c>
      <c r="W27" s="52"/>
      <c r="X27" s="56">
        <f>+Instructions!$C$22</f>
        <v>0</v>
      </c>
      <c r="Y27" s="17">
        <f>ROUND($AB27*(1-X27)+0.004999,2)</f>
        <v>677.8</v>
      </c>
      <c r="Z27" s="52"/>
      <c r="AA27" s="6" t="s">
        <v>271</v>
      </c>
      <c r="AB27" s="39">
        <v>677.8</v>
      </c>
      <c r="AC27" s="60">
        <f t="shared" ref="AC27:AC29" si="10">+X27</f>
        <v>0</v>
      </c>
      <c r="AD27" s="17">
        <f t="shared" ref="AD27:AD29" si="11">+Y27</f>
        <v>677.8</v>
      </c>
      <c r="AE27" s="12">
        <f t="shared" ref="AE27:AE29" si="12">(AH27-AD27)/AH27</f>
        <v>0</v>
      </c>
      <c r="AF27" s="117"/>
      <c r="AG27" s="124">
        <v>1</v>
      </c>
      <c r="AH27" s="38">
        <f t="shared" ref="AH27:AH29" si="13">SUM(AK27:AM27)+AF27</f>
        <v>677.8</v>
      </c>
      <c r="AI27" s="52"/>
      <c r="AK27" s="17">
        <f t="shared" ref="AK27:AK29" si="14">ROUND(AD27/(1-VLOOKUP(AG27,Group,2,FALSE)),2)</f>
        <v>677.8</v>
      </c>
      <c r="AL27" s="17">
        <f t="shared" ref="AL27:AL29" si="15">IF(VLOOKUP(AG27,Group,5,FALSE)="YES",VLOOKUP(ROUND(ROUND(AK27,1)-AK27,2),Round,2,FALSE)+VLOOKUP(AG27,Group,6,FALSE),0)</f>
        <v>0</v>
      </c>
      <c r="AM27" s="17">
        <f t="shared" ref="AM27:AM29" si="16">IF(VLOOKUP(AG27,Group,7,FALSE)="",0,ROUND(AK27-0.04999,1)-AK27+AN27)</f>
        <v>0</v>
      </c>
      <c r="AN27" s="17" t="str">
        <f t="shared" ref="AN27:AN29" si="17">IF(VLOOKUP(AG27,Group,7,FALSE)="","",VLOOKUP(AG27,Group,7,FALSE))</f>
        <v/>
      </c>
      <c r="AP27" s="31" t="s">
        <v>50</v>
      </c>
    </row>
    <row r="28" spans="2:42" s="3" customFormat="1" ht="9.9499999999999993" customHeight="1" x14ac:dyDescent="0.2">
      <c r="B28" s="109" t="s">
        <v>90</v>
      </c>
      <c r="D28" s="40"/>
      <c r="E28" s="72" t="s">
        <v>115</v>
      </c>
      <c r="F28" s="72"/>
      <c r="G28" s="150" t="s">
        <v>110</v>
      </c>
      <c r="H28" s="30"/>
      <c r="I28" s="30"/>
      <c r="J28" s="30" t="s">
        <v>118</v>
      </c>
      <c r="K28" s="30"/>
      <c r="L28" s="30"/>
      <c r="M28" s="30"/>
      <c r="N28" s="30"/>
      <c r="O28" s="30"/>
      <c r="P28" s="3" t="s">
        <v>76</v>
      </c>
      <c r="Q28" s="72"/>
      <c r="R28" s="88" t="s">
        <v>11</v>
      </c>
      <c r="S28" s="29"/>
      <c r="T28" s="39">
        <f>IF(Suggested="Yes",AB28,AH28)</f>
        <v>631.25</v>
      </c>
      <c r="U28" s="37" t="s">
        <v>41</v>
      </c>
      <c r="V28" s="5" t="str">
        <f>+Instructions!$B$3</f>
        <v>N</v>
      </c>
      <c r="W28" s="52"/>
      <c r="X28" s="56">
        <f>+Instructions!$C$22</f>
        <v>0</v>
      </c>
      <c r="Y28" s="17">
        <f>ROUND($AB28*(1-X28)+0.004999,2)</f>
        <v>631.25</v>
      </c>
      <c r="Z28" s="52"/>
      <c r="AA28" s="6" t="s">
        <v>271</v>
      </c>
      <c r="AB28" s="39">
        <v>631.25</v>
      </c>
      <c r="AC28" s="60">
        <f t="shared" si="10"/>
        <v>0</v>
      </c>
      <c r="AD28" s="17">
        <f t="shared" si="11"/>
        <v>631.25</v>
      </c>
      <c r="AE28" s="12">
        <f t="shared" si="12"/>
        <v>0</v>
      </c>
      <c r="AF28" s="117"/>
      <c r="AG28" s="124">
        <v>1</v>
      </c>
      <c r="AH28" s="38">
        <f t="shared" si="13"/>
        <v>631.25</v>
      </c>
      <c r="AI28" s="52"/>
      <c r="AK28" s="17">
        <f t="shared" si="14"/>
        <v>631.25</v>
      </c>
      <c r="AL28" s="17">
        <f t="shared" si="15"/>
        <v>0</v>
      </c>
      <c r="AM28" s="17">
        <f t="shared" si="16"/>
        <v>0</v>
      </c>
      <c r="AN28" s="17" t="str">
        <f t="shared" si="17"/>
        <v/>
      </c>
      <c r="AP28" s="31" t="s">
        <v>50</v>
      </c>
    </row>
    <row r="29" spans="2:42" s="3" customFormat="1" ht="9.9499999999999993" customHeight="1" x14ac:dyDescent="0.2">
      <c r="B29" s="109" t="s">
        <v>90</v>
      </c>
      <c r="D29" s="40"/>
      <c r="E29" s="72" t="s">
        <v>116</v>
      </c>
      <c r="F29" s="72"/>
      <c r="G29" s="30" t="s">
        <v>108</v>
      </c>
      <c r="H29" s="30"/>
      <c r="I29" s="30"/>
      <c r="J29" s="30" t="s">
        <v>118</v>
      </c>
      <c r="K29" s="30"/>
      <c r="L29" s="30"/>
      <c r="M29" s="30"/>
      <c r="N29" s="30"/>
      <c r="O29" s="30"/>
      <c r="P29" s="3" t="s">
        <v>76</v>
      </c>
      <c r="Q29" s="72"/>
      <c r="R29" s="88" t="s">
        <v>11</v>
      </c>
      <c r="S29" s="29"/>
      <c r="T29" s="39">
        <f>IF(Suggested="Yes",AB29,AH29)</f>
        <v>735.65</v>
      </c>
      <c r="U29" s="37" t="s">
        <v>41</v>
      </c>
      <c r="V29" s="5" t="str">
        <f>+Instructions!$B$3</f>
        <v>N</v>
      </c>
      <c r="W29" s="52"/>
      <c r="X29" s="56">
        <f>+Instructions!$C$22</f>
        <v>0</v>
      </c>
      <c r="Y29" s="17">
        <f>ROUND($AB29*(1-X29)+0.004999,2)</f>
        <v>735.65</v>
      </c>
      <c r="Z29" s="52"/>
      <c r="AA29" s="6" t="s">
        <v>271</v>
      </c>
      <c r="AB29" s="39">
        <v>735.65</v>
      </c>
      <c r="AC29" s="60">
        <f t="shared" si="10"/>
        <v>0</v>
      </c>
      <c r="AD29" s="17">
        <f t="shared" si="11"/>
        <v>735.65</v>
      </c>
      <c r="AE29" s="12">
        <f t="shared" si="12"/>
        <v>0</v>
      </c>
      <c r="AF29" s="117"/>
      <c r="AG29" s="124">
        <v>1</v>
      </c>
      <c r="AH29" s="38">
        <f t="shared" si="13"/>
        <v>735.65</v>
      </c>
      <c r="AI29" s="52"/>
      <c r="AK29" s="17">
        <f t="shared" si="14"/>
        <v>735.65</v>
      </c>
      <c r="AL29" s="17">
        <f t="shared" si="15"/>
        <v>0</v>
      </c>
      <c r="AM29" s="17">
        <f t="shared" si="16"/>
        <v>0</v>
      </c>
      <c r="AN29" s="17" t="str">
        <f t="shared" si="17"/>
        <v/>
      </c>
      <c r="AP29" s="31" t="s">
        <v>50</v>
      </c>
    </row>
    <row r="30" spans="2:42" s="3" customFormat="1" ht="9.9499999999999993" customHeight="1" x14ac:dyDescent="0.2">
      <c r="B30" s="109" t="s">
        <v>90</v>
      </c>
      <c r="D30" s="40"/>
      <c r="E30" s="72" t="s">
        <v>117</v>
      </c>
      <c r="F30" s="72"/>
      <c r="G30" s="30" t="s">
        <v>109</v>
      </c>
      <c r="H30" s="30"/>
      <c r="I30" s="30"/>
      <c r="J30" s="30" t="s">
        <v>118</v>
      </c>
      <c r="K30" s="30"/>
      <c r="L30" s="30"/>
      <c r="M30" s="30"/>
      <c r="N30" s="30"/>
      <c r="O30" s="30"/>
      <c r="P30" s="3" t="s">
        <v>76</v>
      </c>
      <c r="Q30" s="72"/>
      <c r="R30" s="88" t="s">
        <v>11</v>
      </c>
      <c r="S30" s="29"/>
      <c r="T30" s="39">
        <f t="shared" ref="T30" si="18">IF(Suggested="Yes",AB30,AH30)</f>
        <v>690.5</v>
      </c>
      <c r="U30" s="37" t="s">
        <v>41</v>
      </c>
      <c r="V30" s="5" t="str">
        <f>+Instructions!$B$3</f>
        <v>N</v>
      </c>
      <c r="W30" s="52"/>
      <c r="X30" s="56">
        <f>+Instructions!$C$22</f>
        <v>0</v>
      </c>
      <c r="Y30" s="17">
        <f t="shared" ref="Y30" si="19">ROUND($AB30*(1-X30)+0.004999,2)</f>
        <v>690.5</v>
      </c>
      <c r="Z30" s="52"/>
      <c r="AA30" s="6" t="s">
        <v>271</v>
      </c>
      <c r="AB30" s="39">
        <v>690.5</v>
      </c>
      <c r="AC30" s="60">
        <f t="shared" ref="AC30" si="20">+X30</f>
        <v>0</v>
      </c>
      <c r="AD30" s="17">
        <f t="shared" ref="AD30" si="21">+Y30</f>
        <v>690.5</v>
      </c>
      <c r="AE30" s="12">
        <f t="shared" ref="AE30" si="22">(AH30-AD30)/AH30</f>
        <v>0</v>
      </c>
      <c r="AF30" s="117"/>
      <c r="AG30" s="124">
        <v>1</v>
      </c>
      <c r="AH30" s="38">
        <f t="shared" ref="AH30" si="23">SUM(AK30:AM30)+AF30</f>
        <v>690.5</v>
      </c>
      <c r="AI30" s="52"/>
      <c r="AK30" s="17">
        <f t="shared" ref="AK30" si="24">ROUND(AD30/(1-VLOOKUP(AG30,Group,2,FALSE)),2)</f>
        <v>690.5</v>
      </c>
      <c r="AL30" s="17">
        <f t="shared" ref="AL30" si="25">IF(VLOOKUP(AG30,Group,5,FALSE)="YES",VLOOKUP(ROUND(ROUND(AK30,1)-AK30,2),Round,2,FALSE)+VLOOKUP(AG30,Group,6,FALSE),0)</f>
        <v>0</v>
      </c>
      <c r="AM30" s="17">
        <f t="shared" ref="AM30" si="26">IF(VLOOKUP(AG30,Group,7,FALSE)="",0,ROUND(AK30-0.04999,1)-AK30+AN30)</f>
        <v>0</v>
      </c>
      <c r="AN30" s="17" t="str">
        <f t="shared" ref="AN30" si="27">IF(VLOOKUP(AG30,Group,7,FALSE)="","",VLOOKUP(AG30,Group,7,FALSE))</f>
        <v/>
      </c>
      <c r="AP30" s="31" t="s">
        <v>50</v>
      </c>
    </row>
    <row r="31" spans="2:42" s="3" customFormat="1" ht="3.95" customHeight="1" x14ac:dyDescent="0.2">
      <c r="B31" s="30"/>
      <c r="P31" s="3" t="s">
        <v>76</v>
      </c>
      <c r="Q31" s="72"/>
      <c r="R31" s="88"/>
      <c r="S31" s="6"/>
      <c r="T31" s="39"/>
      <c r="U31" s="6"/>
      <c r="V31" s="5"/>
      <c r="W31" s="52"/>
      <c r="X31" s="56"/>
      <c r="Y31" s="15"/>
      <c r="Z31" s="52"/>
      <c r="AA31" s="39"/>
      <c r="AB31" s="39"/>
      <c r="AC31" s="55"/>
      <c r="AD31" s="17"/>
      <c r="AE31" s="15"/>
      <c r="AF31" s="65"/>
      <c r="AG31" s="65"/>
      <c r="AH31" s="39"/>
      <c r="AI31" s="52"/>
      <c r="AP31" s="31" t="s">
        <v>50</v>
      </c>
    </row>
    <row r="32" spans="2:42" s="3" customFormat="1" ht="12.75" customHeight="1" x14ac:dyDescent="0.2">
      <c r="C32" s="161" t="s">
        <v>123</v>
      </c>
      <c r="P32" s="3" t="s">
        <v>76</v>
      </c>
      <c r="Q32" s="72"/>
      <c r="R32" s="141"/>
      <c r="S32" s="77" t="s">
        <v>96</v>
      </c>
      <c r="T32" s="176" t="s">
        <v>107</v>
      </c>
      <c r="U32" s="177"/>
      <c r="V32" s="5"/>
      <c r="W32" s="52"/>
      <c r="X32" s="56"/>
      <c r="Y32" s="15"/>
      <c r="Z32" s="52"/>
      <c r="AA32" s="39"/>
      <c r="AB32" s="39"/>
      <c r="AC32" s="55"/>
      <c r="AD32" s="17"/>
      <c r="AE32" s="15"/>
      <c r="AF32" s="65"/>
      <c r="AG32" s="65"/>
      <c r="AH32" s="39"/>
      <c r="AI32" s="52"/>
      <c r="AP32" s="31" t="s">
        <v>50</v>
      </c>
    </row>
    <row r="33" spans="2:42" s="3" customFormat="1" ht="3.95" customHeight="1" x14ac:dyDescent="0.2">
      <c r="B33" s="30"/>
      <c r="P33" s="3" t="s">
        <v>76</v>
      </c>
      <c r="Q33" s="72"/>
      <c r="R33" s="88"/>
      <c r="S33" s="6"/>
      <c r="T33" s="39"/>
      <c r="U33" s="6"/>
      <c r="V33" s="5"/>
      <c r="W33" s="52"/>
      <c r="X33" s="56"/>
      <c r="Y33" s="15"/>
      <c r="Z33" s="52"/>
      <c r="AA33" s="39"/>
      <c r="AB33" s="39"/>
      <c r="AC33" s="55"/>
      <c r="AD33" s="17"/>
      <c r="AE33" s="15"/>
      <c r="AF33" s="65"/>
      <c r="AG33" s="65"/>
      <c r="AH33" s="39"/>
      <c r="AI33" s="52"/>
      <c r="AP33" s="31" t="s">
        <v>50</v>
      </c>
    </row>
    <row r="34" spans="2:42" s="3" customFormat="1" ht="9.9499999999999993" customHeight="1" x14ac:dyDescent="0.2">
      <c r="B34" s="109" t="s">
        <v>90</v>
      </c>
      <c r="D34" s="40"/>
      <c r="E34" s="72" t="s">
        <v>120</v>
      </c>
      <c r="F34" s="72"/>
      <c r="G34" s="150" t="s">
        <v>121</v>
      </c>
      <c r="H34" s="30"/>
      <c r="I34" s="30"/>
      <c r="J34" s="30" t="s">
        <v>193</v>
      </c>
      <c r="K34" s="30"/>
      <c r="L34" s="30"/>
      <c r="M34" s="30"/>
      <c r="N34" s="30"/>
      <c r="O34" s="30"/>
      <c r="P34" s="3" t="s">
        <v>76</v>
      </c>
      <c r="Q34" s="72"/>
      <c r="R34" s="88" t="s">
        <v>11</v>
      </c>
      <c r="S34" s="29"/>
      <c r="T34" s="39">
        <f>IF(Suggested="Yes",AB34,AH34)</f>
        <v>31.7</v>
      </c>
      <c r="U34" s="37" t="s">
        <v>41</v>
      </c>
      <c r="V34" s="5" t="str">
        <f>+Instructions!$B$3</f>
        <v>N</v>
      </c>
      <c r="W34" s="52"/>
      <c r="X34" s="56">
        <f>+Instructions!$C$22</f>
        <v>0</v>
      </c>
      <c r="Y34" s="17">
        <f t="shared" ref="Y34" si="28">ROUND($AB34*(1-X34)+0.004999,2)</f>
        <v>31.7</v>
      </c>
      <c r="Z34" s="52"/>
      <c r="AA34" s="6" t="s">
        <v>271</v>
      </c>
      <c r="AB34" s="39">
        <v>31.7</v>
      </c>
      <c r="AC34" s="60">
        <f t="shared" ref="AC34" si="29">+X34</f>
        <v>0</v>
      </c>
      <c r="AD34" s="17">
        <f t="shared" ref="AD34" si="30">+Y34</f>
        <v>31.7</v>
      </c>
      <c r="AE34" s="12">
        <f t="shared" ref="AE34" si="31">(AH34-AD34)/AH34</f>
        <v>0</v>
      </c>
      <c r="AF34" s="117"/>
      <c r="AG34" s="124">
        <v>1</v>
      </c>
      <c r="AH34" s="38">
        <f t="shared" ref="AH34" si="32">SUM(AK34:AM34)+AF34</f>
        <v>31.7</v>
      </c>
      <c r="AI34" s="52"/>
      <c r="AK34" s="17">
        <f t="shared" ref="AK34" si="33">ROUND(AD34/(1-VLOOKUP(AG34,Group,2,FALSE)),2)</f>
        <v>31.7</v>
      </c>
      <c r="AL34" s="17">
        <f t="shared" ref="AL34" si="34">IF(VLOOKUP(AG34,Group,5,FALSE)="YES",VLOOKUP(ROUND(ROUND(AK34,1)-AK34,2),Round,2,FALSE)+VLOOKUP(AG34,Group,6,FALSE),0)</f>
        <v>0</v>
      </c>
      <c r="AM34" s="17">
        <f t="shared" ref="AM34" si="35">IF(VLOOKUP(AG34,Group,7,FALSE)="",0,ROUND(AK34-0.04999,1)-AK34+AN34)</f>
        <v>0</v>
      </c>
      <c r="AN34" s="17" t="str">
        <f t="shared" ref="AN34" si="36">IF(VLOOKUP(AG34,Group,7,FALSE)="","",VLOOKUP(AG34,Group,7,FALSE))</f>
        <v/>
      </c>
      <c r="AP34" s="31" t="s">
        <v>50</v>
      </c>
    </row>
    <row r="35" spans="2:42" s="3" customFormat="1" ht="3.95" customHeight="1" x14ac:dyDescent="0.2">
      <c r="G35" s="149"/>
      <c r="Q35" s="72"/>
      <c r="R35" s="141"/>
      <c r="S35" s="6"/>
      <c r="T35" s="39"/>
      <c r="U35" s="6"/>
      <c r="V35" s="5"/>
      <c r="W35" s="52"/>
      <c r="X35" s="56"/>
      <c r="Y35" s="15"/>
      <c r="Z35" s="52"/>
      <c r="AA35" s="39"/>
      <c r="AB35" s="39"/>
      <c r="AC35" s="55"/>
      <c r="AD35" s="17"/>
      <c r="AE35" s="15"/>
      <c r="AF35" s="65"/>
      <c r="AG35" s="65"/>
      <c r="AH35" s="39"/>
      <c r="AI35" s="52"/>
      <c r="AP35" s="31" t="s">
        <v>50</v>
      </c>
    </row>
    <row r="36" spans="2:42" s="3" customFormat="1" ht="12.75" customHeight="1" x14ac:dyDescent="0.2">
      <c r="C36" s="161" t="s">
        <v>124</v>
      </c>
      <c r="Q36" s="72"/>
      <c r="R36" s="141"/>
      <c r="S36" s="77" t="s">
        <v>96</v>
      </c>
      <c r="T36" s="176" t="s">
        <v>107</v>
      </c>
      <c r="U36" s="177"/>
      <c r="V36" s="5"/>
      <c r="W36" s="52"/>
      <c r="X36" s="56"/>
      <c r="Y36" s="15"/>
      <c r="Z36" s="52"/>
      <c r="AA36" s="39"/>
      <c r="AB36" s="39"/>
      <c r="AC36" s="55"/>
      <c r="AD36" s="17"/>
      <c r="AE36" s="15"/>
      <c r="AF36" s="65"/>
      <c r="AG36" s="65"/>
      <c r="AH36" s="39"/>
      <c r="AI36" s="52"/>
      <c r="AP36" s="31" t="s">
        <v>50</v>
      </c>
    </row>
    <row r="37" spans="2:42" s="3" customFormat="1" ht="3.95" customHeight="1" x14ac:dyDescent="0.2">
      <c r="B37" s="30"/>
      <c r="P37" s="3" t="s">
        <v>76</v>
      </c>
      <c r="Q37" s="72"/>
      <c r="R37" s="88"/>
      <c r="S37" s="6"/>
      <c r="T37" s="39"/>
      <c r="U37" s="6"/>
      <c r="V37" s="5"/>
      <c r="W37" s="52"/>
      <c r="X37" s="56"/>
      <c r="Y37" s="15"/>
      <c r="Z37" s="52"/>
      <c r="AA37" s="39"/>
      <c r="AB37" s="39"/>
      <c r="AC37" s="55"/>
      <c r="AD37" s="17"/>
      <c r="AE37" s="15"/>
      <c r="AF37" s="65"/>
      <c r="AG37" s="65"/>
      <c r="AH37" s="39"/>
      <c r="AI37" s="52"/>
      <c r="AP37" s="31" t="s">
        <v>50</v>
      </c>
    </row>
    <row r="38" spans="2:42" s="3" customFormat="1" ht="9.9499999999999993" customHeight="1" x14ac:dyDescent="0.2">
      <c r="B38" s="110" t="s">
        <v>91</v>
      </c>
      <c r="D38" s="40"/>
      <c r="E38" s="72" t="s">
        <v>85</v>
      </c>
      <c r="F38" s="72"/>
      <c r="G38" s="30" t="s">
        <v>125</v>
      </c>
      <c r="H38" s="30"/>
      <c r="I38" s="30"/>
      <c r="J38" s="30" t="s">
        <v>260</v>
      </c>
      <c r="K38" s="30"/>
      <c r="L38" s="30"/>
      <c r="M38" s="30"/>
      <c r="N38" s="30"/>
      <c r="O38" s="30"/>
      <c r="Q38" s="72"/>
      <c r="R38" s="88"/>
      <c r="S38" s="29"/>
      <c r="T38" s="39">
        <f t="shared" ref="T38:T43" si="37">IF(Suggested="Yes",AB38,AH38)</f>
        <v>22.35</v>
      </c>
      <c r="U38" s="37" t="s">
        <v>41</v>
      </c>
      <c r="V38" s="5" t="str">
        <f>+Instructions!$B$3</f>
        <v>N</v>
      </c>
      <c r="W38" s="52"/>
      <c r="X38" s="56">
        <f>+Instructions!$C$22</f>
        <v>0</v>
      </c>
      <c r="Y38" s="39">
        <f t="shared" ref="Y38:Y43" si="38">ROUND($AB38*(1-X38)+0.004999,2)</f>
        <v>22.35</v>
      </c>
      <c r="Z38" s="52"/>
      <c r="AA38" s="6" t="s">
        <v>272</v>
      </c>
      <c r="AB38" s="39">
        <v>22.35</v>
      </c>
      <c r="AC38" s="60">
        <f t="shared" ref="AC38:AC43" si="39">+X38</f>
        <v>0</v>
      </c>
      <c r="AD38" s="39">
        <f t="shared" ref="AD38:AD43" si="40">+Y38</f>
        <v>22.35</v>
      </c>
      <c r="AE38" s="60">
        <f t="shared" ref="AE38:AE43" si="41">(AH38-AD38)/AH38</f>
        <v>0</v>
      </c>
      <c r="AF38" s="117"/>
      <c r="AG38" s="126">
        <v>2</v>
      </c>
      <c r="AH38" s="44">
        <f t="shared" ref="AH38:AH43" si="42">SUM(AK38:AM38)+AF38</f>
        <v>22.35</v>
      </c>
      <c r="AI38" s="52"/>
      <c r="AK38" s="17">
        <f t="shared" ref="AK38:AK43" si="43">ROUND(AD38/(1-VLOOKUP(AG38,Group,2,FALSE)),2)</f>
        <v>22.35</v>
      </c>
      <c r="AL38" s="17">
        <f t="shared" ref="AL38:AL43" si="44">IF(VLOOKUP(AG38,Group,5,FALSE)="YES",VLOOKUP(ROUND(ROUND(AK38,1)-AK38,2),Round,2,FALSE)+VLOOKUP(AG38,Group,6,FALSE),0)</f>
        <v>0</v>
      </c>
      <c r="AM38" s="17">
        <f t="shared" ref="AM38:AM43" si="45">IF(VLOOKUP(AG38,Group,7,FALSE)="",0,ROUND(AK38-0.04999,1)-AK38+AN38)</f>
        <v>0</v>
      </c>
      <c r="AN38" s="17" t="str">
        <f t="shared" ref="AN38:AN43" si="46">IF(VLOOKUP(AG38,Group,7,FALSE)="","",VLOOKUP(AG38,Group,7,FALSE))</f>
        <v/>
      </c>
      <c r="AP38" s="31" t="s">
        <v>50</v>
      </c>
    </row>
    <row r="39" spans="2:42" s="3" customFormat="1" ht="9.9499999999999993" customHeight="1" x14ac:dyDescent="0.2">
      <c r="B39" s="110" t="s">
        <v>91</v>
      </c>
      <c r="D39" s="40"/>
      <c r="E39" s="72" t="s">
        <v>86</v>
      </c>
      <c r="F39" s="72"/>
      <c r="G39" s="30" t="s">
        <v>126</v>
      </c>
      <c r="H39" s="30"/>
      <c r="I39" s="30"/>
      <c r="J39" s="30" t="s">
        <v>260</v>
      </c>
      <c r="K39" s="30"/>
      <c r="L39" s="30"/>
      <c r="M39" s="30"/>
      <c r="N39" s="30"/>
      <c r="O39" s="30"/>
      <c r="Q39" s="72"/>
      <c r="R39" s="88"/>
      <c r="S39" s="29"/>
      <c r="T39" s="39">
        <f t="shared" si="37"/>
        <v>34.049999999999997</v>
      </c>
      <c r="U39" s="37" t="s">
        <v>41</v>
      </c>
      <c r="V39" s="5" t="str">
        <f>+Instructions!$B$3</f>
        <v>N</v>
      </c>
      <c r="W39" s="52"/>
      <c r="X39" s="56">
        <f>+Instructions!$C$22</f>
        <v>0</v>
      </c>
      <c r="Y39" s="39">
        <f t="shared" si="38"/>
        <v>34.049999999999997</v>
      </c>
      <c r="Z39" s="52"/>
      <c r="AA39" s="6" t="s">
        <v>272</v>
      </c>
      <c r="AB39" s="39">
        <v>34.049999999999997</v>
      </c>
      <c r="AC39" s="60">
        <f t="shared" si="39"/>
        <v>0</v>
      </c>
      <c r="AD39" s="39">
        <f t="shared" si="40"/>
        <v>34.049999999999997</v>
      </c>
      <c r="AE39" s="60">
        <f t="shared" si="41"/>
        <v>0</v>
      </c>
      <c r="AF39" s="117"/>
      <c r="AG39" s="126">
        <v>2</v>
      </c>
      <c r="AH39" s="44">
        <f t="shared" si="42"/>
        <v>34.049999999999997</v>
      </c>
      <c r="AI39" s="52"/>
      <c r="AK39" s="17">
        <f t="shared" si="43"/>
        <v>34.049999999999997</v>
      </c>
      <c r="AL39" s="17">
        <f t="shared" si="44"/>
        <v>0</v>
      </c>
      <c r="AM39" s="17">
        <f t="shared" si="45"/>
        <v>0</v>
      </c>
      <c r="AN39" s="17" t="str">
        <f t="shared" si="46"/>
        <v/>
      </c>
      <c r="AP39" s="31" t="s">
        <v>50</v>
      </c>
    </row>
    <row r="40" spans="2:42" s="3" customFormat="1" ht="9.9499999999999993" customHeight="1" x14ac:dyDescent="0.2">
      <c r="B40" s="109" t="s">
        <v>90</v>
      </c>
      <c r="D40" s="40"/>
      <c r="E40" s="72" t="s">
        <v>131</v>
      </c>
      <c r="F40" s="72"/>
      <c r="G40" s="30" t="s">
        <v>127</v>
      </c>
      <c r="H40" s="30"/>
      <c r="I40" s="30"/>
      <c r="J40" s="30" t="s">
        <v>261</v>
      </c>
      <c r="K40" s="30"/>
      <c r="L40" s="30"/>
      <c r="M40" s="30"/>
      <c r="N40" s="30"/>
      <c r="O40" s="30"/>
      <c r="Q40" s="72"/>
      <c r="R40" s="88" t="s">
        <v>11</v>
      </c>
      <c r="S40" s="29" t="s">
        <v>44</v>
      </c>
      <c r="T40" s="39">
        <f t="shared" si="37"/>
        <v>70.349999999999994</v>
      </c>
      <c r="U40" s="37" t="s">
        <v>41</v>
      </c>
      <c r="V40" s="5" t="str">
        <f>+Instructions!$B$3</f>
        <v>N</v>
      </c>
      <c r="W40" s="52"/>
      <c r="X40" s="56">
        <f>+Instructions!$C$22</f>
        <v>0</v>
      </c>
      <c r="Y40" s="17">
        <f t="shared" si="38"/>
        <v>70.349999999999994</v>
      </c>
      <c r="Z40" s="52"/>
      <c r="AA40" s="6" t="s">
        <v>271</v>
      </c>
      <c r="AB40" s="39">
        <v>70.349999999999994</v>
      </c>
      <c r="AC40" s="60">
        <f t="shared" si="39"/>
        <v>0</v>
      </c>
      <c r="AD40" s="17">
        <f t="shared" si="40"/>
        <v>70.349999999999994</v>
      </c>
      <c r="AE40" s="12">
        <f t="shared" si="41"/>
        <v>0</v>
      </c>
      <c r="AF40" s="117"/>
      <c r="AG40" s="124">
        <v>1</v>
      </c>
      <c r="AH40" s="38">
        <f t="shared" si="42"/>
        <v>70.349999999999994</v>
      </c>
      <c r="AI40" s="52"/>
      <c r="AK40" s="17">
        <f t="shared" si="43"/>
        <v>70.349999999999994</v>
      </c>
      <c r="AL40" s="17">
        <f t="shared" si="44"/>
        <v>0</v>
      </c>
      <c r="AM40" s="17">
        <f t="shared" si="45"/>
        <v>0</v>
      </c>
      <c r="AN40" s="17" t="str">
        <f t="shared" si="46"/>
        <v/>
      </c>
      <c r="AP40" s="31" t="s">
        <v>50</v>
      </c>
    </row>
    <row r="41" spans="2:42" s="3" customFormat="1" ht="9.9499999999999993" customHeight="1" x14ac:dyDescent="0.2">
      <c r="B41" s="109" t="s">
        <v>90</v>
      </c>
      <c r="D41" s="40"/>
      <c r="E41" s="72" t="s">
        <v>132</v>
      </c>
      <c r="F41" s="72"/>
      <c r="G41" s="30" t="s">
        <v>128</v>
      </c>
      <c r="H41" s="30"/>
      <c r="I41" s="30"/>
      <c r="J41" s="30" t="s">
        <v>262</v>
      </c>
      <c r="K41" s="30"/>
      <c r="L41" s="30"/>
      <c r="M41" s="30"/>
      <c r="N41" s="30"/>
      <c r="O41" s="30"/>
      <c r="Q41" s="72"/>
      <c r="R41" s="88" t="s">
        <v>11</v>
      </c>
      <c r="S41" s="29" t="s">
        <v>44</v>
      </c>
      <c r="T41" s="39">
        <f t="shared" si="37"/>
        <v>77.55</v>
      </c>
      <c r="U41" s="37" t="s">
        <v>41</v>
      </c>
      <c r="V41" s="5" t="str">
        <f>+Instructions!$B$3</f>
        <v>N</v>
      </c>
      <c r="W41" s="52"/>
      <c r="X41" s="56">
        <f>+Instructions!$C$22</f>
        <v>0</v>
      </c>
      <c r="Y41" s="17">
        <f t="shared" si="38"/>
        <v>77.55</v>
      </c>
      <c r="Z41" s="52"/>
      <c r="AA41" s="6" t="s">
        <v>271</v>
      </c>
      <c r="AB41" s="39">
        <v>77.55</v>
      </c>
      <c r="AC41" s="60">
        <f t="shared" si="39"/>
        <v>0</v>
      </c>
      <c r="AD41" s="17">
        <f t="shared" si="40"/>
        <v>77.55</v>
      </c>
      <c r="AE41" s="12">
        <f t="shared" si="41"/>
        <v>0</v>
      </c>
      <c r="AF41" s="117"/>
      <c r="AG41" s="124">
        <v>1</v>
      </c>
      <c r="AH41" s="38">
        <f t="shared" si="42"/>
        <v>77.55</v>
      </c>
      <c r="AI41" s="52"/>
      <c r="AK41" s="17">
        <f t="shared" si="43"/>
        <v>77.55</v>
      </c>
      <c r="AL41" s="17">
        <f t="shared" si="44"/>
        <v>0</v>
      </c>
      <c r="AM41" s="17">
        <f t="shared" si="45"/>
        <v>0</v>
      </c>
      <c r="AN41" s="17" t="str">
        <f t="shared" si="46"/>
        <v/>
      </c>
      <c r="AP41" s="31" t="s">
        <v>50</v>
      </c>
    </row>
    <row r="42" spans="2:42" s="3" customFormat="1" ht="9.9499999999999993" customHeight="1" x14ac:dyDescent="0.2">
      <c r="B42" s="109" t="s">
        <v>90</v>
      </c>
      <c r="D42" s="40"/>
      <c r="E42" s="72" t="s">
        <v>133</v>
      </c>
      <c r="F42" s="72"/>
      <c r="G42" s="30" t="s">
        <v>129</v>
      </c>
      <c r="H42" s="30"/>
      <c r="I42" s="30"/>
      <c r="J42" s="30" t="s">
        <v>263</v>
      </c>
      <c r="K42" s="30"/>
      <c r="L42" s="30"/>
      <c r="M42" s="30"/>
      <c r="N42" s="30"/>
      <c r="O42" s="30"/>
      <c r="Q42" s="72"/>
      <c r="R42" s="88" t="s">
        <v>11</v>
      </c>
      <c r="S42" s="29" t="s">
        <v>44</v>
      </c>
      <c r="T42" s="39">
        <f t="shared" si="37"/>
        <v>84.75</v>
      </c>
      <c r="U42" s="37" t="s">
        <v>41</v>
      </c>
      <c r="V42" s="5" t="str">
        <f>+Instructions!$B$3</f>
        <v>N</v>
      </c>
      <c r="W42" s="52"/>
      <c r="X42" s="56">
        <f>+Instructions!$C$22</f>
        <v>0</v>
      </c>
      <c r="Y42" s="17">
        <f t="shared" si="38"/>
        <v>84.75</v>
      </c>
      <c r="Z42" s="52"/>
      <c r="AA42" s="6" t="s">
        <v>271</v>
      </c>
      <c r="AB42" s="39">
        <v>84.75</v>
      </c>
      <c r="AC42" s="60">
        <f t="shared" si="39"/>
        <v>0</v>
      </c>
      <c r="AD42" s="17">
        <f t="shared" si="40"/>
        <v>84.75</v>
      </c>
      <c r="AE42" s="12">
        <f t="shared" si="41"/>
        <v>0</v>
      </c>
      <c r="AF42" s="117"/>
      <c r="AG42" s="124">
        <v>1</v>
      </c>
      <c r="AH42" s="38">
        <f t="shared" si="42"/>
        <v>84.75</v>
      </c>
      <c r="AI42" s="52"/>
      <c r="AK42" s="17">
        <f t="shared" si="43"/>
        <v>84.75</v>
      </c>
      <c r="AL42" s="17">
        <f t="shared" si="44"/>
        <v>0</v>
      </c>
      <c r="AM42" s="17">
        <f t="shared" si="45"/>
        <v>0</v>
      </c>
      <c r="AN42" s="17" t="str">
        <f t="shared" si="46"/>
        <v/>
      </c>
      <c r="AP42" s="31" t="s">
        <v>50</v>
      </c>
    </row>
    <row r="43" spans="2:42" s="3" customFormat="1" ht="9.9499999999999993" customHeight="1" x14ac:dyDescent="0.2">
      <c r="B43" s="110" t="s">
        <v>91</v>
      </c>
      <c r="D43" s="40"/>
      <c r="E43" s="72" t="s">
        <v>134</v>
      </c>
      <c r="F43" s="72"/>
      <c r="G43" s="30" t="s">
        <v>130</v>
      </c>
      <c r="H43" s="30"/>
      <c r="I43" s="30"/>
      <c r="J43" s="30" t="s">
        <v>264</v>
      </c>
      <c r="K43" s="30"/>
      <c r="L43" s="30"/>
      <c r="M43" s="30"/>
      <c r="N43" s="30"/>
      <c r="O43" s="30"/>
      <c r="Q43" s="72"/>
      <c r="R43" s="88" t="s">
        <v>11</v>
      </c>
      <c r="S43" s="29" t="s">
        <v>44</v>
      </c>
      <c r="T43" s="39">
        <f t="shared" si="37"/>
        <v>112.85</v>
      </c>
      <c r="U43" s="37" t="s">
        <v>41</v>
      </c>
      <c r="V43" s="5" t="str">
        <f>+Instructions!$B$3</f>
        <v>N</v>
      </c>
      <c r="W43" s="52"/>
      <c r="X43" s="56">
        <f>+Instructions!$C$22</f>
        <v>0</v>
      </c>
      <c r="Y43" s="39">
        <f t="shared" si="38"/>
        <v>112.85</v>
      </c>
      <c r="Z43" s="52"/>
      <c r="AA43" s="6" t="s">
        <v>271</v>
      </c>
      <c r="AB43" s="39">
        <v>112.85</v>
      </c>
      <c r="AC43" s="60">
        <f t="shared" si="39"/>
        <v>0</v>
      </c>
      <c r="AD43" s="39">
        <f t="shared" si="40"/>
        <v>112.85</v>
      </c>
      <c r="AE43" s="60">
        <f t="shared" si="41"/>
        <v>0</v>
      </c>
      <c r="AF43" s="117"/>
      <c r="AG43" s="126">
        <v>2</v>
      </c>
      <c r="AH43" s="44">
        <f t="shared" si="42"/>
        <v>112.85</v>
      </c>
      <c r="AI43" s="52"/>
      <c r="AK43" s="17">
        <f t="shared" si="43"/>
        <v>112.85</v>
      </c>
      <c r="AL43" s="17">
        <f t="shared" si="44"/>
        <v>0</v>
      </c>
      <c r="AM43" s="17">
        <f t="shared" si="45"/>
        <v>0</v>
      </c>
      <c r="AN43" s="17" t="str">
        <f t="shared" si="46"/>
        <v/>
      </c>
      <c r="AP43" s="31" t="s">
        <v>50</v>
      </c>
    </row>
    <row r="44" spans="2:42" s="3" customFormat="1" ht="1.5" customHeight="1" x14ac:dyDescent="0.2">
      <c r="D44" s="146"/>
      <c r="E44" s="30"/>
      <c r="F44" s="30"/>
      <c r="G44" s="30"/>
      <c r="H44" s="30"/>
      <c r="I44" s="30"/>
      <c r="J44" s="30"/>
      <c r="K44" s="30"/>
      <c r="L44" s="30"/>
      <c r="M44" s="30"/>
      <c r="N44" s="30"/>
      <c r="P44" s="72"/>
      <c r="Q44" s="88"/>
      <c r="R44" s="29"/>
      <c r="S44" s="164"/>
      <c r="T44" s="37"/>
      <c r="U44" s="37"/>
      <c r="V44" s="151"/>
      <c r="W44" s="52"/>
      <c r="X44" s="56"/>
      <c r="Y44" s="15"/>
      <c r="Z44" s="52"/>
      <c r="AA44" s="39"/>
      <c r="AB44" s="39"/>
      <c r="AC44" s="55"/>
      <c r="AD44" s="17"/>
      <c r="AE44" s="15"/>
      <c r="AF44" s="65"/>
      <c r="AG44" s="65"/>
      <c r="AH44" s="39"/>
      <c r="AI44" s="52"/>
      <c r="AP44" s="31" t="s">
        <v>50</v>
      </c>
    </row>
    <row r="45" spans="2:42" s="3" customFormat="1" ht="9" customHeight="1" x14ac:dyDescent="0.2">
      <c r="D45" s="146" t="s">
        <v>82</v>
      </c>
      <c r="E45" s="163" t="s">
        <v>201</v>
      </c>
      <c r="F45" s="30"/>
      <c r="G45" s="30"/>
      <c r="H45" s="30"/>
      <c r="I45" s="30"/>
      <c r="J45" s="30"/>
      <c r="K45" s="30"/>
      <c r="L45" s="30"/>
      <c r="M45" s="163"/>
      <c r="N45" s="30"/>
      <c r="P45" s="72"/>
      <c r="Q45" s="88"/>
      <c r="R45" s="29"/>
      <c r="S45" s="164"/>
      <c r="T45" s="37"/>
      <c r="U45" s="37"/>
      <c r="V45" s="151"/>
      <c r="W45" s="52"/>
      <c r="X45" s="56"/>
      <c r="Y45" s="15"/>
      <c r="Z45" s="52"/>
      <c r="AA45" s="39"/>
      <c r="AB45" s="39"/>
      <c r="AC45" s="55"/>
      <c r="AD45" s="17"/>
      <c r="AE45" s="15"/>
      <c r="AF45" s="65"/>
      <c r="AG45" s="65"/>
      <c r="AH45" s="39"/>
      <c r="AI45" s="52"/>
      <c r="AP45" s="31" t="s">
        <v>50</v>
      </c>
    </row>
    <row r="46" spans="2:42" s="3" customFormat="1" ht="3.95" customHeight="1" x14ac:dyDescent="0.2">
      <c r="G46" s="149"/>
      <c r="Q46" s="72"/>
      <c r="R46" s="141"/>
      <c r="S46" s="6"/>
      <c r="T46" s="39"/>
      <c r="U46" s="6"/>
      <c r="V46" s="5"/>
      <c r="W46" s="52"/>
      <c r="X46" s="56"/>
      <c r="Y46" s="15"/>
      <c r="Z46" s="52"/>
      <c r="AA46" s="39"/>
      <c r="AB46" s="39"/>
      <c r="AC46" s="55"/>
      <c r="AD46" s="17"/>
      <c r="AE46" s="15"/>
      <c r="AF46" s="65"/>
      <c r="AG46" s="65"/>
      <c r="AH46" s="39"/>
      <c r="AI46" s="52"/>
      <c r="AP46" s="31"/>
    </row>
    <row r="47" spans="2:42" s="3" customFormat="1" ht="12.75" customHeight="1" x14ac:dyDescent="0.2">
      <c r="C47" s="188" t="s">
        <v>135</v>
      </c>
      <c r="D47" s="189"/>
      <c r="E47" s="189"/>
      <c r="F47" s="189"/>
      <c r="G47" s="189"/>
      <c r="H47" s="189"/>
      <c r="I47" s="190"/>
      <c r="J47" s="189"/>
      <c r="K47" s="189"/>
      <c r="L47" s="189"/>
      <c r="M47" s="189"/>
      <c r="N47" s="189"/>
      <c r="O47" s="189"/>
      <c r="P47" s="189"/>
      <c r="Q47" s="191"/>
      <c r="R47" s="88"/>
      <c r="S47" s="6"/>
      <c r="T47" s="39"/>
      <c r="V47" s="5"/>
      <c r="W47" s="52"/>
      <c r="X47" s="56"/>
      <c r="Y47" s="15"/>
      <c r="Z47" s="52"/>
      <c r="AA47" s="39"/>
      <c r="AB47" s="39"/>
      <c r="AC47" s="55"/>
      <c r="AD47" s="17"/>
      <c r="AE47" s="15"/>
      <c r="AF47" s="65"/>
      <c r="AG47" s="65"/>
      <c r="AH47" s="39"/>
      <c r="AI47" s="52"/>
      <c r="AP47" s="31" t="s">
        <v>50</v>
      </c>
    </row>
    <row r="48" spans="2:42" s="3" customFormat="1" ht="3.95" customHeight="1" x14ac:dyDescent="0.2">
      <c r="B48" s="30"/>
      <c r="P48" s="3" t="s">
        <v>76</v>
      </c>
      <c r="Q48" s="72"/>
      <c r="R48" s="88"/>
      <c r="S48" s="6"/>
      <c r="T48" s="39"/>
      <c r="U48" s="6"/>
      <c r="V48" s="5"/>
      <c r="W48" s="52"/>
      <c r="X48" s="56"/>
      <c r="Y48" s="15"/>
      <c r="Z48" s="52"/>
      <c r="AA48" s="39"/>
      <c r="AB48" s="39"/>
      <c r="AC48" s="55"/>
      <c r="AD48" s="17"/>
      <c r="AE48" s="15"/>
      <c r="AF48" s="65"/>
      <c r="AG48" s="65"/>
      <c r="AH48" s="39"/>
      <c r="AI48" s="52"/>
      <c r="AP48" s="31" t="s">
        <v>50</v>
      </c>
    </row>
    <row r="49" spans="2:42" s="3" customFormat="1" ht="12.75" customHeight="1" x14ac:dyDescent="0.2">
      <c r="C49" s="161" t="s">
        <v>137</v>
      </c>
      <c r="Q49" s="72"/>
      <c r="R49" s="141"/>
      <c r="S49" s="77" t="s">
        <v>96</v>
      </c>
      <c r="T49" s="176" t="s">
        <v>158</v>
      </c>
      <c r="U49" s="177"/>
      <c r="V49" s="5"/>
      <c r="W49" s="52"/>
      <c r="X49" s="56"/>
      <c r="Y49" s="15"/>
      <c r="Z49" s="52"/>
      <c r="AA49" s="39"/>
      <c r="AB49" s="39"/>
      <c r="AC49" s="55"/>
      <c r="AD49" s="17"/>
      <c r="AE49" s="15"/>
      <c r="AF49" s="65"/>
      <c r="AG49" s="65"/>
      <c r="AH49" s="39"/>
      <c r="AI49" s="52"/>
      <c r="AP49" s="31"/>
    </row>
    <row r="50" spans="2:42" s="3" customFormat="1" ht="3.75" customHeight="1" x14ac:dyDescent="0.2">
      <c r="B50" s="30"/>
      <c r="P50" s="3" t="s">
        <v>76</v>
      </c>
      <c r="Q50" s="72"/>
      <c r="R50" s="88"/>
      <c r="S50" s="6"/>
      <c r="T50" s="39"/>
      <c r="U50" s="6"/>
      <c r="V50" s="5"/>
      <c r="W50" s="52"/>
      <c r="X50" s="56"/>
      <c r="Y50" s="15"/>
      <c r="Z50" s="52"/>
      <c r="AA50" s="39"/>
      <c r="AB50" s="39"/>
      <c r="AC50" s="55"/>
      <c r="AD50" s="17"/>
      <c r="AE50" s="15"/>
      <c r="AF50" s="65"/>
      <c r="AG50" s="65"/>
      <c r="AH50" s="39"/>
      <c r="AI50" s="52"/>
      <c r="AP50" s="31" t="s">
        <v>50</v>
      </c>
    </row>
    <row r="51" spans="2:42" s="3" customFormat="1" ht="9.9499999999999993" customHeight="1" x14ac:dyDescent="0.2">
      <c r="B51" s="108" t="s">
        <v>168</v>
      </c>
      <c r="D51" s="40"/>
      <c r="E51" s="72" t="s">
        <v>151</v>
      </c>
      <c r="F51" s="72"/>
      <c r="G51" s="150" t="s">
        <v>139</v>
      </c>
      <c r="H51" s="30"/>
      <c r="I51" s="30"/>
      <c r="J51" s="30" t="s">
        <v>145</v>
      </c>
      <c r="K51" s="30"/>
      <c r="L51" s="30"/>
      <c r="M51" s="30"/>
      <c r="N51" s="30"/>
      <c r="O51" s="30"/>
      <c r="Q51" s="72"/>
      <c r="R51" s="88" t="s">
        <v>11</v>
      </c>
      <c r="S51" s="29" t="s">
        <v>44</v>
      </c>
      <c r="T51" s="39">
        <f>IF(Suggested="Yes",AB51,AH51)</f>
        <v>180.75</v>
      </c>
      <c r="U51" s="37" t="s">
        <v>41</v>
      </c>
      <c r="V51" s="5" t="str">
        <f>+Instructions!$B$3</f>
        <v>N</v>
      </c>
      <c r="W51" s="52"/>
      <c r="X51" s="56">
        <f>+Instructions!$C$22</f>
        <v>0</v>
      </c>
      <c r="Y51" s="17">
        <f t="shared" ref="Y51:Y57" si="47">ROUND($AB51*(1-X51)+0.004999,2)</f>
        <v>180.75</v>
      </c>
      <c r="Z51" s="52"/>
      <c r="AA51" s="6" t="s">
        <v>271</v>
      </c>
      <c r="AB51" s="39">
        <v>180.75</v>
      </c>
      <c r="AC51" s="60">
        <f t="shared" ref="AC51:AC57" si="48">+X51</f>
        <v>0</v>
      </c>
      <c r="AD51" s="17">
        <f t="shared" ref="AD51:AD57" si="49">+Y51</f>
        <v>180.75</v>
      </c>
      <c r="AE51" s="12">
        <f t="shared" ref="AE51:AE57" si="50">(AH51-AD51)/AH51</f>
        <v>0</v>
      </c>
      <c r="AF51" s="117"/>
      <c r="AG51" s="125">
        <v>3</v>
      </c>
      <c r="AH51" s="53">
        <f t="shared" ref="AH51:AH57" si="51">SUM(AK51:AM51)+AF51</f>
        <v>180.75</v>
      </c>
      <c r="AI51" s="52"/>
      <c r="AK51" s="17">
        <f>ROUND(AD51/(1-VLOOKUP(AG51,Group,2,FALSE)),2)</f>
        <v>180.75</v>
      </c>
      <c r="AL51" s="17">
        <f>IF(VLOOKUP(AG51,Group,5,FALSE)="YES",VLOOKUP(ROUND(ROUND(AK51,1)-AK51,2),Round,2,FALSE)+VLOOKUP(AG51,Group,6,FALSE),0)</f>
        <v>0</v>
      </c>
      <c r="AM51" s="17">
        <f>IF(VLOOKUP(AG51,Group,7,FALSE)="",0,ROUND(AK51-0.04999,1)-AK51+AN51)</f>
        <v>0</v>
      </c>
      <c r="AN51" s="17" t="str">
        <f>IF(VLOOKUP(AG51,Group,7,FALSE)="","",VLOOKUP(AG51,Group,7,FALSE))</f>
        <v/>
      </c>
      <c r="AP51" s="31" t="s">
        <v>50</v>
      </c>
    </row>
    <row r="52" spans="2:42" s="3" customFormat="1" ht="9.9499999999999993" customHeight="1" x14ac:dyDescent="0.2">
      <c r="B52" s="108" t="s">
        <v>168</v>
      </c>
      <c r="D52" s="40"/>
      <c r="E52" s="72" t="s">
        <v>151</v>
      </c>
      <c r="F52" s="72"/>
      <c r="G52" s="150" t="s">
        <v>140</v>
      </c>
      <c r="H52" s="30"/>
      <c r="I52" s="30"/>
      <c r="J52" s="30" t="s">
        <v>155</v>
      </c>
      <c r="K52" s="30"/>
      <c r="L52" s="30"/>
      <c r="M52" s="30"/>
      <c r="N52" s="30"/>
      <c r="O52" s="30"/>
      <c r="Q52" s="72"/>
      <c r="R52" s="88" t="s">
        <v>11</v>
      </c>
      <c r="S52" s="29" t="s">
        <v>83</v>
      </c>
      <c r="T52" s="39">
        <f>IF(Suggested="Yes",AB52,AH52)</f>
        <v>79.7</v>
      </c>
      <c r="U52" s="37" t="s">
        <v>41</v>
      </c>
      <c r="V52" s="5" t="str">
        <f>+Instructions!$B$3</f>
        <v>N</v>
      </c>
      <c r="W52" s="52"/>
      <c r="X52" s="56">
        <f>+Instructions!$C$22</f>
        <v>0</v>
      </c>
      <c r="Y52" s="17">
        <f t="shared" si="47"/>
        <v>79.7</v>
      </c>
      <c r="Z52" s="52"/>
      <c r="AA52" s="6" t="s">
        <v>271</v>
      </c>
      <c r="AB52" s="39">
        <v>79.7</v>
      </c>
      <c r="AC52" s="60">
        <f t="shared" si="48"/>
        <v>0</v>
      </c>
      <c r="AD52" s="17">
        <f t="shared" si="49"/>
        <v>79.7</v>
      </c>
      <c r="AE52" s="12">
        <f t="shared" si="50"/>
        <v>0</v>
      </c>
      <c r="AF52" s="117"/>
      <c r="AG52" s="125">
        <v>3</v>
      </c>
      <c r="AH52" s="53">
        <f t="shared" si="51"/>
        <v>79.7</v>
      </c>
      <c r="AI52" s="52"/>
      <c r="AK52" s="17">
        <f>ROUND(AD52/(1-VLOOKUP(AG52,Group,2,FALSE)),2)</f>
        <v>79.7</v>
      </c>
      <c r="AL52" s="17">
        <f>IF(VLOOKUP(AG52,Group,5,FALSE)="YES",VLOOKUP(ROUND(ROUND(AK52,1)-AK52,2),Round,2,FALSE)+VLOOKUP(AG52,Group,6,FALSE),0)</f>
        <v>0</v>
      </c>
      <c r="AM52" s="17">
        <f>IF(VLOOKUP(AG52,Group,7,FALSE)="",0,ROUND(AK52-0.04999,1)-AK52+AN52)</f>
        <v>0</v>
      </c>
      <c r="AN52" s="17" t="str">
        <f>IF(VLOOKUP(AG52,Group,7,FALSE)="","",VLOOKUP(AG52,Group,7,FALSE))</f>
        <v/>
      </c>
      <c r="AP52" s="31" t="s">
        <v>50</v>
      </c>
    </row>
    <row r="53" spans="2:42" s="3" customFormat="1" ht="9.9499999999999993" customHeight="1" x14ac:dyDescent="0.2">
      <c r="B53" s="108" t="s">
        <v>168</v>
      </c>
      <c r="D53" s="40"/>
      <c r="E53" s="72" t="s">
        <v>151</v>
      </c>
      <c r="F53" s="72"/>
      <c r="G53" s="150" t="s">
        <v>141</v>
      </c>
      <c r="H53" s="30"/>
      <c r="I53" s="30"/>
      <c r="J53" s="30" t="s">
        <v>156</v>
      </c>
      <c r="K53" s="30"/>
      <c r="L53" s="30"/>
      <c r="M53" s="30"/>
      <c r="N53" s="30"/>
      <c r="O53" s="30"/>
      <c r="Q53" s="72"/>
      <c r="R53" s="88" t="s">
        <v>11</v>
      </c>
      <c r="S53" s="29" t="s">
        <v>87</v>
      </c>
      <c r="T53" s="39">
        <f>IF(Suggested="Yes",AB53,AH53)</f>
        <v>30.75</v>
      </c>
      <c r="U53" s="37" t="s">
        <v>41</v>
      </c>
      <c r="V53" s="5" t="str">
        <f>+Instructions!$B$3</f>
        <v>N</v>
      </c>
      <c r="W53" s="52"/>
      <c r="X53" s="56">
        <f>+Instructions!$C$22</f>
        <v>0</v>
      </c>
      <c r="Y53" s="17">
        <f t="shared" si="47"/>
        <v>30.75</v>
      </c>
      <c r="Z53" s="52"/>
      <c r="AA53" s="6" t="s">
        <v>271</v>
      </c>
      <c r="AB53" s="39">
        <v>30.75</v>
      </c>
      <c r="AC53" s="60">
        <f t="shared" si="48"/>
        <v>0</v>
      </c>
      <c r="AD53" s="17">
        <f t="shared" si="49"/>
        <v>30.75</v>
      </c>
      <c r="AE53" s="12">
        <f t="shared" si="50"/>
        <v>0</v>
      </c>
      <c r="AF53" s="117"/>
      <c r="AG53" s="125">
        <v>3</v>
      </c>
      <c r="AH53" s="53">
        <f t="shared" si="51"/>
        <v>30.75</v>
      </c>
      <c r="AI53" s="52"/>
      <c r="AK53" s="17">
        <f>ROUND(AD53/(1-VLOOKUP(AG53,Group,2,FALSE)),2)</f>
        <v>30.75</v>
      </c>
      <c r="AL53" s="17">
        <f>IF(VLOOKUP(AG53,Group,5,FALSE)="YES",VLOOKUP(ROUND(ROUND(AK53,1)-AK53,2),Round,2,FALSE)+VLOOKUP(AG53,Group,6,FALSE),0)</f>
        <v>0</v>
      </c>
      <c r="AM53" s="17">
        <f>IF(VLOOKUP(AG53,Group,7,FALSE)="",0,ROUND(AK53-0.04999,1)-AK53+AN53)</f>
        <v>0</v>
      </c>
      <c r="AN53" s="17" t="str">
        <f>IF(VLOOKUP(AG53,Group,7,FALSE)="","",VLOOKUP(AG53,Group,7,FALSE))</f>
        <v/>
      </c>
      <c r="AP53" s="31" t="s">
        <v>50</v>
      </c>
    </row>
    <row r="54" spans="2:42" s="3" customFormat="1" ht="3.95" customHeight="1" x14ac:dyDescent="0.2">
      <c r="G54" s="149"/>
      <c r="Q54" s="72"/>
      <c r="R54" s="141"/>
      <c r="S54" s="6"/>
      <c r="T54" s="39"/>
      <c r="U54" s="6"/>
      <c r="V54" s="5"/>
      <c r="W54" s="52"/>
      <c r="X54" s="56"/>
      <c r="Y54" s="15"/>
      <c r="Z54" s="52"/>
      <c r="AA54" s="39"/>
      <c r="AB54" s="39"/>
      <c r="AC54" s="55"/>
      <c r="AD54" s="17"/>
      <c r="AE54" s="15"/>
      <c r="AF54" s="65"/>
      <c r="AG54" s="65"/>
      <c r="AH54" s="39"/>
      <c r="AI54" s="52"/>
      <c r="AP54" s="31" t="s">
        <v>50</v>
      </c>
    </row>
    <row r="55" spans="2:42" s="3" customFormat="1" ht="9.9499999999999993" customHeight="1" x14ac:dyDescent="0.2">
      <c r="B55" s="108" t="s">
        <v>168</v>
      </c>
      <c r="D55" s="40"/>
      <c r="E55" s="72" t="s">
        <v>152</v>
      </c>
      <c r="F55" s="72"/>
      <c r="G55" s="150" t="s">
        <v>142</v>
      </c>
      <c r="H55" s="30"/>
      <c r="I55" s="30"/>
      <c r="J55" s="30" t="s">
        <v>145</v>
      </c>
      <c r="K55" s="30"/>
      <c r="L55" s="30"/>
      <c r="M55" s="30"/>
      <c r="N55" s="30"/>
      <c r="O55" s="30"/>
      <c r="Q55" s="72"/>
      <c r="R55" s="88"/>
      <c r="S55" s="29" t="s">
        <v>44</v>
      </c>
      <c r="T55" s="39">
        <f>IF(Suggested="Yes",AB55,AH55)</f>
        <v>180.75</v>
      </c>
      <c r="U55" s="37" t="s">
        <v>41</v>
      </c>
      <c r="V55" s="5" t="str">
        <f>+Instructions!$B$3</f>
        <v>N</v>
      </c>
      <c r="W55" s="52"/>
      <c r="X55" s="56">
        <f>+Instructions!$C$22</f>
        <v>0</v>
      </c>
      <c r="Y55" s="17">
        <f t="shared" si="47"/>
        <v>180.75</v>
      </c>
      <c r="Z55" s="52"/>
      <c r="AA55" s="6" t="s">
        <v>271</v>
      </c>
      <c r="AB55" s="39">
        <v>180.75</v>
      </c>
      <c r="AC55" s="60">
        <f t="shared" si="48"/>
        <v>0</v>
      </c>
      <c r="AD55" s="17">
        <f t="shared" si="49"/>
        <v>180.75</v>
      </c>
      <c r="AE55" s="12">
        <f t="shared" si="50"/>
        <v>0</v>
      </c>
      <c r="AF55" s="117"/>
      <c r="AG55" s="125">
        <v>3</v>
      </c>
      <c r="AH55" s="53">
        <f t="shared" si="51"/>
        <v>180.75</v>
      </c>
      <c r="AI55" s="52"/>
      <c r="AK55" s="17">
        <f>ROUND(AD55/(1-VLOOKUP(AG55,Group,2,FALSE)),2)</f>
        <v>180.75</v>
      </c>
      <c r="AL55" s="17">
        <f>IF(VLOOKUP(AG55,Group,5,FALSE)="YES",VLOOKUP(ROUND(ROUND(AK55,1)-AK55,2),Round,2,FALSE)+VLOOKUP(AG55,Group,6,FALSE),0)</f>
        <v>0</v>
      </c>
      <c r="AM55" s="17">
        <f>IF(VLOOKUP(AG55,Group,7,FALSE)="",0,ROUND(AK55-0.04999,1)-AK55+AN55)</f>
        <v>0</v>
      </c>
      <c r="AN55" s="17" t="str">
        <f>IF(VLOOKUP(AG55,Group,7,FALSE)="","",VLOOKUP(AG55,Group,7,FALSE))</f>
        <v/>
      </c>
      <c r="AP55" s="31" t="s">
        <v>50</v>
      </c>
    </row>
    <row r="56" spans="2:42" s="3" customFormat="1" ht="9.9499999999999993" customHeight="1" x14ac:dyDescent="0.2">
      <c r="B56" s="108" t="s">
        <v>168</v>
      </c>
      <c r="D56" s="40"/>
      <c r="E56" s="72" t="s">
        <v>152</v>
      </c>
      <c r="F56" s="72"/>
      <c r="G56" s="150" t="s">
        <v>143</v>
      </c>
      <c r="H56" s="30"/>
      <c r="I56" s="30"/>
      <c r="J56" s="30" t="s">
        <v>155</v>
      </c>
      <c r="K56" s="30"/>
      <c r="L56" s="30"/>
      <c r="M56" s="30"/>
      <c r="N56" s="30"/>
      <c r="O56" s="30"/>
      <c r="Q56" s="72"/>
      <c r="R56" s="88"/>
      <c r="S56" s="29" t="s">
        <v>83</v>
      </c>
      <c r="T56" s="39">
        <f>IF(Suggested="Yes",AB56,AH56)</f>
        <v>79.7</v>
      </c>
      <c r="U56" s="37" t="s">
        <v>41</v>
      </c>
      <c r="V56" s="5" t="str">
        <f>+Instructions!$B$3</f>
        <v>N</v>
      </c>
      <c r="W56" s="52"/>
      <c r="X56" s="56">
        <f>+Instructions!$C$22</f>
        <v>0</v>
      </c>
      <c r="Y56" s="17">
        <f t="shared" si="47"/>
        <v>79.7</v>
      </c>
      <c r="Z56" s="52"/>
      <c r="AA56" s="6" t="s">
        <v>271</v>
      </c>
      <c r="AB56" s="39">
        <v>79.7</v>
      </c>
      <c r="AC56" s="60">
        <f t="shared" si="48"/>
        <v>0</v>
      </c>
      <c r="AD56" s="17">
        <f t="shared" si="49"/>
        <v>79.7</v>
      </c>
      <c r="AE56" s="12">
        <f t="shared" si="50"/>
        <v>0</v>
      </c>
      <c r="AF56" s="117"/>
      <c r="AG56" s="125">
        <v>3</v>
      </c>
      <c r="AH56" s="53">
        <f t="shared" si="51"/>
        <v>79.7</v>
      </c>
      <c r="AI56" s="52"/>
      <c r="AK56" s="17">
        <f>ROUND(AD56/(1-VLOOKUP(AG56,Group,2,FALSE)),2)</f>
        <v>79.7</v>
      </c>
      <c r="AL56" s="17">
        <f>IF(VLOOKUP(AG56,Group,5,FALSE)="YES",VLOOKUP(ROUND(ROUND(AK56,1)-AK56,2),Round,2,FALSE)+VLOOKUP(AG56,Group,6,FALSE),0)</f>
        <v>0</v>
      </c>
      <c r="AM56" s="17">
        <f>IF(VLOOKUP(AG56,Group,7,FALSE)="",0,ROUND(AK56-0.04999,1)-AK56+AN56)</f>
        <v>0</v>
      </c>
      <c r="AN56" s="17" t="str">
        <f>IF(VLOOKUP(AG56,Group,7,FALSE)="","",VLOOKUP(AG56,Group,7,FALSE))</f>
        <v/>
      </c>
      <c r="AP56" s="31" t="s">
        <v>50</v>
      </c>
    </row>
    <row r="57" spans="2:42" s="3" customFormat="1" ht="9.9499999999999993" customHeight="1" x14ac:dyDescent="0.2">
      <c r="B57" s="108" t="s">
        <v>168</v>
      </c>
      <c r="D57" s="40"/>
      <c r="E57" s="72" t="s">
        <v>152</v>
      </c>
      <c r="F57" s="72"/>
      <c r="G57" s="150" t="s">
        <v>144</v>
      </c>
      <c r="H57" s="30"/>
      <c r="I57" s="30"/>
      <c r="J57" s="30" t="s">
        <v>156</v>
      </c>
      <c r="K57" s="30"/>
      <c r="L57" s="30"/>
      <c r="M57" s="30"/>
      <c r="N57" s="30"/>
      <c r="O57" s="30"/>
      <c r="Q57" s="72"/>
      <c r="R57" s="88"/>
      <c r="S57" s="29" t="s">
        <v>87</v>
      </c>
      <c r="T57" s="39">
        <f>IF(Suggested="Yes",AB57,AH57)</f>
        <v>30.75</v>
      </c>
      <c r="U57" s="37" t="s">
        <v>41</v>
      </c>
      <c r="V57" s="5" t="str">
        <f>+Instructions!$B$3</f>
        <v>N</v>
      </c>
      <c r="W57" s="52"/>
      <c r="X57" s="56">
        <f>+Instructions!$C$22</f>
        <v>0</v>
      </c>
      <c r="Y57" s="17">
        <f t="shared" si="47"/>
        <v>30.75</v>
      </c>
      <c r="Z57" s="52"/>
      <c r="AA57" s="6" t="s">
        <v>271</v>
      </c>
      <c r="AB57" s="39">
        <v>30.75</v>
      </c>
      <c r="AC57" s="60">
        <f t="shared" si="48"/>
        <v>0</v>
      </c>
      <c r="AD57" s="17">
        <f t="shared" si="49"/>
        <v>30.75</v>
      </c>
      <c r="AE57" s="12">
        <f t="shared" si="50"/>
        <v>0</v>
      </c>
      <c r="AF57" s="117"/>
      <c r="AG57" s="125">
        <v>3</v>
      </c>
      <c r="AH57" s="53">
        <f t="shared" si="51"/>
        <v>30.75</v>
      </c>
      <c r="AI57" s="52"/>
      <c r="AK57" s="17">
        <f>ROUND(AD57/(1-VLOOKUP(AG57,Group,2,FALSE)),2)</f>
        <v>30.75</v>
      </c>
      <c r="AL57" s="17">
        <f>IF(VLOOKUP(AG57,Group,5,FALSE)="YES",VLOOKUP(ROUND(ROUND(AK57,1)-AK57,2),Round,2,FALSE)+VLOOKUP(AG57,Group,6,FALSE),0)</f>
        <v>0</v>
      </c>
      <c r="AM57" s="17">
        <f>IF(VLOOKUP(AG57,Group,7,FALSE)="",0,ROUND(AK57-0.04999,1)-AK57+AN57)</f>
        <v>0</v>
      </c>
      <c r="AN57" s="17" t="str">
        <f>IF(VLOOKUP(AG57,Group,7,FALSE)="","",VLOOKUP(AG57,Group,7,FALSE))</f>
        <v/>
      </c>
      <c r="AP57" s="31" t="s">
        <v>50</v>
      </c>
    </row>
    <row r="58" spans="2:42" s="3" customFormat="1" ht="1.5" customHeight="1" x14ac:dyDescent="0.2">
      <c r="D58" s="146"/>
      <c r="E58" s="30"/>
      <c r="F58" s="30"/>
      <c r="G58" s="30"/>
      <c r="H58" s="30"/>
      <c r="I58" s="30"/>
      <c r="J58" s="30"/>
      <c r="K58" s="30"/>
      <c r="L58" s="30"/>
      <c r="M58" s="30"/>
      <c r="N58" s="30"/>
      <c r="P58" s="72"/>
      <c r="Q58" s="88"/>
      <c r="R58" s="29"/>
      <c r="S58" s="164"/>
      <c r="T58" s="37"/>
      <c r="U58" s="37"/>
      <c r="V58" s="151"/>
      <c r="W58" s="52"/>
      <c r="X58" s="56"/>
      <c r="Y58" s="15"/>
      <c r="Z58" s="52"/>
      <c r="AA58" s="39"/>
      <c r="AB58" s="39"/>
      <c r="AC58" s="55"/>
      <c r="AD58" s="17"/>
      <c r="AE58" s="15"/>
      <c r="AF58" s="65"/>
      <c r="AG58" s="65"/>
      <c r="AH58" s="39"/>
      <c r="AI58" s="52"/>
      <c r="AP58" s="31" t="s">
        <v>50</v>
      </c>
    </row>
    <row r="59" spans="2:42" s="3" customFormat="1" ht="9" customHeight="1" x14ac:dyDescent="0.2">
      <c r="D59" s="146" t="s">
        <v>82</v>
      </c>
      <c r="E59" s="163" t="s">
        <v>153</v>
      </c>
      <c r="F59" s="30"/>
      <c r="G59" s="30"/>
      <c r="H59" s="30"/>
      <c r="I59" s="30"/>
      <c r="J59" s="30"/>
      <c r="K59" s="30"/>
      <c r="L59" s="30"/>
      <c r="M59" s="163"/>
      <c r="N59" s="30"/>
      <c r="P59" s="72"/>
      <c r="Q59" s="88"/>
      <c r="R59" s="29"/>
      <c r="S59" s="164"/>
      <c r="T59" s="37"/>
      <c r="U59" s="37"/>
      <c r="V59" s="151"/>
      <c r="W59" s="52"/>
      <c r="X59" s="56"/>
      <c r="Y59" s="15"/>
      <c r="Z59" s="52"/>
      <c r="AA59" s="39"/>
      <c r="AB59" s="39"/>
      <c r="AC59" s="55"/>
      <c r="AD59" s="17"/>
      <c r="AE59" s="15"/>
      <c r="AF59" s="65"/>
      <c r="AG59" s="65"/>
      <c r="AH59" s="39"/>
      <c r="AI59" s="52"/>
      <c r="AP59" s="31" t="s">
        <v>50</v>
      </c>
    </row>
    <row r="60" spans="2:42" s="3" customFormat="1" ht="9" customHeight="1" x14ac:dyDescent="0.2">
      <c r="D60" s="146"/>
      <c r="E60" s="185" t="s">
        <v>147</v>
      </c>
      <c r="F60" s="30"/>
      <c r="G60" s="30"/>
      <c r="H60" s="30"/>
      <c r="I60" s="30"/>
      <c r="J60" s="30"/>
      <c r="K60" s="185" t="s">
        <v>244</v>
      </c>
      <c r="L60" s="30"/>
      <c r="M60" s="163"/>
      <c r="N60" s="30"/>
      <c r="P60" s="72"/>
      <c r="Q60" s="88"/>
      <c r="R60" s="29"/>
      <c r="S60" s="164"/>
      <c r="T60" s="37"/>
      <c r="U60" s="37"/>
      <c r="V60" s="151"/>
      <c r="W60" s="52"/>
      <c r="X60" s="56"/>
      <c r="Y60" s="15"/>
      <c r="Z60" s="52"/>
      <c r="AA60" s="39"/>
      <c r="AB60" s="39"/>
      <c r="AC60" s="55"/>
      <c r="AD60" s="17"/>
      <c r="AE60" s="15"/>
      <c r="AF60" s="65"/>
      <c r="AG60" s="65"/>
      <c r="AH60" s="39"/>
      <c r="AI60" s="52"/>
      <c r="AP60" s="31"/>
    </row>
    <row r="61" spans="2:42" s="3" customFormat="1" ht="9" customHeight="1" x14ac:dyDescent="0.2">
      <c r="D61" s="146"/>
      <c r="E61" s="185" t="s">
        <v>148</v>
      </c>
      <c r="F61" s="30"/>
      <c r="G61" s="30"/>
      <c r="H61" s="30"/>
      <c r="I61" s="30"/>
      <c r="J61" s="30"/>
      <c r="K61" s="185" t="s">
        <v>172</v>
      </c>
      <c r="L61" s="30"/>
      <c r="M61" s="163"/>
      <c r="N61" s="30"/>
      <c r="P61" s="72"/>
      <c r="Q61" s="88"/>
      <c r="R61" s="29"/>
      <c r="S61" s="164"/>
      <c r="T61" s="37"/>
      <c r="U61" s="37"/>
      <c r="V61" s="151"/>
      <c r="W61" s="52"/>
      <c r="X61" s="56"/>
      <c r="Y61" s="15"/>
      <c r="Z61" s="52"/>
      <c r="AA61" s="39"/>
      <c r="AB61" s="39"/>
      <c r="AC61" s="55"/>
      <c r="AD61" s="17"/>
      <c r="AE61" s="15"/>
      <c r="AF61" s="65"/>
      <c r="AG61" s="65"/>
      <c r="AH61" s="39"/>
      <c r="AI61" s="52"/>
      <c r="AP61" s="31"/>
    </row>
    <row r="62" spans="2:42" s="3" customFormat="1" ht="9" customHeight="1" x14ac:dyDescent="0.2">
      <c r="D62" s="146"/>
      <c r="E62" s="185" t="s">
        <v>149</v>
      </c>
      <c r="F62" s="30"/>
      <c r="G62" s="30"/>
      <c r="H62" s="30"/>
      <c r="I62" s="30"/>
      <c r="J62" s="30"/>
      <c r="K62" s="185" t="s">
        <v>173</v>
      </c>
      <c r="L62" s="30"/>
      <c r="M62" s="163"/>
      <c r="N62" s="30"/>
      <c r="P62" s="72"/>
      <c r="Q62" s="88"/>
      <c r="R62" s="29"/>
      <c r="S62" s="164"/>
      <c r="T62" s="37"/>
      <c r="U62" s="37"/>
      <c r="V62" s="151"/>
      <c r="W62" s="52"/>
      <c r="X62" s="56"/>
      <c r="Y62" s="15"/>
      <c r="Z62" s="52"/>
      <c r="AA62" s="39"/>
      <c r="AB62" s="39"/>
      <c r="AC62" s="55"/>
      <c r="AD62" s="17"/>
      <c r="AE62" s="15"/>
      <c r="AF62" s="65"/>
      <c r="AG62" s="65"/>
      <c r="AH62" s="39"/>
      <c r="AI62" s="52"/>
      <c r="AP62" s="31"/>
    </row>
    <row r="63" spans="2:42" s="3" customFormat="1" ht="9" customHeight="1" x14ac:dyDescent="0.2">
      <c r="D63" s="146"/>
      <c r="E63" s="185" t="s">
        <v>150</v>
      </c>
      <c r="F63" s="30"/>
      <c r="G63" s="30"/>
      <c r="H63" s="30"/>
      <c r="I63" s="30"/>
      <c r="J63" s="30"/>
      <c r="K63" s="30"/>
      <c r="L63" s="30"/>
      <c r="M63" s="163"/>
      <c r="N63" s="30"/>
      <c r="P63" s="72"/>
      <c r="Q63" s="88"/>
      <c r="R63" s="29"/>
      <c r="S63" s="164"/>
      <c r="T63" s="37"/>
      <c r="U63" s="37"/>
      <c r="V63" s="151"/>
      <c r="W63" s="52"/>
      <c r="X63" s="56"/>
      <c r="Y63" s="15"/>
      <c r="Z63" s="52"/>
      <c r="AA63" s="39"/>
      <c r="AB63" s="39"/>
      <c r="AC63" s="55"/>
      <c r="AD63" s="17"/>
      <c r="AE63" s="15"/>
      <c r="AF63" s="65"/>
      <c r="AG63" s="65"/>
      <c r="AH63" s="39"/>
      <c r="AI63" s="52"/>
      <c r="AP63" s="31"/>
    </row>
    <row r="64" spans="2:42" s="3" customFormat="1" ht="9" customHeight="1" x14ac:dyDescent="0.2">
      <c r="D64" s="146"/>
      <c r="E64" s="163" t="s">
        <v>154</v>
      </c>
      <c r="F64" s="30"/>
      <c r="G64" s="30"/>
      <c r="H64" s="30"/>
      <c r="I64" s="30"/>
      <c r="J64" s="30"/>
      <c r="K64" s="30"/>
      <c r="L64" s="30"/>
      <c r="M64" s="163"/>
      <c r="N64" s="30"/>
      <c r="P64" s="72"/>
      <c r="Q64" s="88"/>
      <c r="R64" s="29"/>
      <c r="S64" s="164"/>
      <c r="T64" s="37"/>
      <c r="U64" s="37"/>
      <c r="V64" s="151"/>
      <c r="W64" s="52"/>
      <c r="X64" s="56"/>
      <c r="Y64" s="15"/>
      <c r="Z64" s="52"/>
      <c r="AA64" s="39"/>
      <c r="AB64" s="39"/>
      <c r="AC64" s="55"/>
      <c r="AD64" s="17"/>
      <c r="AE64" s="15"/>
      <c r="AF64" s="65"/>
      <c r="AG64" s="65"/>
      <c r="AH64" s="39"/>
      <c r="AI64" s="52"/>
      <c r="AP64" s="31"/>
    </row>
    <row r="65" spans="2:42" s="3" customFormat="1" ht="9" customHeight="1" x14ac:dyDescent="0.2">
      <c r="D65" s="146"/>
      <c r="E65" s="185" t="s">
        <v>149</v>
      </c>
      <c r="F65" s="30"/>
      <c r="G65" s="30"/>
      <c r="H65" s="30"/>
      <c r="I65" s="30"/>
      <c r="J65" s="30"/>
      <c r="K65" s="185" t="s">
        <v>200</v>
      </c>
      <c r="L65" s="30"/>
      <c r="M65" s="163"/>
      <c r="N65" s="30"/>
      <c r="P65" s="72"/>
      <c r="Q65" s="88"/>
      <c r="R65" s="29"/>
      <c r="S65" s="164"/>
      <c r="T65" s="37"/>
      <c r="U65" s="37"/>
      <c r="V65" s="151"/>
      <c r="W65" s="52"/>
      <c r="X65" s="56"/>
      <c r="Y65" s="15"/>
      <c r="Z65" s="52"/>
      <c r="AA65" s="39"/>
      <c r="AB65" s="39"/>
      <c r="AC65" s="55"/>
      <c r="AD65" s="17"/>
      <c r="AE65" s="15"/>
      <c r="AF65" s="65"/>
      <c r="AG65" s="65"/>
      <c r="AH65" s="39"/>
      <c r="AI65" s="52"/>
      <c r="AP65" s="31" t="s">
        <v>50</v>
      </c>
    </row>
    <row r="66" spans="2:42" s="3" customFormat="1" ht="9" customHeight="1" x14ac:dyDescent="0.2">
      <c r="D66" s="146"/>
      <c r="E66" s="185" t="s">
        <v>150</v>
      </c>
      <c r="F66" s="30"/>
      <c r="G66" s="30"/>
      <c r="H66" s="30"/>
      <c r="I66" s="30"/>
      <c r="J66" s="30"/>
      <c r="K66" s="185" t="s">
        <v>172</v>
      </c>
      <c r="L66" s="30"/>
      <c r="M66" s="163"/>
      <c r="N66" s="30"/>
      <c r="P66" s="72"/>
      <c r="Q66" s="88"/>
      <c r="R66" s="29"/>
      <c r="S66" s="164"/>
      <c r="T66" s="37"/>
      <c r="U66" s="37"/>
      <c r="V66" s="151"/>
      <c r="W66" s="52"/>
      <c r="X66" s="56"/>
      <c r="Y66" s="15"/>
      <c r="Z66" s="52"/>
      <c r="AA66" s="39"/>
      <c r="AB66" s="39"/>
      <c r="AC66" s="55"/>
      <c r="AD66" s="17"/>
      <c r="AE66" s="15"/>
      <c r="AF66" s="65"/>
      <c r="AG66" s="65"/>
      <c r="AH66" s="39"/>
      <c r="AI66" s="52"/>
      <c r="AP66" s="31"/>
    </row>
    <row r="67" spans="2:42" s="3" customFormat="1" ht="9" customHeight="1" x14ac:dyDescent="0.2">
      <c r="D67" s="146"/>
      <c r="E67" s="185"/>
      <c r="F67" s="30"/>
      <c r="G67" s="30"/>
      <c r="H67" s="30"/>
      <c r="I67" s="30"/>
      <c r="J67" s="30"/>
      <c r="K67" s="185" t="s">
        <v>173</v>
      </c>
      <c r="L67" s="30"/>
      <c r="M67" s="163"/>
      <c r="N67" s="30"/>
      <c r="P67" s="72"/>
      <c r="Q67" s="88"/>
      <c r="R67" s="29"/>
      <c r="S67" s="164"/>
      <c r="T67" s="37"/>
      <c r="U67" s="37"/>
      <c r="V67" s="151"/>
      <c r="W67" s="52"/>
      <c r="X67" s="56"/>
      <c r="Y67" s="15"/>
      <c r="Z67" s="52"/>
      <c r="AA67" s="39"/>
      <c r="AB67" s="39"/>
      <c r="AC67" s="55"/>
      <c r="AD67" s="17"/>
      <c r="AE67" s="15"/>
      <c r="AF67" s="65"/>
      <c r="AG67" s="65"/>
      <c r="AH67" s="39"/>
      <c r="AI67" s="52"/>
      <c r="AP67" s="31"/>
    </row>
    <row r="68" spans="2:42" s="3" customFormat="1" ht="9" customHeight="1" x14ac:dyDescent="0.2">
      <c r="D68" s="146"/>
      <c r="E68" s="163" t="s">
        <v>157</v>
      </c>
      <c r="F68" s="30"/>
      <c r="G68" s="30"/>
      <c r="H68" s="30"/>
      <c r="I68" s="30"/>
      <c r="J68" s="30"/>
      <c r="K68" s="30"/>
      <c r="L68" s="30"/>
      <c r="M68" s="163"/>
      <c r="N68" s="30"/>
      <c r="P68" s="72"/>
      <c r="Q68" s="88"/>
      <c r="R68" s="29"/>
      <c r="S68" s="164"/>
      <c r="T68" s="37"/>
      <c r="U68" s="37"/>
      <c r="V68" s="151"/>
      <c r="W68" s="52"/>
      <c r="X68" s="56"/>
      <c r="Y68" s="15"/>
      <c r="Z68" s="52"/>
      <c r="AA68" s="39"/>
      <c r="AB68" s="39"/>
      <c r="AC68" s="55"/>
      <c r="AD68" s="17"/>
      <c r="AE68" s="15"/>
      <c r="AF68" s="65"/>
      <c r="AG68" s="65"/>
      <c r="AH68" s="39"/>
      <c r="AI68" s="52"/>
      <c r="AP68" s="31"/>
    </row>
    <row r="69" spans="2:42" s="3" customFormat="1" ht="9" customHeight="1" x14ac:dyDescent="0.2">
      <c r="D69" s="146"/>
      <c r="E69" s="185" t="s">
        <v>149</v>
      </c>
      <c r="F69" s="30"/>
      <c r="G69" s="30"/>
      <c r="H69" s="30"/>
      <c r="I69" s="30"/>
      <c r="J69" s="30"/>
      <c r="K69" s="185" t="s">
        <v>171</v>
      </c>
      <c r="L69" s="30"/>
      <c r="M69" s="163"/>
      <c r="N69" s="30"/>
      <c r="P69" s="72"/>
      <c r="Q69" s="88"/>
      <c r="R69" s="29"/>
      <c r="S69" s="164"/>
      <c r="T69" s="37"/>
      <c r="U69" s="37"/>
      <c r="V69" s="151"/>
      <c r="W69" s="52"/>
      <c r="X69" s="56"/>
      <c r="Y69" s="15"/>
      <c r="Z69" s="52"/>
      <c r="AA69" s="39"/>
      <c r="AB69" s="39"/>
      <c r="AC69" s="55"/>
      <c r="AD69" s="17"/>
      <c r="AE69" s="15"/>
      <c r="AF69" s="65"/>
      <c r="AG69" s="65"/>
      <c r="AH69" s="39"/>
      <c r="AI69" s="52"/>
      <c r="AP69" s="31"/>
    </row>
    <row r="70" spans="2:42" s="3" customFormat="1" ht="9" customHeight="1" x14ac:dyDescent="0.2">
      <c r="D70" s="146"/>
      <c r="E70" s="185" t="s">
        <v>150</v>
      </c>
      <c r="F70" s="30"/>
      <c r="G70" s="30"/>
      <c r="H70" s="30"/>
      <c r="I70" s="30"/>
      <c r="J70" s="30"/>
      <c r="K70" s="185" t="s">
        <v>173</v>
      </c>
      <c r="L70" s="30"/>
      <c r="M70" s="163"/>
      <c r="N70" s="30"/>
      <c r="P70" s="72"/>
      <c r="Q70" s="88"/>
      <c r="R70" s="29"/>
      <c r="S70" s="164"/>
      <c r="T70" s="37"/>
      <c r="U70" s="37"/>
      <c r="V70" s="151"/>
      <c r="W70" s="52"/>
      <c r="X70" s="56"/>
      <c r="Y70" s="15"/>
      <c r="Z70" s="52"/>
      <c r="AA70" s="39"/>
      <c r="AB70" s="39"/>
      <c r="AC70" s="55"/>
      <c r="AD70" s="17"/>
      <c r="AE70" s="15"/>
      <c r="AF70" s="65"/>
      <c r="AG70" s="65"/>
      <c r="AH70" s="39"/>
      <c r="AI70" s="52"/>
      <c r="AP70" s="31"/>
    </row>
    <row r="71" spans="2:42" s="3" customFormat="1" ht="3.95" customHeight="1" x14ac:dyDescent="0.2">
      <c r="G71" s="149"/>
      <c r="Q71" s="72"/>
      <c r="R71" s="141"/>
      <c r="S71" s="6"/>
      <c r="T71" s="39"/>
      <c r="U71" s="6"/>
      <c r="V71" s="5"/>
      <c r="W71" s="52"/>
      <c r="X71" s="56"/>
      <c r="Y71" s="15"/>
      <c r="Z71" s="52"/>
      <c r="AA71" s="39"/>
      <c r="AB71" s="39"/>
      <c r="AC71" s="55"/>
      <c r="AD71" s="17"/>
      <c r="AE71" s="15"/>
      <c r="AF71" s="65"/>
      <c r="AG71" s="65"/>
      <c r="AH71" s="39"/>
      <c r="AI71" s="52"/>
      <c r="AP71" s="31" t="s">
        <v>50</v>
      </c>
    </row>
    <row r="72" spans="2:42" s="3" customFormat="1" ht="12.75" customHeight="1" x14ac:dyDescent="0.2">
      <c r="C72" s="188" t="s">
        <v>136</v>
      </c>
      <c r="D72" s="189"/>
      <c r="E72" s="189"/>
      <c r="F72" s="189"/>
      <c r="G72" s="189"/>
      <c r="H72" s="189"/>
      <c r="I72" s="190"/>
      <c r="J72" s="189"/>
      <c r="K72" s="189"/>
      <c r="L72" s="189"/>
      <c r="M72" s="189"/>
      <c r="N72" s="189"/>
      <c r="O72" s="189"/>
      <c r="P72" s="189"/>
      <c r="Q72" s="191"/>
      <c r="R72" s="88"/>
      <c r="S72" s="6"/>
      <c r="T72" s="39"/>
      <c r="V72" s="5"/>
      <c r="W72" s="52"/>
      <c r="X72" s="56"/>
      <c r="Y72" s="15"/>
      <c r="Z72" s="52"/>
      <c r="AA72" s="39"/>
      <c r="AB72" s="39"/>
      <c r="AC72" s="55"/>
      <c r="AD72" s="17"/>
      <c r="AE72" s="15"/>
      <c r="AF72" s="65"/>
      <c r="AG72" s="65"/>
      <c r="AH72" s="39"/>
      <c r="AI72" s="52"/>
      <c r="AP72" s="31" t="s">
        <v>50</v>
      </c>
    </row>
    <row r="73" spans="2:42" s="3" customFormat="1" ht="3.95" customHeight="1" x14ac:dyDescent="0.2">
      <c r="B73" s="30"/>
      <c r="P73" s="3" t="s">
        <v>76</v>
      </c>
      <c r="Q73" s="72"/>
      <c r="R73" s="88"/>
      <c r="S73" s="6"/>
      <c r="T73" s="39"/>
      <c r="U73" s="6"/>
      <c r="V73" s="5"/>
      <c r="W73" s="52"/>
      <c r="X73" s="56"/>
      <c r="Y73" s="15"/>
      <c r="Z73" s="52"/>
      <c r="AA73" s="39"/>
      <c r="AB73" s="39"/>
      <c r="AC73" s="55"/>
      <c r="AD73" s="17"/>
      <c r="AE73" s="15"/>
      <c r="AF73" s="65"/>
      <c r="AG73" s="65"/>
      <c r="AH73" s="39"/>
      <c r="AI73" s="52"/>
      <c r="AP73" s="31" t="s">
        <v>50</v>
      </c>
    </row>
    <row r="74" spans="2:42" s="3" customFormat="1" ht="12.75" customHeight="1" x14ac:dyDescent="0.2">
      <c r="C74" s="161" t="s">
        <v>159</v>
      </c>
      <c r="Q74" s="72"/>
      <c r="R74" s="141"/>
      <c r="S74" s="77" t="s">
        <v>96</v>
      </c>
      <c r="T74" s="176" t="s">
        <v>195</v>
      </c>
      <c r="U74" s="177"/>
      <c r="V74" s="5"/>
      <c r="W74" s="52"/>
      <c r="X74" s="56"/>
      <c r="Y74" s="15"/>
      <c r="Z74" s="52"/>
      <c r="AA74" s="39"/>
      <c r="AB74" s="39"/>
      <c r="AC74" s="55"/>
      <c r="AD74" s="17"/>
      <c r="AE74" s="15"/>
      <c r="AF74" s="65"/>
      <c r="AG74" s="65"/>
      <c r="AH74" s="39"/>
      <c r="AI74" s="52"/>
      <c r="AP74" s="31"/>
    </row>
    <row r="75" spans="2:42" s="3" customFormat="1" ht="3.75" customHeight="1" x14ac:dyDescent="0.2">
      <c r="B75" s="30"/>
      <c r="P75" s="3" t="s">
        <v>76</v>
      </c>
      <c r="Q75" s="72"/>
      <c r="R75" s="88"/>
      <c r="S75" s="6"/>
      <c r="T75" s="39"/>
      <c r="U75" s="6"/>
      <c r="V75" s="5"/>
      <c r="W75" s="52"/>
      <c r="X75" s="56"/>
      <c r="Y75" s="15"/>
      <c r="Z75" s="52"/>
      <c r="AA75" s="39"/>
      <c r="AB75" s="39"/>
      <c r="AC75" s="55"/>
      <c r="AD75" s="17"/>
      <c r="AE75" s="15"/>
      <c r="AF75" s="65"/>
      <c r="AG75" s="65"/>
      <c r="AH75" s="39"/>
      <c r="AI75" s="52"/>
      <c r="AP75" s="31" t="s">
        <v>50</v>
      </c>
    </row>
    <row r="76" spans="2:42" s="3" customFormat="1" ht="12.75" customHeight="1" x14ac:dyDescent="0.2">
      <c r="D76" s="184" t="s">
        <v>204</v>
      </c>
      <c r="Q76" s="4"/>
      <c r="R76" s="6"/>
      <c r="S76" s="6"/>
      <c r="T76" s="21"/>
      <c r="V76" s="5"/>
      <c r="W76" s="52"/>
      <c r="X76" s="56"/>
      <c r="Y76" s="15"/>
      <c r="Z76" s="52"/>
      <c r="AA76" s="39"/>
      <c r="AB76" s="39"/>
      <c r="AC76" s="55"/>
      <c r="AD76" s="17"/>
      <c r="AE76" s="15"/>
      <c r="AF76" s="65"/>
      <c r="AG76" s="65"/>
      <c r="AH76" s="17"/>
      <c r="AI76" s="52"/>
      <c r="AJ76" s="120"/>
      <c r="AK76" s="17"/>
      <c r="AL76" s="17"/>
      <c r="AM76" s="17"/>
      <c r="AN76" s="17"/>
      <c r="AP76" s="31"/>
    </row>
    <row r="77" spans="2:42" s="3" customFormat="1" ht="1.5" customHeight="1" x14ac:dyDescent="0.2">
      <c r="D77" s="146"/>
      <c r="E77" s="30"/>
      <c r="F77" s="30"/>
      <c r="G77" s="30"/>
      <c r="H77" s="30"/>
      <c r="I77" s="30"/>
      <c r="J77" s="30"/>
      <c r="K77" s="30"/>
      <c r="L77" s="30"/>
      <c r="M77" s="30"/>
      <c r="N77" s="30"/>
      <c r="P77" s="72"/>
      <c r="Q77" s="88"/>
      <c r="R77" s="29"/>
      <c r="S77" s="164"/>
      <c r="T77" s="37"/>
      <c r="U77" s="37"/>
      <c r="V77" s="151"/>
      <c r="W77" s="52"/>
      <c r="X77" s="56"/>
      <c r="Y77" s="15"/>
      <c r="Z77" s="52"/>
      <c r="AA77" s="39"/>
      <c r="AB77" s="39"/>
      <c r="AC77" s="55"/>
      <c r="AD77" s="17"/>
      <c r="AE77" s="15"/>
      <c r="AF77" s="65"/>
      <c r="AG77" s="65"/>
      <c r="AH77" s="39"/>
      <c r="AI77" s="52"/>
      <c r="AP77" s="31" t="s">
        <v>50</v>
      </c>
    </row>
    <row r="78" spans="2:42" s="3" customFormat="1" ht="9.9499999999999993" customHeight="1" x14ac:dyDescent="0.2">
      <c r="B78" s="111" t="s">
        <v>138</v>
      </c>
      <c r="D78" s="40"/>
      <c r="E78" s="72" t="s">
        <v>160</v>
      </c>
      <c r="F78" s="72"/>
      <c r="G78" s="150" t="s">
        <v>206</v>
      </c>
      <c r="H78" s="30"/>
      <c r="I78" s="30"/>
      <c r="J78" s="30" t="s">
        <v>161</v>
      </c>
      <c r="K78" s="30"/>
      <c r="L78" s="30"/>
      <c r="M78" s="30"/>
      <c r="N78" s="30"/>
      <c r="O78" s="30"/>
      <c r="Q78" s="72"/>
      <c r="R78" s="88" t="s">
        <v>11</v>
      </c>
      <c r="S78" s="29"/>
      <c r="T78" s="39">
        <f t="shared" ref="T78:T82" si="52">IF(Suggested="Yes",AB78,AH78)</f>
        <v>149.30000000000001</v>
      </c>
      <c r="U78" s="37" t="s">
        <v>41</v>
      </c>
      <c r="V78" s="5" t="str">
        <f>+Instructions!$B$3</f>
        <v>N</v>
      </c>
      <c r="W78" s="52"/>
      <c r="X78" s="56">
        <f>+Instructions!$C$22</f>
        <v>0</v>
      </c>
      <c r="Y78" s="17">
        <f t="shared" ref="Y78:Y82" si="53">ROUND($AB78*(1-X78)+0.004999,2)</f>
        <v>149.30000000000001</v>
      </c>
      <c r="Z78" s="52"/>
      <c r="AA78" s="6" t="s">
        <v>271</v>
      </c>
      <c r="AB78" s="39">
        <v>149.30000000000001</v>
      </c>
      <c r="AC78" s="60">
        <f t="shared" ref="AC78:AC82" si="54">+X78</f>
        <v>0</v>
      </c>
      <c r="AD78" s="17">
        <f t="shared" ref="AD78:AD82" si="55">+Y78</f>
        <v>149.30000000000001</v>
      </c>
      <c r="AE78" s="12">
        <f t="shared" ref="AE78:AE82" si="56">(AH78-AD78)/AH78</f>
        <v>0</v>
      </c>
      <c r="AF78" s="117"/>
      <c r="AG78" s="127">
        <v>4</v>
      </c>
      <c r="AH78" s="104">
        <f t="shared" ref="AH78:AH82" si="57">SUM(AK78:AM78)+AF78</f>
        <v>149.30000000000001</v>
      </c>
      <c r="AI78" s="52"/>
      <c r="AK78" s="17">
        <f t="shared" ref="AK78:AK82" si="58">ROUND(AD78/(1-VLOOKUP(AG78,Group,2,FALSE)),2)</f>
        <v>149.30000000000001</v>
      </c>
      <c r="AL78" s="17">
        <f t="shared" ref="AL78:AL82" si="59">IF(VLOOKUP(AG78,Group,5,FALSE)="YES",VLOOKUP(ROUND(ROUND(AK78,1)-AK78,2),Round,2,FALSE)+VLOOKUP(AG78,Group,6,FALSE),0)</f>
        <v>0</v>
      </c>
      <c r="AM78" s="17">
        <f t="shared" ref="AM78:AM82" si="60">IF(VLOOKUP(AG78,Group,7,FALSE)="",0,ROUND(AK78-0.04999,1)-AK78+AN78)</f>
        <v>0</v>
      </c>
      <c r="AN78" s="17" t="str">
        <f t="shared" ref="AN78:AN82" si="61">IF(VLOOKUP(AG78,Group,7,FALSE)="","",VLOOKUP(AG78,Group,7,FALSE))</f>
        <v/>
      </c>
      <c r="AP78" s="31" t="s">
        <v>50</v>
      </c>
    </row>
    <row r="79" spans="2:42" s="3" customFormat="1" ht="9.9499999999999993" customHeight="1" x14ac:dyDescent="0.2">
      <c r="B79" s="111" t="s">
        <v>138</v>
      </c>
      <c r="D79" s="40"/>
      <c r="E79" s="72" t="s">
        <v>160</v>
      </c>
      <c r="F79" s="72"/>
      <c r="G79" s="150" t="s">
        <v>207</v>
      </c>
      <c r="H79" s="30"/>
      <c r="I79" s="30"/>
      <c r="J79" s="30" t="s">
        <v>102</v>
      </c>
      <c r="K79" s="30"/>
      <c r="L79" s="30"/>
      <c r="M79" s="30"/>
      <c r="N79" s="30"/>
      <c r="O79" s="30"/>
      <c r="Q79" s="72"/>
      <c r="R79" s="88" t="s">
        <v>11</v>
      </c>
      <c r="S79" s="29"/>
      <c r="T79" s="39">
        <f t="shared" si="52"/>
        <v>161.65</v>
      </c>
      <c r="U79" s="37" t="s">
        <v>41</v>
      </c>
      <c r="V79" s="5" t="str">
        <f>+Instructions!$B$3</f>
        <v>N</v>
      </c>
      <c r="W79" s="52"/>
      <c r="X79" s="56">
        <f>+Instructions!$C$22</f>
        <v>0</v>
      </c>
      <c r="Y79" s="17">
        <f t="shared" si="53"/>
        <v>161.65</v>
      </c>
      <c r="Z79" s="52"/>
      <c r="AA79" s="6" t="s">
        <v>271</v>
      </c>
      <c r="AB79" s="39">
        <v>161.65</v>
      </c>
      <c r="AC79" s="60">
        <f t="shared" si="54"/>
        <v>0</v>
      </c>
      <c r="AD79" s="17">
        <f t="shared" si="55"/>
        <v>161.65</v>
      </c>
      <c r="AE79" s="12">
        <f t="shared" si="56"/>
        <v>0</v>
      </c>
      <c r="AF79" s="117"/>
      <c r="AG79" s="127">
        <v>4</v>
      </c>
      <c r="AH79" s="104">
        <f t="shared" si="57"/>
        <v>161.65</v>
      </c>
      <c r="AI79" s="52"/>
      <c r="AK79" s="17">
        <f t="shared" si="58"/>
        <v>161.65</v>
      </c>
      <c r="AL79" s="17">
        <f t="shared" si="59"/>
        <v>0</v>
      </c>
      <c r="AM79" s="17">
        <f t="shared" si="60"/>
        <v>0</v>
      </c>
      <c r="AN79" s="17" t="str">
        <f t="shared" si="61"/>
        <v/>
      </c>
      <c r="AP79" s="31" t="s">
        <v>50</v>
      </c>
    </row>
    <row r="80" spans="2:42" s="3" customFormat="1" ht="9.9499999999999993" customHeight="1" x14ac:dyDescent="0.2">
      <c r="B80" s="111" t="s">
        <v>138</v>
      </c>
      <c r="D80" s="40" t="s">
        <v>205</v>
      </c>
      <c r="E80" s="72" t="s">
        <v>160</v>
      </c>
      <c r="F80" s="72"/>
      <c r="G80" s="150" t="s">
        <v>208</v>
      </c>
      <c r="H80" s="30"/>
      <c r="I80" s="30"/>
      <c r="J80" s="30" t="s">
        <v>162</v>
      </c>
      <c r="K80" s="30"/>
      <c r="L80" s="30"/>
      <c r="M80" s="30"/>
      <c r="N80" s="30"/>
      <c r="O80" s="30"/>
      <c r="Q80" s="72"/>
      <c r="R80" s="88" t="s">
        <v>11</v>
      </c>
      <c r="S80" s="29"/>
      <c r="T80" s="39">
        <f t="shared" si="52"/>
        <v>215.15</v>
      </c>
      <c r="U80" s="37" t="s">
        <v>41</v>
      </c>
      <c r="V80" s="5" t="str">
        <f>+Instructions!$B$3</f>
        <v>N</v>
      </c>
      <c r="W80" s="52"/>
      <c r="X80" s="56">
        <f>+Instructions!$C$22</f>
        <v>0</v>
      </c>
      <c r="Y80" s="17">
        <f t="shared" si="53"/>
        <v>215.15</v>
      </c>
      <c r="Z80" s="52"/>
      <c r="AA80" s="6" t="s">
        <v>271</v>
      </c>
      <c r="AB80" s="39">
        <v>215.15</v>
      </c>
      <c r="AC80" s="60">
        <f t="shared" si="54"/>
        <v>0</v>
      </c>
      <c r="AD80" s="17">
        <f t="shared" si="55"/>
        <v>215.15</v>
      </c>
      <c r="AE80" s="12">
        <f t="shared" si="56"/>
        <v>0</v>
      </c>
      <c r="AF80" s="117"/>
      <c r="AG80" s="127">
        <v>4</v>
      </c>
      <c r="AH80" s="104">
        <f t="shared" si="57"/>
        <v>215.15</v>
      </c>
      <c r="AI80" s="52"/>
      <c r="AK80" s="17">
        <f t="shared" si="58"/>
        <v>215.15</v>
      </c>
      <c r="AL80" s="17">
        <f t="shared" si="59"/>
        <v>0</v>
      </c>
      <c r="AM80" s="17">
        <f t="shared" si="60"/>
        <v>0</v>
      </c>
      <c r="AN80" s="17" t="str">
        <f t="shared" si="61"/>
        <v/>
      </c>
      <c r="AP80" s="31" t="s">
        <v>50</v>
      </c>
    </row>
    <row r="81" spans="2:42" s="3" customFormat="1" ht="9.9499999999999993" customHeight="1" x14ac:dyDescent="0.2">
      <c r="B81" s="111" t="s">
        <v>138</v>
      </c>
      <c r="D81" s="40"/>
      <c r="E81" s="72" t="s">
        <v>160</v>
      </c>
      <c r="F81" s="72"/>
      <c r="G81" s="150" t="s">
        <v>209</v>
      </c>
      <c r="H81" s="30"/>
      <c r="I81" s="30"/>
      <c r="J81" s="30" t="s">
        <v>103</v>
      </c>
      <c r="K81" s="30"/>
      <c r="L81" s="30"/>
      <c r="M81" s="30"/>
      <c r="N81" s="30"/>
      <c r="O81" s="30"/>
      <c r="Q81" s="72"/>
      <c r="R81" s="88" t="s">
        <v>11</v>
      </c>
      <c r="S81" s="29"/>
      <c r="T81" s="39">
        <f t="shared" ref="T81" si="62">IF(Suggested="Yes",AB81,AH81)</f>
        <v>231.65</v>
      </c>
      <c r="U81" s="37" t="s">
        <v>41</v>
      </c>
      <c r="V81" s="5" t="str">
        <f>+Instructions!$B$3</f>
        <v>N</v>
      </c>
      <c r="W81" s="52"/>
      <c r="X81" s="56">
        <f>+Instructions!$C$22</f>
        <v>0</v>
      </c>
      <c r="Y81" s="17">
        <f t="shared" ref="Y81" si="63">ROUND($AB81*(1-X81)+0.004999,2)</f>
        <v>231.65</v>
      </c>
      <c r="Z81" s="52"/>
      <c r="AA81" s="6" t="s">
        <v>271</v>
      </c>
      <c r="AB81" s="39">
        <v>231.65</v>
      </c>
      <c r="AC81" s="60">
        <f t="shared" ref="AC81" si="64">+X81</f>
        <v>0</v>
      </c>
      <c r="AD81" s="17">
        <f t="shared" ref="AD81" si="65">+Y81</f>
        <v>231.65</v>
      </c>
      <c r="AE81" s="12">
        <f t="shared" ref="AE81" si="66">(AH81-AD81)/AH81</f>
        <v>0</v>
      </c>
      <c r="AF81" s="117"/>
      <c r="AG81" s="127">
        <v>4</v>
      </c>
      <c r="AH81" s="104">
        <f t="shared" ref="AH81" si="67">SUM(AK81:AM81)+AF81</f>
        <v>231.65</v>
      </c>
      <c r="AI81" s="52"/>
      <c r="AK81" s="17">
        <f t="shared" ref="AK81" si="68">ROUND(AD81/(1-VLOOKUP(AG81,Group,2,FALSE)),2)</f>
        <v>231.65</v>
      </c>
      <c r="AL81" s="17">
        <f t="shared" ref="AL81" si="69">IF(VLOOKUP(AG81,Group,5,FALSE)="YES",VLOOKUP(ROUND(ROUND(AK81,1)-AK81,2),Round,2,FALSE)+VLOOKUP(AG81,Group,6,FALSE),0)</f>
        <v>0</v>
      </c>
      <c r="AM81" s="17">
        <f t="shared" ref="AM81" si="70">IF(VLOOKUP(AG81,Group,7,FALSE)="",0,ROUND(AK81-0.04999,1)-AK81+AN81)</f>
        <v>0</v>
      </c>
      <c r="AN81" s="17" t="str">
        <f t="shared" ref="AN81" si="71">IF(VLOOKUP(AG81,Group,7,FALSE)="","",VLOOKUP(AG81,Group,7,FALSE))</f>
        <v/>
      </c>
      <c r="AP81" s="31" t="s">
        <v>50</v>
      </c>
    </row>
    <row r="82" spans="2:42" s="3" customFormat="1" ht="9.9499999999999993" customHeight="1" x14ac:dyDescent="0.2">
      <c r="B82" s="111" t="s">
        <v>138</v>
      </c>
      <c r="D82" s="40"/>
      <c r="E82" s="72" t="s">
        <v>160</v>
      </c>
      <c r="F82" s="72"/>
      <c r="G82" s="150" t="s">
        <v>210</v>
      </c>
      <c r="H82" s="30"/>
      <c r="I82" s="30"/>
      <c r="J82" s="30" t="s">
        <v>211</v>
      </c>
      <c r="K82" s="30"/>
      <c r="L82" s="30"/>
      <c r="M82" s="30"/>
      <c r="N82" s="30"/>
      <c r="O82" s="30"/>
      <c r="Q82" s="72"/>
      <c r="R82" s="88" t="s">
        <v>11</v>
      </c>
      <c r="S82" s="29"/>
      <c r="T82" s="39">
        <f t="shared" si="52"/>
        <v>227.5</v>
      </c>
      <c r="U82" s="37" t="s">
        <v>41</v>
      </c>
      <c r="V82" s="5" t="str">
        <f>+Instructions!$B$3</f>
        <v>N</v>
      </c>
      <c r="W82" s="52"/>
      <c r="X82" s="56">
        <f>+Instructions!$C$22</f>
        <v>0</v>
      </c>
      <c r="Y82" s="17">
        <f t="shared" si="53"/>
        <v>227.5</v>
      </c>
      <c r="Z82" s="52"/>
      <c r="AA82" s="6" t="s">
        <v>271</v>
      </c>
      <c r="AB82" s="39">
        <v>227.5</v>
      </c>
      <c r="AC82" s="60">
        <f t="shared" si="54"/>
        <v>0</v>
      </c>
      <c r="AD82" s="17">
        <f t="shared" si="55"/>
        <v>227.5</v>
      </c>
      <c r="AE82" s="12">
        <f t="shared" si="56"/>
        <v>0</v>
      </c>
      <c r="AF82" s="117"/>
      <c r="AG82" s="127">
        <v>4</v>
      </c>
      <c r="AH82" s="104">
        <f t="shared" si="57"/>
        <v>227.5</v>
      </c>
      <c r="AI82" s="52"/>
      <c r="AK82" s="17">
        <f t="shared" si="58"/>
        <v>227.5</v>
      </c>
      <c r="AL82" s="17">
        <f t="shared" si="59"/>
        <v>0</v>
      </c>
      <c r="AM82" s="17">
        <f t="shared" si="60"/>
        <v>0</v>
      </c>
      <c r="AN82" s="17" t="str">
        <f t="shared" si="61"/>
        <v/>
      </c>
      <c r="AP82" s="31" t="s">
        <v>50</v>
      </c>
    </row>
    <row r="83" spans="2:42" s="3" customFormat="1" ht="3.75" customHeight="1" x14ac:dyDescent="0.2">
      <c r="B83" s="30"/>
      <c r="P83" s="3" t="s">
        <v>76</v>
      </c>
      <c r="Q83" s="72"/>
      <c r="R83" s="88"/>
      <c r="S83" s="6"/>
      <c r="T83" s="39"/>
      <c r="U83" s="6"/>
      <c r="V83" s="5"/>
      <c r="W83" s="52"/>
      <c r="X83" s="56"/>
      <c r="Y83" s="15"/>
      <c r="Z83" s="52"/>
      <c r="AA83" s="39"/>
      <c r="AB83" s="39"/>
      <c r="AC83" s="55"/>
      <c r="AD83" s="17"/>
      <c r="AE83" s="15"/>
      <c r="AF83" s="65"/>
      <c r="AG83" s="65"/>
      <c r="AH83" s="39"/>
      <c r="AI83" s="52"/>
      <c r="AP83" s="31" t="s">
        <v>50</v>
      </c>
    </row>
    <row r="84" spans="2:42" s="203" customFormat="1" ht="12.75" customHeight="1" x14ac:dyDescent="0.2">
      <c r="C84" s="3"/>
      <c r="D84" s="184" t="s">
        <v>212</v>
      </c>
      <c r="E84" s="3"/>
      <c r="F84" s="3"/>
      <c r="G84" s="3"/>
      <c r="H84" s="3"/>
      <c r="I84" s="3"/>
      <c r="J84" s="3"/>
      <c r="K84" s="3"/>
      <c r="L84" s="3"/>
      <c r="M84" s="3"/>
      <c r="N84" s="3"/>
      <c r="O84" s="3"/>
      <c r="P84" s="3"/>
      <c r="Q84" s="4"/>
      <c r="R84" s="6"/>
      <c r="S84" s="6"/>
      <c r="T84" s="21"/>
      <c r="U84" s="3"/>
      <c r="V84" s="204"/>
      <c r="W84" s="205"/>
      <c r="X84" s="208"/>
      <c r="Y84" s="207"/>
      <c r="Z84" s="205"/>
      <c r="AA84" s="209"/>
      <c r="AB84" s="209"/>
      <c r="AC84" s="210"/>
      <c r="AD84" s="206"/>
      <c r="AE84" s="207"/>
      <c r="AF84" s="211"/>
      <c r="AG84" s="211"/>
      <c r="AH84" s="206"/>
      <c r="AI84" s="205"/>
      <c r="AJ84" s="212"/>
      <c r="AK84" s="206"/>
      <c r="AL84" s="206"/>
      <c r="AM84" s="206"/>
      <c r="AN84" s="206"/>
      <c r="AP84" s="213"/>
    </row>
    <row r="85" spans="2:42" s="3" customFormat="1" ht="1.5" customHeight="1" x14ac:dyDescent="0.2">
      <c r="D85" s="146"/>
      <c r="E85" s="30"/>
      <c r="F85" s="30"/>
      <c r="G85" s="30"/>
      <c r="H85" s="30"/>
      <c r="I85" s="30"/>
      <c r="J85" s="30"/>
      <c r="K85" s="30"/>
      <c r="L85" s="30"/>
      <c r="M85" s="30"/>
      <c r="N85" s="30"/>
      <c r="P85" s="72"/>
      <c r="Q85" s="88"/>
      <c r="R85" s="29"/>
      <c r="S85" s="164"/>
      <c r="T85" s="37"/>
      <c r="U85" s="37"/>
      <c r="V85" s="151"/>
      <c r="W85" s="52"/>
      <c r="X85" s="56"/>
      <c r="Y85" s="15"/>
      <c r="Z85" s="52"/>
      <c r="AA85" s="39"/>
      <c r="AB85" s="39"/>
      <c r="AC85" s="55"/>
      <c r="AD85" s="17"/>
      <c r="AE85" s="15"/>
      <c r="AF85" s="65"/>
      <c r="AG85" s="65"/>
      <c r="AH85" s="39"/>
      <c r="AI85" s="52"/>
      <c r="AP85" s="31" t="s">
        <v>50</v>
      </c>
    </row>
    <row r="86" spans="2:42" s="3" customFormat="1" ht="9.9499999999999993" customHeight="1" x14ac:dyDescent="0.2">
      <c r="B86" s="111" t="s">
        <v>138</v>
      </c>
      <c r="D86" s="40"/>
      <c r="E86" s="72" t="s">
        <v>160</v>
      </c>
      <c r="F86" s="72"/>
      <c r="G86" s="150" t="s">
        <v>214</v>
      </c>
      <c r="H86" s="30"/>
      <c r="I86" s="30"/>
      <c r="J86" s="30" t="s">
        <v>218</v>
      </c>
      <c r="K86" s="30"/>
      <c r="L86" s="30"/>
      <c r="M86" s="30"/>
      <c r="N86" s="30"/>
      <c r="O86" s="30"/>
      <c r="Q86" s="72"/>
      <c r="R86" s="88"/>
      <c r="S86" s="29"/>
      <c r="T86" s="39">
        <f t="shared" ref="T86:T92" si="72">IF(Suggested="Yes",AB86,AH86)</f>
        <v>223.4</v>
      </c>
      <c r="U86" s="37" t="s">
        <v>41</v>
      </c>
      <c r="V86" s="5" t="str">
        <f>+Instructions!$B$3</f>
        <v>N</v>
      </c>
      <c r="W86" s="52"/>
      <c r="X86" s="56">
        <f>+Instructions!$C$22</f>
        <v>0</v>
      </c>
      <c r="Y86" s="17">
        <f t="shared" ref="Y86:Y92" si="73">ROUND($AB86*(1-X86)+0.004999,2)</f>
        <v>223.4</v>
      </c>
      <c r="Z86" s="52"/>
      <c r="AA86" s="6" t="s">
        <v>271</v>
      </c>
      <c r="AB86" s="39">
        <v>223.4</v>
      </c>
      <c r="AC86" s="60">
        <f t="shared" ref="AC86:AC92" si="74">+X86</f>
        <v>0</v>
      </c>
      <c r="AD86" s="17">
        <f t="shared" ref="AD86:AD92" si="75">+Y86</f>
        <v>223.4</v>
      </c>
      <c r="AE86" s="12">
        <f t="shared" ref="AE86:AE92" si="76">(AH86-AD86)/AH86</f>
        <v>0</v>
      </c>
      <c r="AF86" s="117"/>
      <c r="AG86" s="127">
        <v>4</v>
      </c>
      <c r="AH86" s="104">
        <f t="shared" ref="AH86:AH92" si="77">SUM(AK86:AM86)+AF86</f>
        <v>223.4</v>
      </c>
      <c r="AI86" s="52"/>
      <c r="AK86" s="17">
        <f t="shared" ref="AK86:AK92" si="78">ROUND(AD86/(1-VLOOKUP(AG86,Group,2,FALSE)),2)</f>
        <v>223.4</v>
      </c>
      <c r="AL86" s="17">
        <f t="shared" ref="AL86:AL92" si="79">IF(VLOOKUP(AG86,Group,5,FALSE)="YES",VLOOKUP(ROUND(ROUND(AK86,1)-AK86,2),Round,2,FALSE)+VLOOKUP(AG86,Group,6,FALSE),0)</f>
        <v>0</v>
      </c>
      <c r="AM86" s="17">
        <f t="shared" ref="AM86:AM92" si="80">IF(VLOOKUP(AG86,Group,7,FALSE)="",0,ROUND(AK86-0.04999,1)-AK86+AN86)</f>
        <v>0</v>
      </c>
      <c r="AN86" s="17" t="str">
        <f t="shared" ref="AN86:AN92" si="81">IF(VLOOKUP(AG86,Group,7,FALSE)="","",VLOOKUP(AG86,Group,7,FALSE))</f>
        <v/>
      </c>
      <c r="AP86" s="31" t="s">
        <v>50</v>
      </c>
    </row>
    <row r="87" spans="2:42" s="3" customFormat="1" ht="9.9499999999999993" customHeight="1" x14ac:dyDescent="0.2">
      <c r="B87" s="111" t="s">
        <v>138</v>
      </c>
      <c r="D87" s="40"/>
      <c r="E87" s="72" t="s">
        <v>160</v>
      </c>
      <c r="F87" s="72"/>
      <c r="G87" s="150" t="s">
        <v>215</v>
      </c>
      <c r="H87" s="30"/>
      <c r="I87" s="30"/>
      <c r="J87" s="30" t="s">
        <v>219</v>
      </c>
      <c r="K87" s="30"/>
      <c r="L87" s="30"/>
      <c r="M87" s="30"/>
      <c r="N87" s="30"/>
      <c r="O87" s="30"/>
      <c r="Q87" s="72"/>
      <c r="R87" s="88"/>
      <c r="S87" s="29"/>
      <c r="T87" s="39">
        <f t="shared" si="72"/>
        <v>186.35</v>
      </c>
      <c r="U87" s="37" t="s">
        <v>41</v>
      </c>
      <c r="V87" s="5" t="str">
        <f>+Instructions!$B$3</f>
        <v>N</v>
      </c>
      <c r="W87" s="52"/>
      <c r="X87" s="56">
        <f>+Instructions!$C$22</f>
        <v>0</v>
      </c>
      <c r="Y87" s="17">
        <f t="shared" si="73"/>
        <v>186.35</v>
      </c>
      <c r="Z87" s="52"/>
      <c r="AA87" s="6" t="s">
        <v>271</v>
      </c>
      <c r="AB87" s="39">
        <v>186.35</v>
      </c>
      <c r="AC87" s="60">
        <f t="shared" si="74"/>
        <v>0</v>
      </c>
      <c r="AD87" s="17">
        <f t="shared" si="75"/>
        <v>186.35</v>
      </c>
      <c r="AE87" s="12">
        <f t="shared" si="76"/>
        <v>0</v>
      </c>
      <c r="AF87" s="117"/>
      <c r="AG87" s="127">
        <v>4</v>
      </c>
      <c r="AH87" s="104">
        <f t="shared" si="77"/>
        <v>186.35</v>
      </c>
      <c r="AI87" s="52"/>
      <c r="AK87" s="17">
        <f t="shared" si="78"/>
        <v>186.35</v>
      </c>
      <c r="AL87" s="17">
        <f t="shared" si="79"/>
        <v>0</v>
      </c>
      <c r="AM87" s="17">
        <f t="shared" si="80"/>
        <v>0</v>
      </c>
      <c r="AN87" s="17" t="str">
        <f t="shared" si="81"/>
        <v/>
      </c>
      <c r="AP87" s="31" t="s">
        <v>50</v>
      </c>
    </row>
    <row r="88" spans="2:42" s="3" customFormat="1" ht="9.9499999999999993" customHeight="1" x14ac:dyDescent="0.2">
      <c r="B88" s="111" t="s">
        <v>138</v>
      </c>
      <c r="D88" s="40" t="s">
        <v>205</v>
      </c>
      <c r="E88" s="72" t="s">
        <v>160</v>
      </c>
      <c r="F88" s="72"/>
      <c r="G88" s="150" t="s">
        <v>216</v>
      </c>
      <c r="H88" s="30"/>
      <c r="I88" s="30"/>
      <c r="J88" s="30" t="s">
        <v>220</v>
      </c>
      <c r="K88" s="30"/>
      <c r="L88" s="30"/>
      <c r="M88" s="30"/>
      <c r="N88" s="30"/>
      <c r="O88" s="30"/>
      <c r="Q88" s="72"/>
      <c r="R88" s="88"/>
      <c r="S88" s="29"/>
      <c r="T88" s="39">
        <f t="shared" si="72"/>
        <v>227.5</v>
      </c>
      <c r="U88" s="37" t="s">
        <v>41</v>
      </c>
      <c r="V88" s="5" t="str">
        <f>+Instructions!$B$3</f>
        <v>N</v>
      </c>
      <c r="W88" s="52"/>
      <c r="X88" s="56">
        <f>+Instructions!$C$22</f>
        <v>0</v>
      </c>
      <c r="Y88" s="17">
        <f t="shared" si="73"/>
        <v>227.5</v>
      </c>
      <c r="Z88" s="52"/>
      <c r="AA88" s="6" t="s">
        <v>271</v>
      </c>
      <c r="AB88" s="39">
        <v>227.5</v>
      </c>
      <c r="AC88" s="60">
        <f t="shared" si="74"/>
        <v>0</v>
      </c>
      <c r="AD88" s="17">
        <f t="shared" si="75"/>
        <v>227.5</v>
      </c>
      <c r="AE88" s="12">
        <f t="shared" si="76"/>
        <v>0</v>
      </c>
      <c r="AF88" s="117"/>
      <c r="AG88" s="127">
        <v>4</v>
      </c>
      <c r="AH88" s="104">
        <f t="shared" si="77"/>
        <v>227.5</v>
      </c>
      <c r="AI88" s="52"/>
      <c r="AK88" s="17">
        <f t="shared" si="78"/>
        <v>227.5</v>
      </c>
      <c r="AL88" s="17">
        <f t="shared" si="79"/>
        <v>0</v>
      </c>
      <c r="AM88" s="17">
        <f t="shared" si="80"/>
        <v>0</v>
      </c>
      <c r="AN88" s="17" t="str">
        <f t="shared" si="81"/>
        <v/>
      </c>
      <c r="AP88" s="31" t="s">
        <v>50</v>
      </c>
    </row>
    <row r="89" spans="2:42" s="3" customFormat="1" ht="9.9499999999999993" customHeight="1" x14ac:dyDescent="0.2">
      <c r="B89" s="111" t="s">
        <v>138</v>
      </c>
      <c r="D89" s="40"/>
      <c r="E89" s="72" t="s">
        <v>160</v>
      </c>
      <c r="F89" s="72"/>
      <c r="G89" s="150" t="s">
        <v>217</v>
      </c>
      <c r="H89" s="30"/>
      <c r="I89" s="30"/>
      <c r="J89" s="30" t="s">
        <v>103</v>
      </c>
      <c r="K89" s="30"/>
      <c r="L89" s="30"/>
      <c r="M89" s="30"/>
      <c r="N89" s="30"/>
      <c r="O89" s="30"/>
      <c r="Q89" s="72"/>
      <c r="R89" s="88"/>
      <c r="S89" s="29"/>
      <c r="T89" s="39">
        <f t="shared" si="72"/>
        <v>248.1</v>
      </c>
      <c r="U89" s="37" t="s">
        <v>41</v>
      </c>
      <c r="V89" s="5" t="str">
        <f>+Instructions!$B$3</f>
        <v>N</v>
      </c>
      <c r="W89" s="52"/>
      <c r="X89" s="56">
        <f>+Instructions!$C$22</f>
        <v>0</v>
      </c>
      <c r="Y89" s="17">
        <f t="shared" si="73"/>
        <v>248.1</v>
      </c>
      <c r="Z89" s="52"/>
      <c r="AA89" s="6" t="s">
        <v>271</v>
      </c>
      <c r="AB89" s="39">
        <v>248.1</v>
      </c>
      <c r="AC89" s="60">
        <f t="shared" si="74"/>
        <v>0</v>
      </c>
      <c r="AD89" s="17">
        <f t="shared" si="75"/>
        <v>248.1</v>
      </c>
      <c r="AE89" s="12">
        <f t="shared" si="76"/>
        <v>0</v>
      </c>
      <c r="AF89" s="117"/>
      <c r="AG89" s="127">
        <v>4</v>
      </c>
      <c r="AH89" s="104">
        <f t="shared" si="77"/>
        <v>248.1</v>
      </c>
      <c r="AI89" s="52"/>
      <c r="AK89" s="17">
        <f t="shared" si="78"/>
        <v>248.1</v>
      </c>
      <c r="AL89" s="17">
        <f t="shared" si="79"/>
        <v>0</v>
      </c>
      <c r="AM89" s="17">
        <f t="shared" si="80"/>
        <v>0</v>
      </c>
      <c r="AN89" s="17" t="str">
        <f t="shared" si="81"/>
        <v/>
      </c>
      <c r="AP89" s="31" t="s">
        <v>50</v>
      </c>
    </row>
    <row r="90" spans="2:42" s="3" customFormat="1" ht="9.9499999999999993" customHeight="1" x14ac:dyDescent="0.2">
      <c r="B90" s="111" t="s">
        <v>138</v>
      </c>
      <c r="D90" s="40"/>
      <c r="E90" s="72" t="s">
        <v>160</v>
      </c>
      <c r="F90" s="72"/>
      <c r="G90" s="150" t="s">
        <v>213</v>
      </c>
      <c r="H90" s="30"/>
      <c r="I90" s="30"/>
      <c r="J90" s="30" t="s">
        <v>221</v>
      </c>
      <c r="K90" s="30"/>
      <c r="L90" s="30"/>
      <c r="M90" s="30"/>
      <c r="N90" s="30"/>
      <c r="O90" s="30"/>
      <c r="Q90" s="72"/>
      <c r="R90" s="88"/>
      <c r="S90" s="29"/>
      <c r="T90" s="39">
        <f t="shared" si="72"/>
        <v>248.1</v>
      </c>
      <c r="U90" s="37" t="s">
        <v>41</v>
      </c>
      <c r="V90" s="5" t="str">
        <f>+Instructions!$B$3</f>
        <v>N</v>
      </c>
      <c r="W90" s="52"/>
      <c r="X90" s="56">
        <f>+Instructions!$C$22</f>
        <v>0</v>
      </c>
      <c r="Y90" s="17">
        <f t="shared" si="73"/>
        <v>248.1</v>
      </c>
      <c r="Z90" s="52"/>
      <c r="AA90" s="6" t="s">
        <v>271</v>
      </c>
      <c r="AB90" s="39">
        <v>248.1</v>
      </c>
      <c r="AC90" s="60">
        <f t="shared" si="74"/>
        <v>0</v>
      </c>
      <c r="AD90" s="17">
        <f t="shared" si="75"/>
        <v>248.1</v>
      </c>
      <c r="AE90" s="12">
        <f t="shared" si="76"/>
        <v>0</v>
      </c>
      <c r="AF90" s="117"/>
      <c r="AG90" s="127">
        <v>4</v>
      </c>
      <c r="AH90" s="104">
        <f t="shared" si="77"/>
        <v>248.1</v>
      </c>
      <c r="AI90" s="52"/>
      <c r="AK90" s="17">
        <f t="shared" si="78"/>
        <v>248.1</v>
      </c>
      <c r="AL90" s="17">
        <f t="shared" si="79"/>
        <v>0</v>
      </c>
      <c r="AM90" s="17">
        <f t="shared" si="80"/>
        <v>0</v>
      </c>
      <c r="AN90" s="17" t="str">
        <f t="shared" si="81"/>
        <v/>
      </c>
      <c r="AP90" s="31" t="s">
        <v>50</v>
      </c>
    </row>
    <row r="91" spans="2:42" s="3" customFormat="1" ht="9.9499999999999993" customHeight="1" x14ac:dyDescent="0.2">
      <c r="B91" s="111" t="s">
        <v>138</v>
      </c>
      <c r="D91" s="40"/>
      <c r="E91" s="72" t="s">
        <v>160</v>
      </c>
      <c r="F91" s="72"/>
      <c r="G91" s="150" t="s">
        <v>222</v>
      </c>
      <c r="H91" s="30"/>
      <c r="I91" s="30"/>
      <c r="J91" s="30" t="s">
        <v>252</v>
      </c>
      <c r="K91" s="30"/>
      <c r="L91" s="30"/>
      <c r="M91" s="30"/>
      <c r="N91" s="30"/>
      <c r="O91" s="30"/>
      <c r="Q91" s="72"/>
      <c r="R91" s="88"/>
      <c r="S91" s="29" t="s">
        <v>44</v>
      </c>
      <c r="T91" s="39">
        <f t="shared" ref="T91" si="82">IF(Suggested="Yes",AB91,AH91)</f>
        <v>34</v>
      </c>
      <c r="U91" s="37" t="s">
        <v>41</v>
      </c>
      <c r="V91" s="5" t="str">
        <f>+Instructions!$B$3</f>
        <v>N</v>
      </c>
      <c r="W91" s="52"/>
      <c r="X91" s="56">
        <f>+Instructions!$C$22</f>
        <v>0</v>
      </c>
      <c r="Y91" s="17">
        <f>ROUND($AB91*(1-X91)+0.004999,2)</f>
        <v>34</v>
      </c>
      <c r="Z91" s="52"/>
      <c r="AA91" s="6" t="s">
        <v>271</v>
      </c>
      <c r="AB91" s="39">
        <v>34</v>
      </c>
      <c r="AC91" s="60">
        <f t="shared" ref="AC91" si="83">+X91</f>
        <v>0</v>
      </c>
      <c r="AD91" s="17">
        <f t="shared" ref="AD91" si="84">+Y91</f>
        <v>34</v>
      </c>
      <c r="AE91" s="12">
        <f t="shared" ref="AE91" si="85">(AH91-AD91)/AH91</f>
        <v>0</v>
      </c>
      <c r="AF91" s="117"/>
      <c r="AG91" s="127">
        <v>4</v>
      </c>
      <c r="AH91" s="104">
        <f t="shared" ref="AH91" si="86">SUM(AK91:AM91)+AF91</f>
        <v>34</v>
      </c>
      <c r="AI91" s="52"/>
      <c r="AK91" s="17">
        <f t="shared" ref="AK91" si="87">ROUND(AD91/(1-VLOOKUP(AG91,Group,2,FALSE)),2)</f>
        <v>34</v>
      </c>
      <c r="AL91" s="17">
        <f t="shared" ref="AL91" si="88">IF(VLOOKUP(AG91,Group,5,FALSE)="YES",VLOOKUP(ROUND(ROUND(AK91,1)-AK91,2),Round,2,FALSE)+VLOOKUP(AG91,Group,6,FALSE),0)</f>
        <v>0</v>
      </c>
      <c r="AM91" s="17">
        <f t="shared" ref="AM91" si="89">IF(VLOOKUP(AG91,Group,7,FALSE)="",0,ROUND(AK91-0.04999,1)-AK91+AN91)</f>
        <v>0</v>
      </c>
      <c r="AN91" s="17" t="str">
        <f t="shared" ref="AN91" si="90">IF(VLOOKUP(AG91,Group,7,FALSE)="","",VLOOKUP(AG91,Group,7,FALSE))</f>
        <v/>
      </c>
      <c r="AP91" s="31" t="s">
        <v>50</v>
      </c>
    </row>
    <row r="92" spans="2:42" s="3" customFormat="1" ht="9.9499999999999993" customHeight="1" x14ac:dyDescent="0.2">
      <c r="B92" s="111" t="s">
        <v>138</v>
      </c>
      <c r="D92" s="40"/>
      <c r="E92" s="72" t="s">
        <v>160</v>
      </c>
      <c r="F92" s="72"/>
      <c r="G92" s="150" t="s">
        <v>247</v>
      </c>
      <c r="H92" s="30"/>
      <c r="I92" s="30"/>
      <c r="J92" s="30" t="s">
        <v>265</v>
      </c>
      <c r="K92" s="30"/>
      <c r="L92" s="30"/>
      <c r="M92" s="30"/>
      <c r="N92" s="30"/>
      <c r="O92" s="30"/>
      <c r="Q92" s="72"/>
      <c r="R92" s="88"/>
      <c r="S92" s="29" t="s">
        <v>83</v>
      </c>
      <c r="T92" s="39">
        <f t="shared" si="72"/>
        <v>297.5</v>
      </c>
      <c r="U92" s="37" t="s">
        <v>41</v>
      </c>
      <c r="V92" s="5" t="str">
        <f>+Instructions!$B$3</f>
        <v>N</v>
      </c>
      <c r="W92" s="52"/>
      <c r="X92" s="56">
        <f>+Instructions!$C$22</f>
        <v>0</v>
      </c>
      <c r="Y92" s="17">
        <f t="shared" si="73"/>
        <v>297.5</v>
      </c>
      <c r="Z92" s="52"/>
      <c r="AA92" s="6" t="s">
        <v>271</v>
      </c>
      <c r="AB92" s="39">
        <v>297.5</v>
      </c>
      <c r="AC92" s="60">
        <f t="shared" si="74"/>
        <v>0</v>
      </c>
      <c r="AD92" s="17">
        <f t="shared" si="75"/>
        <v>297.5</v>
      </c>
      <c r="AE92" s="12">
        <f t="shared" si="76"/>
        <v>0</v>
      </c>
      <c r="AF92" s="117"/>
      <c r="AG92" s="127">
        <v>4</v>
      </c>
      <c r="AH92" s="104">
        <f t="shared" si="77"/>
        <v>297.5</v>
      </c>
      <c r="AI92" s="52"/>
      <c r="AK92" s="17">
        <f t="shared" si="78"/>
        <v>297.5</v>
      </c>
      <c r="AL92" s="17">
        <f t="shared" si="79"/>
        <v>0</v>
      </c>
      <c r="AM92" s="17">
        <f t="shared" si="80"/>
        <v>0</v>
      </c>
      <c r="AN92" s="17" t="str">
        <f t="shared" si="81"/>
        <v/>
      </c>
      <c r="AP92" s="31" t="s">
        <v>50</v>
      </c>
    </row>
    <row r="93" spans="2:42" s="3" customFormat="1" ht="9.9499999999999993" customHeight="1" x14ac:dyDescent="0.2">
      <c r="B93" s="111" t="s">
        <v>138</v>
      </c>
      <c r="D93" s="40"/>
      <c r="E93" s="72" t="s">
        <v>160</v>
      </c>
      <c r="F93" s="72"/>
      <c r="G93" s="150" t="s">
        <v>223</v>
      </c>
      <c r="H93" s="30"/>
      <c r="I93" s="30"/>
      <c r="J93" s="30" t="s">
        <v>224</v>
      </c>
      <c r="K93" s="30"/>
      <c r="L93" s="30"/>
      <c r="M93" s="30"/>
      <c r="N93" s="30"/>
      <c r="O93" s="30"/>
      <c r="Q93" s="72"/>
      <c r="R93" s="88"/>
      <c r="S93" s="29" t="s">
        <v>87</v>
      </c>
      <c r="T93" s="39">
        <f t="shared" ref="T93" si="91">IF(Suggested="Yes",AB93,AH93)</f>
        <v>66.95</v>
      </c>
      <c r="U93" s="37" t="s">
        <v>41</v>
      </c>
      <c r="V93" s="5" t="str">
        <f>+Instructions!$B$3</f>
        <v>N</v>
      </c>
      <c r="W93" s="52"/>
      <c r="X93" s="56">
        <f>+Instructions!$C$22</f>
        <v>0</v>
      </c>
      <c r="Y93" s="17">
        <f t="shared" ref="Y93" si="92">ROUND($AB93*(1-X93)+0.004999,2)</f>
        <v>66.95</v>
      </c>
      <c r="Z93" s="52"/>
      <c r="AA93" s="6" t="s">
        <v>271</v>
      </c>
      <c r="AB93" s="39">
        <v>66.95</v>
      </c>
      <c r="AC93" s="60">
        <f t="shared" ref="AC93" si="93">+X93</f>
        <v>0</v>
      </c>
      <c r="AD93" s="17">
        <f t="shared" ref="AD93" si="94">+Y93</f>
        <v>66.95</v>
      </c>
      <c r="AE93" s="12">
        <f t="shared" ref="AE93" si="95">(AH93-AD93)/AH93</f>
        <v>0</v>
      </c>
      <c r="AF93" s="117"/>
      <c r="AG93" s="127">
        <v>4</v>
      </c>
      <c r="AH93" s="104">
        <f t="shared" ref="AH93" si="96">SUM(AK93:AM93)+AF93</f>
        <v>66.95</v>
      </c>
      <c r="AI93" s="52"/>
      <c r="AK93" s="17">
        <f t="shared" ref="AK93" si="97">ROUND(AD93/(1-VLOOKUP(AG93,Group,2,FALSE)),2)</f>
        <v>66.95</v>
      </c>
      <c r="AL93" s="17">
        <f t="shared" ref="AL93" si="98">IF(VLOOKUP(AG93,Group,5,FALSE)="YES",VLOOKUP(ROUND(ROUND(AK93,1)-AK93,2),Round,2,FALSE)+VLOOKUP(AG93,Group,6,FALSE),0)</f>
        <v>0</v>
      </c>
      <c r="AM93" s="17">
        <f t="shared" ref="AM93" si="99">IF(VLOOKUP(AG93,Group,7,FALSE)="",0,ROUND(AK93-0.04999,1)-AK93+AN93)</f>
        <v>0</v>
      </c>
      <c r="AN93" s="17" t="str">
        <f t="shared" ref="AN93" si="100">IF(VLOOKUP(AG93,Group,7,FALSE)="","",VLOOKUP(AG93,Group,7,FALSE))</f>
        <v/>
      </c>
      <c r="AP93" s="31" t="s">
        <v>50</v>
      </c>
    </row>
    <row r="94" spans="2:42" s="3" customFormat="1" ht="1.5" customHeight="1" x14ac:dyDescent="0.2">
      <c r="D94" s="146"/>
      <c r="E94" s="30"/>
      <c r="F94" s="30"/>
      <c r="G94" s="30"/>
      <c r="H94" s="30"/>
      <c r="I94" s="30"/>
      <c r="J94" s="30"/>
      <c r="K94" s="30"/>
      <c r="L94" s="30"/>
      <c r="M94" s="30"/>
      <c r="N94" s="30"/>
      <c r="P94" s="72"/>
      <c r="Q94" s="88"/>
      <c r="R94" s="29"/>
      <c r="S94" s="164"/>
      <c r="T94" s="37"/>
      <c r="U94" s="37"/>
      <c r="V94" s="151"/>
      <c r="W94" s="52"/>
      <c r="X94" s="56"/>
      <c r="Y94" s="15"/>
      <c r="Z94" s="52"/>
      <c r="AA94" s="39"/>
      <c r="AB94" s="39"/>
      <c r="AC94" s="55"/>
      <c r="AD94" s="17"/>
      <c r="AE94" s="15"/>
      <c r="AF94" s="65"/>
      <c r="AG94" s="65"/>
      <c r="AH94" s="39"/>
      <c r="AI94" s="52"/>
      <c r="AP94" s="31" t="s">
        <v>50</v>
      </c>
    </row>
    <row r="95" spans="2:42" s="3" customFormat="1" ht="9" customHeight="1" x14ac:dyDescent="0.2">
      <c r="D95" s="146" t="s">
        <v>82</v>
      </c>
      <c r="E95" s="163" t="s">
        <v>251</v>
      </c>
      <c r="F95" s="30"/>
      <c r="G95" s="30"/>
      <c r="H95" s="30"/>
      <c r="I95" s="30"/>
      <c r="J95" s="30"/>
      <c r="K95" s="30"/>
      <c r="L95" s="30"/>
      <c r="M95" s="220"/>
      <c r="N95" s="30"/>
      <c r="P95" s="72"/>
      <c r="Q95" s="88"/>
      <c r="R95" s="29"/>
      <c r="S95" s="164"/>
      <c r="T95" s="37"/>
      <c r="U95" s="37"/>
      <c r="V95" s="151"/>
      <c r="W95" s="52"/>
      <c r="X95" s="56"/>
      <c r="Y95" s="15"/>
      <c r="Z95" s="52"/>
      <c r="AA95" s="39"/>
      <c r="AB95" s="39"/>
      <c r="AC95" s="55"/>
      <c r="AD95" s="17"/>
      <c r="AE95" s="15"/>
      <c r="AF95" s="65"/>
      <c r="AG95" s="65"/>
      <c r="AH95" s="39"/>
      <c r="AI95" s="52"/>
      <c r="AP95" s="31" t="s">
        <v>50</v>
      </c>
    </row>
    <row r="96" spans="2:42" s="3" customFormat="1" ht="9" customHeight="1" x14ac:dyDescent="0.2">
      <c r="D96" s="146"/>
      <c r="E96" s="163" t="s">
        <v>249</v>
      </c>
      <c r="F96" s="30"/>
      <c r="G96" s="30"/>
      <c r="H96" s="30"/>
      <c r="I96" s="30"/>
      <c r="J96" s="30"/>
      <c r="K96" s="30"/>
      <c r="L96" s="30"/>
      <c r="M96" s="202"/>
      <c r="N96" s="30"/>
      <c r="P96" s="72"/>
      <c r="Q96" s="88"/>
      <c r="R96" s="29"/>
      <c r="S96" s="164"/>
      <c r="T96" s="37"/>
      <c r="U96" s="37"/>
      <c r="V96" s="151"/>
      <c r="W96" s="52"/>
      <c r="X96" s="56"/>
      <c r="Y96" s="15"/>
      <c r="Z96" s="52"/>
      <c r="AA96" s="39"/>
      <c r="AB96" s="39"/>
      <c r="AC96" s="55"/>
      <c r="AD96" s="17"/>
      <c r="AE96" s="15"/>
      <c r="AF96" s="65"/>
      <c r="AG96" s="65"/>
      <c r="AH96" s="39"/>
      <c r="AI96" s="52"/>
      <c r="AP96" s="31" t="s">
        <v>50</v>
      </c>
    </row>
    <row r="97" spans="2:42" s="3" customFormat="1" ht="9" customHeight="1" x14ac:dyDescent="0.2">
      <c r="D97" s="146"/>
      <c r="E97" s="221" t="s">
        <v>248</v>
      </c>
      <c r="F97" s="30"/>
      <c r="G97" s="30"/>
      <c r="H97" s="30"/>
      <c r="I97" s="202" t="s">
        <v>250</v>
      </c>
      <c r="J97" s="30"/>
      <c r="K97" s="163"/>
      <c r="L97" s="30"/>
      <c r="M97" s="202"/>
      <c r="N97" s="30"/>
      <c r="P97" s="72"/>
      <c r="Q97" s="88"/>
      <c r="R97" s="29"/>
      <c r="S97" s="164"/>
      <c r="T97" s="37"/>
      <c r="U97" s="37"/>
      <c r="V97" s="151"/>
      <c r="W97" s="52"/>
      <c r="X97" s="56"/>
      <c r="Y97" s="15"/>
      <c r="Z97" s="52"/>
      <c r="AA97" s="39"/>
      <c r="AB97" s="39"/>
      <c r="AC97" s="55"/>
      <c r="AD97" s="17"/>
      <c r="AE97" s="15"/>
      <c r="AF97" s="65"/>
      <c r="AG97" s="65"/>
      <c r="AH97" s="39"/>
      <c r="AI97" s="52"/>
      <c r="AP97" s="31" t="s">
        <v>50</v>
      </c>
    </row>
    <row r="98" spans="2:42" s="3" customFormat="1" ht="9" customHeight="1" x14ac:dyDescent="0.2">
      <c r="D98" s="146"/>
      <c r="E98" s="163" t="s">
        <v>253</v>
      </c>
      <c r="F98" s="30"/>
      <c r="G98" s="30"/>
      <c r="H98" s="30"/>
      <c r="I98" s="30"/>
      <c r="J98" s="30"/>
      <c r="K98" s="30"/>
      <c r="L98" s="30"/>
      <c r="M98" s="202"/>
      <c r="N98" s="30"/>
      <c r="P98" s="72"/>
      <c r="Q98" s="88"/>
      <c r="R98" s="29"/>
      <c r="S98" s="164"/>
      <c r="T98" s="37"/>
      <c r="U98" s="37"/>
      <c r="V98" s="151"/>
      <c r="W98" s="52"/>
      <c r="X98" s="56"/>
      <c r="Y98" s="15"/>
      <c r="Z98" s="52"/>
      <c r="AA98" s="39"/>
      <c r="AB98" s="39"/>
      <c r="AC98" s="55"/>
      <c r="AD98" s="17"/>
      <c r="AE98" s="15"/>
      <c r="AF98" s="65"/>
      <c r="AG98" s="65"/>
      <c r="AH98" s="39"/>
      <c r="AI98" s="52"/>
      <c r="AP98" s="31" t="s">
        <v>50</v>
      </c>
    </row>
    <row r="99" spans="2:42" s="3" customFormat="1" ht="3.75" customHeight="1" x14ac:dyDescent="0.2">
      <c r="B99" s="30"/>
      <c r="P99" s="3" t="s">
        <v>76</v>
      </c>
      <c r="Q99" s="72"/>
      <c r="R99" s="88"/>
      <c r="S99" s="6"/>
      <c r="T99" s="39"/>
      <c r="U99" s="6"/>
      <c r="V99" s="5"/>
      <c r="W99" s="52"/>
      <c r="X99" s="56"/>
      <c r="Y99" s="15"/>
      <c r="Z99" s="52"/>
      <c r="AA99" s="39"/>
      <c r="AB99" s="39"/>
      <c r="AC99" s="55"/>
      <c r="AD99" s="17"/>
      <c r="AE99" s="15"/>
      <c r="AF99" s="65"/>
      <c r="AG99" s="65"/>
      <c r="AH99" s="39"/>
      <c r="AI99" s="52"/>
      <c r="AP99" s="31" t="s">
        <v>50</v>
      </c>
    </row>
    <row r="100" spans="2:42" s="3" customFormat="1" ht="12.75" customHeight="1" x14ac:dyDescent="0.2">
      <c r="C100" s="161" t="s">
        <v>225</v>
      </c>
      <c r="G100" s="220"/>
      <c r="Q100" s="72"/>
      <c r="R100" s="141"/>
      <c r="S100" s="77" t="s">
        <v>96</v>
      </c>
      <c r="T100" s="176" t="s">
        <v>227</v>
      </c>
      <c r="U100" s="177"/>
      <c r="V100" s="5"/>
      <c r="W100" s="52"/>
      <c r="X100" s="56"/>
      <c r="Y100" s="15"/>
      <c r="Z100" s="52"/>
      <c r="AA100" s="39"/>
      <c r="AB100" s="39"/>
      <c r="AC100" s="55"/>
      <c r="AD100" s="17"/>
      <c r="AE100" s="15"/>
      <c r="AF100" s="65"/>
      <c r="AG100" s="65"/>
      <c r="AH100" s="39"/>
      <c r="AI100" s="52"/>
      <c r="AP100" s="31"/>
    </row>
    <row r="101" spans="2:42" s="3" customFormat="1" ht="3.75" customHeight="1" x14ac:dyDescent="0.2">
      <c r="B101" s="30"/>
      <c r="P101" s="3" t="s">
        <v>76</v>
      </c>
      <c r="Q101" s="72"/>
      <c r="R101" s="88"/>
      <c r="S101" s="6"/>
      <c r="T101" s="39"/>
      <c r="U101" s="6"/>
      <c r="V101" s="5"/>
      <c r="W101" s="52"/>
      <c r="X101" s="56"/>
      <c r="Y101" s="15"/>
      <c r="Z101" s="52"/>
      <c r="AA101" s="39"/>
      <c r="AB101" s="39"/>
      <c r="AC101" s="55"/>
      <c r="AD101" s="17"/>
      <c r="AE101" s="15"/>
      <c r="AF101" s="65"/>
      <c r="AG101" s="65"/>
      <c r="AH101" s="39"/>
      <c r="AI101" s="52"/>
      <c r="AP101" s="31" t="s">
        <v>50</v>
      </c>
    </row>
    <row r="102" spans="2:42" s="3" customFormat="1" ht="12.75" customHeight="1" x14ac:dyDescent="0.2">
      <c r="D102" s="184" t="s">
        <v>226</v>
      </c>
      <c r="Q102" s="4"/>
      <c r="R102" s="6"/>
      <c r="S102" s="6"/>
      <c r="T102" s="21"/>
      <c r="V102" s="5"/>
      <c r="W102" s="52"/>
      <c r="X102" s="56"/>
      <c r="Y102" s="15"/>
      <c r="Z102" s="52"/>
      <c r="AA102" s="39"/>
      <c r="AB102" s="39"/>
      <c r="AC102" s="55"/>
      <c r="AD102" s="17"/>
      <c r="AE102" s="15"/>
      <c r="AF102" s="65"/>
      <c r="AG102" s="65"/>
      <c r="AH102" s="17"/>
      <c r="AI102" s="52"/>
      <c r="AJ102" s="120"/>
      <c r="AK102" s="17"/>
      <c r="AL102" s="17"/>
      <c r="AM102" s="17"/>
      <c r="AN102" s="17"/>
      <c r="AP102" s="31"/>
    </row>
    <row r="103" spans="2:42" s="3" customFormat="1" ht="1.5" customHeight="1" x14ac:dyDescent="0.2">
      <c r="D103" s="146"/>
      <c r="E103" s="30"/>
      <c r="F103" s="30"/>
      <c r="G103" s="30"/>
      <c r="H103" s="30"/>
      <c r="I103" s="30"/>
      <c r="J103" s="30"/>
      <c r="K103" s="30"/>
      <c r="L103" s="30"/>
      <c r="M103" s="30"/>
      <c r="N103" s="30"/>
      <c r="P103" s="72"/>
      <c r="Q103" s="88"/>
      <c r="R103" s="29"/>
      <c r="S103" s="164"/>
      <c r="T103" s="37"/>
      <c r="U103" s="37"/>
      <c r="V103" s="151"/>
      <c r="W103" s="52"/>
      <c r="X103" s="56"/>
      <c r="Y103" s="15"/>
      <c r="Z103" s="52"/>
      <c r="AA103" s="39"/>
      <c r="AB103" s="39"/>
      <c r="AC103" s="55"/>
      <c r="AD103" s="17"/>
      <c r="AE103" s="15"/>
      <c r="AF103" s="65"/>
      <c r="AG103" s="65"/>
      <c r="AH103" s="39"/>
      <c r="AI103" s="52"/>
      <c r="AP103" s="31" t="s">
        <v>50</v>
      </c>
    </row>
    <row r="104" spans="2:42" s="3" customFormat="1" ht="9.9499999999999993" customHeight="1" x14ac:dyDescent="0.2">
      <c r="B104" s="111" t="s">
        <v>138</v>
      </c>
      <c r="D104" s="40"/>
      <c r="E104" s="72" t="s">
        <v>228</v>
      </c>
      <c r="F104" s="72"/>
      <c r="G104" s="150" t="s">
        <v>229</v>
      </c>
      <c r="H104" s="30"/>
      <c r="I104" s="30"/>
      <c r="J104" s="30" t="s">
        <v>161</v>
      </c>
      <c r="L104" s="30"/>
      <c r="M104" s="30"/>
      <c r="N104" s="30"/>
      <c r="O104" s="30"/>
      <c r="Q104" s="72"/>
      <c r="R104" s="88"/>
      <c r="S104" s="29"/>
      <c r="T104" s="39">
        <f t="shared" ref="T104:T108" si="101">IF(Suggested="Yes",AB104,AH104)</f>
        <v>116.35</v>
      </c>
      <c r="U104" s="37" t="s">
        <v>41</v>
      </c>
      <c r="V104" s="5" t="str">
        <f>+Instructions!$B$3</f>
        <v>N</v>
      </c>
      <c r="W104" s="52"/>
      <c r="X104" s="56">
        <f>+Instructions!$C$22</f>
        <v>0</v>
      </c>
      <c r="Y104" s="17">
        <f t="shared" ref="Y104:Y108" si="102">ROUND($AB104*(1-X104)+0.004999,2)</f>
        <v>116.35</v>
      </c>
      <c r="Z104" s="52"/>
      <c r="AA104" s="6" t="s">
        <v>271</v>
      </c>
      <c r="AB104" s="39">
        <v>116.35</v>
      </c>
      <c r="AC104" s="60">
        <f t="shared" ref="AC104:AC108" si="103">+X104</f>
        <v>0</v>
      </c>
      <c r="AD104" s="17">
        <f t="shared" ref="AD104:AD108" si="104">+Y104</f>
        <v>116.35</v>
      </c>
      <c r="AE104" s="12">
        <f t="shared" ref="AE104:AE108" si="105">(AH104-AD104)/AH104</f>
        <v>0</v>
      </c>
      <c r="AF104" s="117"/>
      <c r="AG104" s="127">
        <v>4</v>
      </c>
      <c r="AH104" s="104">
        <f t="shared" ref="AH104:AH108" si="106">SUM(AK104:AM104)+AF104</f>
        <v>116.35</v>
      </c>
      <c r="AI104" s="52"/>
      <c r="AK104" s="17">
        <f t="shared" ref="AK104:AK108" si="107">ROUND(AD104/(1-VLOOKUP(AG104,Group,2,FALSE)),2)</f>
        <v>116.35</v>
      </c>
      <c r="AL104" s="17">
        <f t="shared" ref="AL104:AL108" si="108">IF(VLOOKUP(AG104,Group,5,FALSE)="YES",VLOOKUP(ROUND(ROUND(AK104,1)-AK104,2),Round,2,FALSE)+VLOOKUP(AG104,Group,6,FALSE),0)</f>
        <v>0</v>
      </c>
      <c r="AM104" s="17">
        <f t="shared" ref="AM104:AM108" si="109">IF(VLOOKUP(AG104,Group,7,FALSE)="",0,ROUND(AK104-0.04999,1)-AK104+AN104)</f>
        <v>0</v>
      </c>
      <c r="AN104" s="17" t="str">
        <f t="shared" ref="AN104:AN108" si="110">IF(VLOOKUP(AG104,Group,7,FALSE)="","",VLOOKUP(AG104,Group,7,FALSE))</f>
        <v/>
      </c>
      <c r="AP104" s="31" t="s">
        <v>50</v>
      </c>
    </row>
    <row r="105" spans="2:42" s="3" customFormat="1" ht="9.9499999999999993" customHeight="1" x14ac:dyDescent="0.2">
      <c r="B105" s="111" t="s">
        <v>138</v>
      </c>
      <c r="D105" s="40"/>
      <c r="E105" s="72" t="s">
        <v>228</v>
      </c>
      <c r="F105" s="72"/>
      <c r="G105" s="150" t="s">
        <v>230</v>
      </c>
      <c r="H105" s="30"/>
      <c r="I105" s="30"/>
      <c r="J105" s="30" t="s">
        <v>219</v>
      </c>
      <c r="L105" s="30"/>
      <c r="M105" s="30"/>
      <c r="N105" s="30"/>
      <c r="O105" s="30"/>
      <c r="Q105" s="72"/>
      <c r="R105" s="88"/>
      <c r="S105" s="29"/>
      <c r="T105" s="39">
        <f t="shared" si="101"/>
        <v>124.6</v>
      </c>
      <c r="U105" s="37" t="s">
        <v>41</v>
      </c>
      <c r="V105" s="5" t="str">
        <f>+Instructions!$B$3</f>
        <v>N</v>
      </c>
      <c r="W105" s="52"/>
      <c r="X105" s="56">
        <f>+Instructions!$C$22</f>
        <v>0</v>
      </c>
      <c r="Y105" s="17">
        <f t="shared" si="102"/>
        <v>124.6</v>
      </c>
      <c r="Z105" s="52"/>
      <c r="AA105" s="6" t="s">
        <v>271</v>
      </c>
      <c r="AB105" s="39">
        <v>124.6</v>
      </c>
      <c r="AC105" s="60">
        <f t="shared" si="103"/>
        <v>0</v>
      </c>
      <c r="AD105" s="17">
        <f t="shared" si="104"/>
        <v>124.6</v>
      </c>
      <c r="AE105" s="12">
        <f t="shared" si="105"/>
        <v>0</v>
      </c>
      <c r="AF105" s="117"/>
      <c r="AG105" s="127">
        <v>4</v>
      </c>
      <c r="AH105" s="104">
        <f t="shared" si="106"/>
        <v>124.6</v>
      </c>
      <c r="AI105" s="52"/>
      <c r="AK105" s="17">
        <f t="shared" si="107"/>
        <v>124.6</v>
      </c>
      <c r="AL105" s="17">
        <f t="shared" si="108"/>
        <v>0</v>
      </c>
      <c r="AM105" s="17">
        <f t="shared" si="109"/>
        <v>0</v>
      </c>
      <c r="AN105" s="17" t="str">
        <f t="shared" si="110"/>
        <v/>
      </c>
      <c r="AP105" s="31" t="s">
        <v>50</v>
      </c>
    </row>
    <row r="106" spans="2:42" s="3" customFormat="1" ht="9.9499999999999993" customHeight="1" x14ac:dyDescent="0.2">
      <c r="B106" s="111" t="s">
        <v>138</v>
      </c>
      <c r="D106" s="40"/>
      <c r="E106" s="72" t="s">
        <v>228</v>
      </c>
      <c r="F106" s="72"/>
      <c r="G106" s="150" t="s">
        <v>231</v>
      </c>
      <c r="H106" s="30"/>
      <c r="I106" s="30"/>
      <c r="J106" s="30" t="s">
        <v>162</v>
      </c>
      <c r="L106" s="30"/>
      <c r="M106" s="30"/>
      <c r="N106" s="30"/>
      <c r="O106" s="30"/>
      <c r="Q106" s="72"/>
      <c r="R106" s="88"/>
      <c r="S106" s="29"/>
      <c r="T106" s="39">
        <f t="shared" si="101"/>
        <v>198.7</v>
      </c>
      <c r="U106" s="37" t="s">
        <v>41</v>
      </c>
      <c r="V106" s="5" t="str">
        <f>+Instructions!$B$3</f>
        <v>N</v>
      </c>
      <c r="W106" s="52"/>
      <c r="X106" s="56">
        <f>+Instructions!$C$22</f>
        <v>0</v>
      </c>
      <c r="Y106" s="17">
        <f t="shared" si="102"/>
        <v>198.7</v>
      </c>
      <c r="Z106" s="52"/>
      <c r="AA106" s="6" t="s">
        <v>272</v>
      </c>
      <c r="AB106" s="39">
        <v>198.7</v>
      </c>
      <c r="AC106" s="60">
        <f t="shared" si="103"/>
        <v>0</v>
      </c>
      <c r="AD106" s="17">
        <f t="shared" si="104"/>
        <v>198.7</v>
      </c>
      <c r="AE106" s="12">
        <f t="shared" si="105"/>
        <v>0</v>
      </c>
      <c r="AF106" s="117"/>
      <c r="AG106" s="127">
        <v>4</v>
      </c>
      <c r="AH106" s="104">
        <f t="shared" si="106"/>
        <v>198.7</v>
      </c>
      <c r="AI106" s="52"/>
      <c r="AK106" s="17">
        <f t="shared" si="107"/>
        <v>198.7</v>
      </c>
      <c r="AL106" s="17">
        <f t="shared" si="108"/>
        <v>0</v>
      </c>
      <c r="AM106" s="17">
        <f t="shared" si="109"/>
        <v>0</v>
      </c>
      <c r="AN106" s="17" t="str">
        <f t="shared" si="110"/>
        <v/>
      </c>
      <c r="AP106" s="31" t="s">
        <v>50</v>
      </c>
    </row>
    <row r="107" spans="2:42" s="3" customFormat="1" ht="9.9499999999999993" customHeight="1" x14ac:dyDescent="0.2">
      <c r="B107" s="111" t="s">
        <v>138</v>
      </c>
      <c r="D107" s="40"/>
      <c r="E107" s="72" t="s">
        <v>228</v>
      </c>
      <c r="F107" s="72"/>
      <c r="G107" s="150" t="s">
        <v>232</v>
      </c>
      <c r="H107" s="30"/>
      <c r="I107" s="30"/>
      <c r="J107" s="30" t="s">
        <v>103</v>
      </c>
      <c r="L107" s="30"/>
      <c r="M107" s="30"/>
      <c r="N107" s="30"/>
      <c r="O107" s="30"/>
      <c r="Q107" s="72"/>
      <c r="R107" s="88"/>
      <c r="S107" s="29"/>
      <c r="T107" s="39">
        <f t="shared" si="101"/>
        <v>190.45</v>
      </c>
      <c r="U107" s="37" t="s">
        <v>41</v>
      </c>
      <c r="V107" s="5" t="str">
        <f>+Instructions!$B$3</f>
        <v>N</v>
      </c>
      <c r="W107" s="52"/>
      <c r="X107" s="56">
        <f>+Instructions!$C$22</f>
        <v>0</v>
      </c>
      <c r="Y107" s="17">
        <f t="shared" si="102"/>
        <v>190.45</v>
      </c>
      <c r="Z107" s="52"/>
      <c r="AA107" s="6" t="s">
        <v>271</v>
      </c>
      <c r="AB107" s="39">
        <v>190.45</v>
      </c>
      <c r="AC107" s="60">
        <f t="shared" si="103"/>
        <v>0</v>
      </c>
      <c r="AD107" s="17">
        <f t="shared" si="104"/>
        <v>190.45</v>
      </c>
      <c r="AE107" s="12">
        <f t="shared" si="105"/>
        <v>0</v>
      </c>
      <c r="AF107" s="117"/>
      <c r="AG107" s="127">
        <v>4</v>
      </c>
      <c r="AH107" s="104">
        <f t="shared" si="106"/>
        <v>190.45</v>
      </c>
      <c r="AI107" s="52"/>
      <c r="AK107" s="17">
        <f t="shared" si="107"/>
        <v>190.45</v>
      </c>
      <c r="AL107" s="17">
        <f t="shared" si="108"/>
        <v>0</v>
      </c>
      <c r="AM107" s="17">
        <f t="shared" si="109"/>
        <v>0</v>
      </c>
      <c r="AN107" s="17" t="str">
        <f t="shared" si="110"/>
        <v/>
      </c>
      <c r="AP107" s="31" t="s">
        <v>50</v>
      </c>
    </row>
    <row r="108" spans="2:42" s="3" customFormat="1" ht="9.9499999999999993" customHeight="1" x14ac:dyDescent="0.2">
      <c r="B108" s="111" t="s">
        <v>138</v>
      </c>
      <c r="D108" s="40"/>
      <c r="E108" s="72" t="s">
        <v>228</v>
      </c>
      <c r="F108" s="72"/>
      <c r="G108" s="150" t="s">
        <v>233</v>
      </c>
      <c r="H108" s="30"/>
      <c r="I108" s="30"/>
      <c r="J108" s="30" t="s">
        <v>211</v>
      </c>
      <c r="L108" s="30"/>
      <c r="M108" s="30"/>
      <c r="N108" s="30" t="s">
        <v>76</v>
      </c>
      <c r="O108" s="30"/>
      <c r="Q108" s="72"/>
      <c r="R108" s="88"/>
      <c r="S108" s="29"/>
      <c r="T108" s="39">
        <f t="shared" si="101"/>
        <v>178.1</v>
      </c>
      <c r="U108" s="37" t="s">
        <v>41</v>
      </c>
      <c r="V108" s="5" t="str">
        <f>+Instructions!$B$3</f>
        <v>N</v>
      </c>
      <c r="W108" s="52"/>
      <c r="X108" s="56">
        <f>+Instructions!$C$22</f>
        <v>0</v>
      </c>
      <c r="Y108" s="17">
        <f t="shared" si="102"/>
        <v>178.1</v>
      </c>
      <c r="Z108" s="52"/>
      <c r="AA108" s="6" t="s">
        <v>271</v>
      </c>
      <c r="AB108" s="39">
        <v>178.1</v>
      </c>
      <c r="AC108" s="60">
        <f t="shared" si="103"/>
        <v>0</v>
      </c>
      <c r="AD108" s="17">
        <f t="shared" si="104"/>
        <v>178.1</v>
      </c>
      <c r="AE108" s="12">
        <f t="shared" si="105"/>
        <v>0</v>
      </c>
      <c r="AF108" s="117"/>
      <c r="AG108" s="127">
        <v>4</v>
      </c>
      <c r="AH108" s="104">
        <f t="shared" si="106"/>
        <v>178.1</v>
      </c>
      <c r="AI108" s="52"/>
      <c r="AK108" s="17">
        <f t="shared" si="107"/>
        <v>178.1</v>
      </c>
      <c r="AL108" s="17">
        <f t="shared" si="108"/>
        <v>0</v>
      </c>
      <c r="AM108" s="17">
        <f t="shared" si="109"/>
        <v>0</v>
      </c>
      <c r="AN108" s="17" t="str">
        <f t="shared" si="110"/>
        <v/>
      </c>
      <c r="AP108" s="31" t="s">
        <v>50</v>
      </c>
    </row>
    <row r="109" spans="2:42" s="3" customFormat="1" ht="3.95" customHeight="1" x14ac:dyDescent="0.2">
      <c r="G109" s="149"/>
      <c r="Q109" s="72"/>
      <c r="R109" s="141"/>
      <c r="S109" s="6"/>
      <c r="T109" s="39"/>
      <c r="U109" s="6"/>
      <c r="V109" s="5"/>
      <c r="W109" s="52"/>
      <c r="X109" s="56"/>
      <c r="Y109" s="15"/>
      <c r="Z109" s="52"/>
      <c r="AA109" s="39"/>
      <c r="AB109" s="39"/>
      <c r="AC109" s="55"/>
      <c r="AD109" s="17"/>
      <c r="AE109" s="15"/>
      <c r="AF109" s="65"/>
      <c r="AG109" s="65"/>
      <c r="AH109" s="39"/>
      <c r="AI109" s="52"/>
      <c r="AP109" s="31" t="s">
        <v>50</v>
      </c>
    </row>
    <row r="110" spans="2:42" s="3" customFormat="1" ht="12.75" customHeight="1" x14ac:dyDescent="0.2">
      <c r="C110" s="188" t="s">
        <v>163</v>
      </c>
      <c r="D110" s="189"/>
      <c r="E110" s="189"/>
      <c r="F110" s="189"/>
      <c r="G110" s="189"/>
      <c r="H110" s="189"/>
      <c r="I110" s="190"/>
      <c r="J110" s="189"/>
      <c r="K110" s="189"/>
      <c r="L110" s="189"/>
      <c r="M110" s="189"/>
      <c r="N110" s="189"/>
      <c r="O110" s="189"/>
      <c r="P110" s="189"/>
      <c r="Q110" s="191"/>
      <c r="R110" s="88"/>
      <c r="S110" s="6"/>
      <c r="T110" s="39"/>
      <c r="V110" s="5"/>
      <c r="W110" s="52"/>
      <c r="X110" s="56"/>
      <c r="Y110" s="15"/>
      <c r="Z110" s="52"/>
      <c r="AA110" s="39"/>
      <c r="AB110" s="39"/>
      <c r="AC110" s="55"/>
      <c r="AD110" s="17"/>
      <c r="AE110" s="15"/>
      <c r="AF110" s="65"/>
      <c r="AG110" s="65"/>
      <c r="AH110" s="39"/>
      <c r="AI110" s="52"/>
      <c r="AP110" s="31" t="s">
        <v>50</v>
      </c>
    </row>
    <row r="111" spans="2:42" s="3" customFormat="1" ht="3.95" customHeight="1" x14ac:dyDescent="0.2">
      <c r="B111" s="30"/>
      <c r="P111" s="3" t="s">
        <v>76</v>
      </c>
      <c r="Q111" s="72"/>
      <c r="R111" s="88"/>
      <c r="S111" s="6"/>
      <c r="T111" s="39"/>
      <c r="U111" s="6"/>
      <c r="V111" s="5"/>
      <c r="W111" s="52"/>
      <c r="X111" s="56"/>
      <c r="Y111" s="15"/>
      <c r="Z111" s="52"/>
      <c r="AA111" s="39"/>
      <c r="AB111" s="39"/>
      <c r="AC111" s="55"/>
      <c r="AD111" s="17"/>
      <c r="AE111" s="15"/>
      <c r="AF111" s="65"/>
      <c r="AG111" s="65"/>
      <c r="AH111" s="39"/>
      <c r="AI111" s="52"/>
      <c r="AP111" s="31" t="s">
        <v>50</v>
      </c>
    </row>
    <row r="112" spans="2:42" s="3" customFormat="1" ht="12.75" customHeight="1" x14ac:dyDescent="0.2">
      <c r="C112" s="161" t="s">
        <v>164</v>
      </c>
      <c r="Q112" s="72"/>
      <c r="R112" s="141"/>
      <c r="S112" s="77" t="s">
        <v>96</v>
      </c>
      <c r="T112" s="176" t="s">
        <v>165</v>
      </c>
      <c r="U112" s="177"/>
      <c r="V112" s="5"/>
      <c r="W112" s="52"/>
      <c r="X112" s="56"/>
      <c r="Y112" s="15"/>
      <c r="Z112" s="52"/>
      <c r="AA112" s="39"/>
      <c r="AB112" s="39"/>
      <c r="AC112" s="55"/>
      <c r="AD112" s="17"/>
      <c r="AE112" s="15"/>
      <c r="AF112" s="65"/>
      <c r="AG112" s="65"/>
      <c r="AH112" s="39"/>
      <c r="AI112" s="52"/>
      <c r="AP112" s="31"/>
    </row>
    <row r="113" spans="2:42" s="3" customFormat="1" ht="3.75" customHeight="1" x14ac:dyDescent="0.2">
      <c r="B113" s="30"/>
      <c r="P113" s="3" t="s">
        <v>76</v>
      </c>
      <c r="Q113" s="72"/>
      <c r="R113" s="88"/>
      <c r="S113" s="6"/>
      <c r="T113" s="39"/>
      <c r="U113" s="6"/>
      <c r="V113" s="5"/>
      <c r="W113" s="52"/>
      <c r="X113" s="56"/>
      <c r="Y113" s="15"/>
      <c r="Z113" s="52"/>
      <c r="AA113" s="39"/>
      <c r="AB113" s="39"/>
      <c r="AC113" s="55"/>
      <c r="AD113" s="17"/>
      <c r="AE113" s="15"/>
      <c r="AF113" s="65"/>
      <c r="AG113" s="65"/>
      <c r="AH113" s="39"/>
      <c r="AI113" s="52"/>
      <c r="AP113" s="31" t="s">
        <v>50</v>
      </c>
    </row>
    <row r="114" spans="2:42" s="3" customFormat="1" ht="9.9499999999999993" customHeight="1" x14ac:dyDescent="0.2">
      <c r="B114" s="112" t="s">
        <v>92</v>
      </c>
      <c r="D114" s="40"/>
      <c r="E114" s="72" t="s">
        <v>146</v>
      </c>
      <c r="F114" s="72"/>
      <c r="G114" s="30" t="s">
        <v>235</v>
      </c>
      <c r="H114" s="30"/>
      <c r="I114" s="30"/>
      <c r="J114" s="30" t="s">
        <v>236</v>
      </c>
      <c r="K114" s="30"/>
      <c r="L114" s="30"/>
      <c r="M114" s="163" t="s">
        <v>179</v>
      </c>
      <c r="N114" s="30"/>
      <c r="O114" s="30"/>
      <c r="Q114" s="72"/>
      <c r="R114" s="88" t="s">
        <v>11</v>
      </c>
      <c r="S114" s="29" t="s">
        <v>175</v>
      </c>
      <c r="T114" s="39">
        <f t="shared" ref="T114:T115" si="111">IF(Suggested="Yes",AB114,AH114)</f>
        <v>184.05</v>
      </c>
      <c r="U114" s="37" t="s">
        <v>41</v>
      </c>
      <c r="V114" s="5" t="str">
        <f>+Instructions!$B$3</f>
        <v>N</v>
      </c>
      <c r="W114" s="52"/>
      <c r="X114" s="56">
        <f>+Instructions!$C$22</f>
        <v>0</v>
      </c>
      <c r="Y114" s="17">
        <f>ROUND($AB114*(1-X114)+0.004999,2)</f>
        <v>184.05</v>
      </c>
      <c r="Z114" s="52"/>
      <c r="AA114" s="6" t="s">
        <v>271</v>
      </c>
      <c r="AB114" s="39">
        <v>184.05</v>
      </c>
      <c r="AC114" s="60">
        <f>+X114</f>
        <v>0</v>
      </c>
      <c r="AD114" s="17">
        <f>+Y114</f>
        <v>184.05</v>
      </c>
      <c r="AE114" s="12">
        <f>(AH114-AD114)/AH114</f>
        <v>0</v>
      </c>
      <c r="AF114" s="117"/>
      <c r="AG114" s="128">
        <v>5</v>
      </c>
      <c r="AH114" s="105">
        <f>SUM(AK114:AM114)+AF114</f>
        <v>184.05</v>
      </c>
      <c r="AI114" s="52"/>
      <c r="AK114" s="17">
        <f>ROUND(AD114/(1-VLOOKUP(AG114,Group,2,FALSE)),2)</f>
        <v>184.05</v>
      </c>
      <c r="AL114" s="17">
        <f>IF(VLOOKUP(AG114,Group,5,FALSE)="YES",VLOOKUP(ROUND(ROUND(AK114,1)-AK114,2),Round,2,FALSE)+VLOOKUP(AG114,Group,6,FALSE),0)</f>
        <v>0</v>
      </c>
      <c r="AM114" s="17">
        <f>IF(VLOOKUP(AG114,Group,7,FALSE)="",0,ROUND(AK114-0.04999,1)-AK114+AN114)</f>
        <v>0</v>
      </c>
      <c r="AN114" s="17" t="str">
        <f>IF(VLOOKUP(AG114,Group,7,FALSE)="","",VLOOKUP(AG114,Group,7,FALSE))</f>
        <v/>
      </c>
      <c r="AP114" s="31" t="s">
        <v>50</v>
      </c>
    </row>
    <row r="115" spans="2:42" s="3" customFormat="1" ht="9.9499999999999993" customHeight="1" x14ac:dyDescent="0.2">
      <c r="B115" s="112" t="s">
        <v>92</v>
      </c>
      <c r="D115" s="40"/>
      <c r="E115" s="72" t="s">
        <v>146</v>
      </c>
      <c r="F115" s="72"/>
      <c r="G115" s="30" t="s">
        <v>237</v>
      </c>
      <c r="H115" s="30"/>
      <c r="I115" s="30"/>
      <c r="J115" s="30" t="s">
        <v>236</v>
      </c>
      <c r="K115" s="30"/>
      <c r="L115" s="30"/>
      <c r="M115" s="163" t="s">
        <v>180</v>
      </c>
      <c r="N115" s="30"/>
      <c r="O115" s="30"/>
      <c r="Q115" s="72"/>
      <c r="R115" s="88" t="s">
        <v>11</v>
      </c>
      <c r="S115" s="29" t="s">
        <v>176</v>
      </c>
      <c r="T115" s="39">
        <f t="shared" si="111"/>
        <v>347.4</v>
      </c>
      <c r="U115" s="37" t="s">
        <v>41</v>
      </c>
      <c r="V115" s="5" t="str">
        <f>+Instructions!$B$3</f>
        <v>N</v>
      </c>
      <c r="W115" s="52"/>
      <c r="X115" s="56">
        <f>+Instructions!$C$22</f>
        <v>0</v>
      </c>
      <c r="Y115" s="17">
        <f t="shared" ref="Y115" si="112">ROUND($AB115*(1-X115)+0.004999,2)</f>
        <v>347.4</v>
      </c>
      <c r="Z115" s="52"/>
      <c r="AA115" s="6" t="s">
        <v>271</v>
      </c>
      <c r="AB115" s="39">
        <v>347.4</v>
      </c>
      <c r="AC115" s="60">
        <f t="shared" ref="AC115" si="113">+X115</f>
        <v>0</v>
      </c>
      <c r="AD115" s="17">
        <f t="shared" ref="AD115" si="114">+Y115</f>
        <v>347.4</v>
      </c>
      <c r="AE115" s="12">
        <f t="shared" ref="AE115" si="115">(AH115-AD115)/AH115</f>
        <v>0</v>
      </c>
      <c r="AF115" s="117"/>
      <c r="AG115" s="128">
        <v>5</v>
      </c>
      <c r="AH115" s="105">
        <f t="shared" ref="AH115" si="116">SUM(AK115:AM115)+AF115</f>
        <v>347.4</v>
      </c>
      <c r="AI115" s="52"/>
      <c r="AK115" s="17">
        <f t="shared" ref="AK115" si="117">ROUND(AD115/(1-VLOOKUP(AG115,Group,2,FALSE)),2)</f>
        <v>347.4</v>
      </c>
      <c r="AL115" s="17">
        <f t="shared" ref="AL115" si="118">IF(VLOOKUP(AG115,Group,5,FALSE)="YES",VLOOKUP(ROUND(ROUND(AK115,1)-AK115,2),Round,2,FALSE)+VLOOKUP(AG115,Group,6,FALSE),0)</f>
        <v>0</v>
      </c>
      <c r="AM115" s="17">
        <f t="shared" ref="AM115" si="119">IF(VLOOKUP(AG115,Group,7,FALSE)="",0,ROUND(AK115-0.04999,1)-AK115+AN115)</f>
        <v>0</v>
      </c>
      <c r="AN115" s="17" t="str">
        <f t="shared" ref="AN115" si="120">IF(VLOOKUP(AG115,Group,7,FALSE)="","",VLOOKUP(AG115,Group,7,FALSE))</f>
        <v/>
      </c>
      <c r="AP115" s="31" t="s">
        <v>50</v>
      </c>
    </row>
    <row r="116" spans="2:42" s="3" customFormat="1" ht="3.95" customHeight="1" x14ac:dyDescent="0.2">
      <c r="B116" s="30"/>
      <c r="P116" s="3" t="s">
        <v>76</v>
      </c>
      <c r="Q116" s="72"/>
      <c r="R116" s="88"/>
      <c r="S116" s="6"/>
      <c r="T116" s="39"/>
      <c r="U116" s="6"/>
      <c r="V116" s="5"/>
      <c r="W116" s="52"/>
      <c r="X116" s="56"/>
      <c r="Y116" s="15"/>
      <c r="Z116" s="52"/>
      <c r="AA116" s="39"/>
      <c r="AB116" s="39"/>
      <c r="AC116" s="55"/>
      <c r="AD116" s="17"/>
      <c r="AE116" s="15"/>
      <c r="AF116" s="65"/>
      <c r="AG116" s="65"/>
      <c r="AH116" s="39"/>
      <c r="AI116" s="52"/>
      <c r="AP116" s="31" t="s">
        <v>50</v>
      </c>
    </row>
    <row r="117" spans="2:42" s="3" customFormat="1" ht="9" customHeight="1" x14ac:dyDescent="0.2">
      <c r="D117" s="146" t="s">
        <v>82</v>
      </c>
      <c r="E117" s="163" t="s">
        <v>177</v>
      </c>
      <c r="F117" s="30"/>
      <c r="G117" s="30"/>
      <c r="H117" s="30"/>
      <c r="I117" s="30"/>
      <c r="J117" s="30"/>
      <c r="K117" s="30"/>
      <c r="L117" s="30"/>
      <c r="M117" s="163"/>
      <c r="N117" s="30"/>
      <c r="P117" s="72"/>
      <c r="Q117" s="88"/>
      <c r="R117" s="29"/>
      <c r="S117" s="164"/>
      <c r="T117" s="37"/>
      <c r="U117" s="37"/>
      <c r="V117" s="151"/>
      <c r="W117" s="52"/>
      <c r="X117" s="56"/>
      <c r="Y117" s="15"/>
      <c r="Z117" s="52"/>
      <c r="AA117" s="39"/>
      <c r="AB117" s="39"/>
      <c r="AC117" s="55"/>
      <c r="AD117" s="17"/>
      <c r="AE117" s="15"/>
      <c r="AF117" s="65"/>
      <c r="AG117" s="65"/>
      <c r="AH117" s="39"/>
      <c r="AI117" s="52"/>
      <c r="AP117" s="31" t="s">
        <v>50</v>
      </c>
    </row>
    <row r="118" spans="2:42" s="3" customFormat="1" ht="9" customHeight="1" x14ac:dyDescent="0.2">
      <c r="D118" s="146"/>
      <c r="E118" s="185" t="s">
        <v>178</v>
      </c>
      <c r="F118" s="30"/>
      <c r="G118" s="30"/>
      <c r="H118" s="30"/>
      <c r="I118" s="30"/>
      <c r="J118" s="30"/>
      <c r="K118" s="185"/>
      <c r="L118" s="30"/>
      <c r="M118" s="163"/>
      <c r="N118" s="30"/>
      <c r="P118" s="72"/>
      <c r="Q118" s="88"/>
      <c r="R118" s="29"/>
      <c r="S118" s="164"/>
      <c r="T118" s="37"/>
      <c r="U118" s="37"/>
      <c r="V118" s="151"/>
      <c r="W118" s="52"/>
      <c r="X118" s="56"/>
      <c r="Y118" s="15"/>
      <c r="Z118" s="52"/>
      <c r="AA118" s="39"/>
      <c r="AB118" s="39"/>
      <c r="AC118" s="55"/>
      <c r="AD118" s="17"/>
      <c r="AE118" s="15"/>
      <c r="AF118" s="65"/>
      <c r="AG118" s="65"/>
      <c r="AH118" s="39"/>
      <c r="AI118" s="52"/>
      <c r="AP118" s="31"/>
    </row>
    <row r="119" spans="2:42" s="3" customFormat="1" ht="9" customHeight="1" x14ac:dyDescent="0.2">
      <c r="D119" s="146"/>
      <c r="E119" s="185" t="s">
        <v>238</v>
      </c>
      <c r="F119" s="30"/>
      <c r="G119" s="30"/>
      <c r="H119" s="30"/>
      <c r="I119" s="30"/>
      <c r="J119" s="30"/>
      <c r="K119" s="185"/>
      <c r="L119" s="30"/>
      <c r="M119" s="163"/>
      <c r="N119" s="30"/>
      <c r="P119" s="72"/>
      <c r="Q119" s="88"/>
      <c r="R119" s="29"/>
      <c r="S119" s="164"/>
      <c r="T119" s="37"/>
      <c r="U119" s="37"/>
      <c r="V119" s="151"/>
      <c r="W119" s="52"/>
      <c r="X119" s="56"/>
      <c r="Y119" s="15"/>
      <c r="Z119" s="52"/>
      <c r="AA119" s="39"/>
      <c r="AB119" s="39"/>
      <c r="AC119" s="55"/>
      <c r="AD119" s="17"/>
      <c r="AE119" s="15"/>
      <c r="AF119" s="65"/>
      <c r="AG119" s="65"/>
      <c r="AH119" s="39"/>
      <c r="AI119" s="52"/>
      <c r="AP119" s="31"/>
    </row>
    <row r="120" spans="2:42" s="3" customFormat="1" ht="9" customHeight="1" x14ac:dyDescent="0.2">
      <c r="D120" s="146"/>
      <c r="E120" s="163" t="s">
        <v>174</v>
      </c>
      <c r="F120" s="30"/>
      <c r="G120" s="30"/>
      <c r="H120" s="30"/>
      <c r="I120" s="30"/>
      <c r="J120" s="30"/>
      <c r="K120" s="185"/>
      <c r="L120" s="30"/>
      <c r="M120" s="163"/>
      <c r="N120" s="30"/>
      <c r="P120" s="72"/>
      <c r="Q120" s="88"/>
      <c r="R120" s="29"/>
      <c r="S120" s="164"/>
      <c r="T120" s="37"/>
      <c r="U120" s="37"/>
      <c r="V120" s="151"/>
      <c r="W120" s="52"/>
      <c r="X120" s="56"/>
      <c r="Y120" s="15"/>
      <c r="Z120" s="52"/>
      <c r="AA120" s="39"/>
      <c r="AB120" s="39"/>
      <c r="AC120" s="55"/>
      <c r="AD120" s="17"/>
      <c r="AE120" s="15"/>
      <c r="AF120" s="65"/>
      <c r="AG120" s="65"/>
      <c r="AH120" s="39"/>
      <c r="AI120" s="52"/>
      <c r="AP120" s="31"/>
    </row>
    <row r="121" spans="2:42" s="3" customFormat="1" ht="9" customHeight="1" x14ac:dyDescent="0.2">
      <c r="D121" s="146"/>
      <c r="E121" s="185" t="s">
        <v>192</v>
      </c>
      <c r="F121" s="30"/>
      <c r="G121" s="30"/>
      <c r="H121" s="30"/>
      <c r="I121" s="30"/>
      <c r="J121" s="30"/>
      <c r="K121" s="185"/>
      <c r="L121" s="30"/>
      <c r="M121" s="163"/>
      <c r="N121" s="30"/>
      <c r="P121" s="72"/>
      <c r="Q121" s="88"/>
      <c r="R121" s="29"/>
      <c r="S121" s="164"/>
      <c r="T121" s="37"/>
      <c r="U121" s="37"/>
      <c r="V121" s="151"/>
      <c r="W121" s="52"/>
      <c r="X121" s="56"/>
      <c r="Y121" s="15"/>
      <c r="Z121" s="52"/>
      <c r="AA121" s="39"/>
      <c r="AB121" s="39"/>
      <c r="AC121" s="55"/>
      <c r="AD121" s="17"/>
      <c r="AE121" s="15"/>
      <c r="AF121" s="65"/>
      <c r="AG121" s="65"/>
      <c r="AH121" s="39"/>
      <c r="AI121" s="52"/>
      <c r="AP121" s="31"/>
    </row>
    <row r="122" spans="2:42" s="3" customFormat="1" ht="9" customHeight="1" x14ac:dyDescent="0.2">
      <c r="D122" s="146"/>
      <c r="E122" s="185" t="s">
        <v>241</v>
      </c>
      <c r="F122" s="30"/>
      <c r="G122" s="30"/>
      <c r="H122" s="30"/>
      <c r="I122" s="30"/>
      <c r="J122" s="30"/>
      <c r="K122" s="185"/>
      <c r="L122" s="30"/>
      <c r="M122" s="163"/>
      <c r="N122" s="30"/>
      <c r="P122" s="72"/>
      <c r="Q122" s="88"/>
      <c r="R122" s="29"/>
      <c r="S122" s="164"/>
      <c r="T122" s="37"/>
      <c r="U122" s="37"/>
      <c r="V122" s="151"/>
      <c r="W122" s="52"/>
      <c r="X122" s="56"/>
      <c r="Y122" s="15"/>
      <c r="Z122" s="52"/>
      <c r="AA122" s="39"/>
      <c r="AB122" s="39"/>
      <c r="AC122" s="55"/>
      <c r="AD122" s="17"/>
      <c r="AE122" s="15"/>
      <c r="AF122" s="65"/>
      <c r="AG122" s="65"/>
      <c r="AH122" s="39"/>
      <c r="AI122" s="52"/>
      <c r="AP122" s="31"/>
    </row>
    <row r="123" spans="2:42" s="3" customFormat="1" ht="9" customHeight="1" x14ac:dyDescent="0.2">
      <c r="D123" s="146"/>
      <c r="E123" s="185" t="s">
        <v>181</v>
      </c>
      <c r="F123" s="30"/>
      <c r="G123" s="30"/>
      <c r="H123" s="30"/>
      <c r="I123" s="30"/>
      <c r="J123" s="30"/>
      <c r="K123" s="185"/>
      <c r="L123" s="30"/>
      <c r="M123" s="163"/>
      <c r="N123" s="30"/>
      <c r="P123" s="72"/>
      <c r="Q123" s="88"/>
      <c r="R123" s="29"/>
      <c r="S123" s="164"/>
      <c r="T123" s="37"/>
      <c r="U123" s="37"/>
      <c r="V123" s="151"/>
      <c r="W123" s="52"/>
      <c r="X123" s="56"/>
      <c r="Y123" s="15"/>
      <c r="Z123" s="52"/>
      <c r="AA123" s="39"/>
      <c r="AB123" s="39"/>
      <c r="AC123" s="55"/>
      <c r="AD123" s="17"/>
      <c r="AE123" s="15"/>
      <c r="AF123" s="65"/>
      <c r="AG123" s="65"/>
      <c r="AH123" s="39"/>
      <c r="AI123" s="52"/>
      <c r="AP123" s="31"/>
    </row>
    <row r="124" spans="2:42" s="3" customFormat="1" ht="9" customHeight="1" x14ac:dyDescent="0.2">
      <c r="D124" s="146"/>
      <c r="E124" s="185" t="s">
        <v>239</v>
      </c>
      <c r="F124" s="30"/>
      <c r="G124" s="30"/>
      <c r="H124" s="30"/>
      <c r="I124" s="30"/>
      <c r="J124" s="30"/>
      <c r="K124" s="185" t="s">
        <v>184</v>
      </c>
      <c r="L124" s="30"/>
      <c r="M124" s="163"/>
      <c r="N124" s="30"/>
      <c r="P124" s="72"/>
      <c r="Q124" s="88"/>
      <c r="R124" s="29"/>
      <c r="S124" s="164"/>
      <c r="T124" s="37"/>
      <c r="U124" s="37"/>
      <c r="V124" s="151"/>
      <c r="W124" s="52"/>
      <c r="X124" s="56"/>
      <c r="Y124" s="15"/>
      <c r="Z124" s="52"/>
      <c r="AA124" s="39"/>
      <c r="AB124" s="39"/>
      <c r="AC124" s="55"/>
      <c r="AD124" s="17"/>
      <c r="AE124" s="15"/>
      <c r="AF124" s="65"/>
      <c r="AG124" s="65"/>
      <c r="AH124" s="39"/>
      <c r="AI124" s="52"/>
      <c r="AP124" s="31"/>
    </row>
    <row r="125" spans="2:42" s="3" customFormat="1" ht="9" customHeight="1" x14ac:dyDescent="0.2">
      <c r="D125" s="146"/>
      <c r="E125" s="185" t="s">
        <v>182</v>
      </c>
      <c r="F125" s="30"/>
      <c r="G125" s="30"/>
      <c r="H125" s="30"/>
      <c r="I125" s="30"/>
      <c r="J125" s="30"/>
      <c r="K125" s="185" t="s">
        <v>185</v>
      </c>
      <c r="L125" s="30"/>
      <c r="M125" s="163"/>
      <c r="N125" s="30"/>
      <c r="P125" s="72"/>
      <c r="Q125" s="88"/>
      <c r="R125" s="29"/>
      <c r="S125" s="164"/>
      <c r="T125" s="37"/>
      <c r="U125" s="37"/>
      <c r="V125" s="151"/>
      <c r="W125" s="52"/>
      <c r="X125" s="56"/>
      <c r="Y125" s="15"/>
      <c r="Z125" s="52"/>
      <c r="AA125" s="39"/>
      <c r="AB125" s="39"/>
      <c r="AC125" s="55"/>
      <c r="AD125" s="17"/>
      <c r="AE125" s="15"/>
      <c r="AF125" s="65"/>
      <c r="AG125" s="65"/>
      <c r="AH125" s="39"/>
      <c r="AI125" s="52"/>
      <c r="AP125" s="31"/>
    </row>
    <row r="126" spans="2:42" s="3" customFormat="1" ht="9" customHeight="1" x14ac:dyDescent="0.2">
      <c r="D126" s="146"/>
      <c r="E126" s="185" t="s">
        <v>240</v>
      </c>
      <c r="F126" s="30"/>
      <c r="G126" s="30"/>
      <c r="H126" s="30"/>
      <c r="I126" s="30"/>
      <c r="J126" s="30"/>
      <c r="K126" s="185" t="s">
        <v>186</v>
      </c>
      <c r="L126" s="30"/>
      <c r="M126" s="163"/>
      <c r="N126" s="30"/>
      <c r="P126" s="72"/>
      <c r="Q126" s="88"/>
      <c r="R126" s="29"/>
      <c r="S126" s="164"/>
      <c r="T126" s="37"/>
      <c r="U126" s="37"/>
      <c r="V126" s="151"/>
      <c r="W126" s="52"/>
      <c r="X126" s="56"/>
      <c r="Y126" s="15"/>
      <c r="Z126" s="52"/>
      <c r="AA126" s="39"/>
      <c r="AB126" s="39"/>
      <c r="AC126" s="55"/>
      <c r="AD126" s="17"/>
      <c r="AE126" s="15"/>
      <c r="AF126" s="65"/>
      <c r="AG126" s="65"/>
      <c r="AH126" s="39"/>
      <c r="AI126" s="52"/>
      <c r="AP126" s="31"/>
    </row>
    <row r="127" spans="2:42" s="3" customFormat="1" ht="9" customHeight="1" x14ac:dyDescent="0.2">
      <c r="D127" s="146"/>
      <c r="E127" s="185" t="s">
        <v>183</v>
      </c>
      <c r="F127" s="30"/>
      <c r="G127" s="30"/>
      <c r="H127" s="30"/>
      <c r="I127" s="30"/>
      <c r="J127" s="30"/>
      <c r="K127" s="30"/>
      <c r="L127" s="30"/>
      <c r="M127" s="163"/>
      <c r="N127" s="30"/>
      <c r="P127" s="72"/>
      <c r="Q127" s="88"/>
      <c r="R127" s="29"/>
      <c r="S127" s="164"/>
      <c r="T127" s="37"/>
      <c r="U127" s="37"/>
      <c r="V127" s="151"/>
      <c r="W127" s="52"/>
      <c r="X127" s="56"/>
      <c r="Y127" s="15"/>
      <c r="Z127" s="52"/>
      <c r="AA127" s="39"/>
      <c r="AB127" s="39"/>
      <c r="AC127" s="55"/>
      <c r="AD127" s="17"/>
      <c r="AE127" s="15"/>
      <c r="AF127" s="65"/>
      <c r="AG127" s="65"/>
      <c r="AH127" s="39"/>
      <c r="AI127" s="52"/>
      <c r="AP127" s="31"/>
    </row>
    <row r="128" spans="2:42" s="3" customFormat="1" ht="3.95" customHeight="1" x14ac:dyDescent="0.2">
      <c r="B128" s="30"/>
      <c r="Q128" s="72"/>
      <c r="R128" s="88"/>
      <c r="S128" s="6"/>
      <c r="T128" s="39"/>
      <c r="U128" s="6"/>
      <c r="V128" s="5"/>
      <c r="W128" s="52"/>
      <c r="X128" s="56"/>
      <c r="Y128" s="15"/>
      <c r="Z128" s="52"/>
      <c r="AA128" s="39"/>
      <c r="AB128" s="39"/>
      <c r="AC128" s="55"/>
      <c r="AD128" s="17"/>
      <c r="AE128" s="15"/>
      <c r="AF128" s="65"/>
      <c r="AG128" s="65"/>
      <c r="AH128" s="39"/>
      <c r="AI128" s="52"/>
      <c r="AP128" s="31"/>
    </row>
    <row r="129" spans="2:42" s="3" customFormat="1" ht="12.75" customHeight="1" x14ac:dyDescent="0.2">
      <c r="C129" s="161" t="s">
        <v>166</v>
      </c>
      <c r="Q129" s="72"/>
      <c r="R129" s="141"/>
      <c r="S129" s="77" t="s">
        <v>96</v>
      </c>
      <c r="T129" s="176" t="s">
        <v>167</v>
      </c>
      <c r="U129" s="177"/>
      <c r="V129" s="5"/>
      <c r="W129" s="52"/>
      <c r="X129" s="56"/>
      <c r="Y129" s="15"/>
      <c r="Z129" s="52"/>
      <c r="AA129" s="39"/>
      <c r="AB129" s="39"/>
      <c r="AC129" s="55"/>
      <c r="AD129" s="17"/>
      <c r="AE129" s="15"/>
      <c r="AF129" s="65"/>
      <c r="AG129" s="65"/>
      <c r="AH129" s="39"/>
      <c r="AI129" s="52"/>
      <c r="AP129" s="31"/>
    </row>
    <row r="130" spans="2:42" s="3" customFormat="1" ht="3.75" customHeight="1" x14ac:dyDescent="0.2">
      <c r="B130" s="30"/>
      <c r="P130" s="3" t="s">
        <v>76</v>
      </c>
      <c r="Q130" s="72"/>
      <c r="R130" s="88"/>
      <c r="S130" s="6"/>
      <c r="T130" s="39"/>
      <c r="U130" s="6"/>
      <c r="V130" s="5"/>
      <c r="W130" s="52"/>
      <c r="X130" s="56"/>
      <c r="Y130" s="15"/>
      <c r="Z130" s="52"/>
      <c r="AA130" s="39"/>
      <c r="AB130" s="39"/>
      <c r="AC130" s="55"/>
      <c r="AD130" s="17"/>
      <c r="AE130" s="15"/>
      <c r="AF130" s="65"/>
      <c r="AG130" s="65"/>
      <c r="AH130" s="39"/>
      <c r="AI130" s="52"/>
      <c r="AP130" s="31" t="s">
        <v>50</v>
      </c>
    </row>
    <row r="131" spans="2:42" s="3" customFormat="1" ht="9.9499999999999993" customHeight="1" x14ac:dyDescent="0.2">
      <c r="B131" s="112" t="s">
        <v>92</v>
      </c>
      <c r="D131" s="40"/>
      <c r="E131" s="72" t="s">
        <v>99</v>
      </c>
      <c r="F131" s="72"/>
      <c r="G131" s="30" t="s">
        <v>242</v>
      </c>
      <c r="H131" s="30"/>
      <c r="I131" s="30"/>
      <c r="J131" s="30"/>
      <c r="K131" s="30" t="s">
        <v>187</v>
      </c>
      <c r="L131" s="30"/>
      <c r="M131" s="30"/>
      <c r="N131" s="30"/>
      <c r="O131" s="30"/>
      <c r="Q131" s="72"/>
      <c r="R131" s="88" t="s">
        <v>11</v>
      </c>
      <c r="S131" s="29"/>
      <c r="T131" s="39">
        <f>IF(Suggested="Yes",AB131,AH131)</f>
        <v>80.2</v>
      </c>
      <c r="U131" s="37" t="s">
        <v>41</v>
      </c>
      <c r="V131" s="5" t="str">
        <f>+Instructions!$B$3</f>
        <v>N</v>
      </c>
      <c r="W131" s="52"/>
      <c r="X131" s="56">
        <f>+Instructions!$C$22</f>
        <v>0</v>
      </c>
      <c r="Y131" s="17">
        <f>ROUND($AB131*(1-X131)+0.004999,2)</f>
        <v>80.2</v>
      </c>
      <c r="Z131" s="52"/>
      <c r="AA131" s="6" t="s">
        <v>271</v>
      </c>
      <c r="AB131" s="39">
        <v>80.2</v>
      </c>
      <c r="AC131" s="60">
        <f>+X131</f>
        <v>0</v>
      </c>
      <c r="AD131" s="17">
        <f>+Y131</f>
        <v>80.2</v>
      </c>
      <c r="AE131" s="12">
        <f>(AH131-AD131)/AH131</f>
        <v>0</v>
      </c>
      <c r="AF131" s="117"/>
      <c r="AG131" s="128">
        <v>5</v>
      </c>
      <c r="AH131" s="105">
        <f>SUM(AK131:AM131)+AF131</f>
        <v>80.2</v>
      </c>
      <c r="AI131" s="52"/>
      <c r="AK131" s="17">
        <f>ROUND(AD131/(1-VLOOKUP(AG131,Group,2,FALSE)),2)</f>
        <v>80.2</v>
      </c>
      <c r="AL131" s="17">
        <f>IF(VLOOKUP(AG131,Group,5,FALSE)="YES",VLOOKUP(ROUND(ROUND(AK131,1)-AK131,2),Round,2,FALSE)+VLOOKUP(AG131,Group,6,FALSE),0)</f>
        <v>0</v>
      </c>
      <c r="AM131" s="17">
        <f>IF(VLOOKUP(AG131,Group,7,FALSE)="",0,ROUND(AK131-0.04999,1)-AK131+AN131)</f>
        <v>0</v>
      </c>
      <c r="AN131" s="17" t="str">
        <f>IF(VLOOKUP(AG131,Group,7,FALSE)="","",VLOOKUP(AG131,Group,7,FALSE))</f>
        <v/>
      </c>
      <c r="AP131" s="31" t="s">
        <v>50</v>
      </c>
    </row>
    <row r="132" spans="2:42" s="3" customFormat="1" ht="9.9499999999999993" customHeight="1" x14ac:dyDescent="0.2">
      <c r="B132" s="112" t="s">
        <v>92</v>
      </c>
      <c r="D132" s="40"/>
      <c r="E132" s="72" t="s">
        <v>93</v>
      </c>
      <c r="F132" s="72"/>
      <c r="G132" s="30" t="s">
        <v>243</v>
      </c>
      <c r="H132" s="30"/>
      <c r="I132" s="30"/>
      <c r="J132" s="30"/>
      <c r="K132" s="30" t="s">
        <v>187</v>
      </c>
      <c r="L132" s="30"/>
      <c r="M132" s="30"/>
      <c r="N132" s="30"/>
      <c r="O132" s="30"/>
      <c r="Q132" s="72"/>
      <c r="R132" s="88" t="s">
        <v>11</v>
      </c>
      <c r="S132" s="29"/>
      <c r="T132" s="39">
        <f t="shared" ref="T132:T133" si="121">IF(Suggested="Yes",AB132,AH132)</f>
        <v>206.45</v>
      </c>
      <c r="U132" s="37" t="s">
        <v>41</v>
      </c>
      <c r="V132" s="5" t="str">
        <f>+Instructions!$B$3</f>
        <v>N</v>
      </c>
      <c r="W132" s="52"/>
      <c r="X132" s="56">
        <f>+Instructions!$C$22</f>
        <v>0</v>
      </c>
      <c r="Y132" s="17">
        <f t="shared" ref="Y132:Y133" si="122">ROUND($AB132*(1-X132)+0.004999,2)</f>
        <v>206.45</v>
      </c>
      <c r="Z132" s="52"/>
      <c r="AA132" s="6" t="s">
        <v>271</v>
      </c>
      <c r="AB132" s="39">
        <v>206.45</v>
      </c>
      <c r="AC132" s="60">
        <f t="shared" ref="AC132:AC133" si="123">+X132</f>
        <v>0</v>
      </c>
      <c r="AD132" s="17">
        <f t="shared" ref="AD132:AD133" si="124">+Y132</f>
        <v>206.45</v>
      </c>
      <c r="AE132" s="12">
        <f t="shared" ref="AE132:AE133" si="125">(AH132-AD132)/AH132</f>
        <v>0</v>
      </c>
      <c r="AF132" s="117"/>
      <c r="AG132" s="128">
        <v>5</v>
      </c>
      <c r="AH132" s="105">
        <f t="shared" ref="AH132:AH133" si="126">SUM(AK132:AM132)+AF132</f>
        <v>206.45</v>
      </c>
      <c r="AI132" s="52"/>
      <c r="AK132" s="17">
        <f t="shared" ref="AK132:AK133" si="127">ROUND(AD132/(1-VLOOKUP(AG132,Group,2,FALSE)),2)</f>
        <v>206.45</v>
      </c>
      <c r="AL132" s="17">
        <f t="shared" ref="AL132:AL133" si="128">IF(VLOOKUP(AG132,Group,5,FALSE)="YES",VLOOKUP(ROUND(ROUND(AK132,1)-AK132,2),Round,2,FALSE)+VLOOKUP(AG132,Group,6,FALSE),0)</f>
        <v>0</v>
      </c>
      <c r="AM132" s="17">
        <f t="shared" ref="AM132:AM133" si="129">IF(VLOOKUP(AG132,Group,7,FALSE)="",0,ROUND(AK132-0.04999,1)-AK132+AN132)</f>
        <v>0</v>
      </c>
      <c r="AN132" s="17" t="str">
        <f t="shared" ref="AN132:AN133" si="130">IF(VLOOKUP(AG132,Group,7,FALSE)="","",VLOOKUP(AG132,Group,7,FALSE))</f>
        <v/>
      </c>
      <c r="AP132" s="31" t="s">
        <v>50</v>
      </c>
    </row>
    <row r="133" spans="2:42" s="3" customFormat="1" ht="9.9499999999999993" customHeight="1" x14ac:dyDescent="0.2">
      <c r="B133" s="112" t="s">
        <v>92</v>
      </c>
      <c r="D133" s="40"/>
      <c r="E133" s="72" t="s">
        <v>255</v>
      </c>
      <c r="F133" s="72"/>
      <c r="G133" s="30" t="s">
        <v>256</v>
      </c>
      <c r="H133" s="30"/>
      <c r="I133" s="30"/>
      <c r="J133" s="30"/>
      <c r="K133" s="30" t="s">
        <v>187</v>
      </c>
      <c r="L133" s="30"/>
      <c r="M133" s="30"/>
      <c r="N133" s="30"/>
      <c r="O133" s="30"/>
      <c r="Q133" s="72"/>
      <c r="R133" s="88"/>
      <c r="S133" s="29"/>
      <c r="T133" s="39">
        <f t="shared" si="121"/>
        <v>362.55</v>
      </c>
      <c r="U133" s="37" t="s">
        <v>41</v>
      </c>
      <c r="V133" s="5" t="str">
        <f>+Instructions!$B$3</f>
        <v>N</v>
      </c>
      <c r="W133" s="52"/>
      <c r="X133" s="56">
        <f>+Instructions!$C$22</f>
        <v>0</v>
      </c>
      <c r="Y133" s="17">
        <f t="shared" si="122"/>
        <v>362.55</v>
      </c>
      <c r="Z133" s="52"/>
      <c r="AA133" s="6" t="s">
        <v>271</v>
      </c>
      <c r="AB133" s="39">
        <v>362.55</v>
      </c>
      <c r="AC133" s="60">
        <f t="shared" si="123"/>
        <v>0</v>
      </c>
      <c r="AD133" s="17">
        <f t="shared" si="124"/>
        <v>362.55</v>
      </c>
      <c r="AE133" s="12">
        <f t="shared" si="125"/>
        <v>0</v>
      </c>
      <c r="AF133" s="117"/>
      <c r="AG133" s="128">
        <v>5</v>
      </c>
      <c r="AH133" s="105">
        <f t="shared" si="126"/>
        <v>362.55</v>
      </c>
      <c r="AI133" s="52"/>
      <c r="AK133" s="17">
        <f t="shared" si="127"/>
        <v>362.55</v>
      </c>
      <c r="AL133" s="17">
        <f t="shared" si="128"/>
        <v>0</v>
      </c>
      <c r="AM133" s="17">
        <f t="shared" si="129"/>
        <v>0</v>
      </c>
      <c r="AN133" s="17" t="str">
        <f t="shared" si="130"/>
        <v/>
      </c>
      <c r="AP133" s="96" t="s">
        <v>50</v>
      </c>
    </row>
    <row r="134" spans="2:42" s="3" customFormat="1" ht="3.95" customHeight="1" x14ac:dyDescent="0.2">
      <c r="B134" s="30"/>
      <c r="P134" s="3" t="s">
        <v>76</v>
      </c>
      <c r="Q134" s="72"/>
      <c r="R134" s="88"/>
      <c r="S134" s="6"/>
      <c r="T134" s="39"/>
      <c r="U134" s="6"/>
      <c r="V134" s="5"/>
      <c r="W134" s="52"/>
      <c r="X134" s="56"/>
      <c r="Y134" s="15"/>
      <c r="Z134" s="52"/>
      <c r="AA134" s="39"/>
      <c r="AB134" s="39"/>
      <c r="AC134" s="55"/>
      <c r="AD134" s="17"/>
      <c r="AE134" s="15"/>
      <c r="AF134" s="65"/>
      <c r="AG134" s="65"/>
      <c r="AH134" s="39"/>
      <c r="AI134" s="52"/>
      <c r="AP134" s="31" t="s">
        <v>50</v>
      </c>
    </row>
    <row r="135" spans="2:42" s="3" customFormat="1" ht="12.75" customHeight="1" x14ac:dyDescent="0.2">
      <c r="C135" s="161" t="s">
        <v>169</v>
      </c>
      <c r="Q135" s="72"/>
      <c r="R135" s="141"/>
      <c r="S135" s="77" t="s">
        <v>96</v>
      </c>
      <c r="T135" s="176" t="s">
        <v>170</v>
      </c>
      <c r="U135" s="177"/>
      <c r="V135" s="5"/>
      <c r="W135" s="52"/>
      <c r="X135" s="56"/>
      <c r="Y135" s="15"/>
      <c r="Z135" s="52"/>
      <c r="AA135" s="39"/>
      <c r="AB135" s="39"/>
      <c r="AC135" s="55"/>
      <c r="AD135" s="17"/>
      <c r="AE135" s="15"/>
      <c r="AF135" s="65"/>
      <c r="AG135" s="65"/>
      <c r="AH135" s="39"/>
      <c r="AI135" s="52"/>
      <c r="AP135" s="31"/>
    </row>
    <row r="136" spans="2:42" s="3" customFormat="1" ht="3.75" customHeight="1" x14ac:dyDescent="0.2">
      <c r="B136" s="30"/>
      <c r="P136" s="3" t="s">
        <v>76</v>
      </c>
      <c r="Q136" s="72"/>
      <c r="R136" s="88"/>
      <c r="S136" s="6"/>
      <c r="T136" s="39"/>
      <c r="U136" s="6"/>
      <c r="V136" s="5"/>
      <c r="W136" s="52"/>
      <c r="X136" s="56"/>
      <c r="Y136" s="15"/>
      <c r="Z136" s="52"/>
      <c r="AA136" s="39"/>
      <c r="AB136" s="39"/>
      <c r="AC136" s="55"/>
      <c r="AD136" s="17"/>
      <c r="AE136" s="15"/>
      <c r="AF136" s="65"/>
      <c r="AG136" s="65"/>
      <c r="AH136" s="39"/>
      <c r="AI136" s="52"/>
      <c r="AP136" s="31" t="s">
        <v>50</v>
      </c>
    </row>
    <row r="137" spans="2:42" s="3" customFormat="1" ht="9.9499999999999993" customHeight="1" x14ac:dyDescent="0.2">
      <c r="B137" s="112" t="s">
        <v>92</v>
      </c>
      <c r="D137" s="40"/>
      <c r="E137" s="72" t="s">
        <v>197</v>
      </c>
      <c r="F137" s="72"/>
      <c r="G137" s="30" t="s">
        <v>196</v>
      </c>
      <c r="H137" s="30"/>
      <c r="I137" s="30"/>
      <c r="J137" s="30"/>
      <c r="K137" s="30" t="s">
        <v>191</v>
      </c>
      <c r="L137" s="30"/>
      <c r="M137" s="30"/>
      <c r="N137" s="30"/>
      <c r="O137" s="30"/>
      <c r="Q137" s="72"/>
      <c r="R137" s="88" t="s">
        <v>11</v>
      </c>
      <c r="S137" s="29"/>
      <c r="T137" s="39">
        <f>IF(Suggested="Yes",AB137,AH137)</f>
        <v>26.75</v>
      </c>
      <c r="U137" s="37" t="s">
        <v>41</v>
      </c>
      <c r="V137" s="5" t="str">
        <f>+Instructions!$B$3</f>
        <v>N</v>
      </c>
      <c r="W137" s="52"/>
      <c r="X137" s="56">
        <f>+Instructions!$C$22</f>
        <v>0</v>
      </c>
      <c r="Y137" s="17">
        <f>ROUND($AB137*(1-X137)+0.004999,2)</f>
        <v>26.75</v>
      </c>
      <c r="Z137" s="52"/>
      <c r="AA137" s="6" t="s">
        <v>272</v>
      </c>
      <c r="AB137" s="39">
        <v>26.75</v>
      </c>
      <c r="AC137" s="60">
        <f>+X137</f>
        <v>0</v>
      </c>
      <c r="AD137" s="17">
        <f>+Y137</f>
        <v>26.75</v>
      </c>
      <c r="AE137" s="12">
        <f>(AH137-AD137)/AH137</f>
        <v>0</v>
      </c>
      <c r="AF137" s="117"/>
      <c r="AG137" s="128">
        <v>5</v>
      </c>
      <c r="AH137" s="105">
        <f>SUM(AK137:AM137)+AF137</f>
        <v>26.75</v>
      </c>
      <c r="AI137" s="52"/>
      <c r="AK137" s="17">
        <f>ROUND(AD137/(1-VLOOKUP(AG137,Group,2,FALSE)),2)</f>
        <v>26.75</v>
      </c>
      <c r="AL137" s="17">
        <f>IF(VLOOKUP(AG137,Group,5,FALSE)="YES",VLOOKUP(ROUND(ROUND(AK137,1)-AK137,2),Round,2,FALSE)+VLOOKUP(AG137,Group,6,FALSE),0)</f>
        <v>0</v>
      </c>
      <c r="AM137" s="17">
        <f>IF(VLOOKUP(AG137,Group,7,FALSE)="",0,ROUND(AK137-0.04999,1)-AK137+AN137)</f>
        <v>0</v>
      </c>
      <c r="AN137" s="17" t="str">
        <f>IF(VLOOKUP(AG137,Group,7,FALSE)="","",VLOOKUP(AG137,Group,7,FALSE))</f>
        <v/>
      </c>
      <c r="AP137" s="31" t="s">
        <v>50</v>
      </c>
    </row>
    <row r="138" spans="2:42" s="3" customFormat="1" ht="9.9499999999999993" customHeight="1" x14ac:dyDescent="0.2">
      <c r="B138" s="112" t="s">
        <v>92</v>
      </c>
      <c r="D138" s="40"/>
      <c r="E138" s="72" t="s">
        <v>199</v>
      </c>
      <c r="F138" s="72"/>
      <c r="G138" s="30" t="s">
        <v>198</v>
      </c>
      <c r="H138" s="30"/>
      <c r="I138" s="30"/>
      <c r="J138" s="30"/>
      <c r="K138" s="30" t="s">
        <v>191</v>
      </c>
      <c r="L138" s="30"/>
      <c r="M138" s="30"/>
      <c r="N138" s="30"/>
      <c r="O138" s="30"/>
      <c r="Q138" s="72"/>
      <c r="R138" s="88"/>
      <c r="S138" s="29"/>
      <c r="T138" s="39">
        <f t="shared" ref="T138" si="131">IF(Suggested="Yes",AB138,AH138)</f>
        <v>53.95</v>
      </c>
      <c r="U138" s="37" t="s">
        <v>41</v>
      </c>
      <c r="V138" s="5" t="str">
        <f>+Instructions!$B$3</f>
        <v>N</v>
      </c>
      <c r="W138" s="52"/>
      <c r="X138" s="56">
        <f>+Instructions!$C$22</f>
        <v>0</v>
      </c>
      <c r="Y138" s="17">
        <f t="shared" ref="Y138" si="132">ROUND($AB138*(1-X138)+0.004999,2)</f>
        <v>53.95</v>
      </c>
      <c r="Z138" s="52"/>
      <c r="AA138" s="6" t="s">
        <v>271</v>
      </c>
      <c r="AB138" s="39">
        <v>53.95</v>
      </c>
      <c r="AC138" s="60">
        <f t="shared" ref="AC138" si="133">+X138</f>
        <v>0</v>
      </c>
      <c r="AD138" s="17">
        <f t="shared" ref="AD138" si="134">+Y138</f>
        <v>53.95</v>
      </c>
      <c r="AE138" s="12">
        <f t="shared" ref="AE138" si="135">(AH138-AD138)/AH138</f>
        <v>0</v>
      </c>
      <c r="AF138" s="117"/>
      <c r="AG138" s="128">
        <v>5</v>
      </c>
      <c r="AH138" s="105">
        <f t="shared" ref="AH138" si="136">SUM(AK138:AM138)+AF138</f>
        <v>53.95</v>
      </c>
      <c r="AI138" s="52"/>
      <c r="AK138" s="17">
        <f t="shared" ref="AK138" si="137">ROUND(AD138/(1-VLOOKUP(AG138,Group,2,FALSE)),2)</f>
        <v>53.95</v>
      </c>
      <c r="AL138" s="17">
        <f t="shared" ref="AL138" si="138">IF(VLOOKUP(AG138,Group,5,FALSE)="YES",VLOOKUP(ROUND(ROUND(AK138,1)-AK138,2),Round,2,FALSE)+VLOOKUP(AG138,Group,6,FALSE),0)</f>
        <v>0</v>
      </c>
      <c r="AM138" s="17">
        <f t="shared" ref="AM138" si="139">IF(VLOOKUP(AG138,Group,7,FALSE)="",0,ROUND(AK138-0.04999,1)-AK138+AN138)</f>
        <v>0</v>
      </c>
      <c r="AN138" s="17" t="str">
        <f t="shared" ref="AN138" si="140">IF(VLOOKUP(AG138,Group,7,FALSE)="","",VLOOKUP(AG138,Group,7,FALSE))</f>
        <v/>
      </c>
      <c r="AP138" s="31" t="s">
        <v>50</v>
      </c>
    </row>
    <row r="139" spans="2:42" s="3" customFormat="1" ht="9.9499999999999993" customHeight="1" x14ac:dyDescent="0.2">
      <c r="B139" s="112" t="s">
        <v>92</v>
      </c>
      <c r="D139" s="40"/>
      <c r="E139" s="72" t="s">
        <v>190</v>
      </c>
      <c r="F139" s="72"/>
      <c r="G139" s="30" t="s">
        <v>188</v>
      </c>
      <c r="H139" s="30"/>
      <c r="I139" s="30"/>
      <c r="J139" s="30"/>
      <c r="K139" s="30" t="s">
        <v>94</v>
      </c>
      <c r="L139" s="30"/>
      <c r="M139" s="30"/>
      <c r="N139" s="30"/>
      <c r="O139" s="30"/>
      <c r="Q139" s="72"/>
      <c r="R139" s="88" t="s">
        <v>11</v>
      </c>
      <c r="S139" s="29"/>
      <c r="T139" s="39">
        <f t="shared" ref="T139:T142" si="141">IF(Suggested="Yes",AB139,AH139)</f>
        <v>16.899999999999999</v>
      </c>
      <c r="U139" s="37" t="s">
        <v>41</v>
      </c>
      <c r="V139" s="5" t="str">
        <f>+Instructions!$B$3</f>
        <v>N</v>
      </c>
      <c r="W139" s="52"/>
      <c r="X139" s="56">
        <f>+Instructions!$C$22</f>
        <v>0</v>
      </c>
      <c r="Y139" s="17">
        <f t="shared" ref="Y139:Y142" si="142">ROUND($AB139*(1-X139)+0.004999,2)</f>
        <v>16.899999999999999</v>
      </c>
      <c r="Z139" s="52"/>
      <c r="AA139" s="6" t="s">
        <v>271</v>
      </c>
      <c r="AB139" s="39">
        <v>16.899999999999999</v>
      </c>
      <c r="AC139" s="60">
        <f t="shared" ref="AC139:AC142" si="143">+X139</f>
        <v>0</v>
      </c>
      <c r="AD139" s="17">
        <f t="shared" ref="AD139:AD142" si="144">+Y139</f>
        <v>16.899999999999999</v>
      </c>
      <c r="AE139" s="12">
        <f t="shared" ref="AE139:AE142" si="145">(AH139-AD139)/AH139</f>
        <v>0</v>
      </c>
      <c r="AF139" s="117"/>
      <c r="AG139" s="128">
        <v>5</v>
      </c>
      <c r="AH139" s="105">
        <f t="shared" ref="AH139:AH142" si="146">SUM(AK139:AM139)+AF139</f>
        <v>16.899999999999999</v>
      </c>
      <c r="AI139" s="52"/>
      <c r="AK139" s="17">
        <f t="shared" ref="AK139:AK142" si="147">ROUND(AD139/(1-VLOOKUP(AG139,Group,2,FALSE)),2)</f>
        <v>16.899999999999999</v>
      </c>
      <c r="AL139" s="17">
        <f t="shared" ref="AL139:AL142" si="148">IF(VLOOKUP(AG139,Group,5,FALSE)="YES",VLOOKUP(ROUND(ROUND(AK139,1)-AK139,2),Round,2,FALSE)+VLOOKUP(AG139,Group,6,FALSE),0)</f>
        <v>0</v>
      </c>
      <c r="AM139" s="17">
        <f t="shared" ref="AM139:AM142" si="149">IF(VLOOKUP(AG139,Group,7,FALSE)="",0,ROUND(AK139-0.04999,1)-AK139+AN139)</f>
        <v>0</v>
      </c>
      <c r="AN139" s="17" t="str">
        <f t="shared" ref="AN139:AN142" si="150">IF(VLOOKUP(AG139,Group,7,FALSE)="","",VLOOKUP(AG139,Group,7,FALSE))</f>
        <v/>
      </c>
      <c r="AP139" s="31" t="s">
        <v>50</v>
      </c>
    </row>
    <row r="140" spans="2:42" s="3" customFormat="1" ht="9.9499999999999993" customHeight="1" x14ac:dyDescent="0.2">
      <c r="B140" s="112" t="s">
        <v>92</v>
      </c>
      <c r="D140" s="40"/>
      <c r="E140" s="72" t="s">
        <v>190</v>
      </c>
      <c r="F140" s="72"/>
      <c r="G140" s="30" t="s">
        <v>189</v>
      </c>
      <c r="H140" s="30"/>
      <c r="I140" s="30"/>
      <c r="J140" s="30"/>
      <c r="K140" s="30" t="s">
        <v>95</v>
      </c>
      <c r="L140" s="30"/>
      <c r="M140" s="30"/>
      <c r="N140" s="30"/>
      <c r="O140" s="30"/>
      <c r="Q140" s="72"/>
      <c r="R140" s="88" t="s">
        <v>11</v>
      </c>
      <c r="S140" s="29"/>
      <c r="T140" s="39">
        <f t="shared" si="141"/>
        <v>16.899999999999999</v>
      </c>
      <c r="U140" s="37" t="s">
        <v>41</v>
      </c>
      <c r="V140" s="5" t="str">
        <f>+Instructions!$B$3</f>
        <v>N</v>
      </c>
      <c r="W140" s="52"/>
      <c r="X140" s="56">
        <f>+Instructions!$C$22</f>
        <v>0</v>
      </c>
      <c r="Y140" s="17">
        <f t="shared" si="142"/>
        <v>16.899999999999999</v>
      </c>
      <c r="Z140" s="52"/>
      <c r="AA140" s="6" t="s">
        <v>271</v>
      </c>
      <c r="AB140" s="39">
        <v>16.899999999999999</v>
      </c>
      <c r="AC140" s="60">
        <f t="shared" si="143"/>
        <v>0</v>
      </c>
      <c r="AD140" s="17">
        <f t="shared" si="144"/>
        <v>16.899999999999999</v>
      </c>
      <c r="AE140" s="12">
        <f t="shared" si="145"/>
        <v>0</v>
      </c>
      <c r="AF140" s="117"/>
      <c r="AG140" s="128">
        <v>5</v>
      </c>
      <c r="AH140" s="105">
        <f t="shared" si="146"/>
        <v>16.899999999999999</v>
      </c>
      <c r="AI140" s="52"/>
      <c r="AK140" s="17">
        <f t="shared" si="147"/>
        <v>16.899999999999999</v>
      </c>
      <c r="AL140" s="17">
        <f t="shared" si="148"/>
        <v>0</v>
      </c>
      <c r="AM140" s="17">
        <f t="shared" si="149"/>
        <v>0</v>
      </c>
      <c r="AN140" s="17" t="str">
        <f t="shared" si="150"/>
        <v/>
      </c>
      <c r="AP140" s="31" t="s">
        <v>50</v>
      </c>
    </row>
    <row r="141" spans="2:42" s="3" customFormat="1" ht="9.9499999999999993" customHeight="1" x14ac:dyDescent="0.2">
      <c r="B141" s="112" t="s">
        <v>92</v>
      </c>
      <c r="D141" s="40"/>
      <c r="E141" s="72" t="s">
        <v>268</v>
      </c>
      <c r="F141" s="72"/>
      <c r="G141" s="30" t="s">
        <v>266</v>
      </c>
      <c r="H141" s="30"/>
      <c r="I141" s="30"/>
      <c r="J141" s="30"/>
      <c r="K141" s="30" t="s">
        <v>267</v>
      </c>
      <c r="L141" s="30"/>
      <c r="M141" s="30"/>
      <c r="N141" s="30"/>
      <c r="O141" s="30"/>
      <c r="Q141" s="72"/>
      <c r="R141" s="88"/>
      <c r="S141" s="29"/>
      <c r="T141" s="39">
        <f t="shared" si="141"/>
        <v>326.7</v>
      </c>
      <c r="U141" s="37" t="s">
        <v>41</v>
      </c>
      <c r="V141" s="5" t="str">
        <f>+Instructions!$B$3</f>
        <v>N</v>
      </c>
      <c r="W141" s="52"/>
      <c r="X141" s="56">
        <f>+Instructions!$C$22</f>
        <v>0</v>
      </c>
      <c r="Y141" s="17">
        <f t="shared" si="142"/>
        <v>326.7</v>
      </c>
      <c r="Z141" s="52"/>
      <c r="AA141" s="6" t="s">
        <v>270</v>
      </c>
      <c r="AB141" s="39">
        <v>326.7</v>
      </c>
      <c r="AC141" s="60">
        <f t="shared" si="143"/>
        <v>0</v>
      </c>
      <c r="AD141" s="17">
        <f t="shared" si="144"/>
        <v>326.7</v>
      </c>
      <c r="AE141" s="12">
        <f t="shared" si="145"/>
        <v>0</v>
      </c>
      <c r="AF141" s="117"/>
      <c r="AG141" s="128">
        <v>5</v>
      </c>
      <c r="AH141" s="105">
        <f t="shared" si="146"/>
        <v>326.7</v>
      </c>
      <c r="AI141" s="52"/>
      <c r="AK141" s="17">
        <f t="shared" si="147"/>
        <v>326.7</v>
      </c>
      <c r="AL141" s="17">
        <f t="shared" si="148"/>
        <v>0</v>
      </c>
      <c r="AM141" s="17">
        <f t="shared" si="149"/>
        <v>0</v>
      </c>
      <c r="AN141" s="17" t="str">
        <f t="shared" si="150"/>
        <v/>
      </c>
      <c r="AP141" s="96" t="s">
        <v>50</v>
      </c>
    </row>
    <row r="142" spans="2:42" s="3" customFormat="1" ht="9.9499999999999993" customHeight="1" x14ac:dyDescent="0.2">
      <c r="B142" s="112" t="s">
        <v>92</v>
      </c>
      <c r="D142" s="40"/>
      <c r="E142" s="72" t="s">
        <v>190</v>
      </c>
      <c r="F142" s="72"/>
      <c r="G142" s="30" t="s">
        <v>257</v>
      </c>
      <c r="H142" s="30"/>
      <c r="I142" s="30"/>
      <c r="J142" s="30"/>
      <c r="K142" s="30" t="s">
        <v>258</v>
      </c>
      <c r="L142" s="30"/>
      <c r="M142" s="30"/>
      <c r="N142" s="30"/>
      <c r="O142" s="30"/>
      <c r="Q142" s="72"/>
      <c r="R142" s="88"/>
      <c r="S142" s="29"/>
      <c r="T142" s="39">
        <f t="shared" si="141"/>
        <v>43.25</v>
      </c>
      <c r="U142" s="37" t="s">
        <v>41</v>
      </c>
      <c r="V142" s="5" t="str">
        <f>+Instructions!$B$3</f>
        <v>N</v>
      </c>
      <c r="W142" s="52"/>
      <c r="X142" s="56">
        <f>+Instructions!$C$22</f>
        <v>0</v>
      </c>
      <c r="Y142" s="17">
        <f t="shared" si="142"/>
        <v>43.25</v>
      </c>
      <c r="Z142" s="52"/>
      <c r="AA142" s="6" t="s">
        <v>271</v>
      </c>
      <c r="AB142" s="39">
        <v>43.25</v>
      </c>
      <c r="AC142" s="60">
        <f t="shared" si="143"/>
        <v>0</v>
      </c>
      <c r="AD142" s="17">
        <f t="shared" si="144"/>
        <v>43.25</v>
      </c>
      <c r="AE142" s="12">
        <f t="shared" si="145"/>
        <v>0</v>
      </c>
      <c r="AF142" s="117"/>
      <c r="AG142" s="128">
        <v>5</v>
      </c>
      <c r="AH142" s="105">
        <f t="shared" si="146"/>
        <v>43.25</v>
      </c>
      <c r="AI142" s="52"/>
      <c r="AK142" s="17">
        <f t="shared" si="147"/>
        <v>43.25</v>
      </c>
      <c r="AL142" s="17">
        <f t="shared" si="148"/>
        <v>0</v>
      </c>
      <c r="AM142" s="17">
        <f t="shared" si="149"/>
        <v>0</v>
      </c>
      <c r="AN142" s="17" t="str">
        <f t="shared" si="150"/>
        <v/>
      </c>
      <c r="AP142" s="96" t="s">
        <v>50</v>
      </c>
    </row>
    <row r="143" spans="2:42" s="3" customFormat="1" ht="3.95" customHeight="1" x14ac:dyDescent="0.2">
      <c r="Q143" s="4"/>
      <c r="R143" s="6"/>
      <c r="S143" s="6"/>
      <c r="T143" s="21"/>
      <c r="V143" s="5"/>
      <c r="W143" s="52"/>
      <c r="X143" s="56"/>
      <c r="Y143" s="15"/>
      <c r="Z143" s="52"/>
      <c r="AA143" s="39"/>
      <c r="AB143" s="39"/>
      <c r="AC143" s="55"/>
      <c r="AD143" s="17"/>
      <c r="AE143" s="15"/>
      <c r="AF143" s="65"/>
      <c r="AG143" s="65"/>
      <c r="AH143" s="17"/>
      <c r="AI143" s="52"/>
      <c r="AJ143" s="120"/>
      <c r="AK143" s="17"/>
      <c r="AL143" s="17"/>
      <c r="AM143" s="17"/>
      <c r="AN143" s="17"/>
      <c r="AP143" s="31"/>
    </row>
    <row r="144" spans="2:42" s="3" customFormat="1" ht="9.9499999999999993" customHeight="1" x14ac:dyDescent="0.2">
      <c r="Q144" s="4"/>
      <c r="R144" s="6"/>
      <c r="S144" s="6"/>
      <c r="T144" s="21"/>
      <c r="V144" s="5"/>
      <c r="W144" s="52"/>
      <c r="X144" s="56"/>
      <c r="Y144" s="15"/>
      <c r="Z144" s="52"/>
      <c r="AA144" s="39"/>
      <c r="AB144" s="39"/>
      <c r="AC144" s="55"/>
      <c r="AD144" s="17"/>
      <c r="AE144" s="15"/>
      <c r="AF144" s="65"/>
      <c r="AG144" s="65"/>
      <c r="AH144" s="17"/>
      <c r="AI144" s="52"/>
      <c r="AJ144" s="120"/>
      <c r="AK144" s="17"/>
      <c r="AL144" s="17"/>
      <c r="AM144" s="17"/>
      <c r="AN144" s="17"/>
      <c r="AP144" s="31"/>
    </row>
    <row r="145" spans="17:42" s="3" customFormat="1" ht="9.9499999999999993" customHeight="1" x14ac:dyDescent="0.2">
      <c r="Q145" s="4"/>
      <c r="R145" s="6"/>
      <c r="S145" s="6"/>
      <c r="T145" s="21"/>
      <c r="V145" s="5"/>
      <c r="W145" s="52"/>
      <c r="X145" s="56"/>
      <c r="Y145" s="15"/>
      <c r="Z145" s="52"/>
      <c r="AA145" s="39"/>
      <c r="AB145" s="39"/>
      <c r="AC145" s="55"/>
      <c r="AD145" s="17"/>
      <c r="AE145" s="15"/>
      <c r="AF145" s="65"/>
      <c r="AG145" s="65"/>
      <c r="AH145" s="17"/>
      <c r="AI145" s="52"/>
      <c r="AJ145" s="120"/>
      <c r="AK145" s="17"/>
      <c r="AL145" s="17"/>
      <c r="AM145" s="17"/>
      <c r="AN145" s="17"/>
      <c r="AP145" s="31"/>
    </row>
    <row r="146" spans="17:42" s="3" customFormat="1" ht="9.9499999999999993" customHeight="1" x14ac:dyDescent="0.2">
      <c r="Q146" s="4"/>
      <c r="R146" s="6"/>
      <c r="S146" s="6"/>
      <c r="T146" s="21"/>
      <c r="V146" s="5"/>
      <c r="W146" s="52"/>
      <c r="X146" s="56"/>
      <c r="Y146" s="15"/>
      <c r="Z146" s="52"/>
      <c r="AA146" s="39"/>
      <c r="AB146" s="39"/>
      <c r="AC146" s="55"/>
      <c r="AD146" s="17"/>
      <c r="AE146" s="15"/>
      <c r="AF146" s="65"/>
      <c r="AG146" s="65"/>
      <c r="AH146" s="17"/>
      <c r="AI146" s="52"/>
      <c r="AJ146" s="120"/>
      <c r="AK146" s="17"/>
      <c r="AL146" s="17"/>
      <c r="AM146" s="17"/>
      <c r="AN146" s="17"/>
      <c r="AP146" s="31"/>
    </row>
    <row r="147" spans="17:42" s="3" customFormat="1" ht="9.9499999999999993" customHeight="1" x14ac:dyDescent="0.2">
      <c r="Q147" s="4"/>
      <c r="R147" s="6"/>
      <c r="S147" s="6"/>
      <c r="T147" s="21"/>
      <c r="V147" s="5"/>
      <c r="W147" s="52"/>
      <c r="X147" s="56"/>
      <c r="Y147" s="15"/>
      <c r="Z147" s="52"/>
      <c r="AA147" s="39"/>
      <c r="AB147" s="39"/>
      <c r="AC147" s="55"/>
      <c r="AD147" s="17"/>
      <c r="AE147" s="15"/>
      <c r="AF147" s="65"/>
      <c r="AG147" s="65"/>
      <c r="AH147" s="17"/>
      <c r="AI147" s="52"/>
      <c r="AJ147" s="120"/>
      <c r="AK147" s="17"/>
      <c r="AL147" s="17"/>
      <c r="AM147" s="17"/>
      <c r="AN147" s="17"/>
      <c r="AP147" s="31"/>
    </row>
    <row r="148" spans="17:42" s="3" customFormat="1" ht="9.9499999999999993" customHeight="1" x14ac:dyDescent="0.2">
      <c r="Q148" s="4"/>
      <c r="R148" s="6"/>
      <c r="S148" s="6"/>
      <c r="T148" s="21"/>
      <c r="V148" s="5"/>
      <c r="W148" s="52"/>
      <c r="X148" s="56"/>
      <c r="Y148" s="15"/>
      <c r="Z148" s="52"/>
      <c r="AA148" s="39"/>
      <c r="AB148" s="39"/>
      <c r="AC148" s="55"/>
      <c r="AD148" s="17"/>
      <c r="AE148" s="15"/>
      <c r="AF148" s="65"/>
      <c r="AG148" s="65"/>
      <c r="AH148" s="17"/>
      <c r="AI148" s="52"/>
      <c r="AJ148" s="120"/>
      <c r="AK148" s="17"/>
      <c r="AL148" s="17"/>
      <c r="AM148" s="17"/>
      <c r="AN148" s="17"/>
      <c r="AP148" s="31"/>
    </row>
    <row r="149" spans="17:42" s="3" customFormat="1" ht="9.9499999999999993" customHeight="1" x14ac:dyDescent="0.2">
      <c r="Q149" s="4"/>
      <c r="R149" s="6"/>
      <c r="S149" s="6"/>
      <c r="T149" s="21"/>
      <c r="V149" s="5"/>
      <c r="W149" s="52"/>
      <c r="X149" s="56"/>
      <c r="Y149" s="15"/>
      <c r="Z149" s="52"/>
      <c r="AA149" s="39"/>
      <c r="AB149" s="39"/>
      <c r="AC149" s="55"/>
      <c r="AD149" s="17"/>
      <c r="AE149" s="15"/>
      <c r="AF149" s="65"/>
      <c r="AG149" s="65"/>
      <c r="AH149" s="17"/>
      <c r="AI149" s="52"/>
      <c r="AJ149" s="120"/>
      <c r="AK149" s="17"/>
      <c r="AL149" s="17"/>
      <c r="AM149" s="17"/>
      <c r="AN149" s="17"/>
      <c r="AP149" s="31"/>
    </row>
    <row r="150" spans="17:42" s="3" customFormat="1" ht="9.9499999999999993" customHeight="1" x14ac:dyDescent="0.2">
      <c r="Q150" s="4"/>
      <c r="R150" s="6"/>
      <c r="S150" s="6"/>
      <c r="T150" s="21"/>
      <c r="V150" s="5"/>
      <c r="W150" s="52"/>
      <c r="X150" s="56"/>
      <c r="Y150" s="15"/>
      <c r="Z150" s="52"/>
      <c r="AA150" s="39"/>
      <c r="AB150" s="39"/>
      <c r="AC150" s="55"/>
      <c r="AD150" s="17"/>
      <c r="AE150" s="15"/>
      <c r="AF150" s="65"/>
      <c r="AG150" s="65"/>
      <c r="AH150" s="17"/>
      <c r="AI150" s="52"/>
      <c r="AJ150" s="120"/>
      <c r="AK150" s="17"/>
      <c r="AL150" s="17"/>
      <c r="AM150" s="17"/>
      <c r="AN150" s="17"/>
      <c r="AP150" s="31"/>
    </row>
    <row r="151" spans="17:42" s="3" customFormat="1" ht="9.9499999999999993" customHeight="1" x14ac:dyDescent="0.2">
      <c r="Q151" s="4"/>
      <c r="R151" s="6"/>
      <c r="S151" s="6"/>
      <c r="T151" s="21"/>
      <c r="V151" s="5"/>
      <c r="W151" s="52"/>
      <c r="X151" s="56"/>
      <c r="Y151" s="15"/>
      <c r="Z151" s="52"/>
      <c r="AA151" s="39"/>
      <c r="AB151" s="39"/>
      <c r="AC151" s="55"/>
      <c r="AD151" s="17"/>
      <c r="AE151" s="15"/>
      <c r="AF151" s="65"/>
      <c r="AG151" s="65"/>
      <c r="AH151" s="17"/>
      <c r="AI151" s="52"/>
      <c r="AJ151" s="120"/>
      <c r="AK151" s="17"/>
      <c r="AL151" s="17"/>
      <c r="AM151" s="17"/>
      <c r="AN151" s="17"/>
      <c r="AP151" s="31"/>
    </row>
    <row r="152" spans="17:42" s="3" customFormat="1" ht="9.9499999999999993" customHeight="1" x14ac:dyDescent="0.2">
      <c r="Q152" s="4"/>
      <c r="R152" s="6"/>
      <c r="S152" s="6"/>
      <c r="T152" s="21"/>
      <c r="V152" s="5"/>
      <c r="W152" s="52"/>
      <c r="X152" s="56"/>
      <c r="Y152" s="15"/>
      <c r="Z152" s="52"/>
      <c r="AA152" s="39"/>
      <c r="AB152" s="39"/>
      <c r="AC152" s="55"/>
      <c r="AD152" s="17"/>
      <c r="AE152" s="15"/>
      <c r="AF152" s="65"/>
      <c r="AG152" s="65"/>
      <c r="AH152" s="17"/>
      <c r="AI152" s="52"/>
      <c r="AJ152" s="120"/>
      <c r="AK152" s="17"/>
      <c r="AL152" s="17"/>
      <c r="AM152" s="17"/>
      <c r="AN152" s="17"/>
      <c r="AP152" s="31"/>
    </row>
    <row r="153" spans="17:42" s="3" customFormat="1" ht="9.9499999999999993" customHeight="1" x14ac:dyDescent="0.2">
      <c r="Q153" s="4"/>
      <c r="R153" s="6"/>
      <c r="S153" s="6"/>
      <c r="T153" s="21"/>
      <c r="V153" s="5"/>
      <c r="W153" s="52"/>
      <c r="X153" s="56"/>
      <c r="Y153" s="15"/>
      <c r="Z153" s="52"/>
      <c r="AA153" s="39"/>
      <c r="AB153" s="39"/>
      <c r="AC153" s="55"/>
      <c r="AD153" s="17"/>
      <c r="AE153" s="15"/>
      <c r="AF153" s="65"/>
      <c r="AG153" s="65"/>
      <c r="AH153" s="17"/>
      <c r="AI153" s="52"/>
      <c r="AJ153" s="120"/>
      <c r="AK153" s="17"/>
      <c r="AL153" s="17"/>
      <c r="AM153" s="17"/>
      <c r="AN153" s="17"/>
      <c r="AP153" s="31"/>
    </row>
    <row r="154" spans="17:42" s="3" customFormat="1" ht="9.9499999999999993" customHeight="1" x14ac:dyDescent="0.2">
      <c r="Q154" s="4"/>
      <c r="R154" s="6"/>
      <c r="S154" s="6"/>
      <c r="T154" s="21"/>
      <c r="V154" s="5"/>
      <c r="W154" s="52"/>
      <c r="X154" s="56"/>
      <c r="Y154" s="15"/>
      <c r="Z154" s="52"/>
      <c r="AA154" s="39"/>
      <c r="AB154" s="39"/>
      <c r="AC154" s="55"/>
      <c r="AD154" s="17"/>
      <c r="AE154" s="15"/>
      <c r="AF154" s="65"/>
      <c r="AG154" s="65"/>
      <c r="AH154" s="17"/>
      <c r="AI154" s="52"/>
      <c r="AJ154" s="120"/>
      <c r="AK154" s="17"/>
      <c r="AL154" s="17"/>
      <c r="AM154" s="17"/>
      <c r="AN154" s="17"/>
      <c r="AP154" s="31"/>
    </row>
    <row r="155" spans="17:42" s="3" customFormat="1" ht="9.9499999999999993" customHeight="1" x14ac:dyDescent="0.2">
      <c r="Q155" s="4"/>
      <c r="R155" s="6"/>
      <c r="S155" s="6"/>
      <c r="T155" s="21"/>
      <c r="V155" s="5"/>
      <c r="W155" s="52"/>
      <c r="X155" s="56"/>
      <c r="Y155" s="15"/>
      <c r="Z155" s="52"/>
      <c r="AA155" s="39"/>
      <c r="AB155" s="39"/>
      <c r="AC155" s="55"/>
      <c r="AD155" s="17"/>
      <c r="AE155" s="15"/>
      <c r="AF155" s="65"/>
      <c r="AG155" s="65"/>
      <c r="AH155" s="17"/>
      <c r="AI155" s="52"/>
      <c r="AJ155" s="120"/>
      <c r="AK155" s="17"/>
      <c r="AL155" s="17"/>
      <c r="AM155" s="17"/>
      <c r="AN155" s="17"/>
      <c r="AP155" s="31"/>
    </row>
    <row r="156" spans="17:42" s="3" customFormat="1" ht="9.9499999999999993" customHeight="1" x14ac:dyDescent="0.2">
      <c r="Q156" s="4"/>
      <c r="R156" s="6"/>
      <c r="S156" s="6"/>
      <c r="T156" s="21"/>
      <c r="V156" s="5"/>
      <c r="W156" s="52"/>
      <c r="X156" s="56"/>
      <c r="Y156" s="15"/>
      <c r="Z156" s="52"/>
      <c r="AA156" s="39"/>
      <c r="AB156" s="39"/>
      <c r="AC156" s="55"/>
      <c r="AD156" s="17"/>
      <c r="AE156" s="15"/>
      <c r="AF156" s="65"/>
      <c r="AG156" s="65"/>
      <c r="AH156" s="17"/>
      <c r="AI156" s="52"/>
      <c r="AJ156" s="120"/>
      <c r="AK156" s="17"/>
      <c r="AL156" s="17"/>
      <c r="AM156" s="17"/>
      <c r="AN156" s="17"/>
      <c r="AP156" s="31"/>
    </row>
    <row r="157" spans="17:42" s="3" customFormat="1" ht="9.9499999999999993" customHeight="1" x14ac:dyDescent="0.2">
      <c r="Q157" s="4"/>
      <c r="R157" s="6"/>
      <c r="S157" s="6"/>
      <c r="T157" s="21"/>
      <c r="V157" s="5"/>
      <c r="W157" s="52"/>
      <c r="X157" s="56"/>
      <c r="Y157" s="15"/>
      <c r="Z157" s="52"/>
      <c r="AA157" s="39"/>
      <c r="AB157" s="39"/>
      <c r="AC157" s="55"/>
      <c r="AD157" s="17"/>
      <c r="AE157" s="15"/>
      <c r="AF157" s="65"/>
      <c r="AG157" s="65"/>
      <c r="AH157" s="17"/>
      <c r="AI157" s="52"/>
      <c r="AJ157" s="120"/>
      <c r="AK157" s="17"/>
      <c r="AL157" s="17"/>
      <c r="AM157" s="17"/>
      <c r="AN157" s="17"/>
      <c r="AP157" s="31"/>
    </row>
    <row r="158" spans="17:42" s="3" customFormat="1" ht="9.9499999999999993" customHeight="1" x14ac:dyDescent="0.2">
      <c r="Q158" s="4"/>
      <c r="R158" s="6"/>
      <c r="S158" s="6"/>
      <c r="T158" s="21"/>
      <c r="V158" s="5"/>
      <c r="W158" s="52"/>
      <c r="X158" s="56"/>
      <c r="Y158" s="15"/>
      <c r="Z158" s="52"/>
      <c r="AA158" s="39"/>
      <c r="AB158" s="39"/>
      <c r="AC158" s="55"/>
      <c r="AD158" s="17"/>
      <c r="AE158" s="15"/>
      <c r="AF158" s="65"/>
      <c r="AG158" s="65"/>
      <c r="AH158" s="17"/>
      <c r="AI158" s="52"/>
      <c r="AJ158" s="120"/>
      <c r="AK158" s="17"/>
      <c r="AL158" s="17"/>
      <c r="AM158" s="17"/>
      <c r="AN158" s="17"/>
      <c r="AP158" s="31"/>
    </row>
    <row r="159" spans="17:42" s="3" customFormat="1" ht="9.9499999999999993" customHeight="1" x14ac:dyDescent="0.2">
      <c r="Q159" s="4"/>
      <c r="R159" s="6"/>
      <c r="S159" s="6"/>
      <c r="T159" s="21"/>
      <c r="V159" s="5"/>
      <c r="W159" s="52"/>
      <c r="X159" s="56"/>
      <c r="Y159" s="15"/>
      <c r="Z159" s="52"/>
      <c r="AA159" s="39"/>
      <c r="AB159" s="39"/>
      <c r="AC159" s="55"/>
      <c r="AD159" s="17"/>
      <c r="AE159" s="15"/>
      <c r="AF159" s="65"/>
      <c r="AG159" s="65"/>
      <c r="AH159" s="17"/>
      <c r="AI159" s="52"/>
      <c r="AJ159" s="120"/>
      <c r="AK159" s="17"/>
      <c r="AL159" s="17"/>
      <c r="AM159" s="17"/>
      <c r="AN159" s="17"/>
      <c r="AP159" s="31"/>
    </row>
    <row r="160" spans="17:42" s="3" customFormat="1" ht="9.9499999999999993" customHeight="1" x14ac:dyDescent="0.2">
      <c r="Q160" s="4"/>
      <c r="R160" s="6"/>
      <c r="S160" s="6"/>
      <c r="T160" s="21"/>
      <c r="V160" s="5"/>
      <c r="W160" s="52"/>
      <c r="X160" s="56"/>
      <c r="Y160" s="15"/>
      <c r="Z160" s="52"/>
      <c r="AA160" s="39"/>
      <c r="AB160" s="39"/>
      <c r="AC160" s="55"/>
      <c r="AD160" s="17"/>
      <c r="AE160" s="15"/>
      <c r="AF160" s="65"/>
      <c r="AG160" s="65"/>
      <c r="AH160" s="17"/>
      <c r="AI160" s="52"/>
      <c r="AJ160" s="120"/>
      <c r="AK160" s="17"/>
      <c r="AL160" s="17"/>
      <c r="AM160" s="17"/>
      <c r="AN160" s="17"/>
      <c r="AP160" s="31"/>
    </row>
    <row r="161" spans="1:43" s="3" customFormat="1" ht="9.9499999999999993" customHeight="1" x14ac:dyDescent="0.2">
      <c r="Q161" s="4"/>
      <c r="R161" s="6"/>
      <c r="S161" s="6"/>
      <c r="T161" s="21"/>
      <c r="V161" s="5"/>
      <c r="W161" s="52"/>
      <c r="X161" s="56"/>
      <c r="Y161" s="15"/>
      <c r="Z161" s="52"/>
      <c r="AA161" s="39"/>
      <c r="AB161" s="39"/>
      <c r="AC161" s="55"/>
      <c r="AD161" s="17"/>
      <c r="AE161" s="15"/>
      <c r="AF161" s="65"/>
      <c r="AG161" s="65"/>
      <c r="AH161" s="17"/>
      <c r="AI161" s="52"/>
      <c r="AJ161" s="120"/>
      <c r="AK161" s="17"/>
      <c r="AL161" s="17"/>
      <c r="AM161" s="17"/>
      <c r="AN161" s="17"/>
      <c r="AP161" s="31"/>
    </row>
    <row r="162" spans="1:43" s="3" customFormat="1" ht="9.9499999999999993" customHeight="1" x14ac:dyDescent="0.2">
      <c r="E162" s="3" t="s">
        <v>76</v>
      </c>
      <c r="Q162" s="4"/>
      <c r="R162" s="6"/>
      <c r="S162" s="6"/>
      <c r="T162" s="21"/>
      <c r="V162" s="5"/>
      <c r="W162" s="52"/>
      <c r="X162" s="56"/>
      <c r="Y162" s="15"/>
      <c r="Z162" s="52"/>
      <c r="AA162" s="39"/>
      <c r="AB162" s="39"/>
      <c r="AC162" s="55"/>
      <c r="AD162" s="17"/>
      <c r="AE162" s="15"/>
      <c r="AF162" s="65"/>
      <c r="AG162" s="65"/>
      <c r="AH162" s="17"/>
      <c r="AI162" s="52"/>
      <c r="AJ162" s="120"/>
      <c r="AK162" s="17"/>
      <c r="AL162" s="17"/>
      <c r="AM162" s="17"/>
      <c r="AN162" s="17"/>
      <c r="AP162" s="31"/>
    </row>
    <row r="163" spans="1:43" s="3" customFormat="1" ht="9.9499999999999993" customHeight="1" x14ac:dyDescent="0.2">
      <c r="Q163" s="4"/>
      <c r="R163" s="6"/>
      <c r="S163" s="6"/>
      <c r="T163" s="21"/>
      <c r="V163" s="5"/>
      <c r="W163" s="52"/>
      <c r="X163" s="56"/>
      <c r="Y163" s="15"/>
      <c r="Z163" s="52"/>
      <c r="AA163" s="39"/>
      <c r="AB163" s="39"/>
      <c r="AC163" s="55"/>
      <c r="AD163" s="17"/>
      <c r="AE163" s="15"/>
      <c r="AF163" s="65"/>
      <c r="AG163" s="65"/>
      <c r="AH163" s="17"/>
      <c r="AI163" s="52"/>
      <c r="AJ163" s="120"/>
      <c r="AK163" s="17"/>
      <c r="AL163" s="17"/>
      <c r="AM163" s="17"/>
      <c r="AN163" s="17"/>
      <c r="AP163" s="31"/>
    </row>
    <row r="164" spans="1:43" s="3" customFormat="1" ht="9.9499999999999993" customHeight="1" x14ac:dyDescent="0.2">
      <c r="Q164" s="4"/>
      <c r="R164" s="6"/>
      <c r="S164" s="6"/>
      <c r="T164" s="21"/>
      <c r="V164" s="5"/>
      <c r="W164" s="52"/>
      <c r="X164" s="56"/>
      <c r="Y164" s="15"/>
      <c r="Z164" s="52"/>
      <c r="AA164" s="39"/>
      <c r="AB164" s="39"/>
      <c r="AC164" s="55"/>
      <c r="AD164" s="17"/>
      <c r="AE164" s="15"/>
      <c r="AF164" s="65"/>
      <c r="AG164" s="65"/>
      <c r="AH164" s="17"/>
      <c r="AI164" s="52"/>
      <c r="AJ164" s="120"/>
      <c r="AK164" s="17"/>
      <c r="AL164" s="17"/>
      <c r="AM164" s="17"/>
      <c r="AN164" s="17"/>
      <c r="AP164" s="31"/>
    </row>
    <row r="165" spans="1:43" s="3" customFormat="1" ht="9.9499999999999993" customHeight="1" x14ac:dyDescent="0.2">
      <c r="Q165" s="4"/>
      <c r="R165" s="6"/>
      <c r="S165" s="6"/>
      <c r="T165" s="21"/>
      <c r="V165" s="5"/>
      <c r="W165" s="52"/>
      <c r="X165" s="56"/>
      <c r="Y165" s="15"/>
      <c r="Z165" s="52"/>
      <c r="AA165" s="39"/>
      <c r="AB165" s="39"/>
      <c r="AC165" s="55"/>
      <c r="AD165" s="17"/>
      <c r="AE165" s="15"/>
      <c r="AF165" s="65"/>
      <c r="AG165" s="65"/>
      <c r="AH165" s="17"/>
      <c r="AI165" s="52"/>
      <c r="AJ165" s="120"/>
      <c r="AK165" s="17"/>
      <c r="AL165" s="17"/>
      <c r="AM165" s="17"/>
      <c r="AN165" s="17"/>
      <c r="AP165" s="31"/>
    </row>
    <row r="166" spans="1:43" s="3" customFormat="1" ht="9.9499999999999993" customHeight="1" x14ac:dyDescent="0.2">
      <c r="Q166" s="4"/>
      <c r="R166" s="6"/>
      <c r="S166" s="6"/>
      <c r="T166" s="21"/>
      <c r="V166" s="5"/>
      <c r="W166" s="52"/>
      <c r="X166" s="56"/>
      <c r="Y166" s="15"/>
      <c r="Z166" s="52"/>
      <c r="AA166" s="39"/>
      <c r="AB166" s="39"/>
      <c r="AC166" s="55"/>
      <c r="AD166" s="17"/>
      <c r="AE166" s="15"/>
      <c r="AF166" s="65"/>
      <c r="AG166" s="65"/>
      <c r="AH166" s="17"/>
      <c r="AI166" s="52"/>
      <c r="AJ166" s="120"/>
      <c r="AK166" s="17"/>
      <c r="AL166" s="17"/>
      <c r="AM166" s="17"/>
      <c r="AN166" s="17"/>
      <c r="AP166" s="31"/>
    </row>
    <row r="167" spans="1:43" s="143" customFormat="1" ht="12.75" customHeight="1" x14ac:dyDescent="0.2">
      <c r="C167" s="240" t="s">
        <v>98</v>
      </c>
      <c r="D167" s="240"/>
      <c r="E167" s="240"/>
      <c r="F167" s="240"/>
      <c r="G167" s="240"/>
      <c r="H167" s="240"/>
      <c r="I167" s="240"/>
      <c r="J167" s="240"/>
      <c r="K167" s="240"/>
      <c r="L167" s="240"/>
      <c r="M167" s="240"/>
      <c r="N167" s="240"/>
      <c r="O167" s="240"/>
      <c r="P167" s="240"/>
      <c r="Q167" s="240"/>
      <c r="R167" s="240"/>
      <c r="S167" s="240"/>
      <c r="T167" s="240"/>
      <c r="U167" s="240"/>
      <c r="V167" s="144"/>
      <c r="W167" s="52"/>
      <c r="X167" s="56"/>
      <c r="Y167" s="15"/>
      <c r="Z167" s="52"/>
      <c r="AA167" s="39"/>
      <c r="AB167" s="39"/>
      <c r="AC167" s="55"/>
      <c r="AD167" s="17"/>
      <c r="AE167" s="15"/>
      <c r="AF167" s="65"/>
      <c r="AG167" s="65"/>
      <c r="AH167" s="39"/>
      <c r="AI167" s="52"/>
      <c r="AJ167" s="3"/>
      <c r="AK167" s="3"/>
      <c r="AL167" s="3"/>
      <c r="AM167" s="3"/>
      <c r="AN167" s="3"/>
      <c r="AO167" s="3"/>
      <c r="AP167" s="31" t="s">
        <v>50</v>
      </c>
    </row>
    <row r="168" spans="1:43" s="3" customFormat="1" ht="3.95" customHeight="1" x14ac:dyDescent="0.2">
      <c r="C168" s="145"/>
      <c r="D168" s="146"/>
      <c r="E168" s="30"/>
      <c r="F168" s="72"/>
      <c r="G168" s="30"/>
      <c r="H168" s="30"/>
      <c r="I168" s="30"/>
      <c r="J168" s="30"/>
      <c r="K168" s="30"/>
      <c r="L168" s="30"/>
      <c r="M168" s="30"/>
      <c r="N168" s="30"/>
      <c r="O168" s="30"/>
      <c r="P168" s="30"/>
      <c r="Q168" s="72"/>
      <c r="R168" s="88"/>
      <c r="S168" s="29"/>
      <c r="T168" s="147"/>
      <c r="U168" s="148"/>
      <c r="V168" s="37"/>
      <c r="W168" s="52"/>
      <c r="X168" s="56"/>
      <c r="Y168" s="15"/>
      <c r="Z168" s="52"/>
      <c r="AA168" s="39"/>
      <c r="AB168" s="39"/>
      <c r="AC168" s="55"/>
      <c r="AD168" s="17"/>
      <c r="AE168" s="15"/>
      <c r="AF168" s="65"/>
      <c r="AG168" s="65"/>
      <c r="AH168" s="39"/>
      <c r="AI168" s="52"/>
      <c r="AP168" s="31" t="s">
        <v>50</v>
      </c>
    </row>
    <row r="169" spans="1:43" s="3" customFormat="1" ht="35.1" customHeight="1" x14ac:dyDescent="0.2">
      <c r="C169" s="240" t="s">
        <v>84</v>
      </c>
      <c r="D169" s="240"/>
      <c r="E169" s="240"/>
      <c r="F169" s="240"/>
      <c r="G169" s="240"/>
      <c r="H169" s="240"/>
      <c r="I169" s="240"/>
      <c r="J169" s="240"/>
      <c r="K169" s="240"/>
      <c r="L169" s="240"/>
      <c r="M169" s="240"/>
      <c r="N169" s="240"/>
      <c r="O169" s="240"/>
      <c r="P169" s="240"/>
      <c r="Q169" s="240"/>
      <c r="R169" s="240"/>
      <c r="S169" s="240"/>
      <c r="T169" s="240"/>
      <c r="U169" s="240"/>
      <c r="V169" s="37"/>
      <c r="W169" s="52"/>
      <c r="X169" s="56"/>
      <c r="Y169" s="15"/>
      <c r="Z169" s="52"/>
      <c r="AA169" s="39"/>
      <c r="AB169" s="39"/>
      <c r="AC169" s="55"/>
      <c r="AD169" s="17"/>
      <c r="AE169" s="15"/>
      <c r="AF169" s="65"/>
      <c r="AG169" s="65"/>
      <c r="AH169" s="39"/>
      <c r="AI169" s="52"/>
      <c r="AP169" s="31" t="s">
        <v>50</v>
      </c>
    </row>
    <row r="170" spans="1:43" ht="2.1" customHeight="1" x14ac:dyDescent="0.2">
      <c r="W170" s="52"/>
      <c r="X170" s="56"/>
      <c r="Y170" s="15"/>
      <c r="Z170" s="52"/>
      <c r="AA170" s="39"/>
      <c r="AB170" s="39"/>
      <c r="AC170" s="55"/>
      <c r="AD170" s="17"/>
      <c r="AE170" s="15"/>
      <c r="AF170" s="65"/>
      <c r="AG170" s="65"/>
      <c r="AH170" s="39"/>
      <c r="AI170" s="52"/>
      <c r="AJ170" s="3"/>
      <c r="AK170" s="3"/>
      <c r="AL170" s="3"/>
      <c r="AM170" s="3"/>
      <c r="AN170" s="3"/>
      <c r="AO170" s="3"/>
      <c r="AP170" s="96" t="s">
        <v>50</v>
      </c>
      <c r="AQ170" s="3"/>
    </row>
    <row r="171" spans="1:43" x14ac:dyDescent="0.2">
      <c r="A171" s="96" t="s">
        <v>50</v>
      </c>
      <c r="B171" s="96" t="s">
        <v>50</v>
      </c>
      <c r="C171" s="162" t="s">
        <v>50</v>
      </c>
      <c r="D171" s="96" t="s">
        <v>50</v>
      </c>
      <c r="E171" s="96" t="s">
        <v>50</v>
      </c>
      <c r="F171" s="96" t="s">
        <v>50</v>
      </c>
      <c r="G171" s="96" t="s">
        <v>50</v>
      </c>
      <c r="H171" s="96" t="s">
        <v>50</v>
      </c>
      <c r="I171" s="96" t="s">
        <v>50</v>
      </c>
      <c r="J171" s="96"/>
      <c r="K171" s="96" t="s">
        <v>50</v>
      </c>
      <c r="L171" s="96" t="s">
        <v>50</v>
      </c>
      <c r="M171" s="96" t="s">
        <v>50</v>
      </c>
      <c r="N171" s="96" t="s">
        <v>50</v>
      </c>
      <c r="O171" s="96" t="s">
        <v>50</v>
      </c>
      <c r="P171" s="96" t="s">
        <v>50</v>
      </c>
      <c r="Q171" s="96" t="s">
        <v>50</v>
      </c>
      <c r="R171" s="96" t="s">
        <v>50</v>
      </c>
      <c r="S171" s="165" t="s">
        <v>50</v>
      </c>
      <c r="T171" s="96" t="s">
        <v>50</v>
      </c>
      <c r="U171" s="96" t="s">
        <v>50</v>
      </c>
      <c r="V171" s="96" t="s">
        <v>50</v>
      </c>
      <c r="W171" s="96" t="s">
        <v>50</v>
      </c>
      <c r="X171" s="96" t="s">
        <v>50</v>
      </c>
      <c r="Y171" s="96" t="s">
        <v>50</v>
      </c>
      <c r="Z171" s="96" t="s">
        <v>50</v>
      </c>
      <c r="AA171" s="96" t="s">
        <v>50</v>
      </c>
      <c r="AB171" s="96" t="s">
        <v>50</v>
      </c>
      <c r="AC171" s="96" t="s">
        <v>50</v>
      </c>
      <c r="AD171" s="96" t="s">
        <v>50</v>
      </c>
      <c r="AE171" s="96" t="s">
        <v>50</v>
      </c>
      <c r="AF171" s="96" t="s">
        <v>50</v>
      </c>
      <c r="AG171" s="96" t="s">
        <v>50</v>
      </c>
      <c r="AH171" s="96" t="s">
        <v>50</v>
      </c>
      <c r="AI171" s="96" t="s">
        <v>50</v>
      </c>
      <c r="AJ171" s="96" t="s">
        <v>50</v>
      </c>
      <c r="AK171" s="96" t="s">
        <v>50</v>
      </c>
      <c r="AL171" s="96" t="s">
        <v>50</v>
      </c>
      <c r="AM171" s="96" t="s">
        <v>50</v>
      </c>
      <c r="AN171" s="96" t="s">
        <v>50</v>
      </c>
      <c r="AO171" s="96" t="s">
        <v>50</v>
      </c>
      <c r="AP171" s="96" t="s">
        <v>50</v>
      </c>
      <c r="AQ171" s="3"/>
    </row>
    <row r="172" spans="1:43" x14ac:dyDescent="0.2">
      <c r="AQ172" s="3"/>
    </row>
    <row r="173" spans="1:43" x14ac:dyDescent="0.2">
      <c r="D173" s="238" t="s">
        <v>51</v>
      </c>
      <c r="E173" s="239"/>
      <c r="AQ173" s="3"/>
    </row>
    <row r="174" spans="1:43" x14ac:dyDescent="0.2">
      <c r="D174" s="116">
        <v>-0.04</v>
      </c>
      <c r="E174" s="116">
        <v>0.01</v>
      </c>
      <c r="AQ174" s="3"/>
    </row>
    <row r="175" spans="1:43" x14ac:dyDescent="0.2">
      <c r="D175" s="116">
        <v>-0.03</v>
      </c>
      <c r="E175" s="116">
        <v>0.02</v>
      </c>
      <c r="AQ175" s="3"/>
    </row>
    <row r="176" spans="1:43" x14ac:dyDescent="0.2">
      <c r="D176" s="116">
        <v>-0.02</v>
      </c>
      <c r="E176" s="116">
        <v>0.03</v>
      </c>
      <c r="AQ176" s="3"/>
    </row>
    <row r="177" spans="4:43" x14ac:dyDescent="0.2">
      <c r="D177" s="116">
        <v>-0.01</v>
      </c>
      <c r="E177" s="116">
        <v>-0.01</v>
      </c>
      <c r="AQ177" s="3"/>
    </row>
    <row r="178" spans="4:43" x14ac:dyDescent="0.2">
      <c r="D178" s="116">
        <v>0</v>
      </c>
      <c r="E178" s="116">
        <v>0</v>
      </c>
      <c r="AQ178" s="3"/>
    </row>
    <row r="179" spans="4:43" x14ac:dyDescent="0.2">
      <c r="D179" s="116">
        <v>0.01</v>
      </c>
      <c r="E179" s="116">
        <v>1.0000000000005116E-2</v>
      </c>
      <c r="AQ179" s="3"/>
    </row>
    <row r="180" spans="4:43" x14ac:dyDescent="0.2">
      <c r="D180" s="116">
        <v>0.02</v>
      </c>
      <c r="E180" s="116">
        <v>2.0000000000003126E-2</v>
      </c>
      <c r="AQ180" s="3"/>
    </row>
    <row r="181" spans="4:43" x14ac:dyDescent="0.2">
      <c r="D181" s="116">
        <v>0.03</v>
      </c>
      <c r="E181" s="116">
        <v>3.0000000000001137E-2</v>
      </c>
      <c r="AQ181" s="3"/>
    </row>
    <row r="182" spans="4:43" x14ac:dyDescent="0.2">
      <c r="D182" s="116">
        <v>0.04</v>
      </c>
      <c r="E182" s="116">
        <v>-0.01</v>
      </c>
      <c r="AQ182" s="3"/>
    </row>
    <row r="183" spans="4:43" x14ac:dyDescent="0.2">
      <c r="D183" s="116">
        <v>0.05</v>
      </c>
      <c r="E183" s="116">
        <v>0</v>
      </c>
      <c r="AQ183" s="3"/>
    </row>
    <row r="184" spans="4:43" x14ac:dyDescent="0.2">
      <c r="AQ184" s="3"/>
    </row>
    <row r="185" spans="4:43" x14ac:dyDescent="0.2">
      <c r="AQ185" s="3"/>
    </row>
    <row r="186" spans="4:43" x14ac:dyDescent="0.2">
      <c r="AQ186" s="3"/>
    </row>
    <row r="187" spans="4:43" x14ac:dyDescent="0.2">
      <c r="AQ187" s="3"/>
    </row>
    <row r="188" spans="4:43" x14ac:dyDescent="0.2">
      <c r="AQ188" s="3"/>
    </row>
    <row r="189" spans="4:43" x14ac:dyDescent="0.2">
      <c r="AQ189" s="3"/>
    </row>
    <row r="190" spans="4:43" x14ac:dyDescent="0.2">
      <c r="AQ190" s="3"/>
    </row>
    <row r="191" spans="4:43" x14ac:dyDescent="0.2">
      <c r="AQ191" s="3"/>
    </row>
    <row r="192" spans="4:43" x14ac:dyDescent="0.2">
      <c r="AQ192" s="3"/>
    </row>
    <row r="193" spans="43:43" x14ac:dyDescent="0.2">
      <c r="AQ193" s="3"/>
    </row>
    <row r="194" spans="43:43" x14ac:dyDescent="0.2">
      <c r="AQ194" s="3"/>
    </row>
    <row r="195" spans="43:43" x14ac:dyDescent="0.2">
      <c r="AQ195" s="3"/>
    </row>
    <row r="196" spans="43:43" x14ac:dyDescent="0.2">
      <c r="AQ196" s="3"/>
    </row>
    <row r="197" spans="43:43" x14ac:dyDescent="0.2">
      <c r="AQ197" s="3"/>
    </row>
    <row r="198" spans="43:43" x14ac:dyDescent="0.2">
      <c r="AQ198" s="3"/>
    </row>
    <row r="199" spans="43:43" x14ac:dyDescent="0.2">
      <c r="AQ199" s="3"/>
    </row>
    <row r="200" spans="43:43" x14ac:dyDescent="0.2">
      <c r="AQ200" s="3"/>
    </row>
    <row r="201" spans="43:43" x14ac:dyDescent="0.2">
      <c r="AQ201" s="3"/>
    </row>
    <row r="202" spans="43:43" x14ac:dyDescent="0.2">
      <c r="AQ202" s="3"/>
    </row>
    <row r="203" spans="43:43" x14ac:dyDescent="0.2">
      <c r="AQ203" s="3"/>
    </row>
    <row r="204" spans="43:43" x14ac:dyDescent="0.2">
      <c r="AQ204" s="3"/>
    </row>
    <row r="205" spans="43:43" x14ac:dyDescent="0.2">
      <c r="AQ205" s="3"/>
    </row>
    <row r="206" spans="43:43" x14ac:dyDescent="0.2">
      <c r="AQ206" s="3"/>
    </row>
    <row r="207" spans="43:43" x14ac:dyDescent="0.2">
      <c r="AQ207" s="3"/>
    </row>
    <row r="208" spans="43:43" x14ac:dyDescent="0.2">
      <c r="AQ208" s="3"/>
    </row>
    <row r="209" spans="43:43" x14ac:dyDescent="0.2">
      <c r="AQ209" s="3"/>
    </row>
    <row r="210" spans="43:43" x14ac:dyDescent="0.2">
      <c r="AQ210" s="3"/>
    </row>
    <row r="211" spans="43:43" x14ac:dyDescent="0.2">
      <c r="AQ211" s="3"/>
    </row>
    <row r="212" spans="43:43" x14ac:dyDescent="0.2">
      <c r="AQ212" s="3"/>
    </row>
    <row r="213" spans="43:43" x14ac:dyDescent="0.2">
      <c r="AQ213" s="3"/>
    </row>
    <row r="214" spans="43:43" x14ac:dyDescent="0.2">
      <c r="AQ214" s="3"/>
    </row>
    <row r="215" spans="43:43" x14ac:dyDescent="0.2">
      <c r="AQ215" s="3"/>
    </row>
    <row r="220" spans="43:43" ht="9.9499999999999993" customHeight="1" x14ac:dyDescent="0.2"/>
    <row r="221" spans="43:43" ht="9.9499999999999993" customHeight="1" x14ac:dyDescent="0.2"/>
    <row r="222" spans="43:43" ht="9.9499999999999993" customHeight="1" x14ac:dyDescent="0.2"/>
    <row r="223" spans="43:43" ht="9.9499999999999993" customHeight="1" x14ac:dyDescent="0.2"/>
  </sheetData>
  <mergeCells count="12">
    <mergeCell ref="C19:T19"/>
    <mergeCell ref="D173:E173"/>
    <mergeCell ref="P18:Q18"/>
    <mergeCell ref="C167:U167"/>
    <mergeCell ref="C169:U169"/>
    <mergeCell ref="AF14:AH14"/>
    <mergeCell ref="P11:Q11"/>
    <mergeCell ref="P10:U10"/>
    <mergeCell ref="X10:Y10"/>
    <mergeCell ref="AA10:AH10"/>
    <mergeCell ref="X13:Y13"/>
    <mergeCell ref="O13:U13"/>
  </mergeCells>
  <phoneticPr fontId="0" type="noConversion"/>
  <conditionalFormatting sqref="L21">
    <cfRule type="duplicateValues" dxfId="3" priority="4"/>
  </conditionalFormatting>
  <conditionalFormatting sqref="L47">
    <cfRule type="duplicateValues" dxfId="2" priority="3"/>
  </conditionalFormatting>
  <conditionalFormatting sqref="L72">
    <cfRule type="duplicateValues" dxfId="1" priority="2"/>
  </conditionalFormatting>
  <conditionalFormatting sqref="L110">
    <cfRule type="duplicateValues" dxfId="0" priority="1"/>
  </conditionalFormatting>
  <hyperlinks>
    <hyperlink ref="I97" r:id="rId1" xr:uid="{C3441E9C-BA90-4167-87EE-7ADA28E0555F}"/>
  </hyperlinks>
  <printOptions horizontalCentered="1"/>
  <pageMargins left="0.35" right="0.35" top="0.35" bottom="0.35" header="0.5" footer="0.25"/>
  <pageSetup orientation="portrait" r:id="rId2"/>
  <headerFooter alignWithMargins="0">
    <oddFooter>&amp;C&amp;8Page &amp;P of &amp;N</oddFooter>
  </headerFooter>
  <rowBreaks count="1" manualBreakCount="1">
    <brk id="99" max="16383" man="1"/>
  </rowBreaks>
  <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B82"/>
  <sheetViews>
    <sheetView workbookViewId="0">
      <selection activeCell="B1" sqref="B1"/>
    </sheetView>
  </sheetViews>
  <sheetFormatPr defaultRowHeight="12.75" x14ac:dyDescent="0.2"/>
  <cols>
    <col min="1" max="1" width="26.5703125" customWidth="1"/>
    <col min="2" max="2" width="50.5703125" customWidth="1"/>
  </cols>
  <sheetData>
    <row r="1" spans="1:2" x14ac:dyDescent="0.2">
      <c r="A1" t="s">
        <v>70</v>
      </c>
    </row>
    <row r="3" spans="1:2" x14ac:dyDescent="0.2">
      <c r="A3" s="132" t="s">
        <v>71</v>
      </c>
      <c r="B3" s="133" t="s">
        <v>72</v>
      </c>
    </row>
    <row r="5" spans="1:2" x14ac:dyDescent="0.2">
      <c r="A5" s="134" t="s">
        <v>73</v>
      </c>
      <c r="B5" s="133" t="s">
        <v>194</v>
      </c>
    </row>
    <row r="8" spans="1:2" x14ac:dyDescent="0.2">
      <c r="A8" s="135" t="s">
        <v>30</v>
      </c>
      <c r="B8" s="135" t="s">
        <v>74</v>
      </c>
    </row>
    <row r="9" spans="1:2" x14ac:dyDescent="0.2">
      <c r="A9" s="136"/>
      <c r="B9" s="133"/>
    </row>
    <row r="10" spans="1:2" x14ac:dyDescent="0.2">
      <c r="A10" s="136"/>
      <c r="B10" s="133"/>
    </row>
    <row r="11" spans="1:2" x14ac:dyDescent="0.2">
      <c r="A11" s="136"/>
      <c r="B11" s="133"/>
    </row>
    <row r="12" spans="1:2" x14ac:dyDescent="0.2">
      <c r="A12" s="142"/>
      <c r="B12" s="133"/>
    </row>
    <row r="13" spans="1:2" x14ac:dyDescent="0.2">
      <c r="A13" s="136"/>
      <c r="B13" s="133"/>
    </row>
    <row r="14" spans="1:2" x14ac:dyDescent="0.2">
      <c r="A14" s="136"/>
      <c r="B14" s="133"/>
    </row>
    <row r="15" spans="1:2" x14ac:dyDescent="0.2">
      <c r="A15" s="136"/>
      <c r="B15" s="136"/>
    </row>
    <row r="16" spans="1:2" x14ac:dyDescent="0.2">
      <c r="A16" s="136"/>
      <c r="B16" s="133"/>
    </row>
    <row r="17" spans="1:2" x14ac:dyDescent="0.2">
      <c r="A17" s="136"/>
      <c r="B17" s="133"/>
    </row>
    <row r="18" spans="1:2" x14ac:dyDescent="0.2">
      <c r="A18" s="136"/>
      <c r="B18" s="133"/>
    </row>
    <row r="19" spans="1:2" x14ac:dyDescent="0.2">
      <c r="A19" s="136"/>
      <c r="B19" s="133"/>
    </row>
    <row r="20" spans="1:2" x14ac:dyDescent="0.2">
      <c r="A20" s="136"/>
      <c r="B20" s="133"/>
    </row>
    <row r="21" spans="1:2" x14ac:dyDescent="0.2">
      <c r="A21" s="136"/>
      <c r="B21" s="133"/>
    </row>
    <row r="22" spans="1:2" x14ac:dyDescent="0.2">
      <c r="A22" s="136"/>
      <c r="B22" s="133"/>
    </row>
    <row r="23" spans="1:2" x14ac:dyDescent="0.2">
      <c r="A23" s="136"/>
      <c r="B23" s="133"/>
    </row>
    <row r="24" spans="1:2" x14ac:dyDescent="0.2">
      <c r="A24" s="136"/>
      <c r="B24" s="133"/>
    </row>
    <row r="25" spans="1:2" x14ac:dyDescent="0.2">
      <c r="A25" s="136"/>
      <c r="B25" s="133"/>
    </row>
    <row r="26" spans="1:2" x14ac:dyDescent="0.2">
      <c r="A26" s="136"/>
      <c r="B26" s="133"/>
    </row>
    <row r="27" spans="1:2" x14ac:dyDescent="0.2">
      <c r="A27" s="136"/>
      <c r="B27" s="133"/>
    </row>
    <row r="28" spans="1:2" x14ac:dyDescent="0.2">
      <c r="A28" s="136"/>
      <c r="B28" s="133"/>
    </row>
    <row r="29" spans="1:2" x14ac:dyDescent="0.2">
      <c r="A29" s="136"/>
      <c r="B29" s="133"/>
    </row>
    <row r="30" spans="1:2" x14ac:dyDescent="0.2">
      <c r="A30" s="136"/>
      <c r="B30" s="133"/>
    </row>
    <row r="31" spans="1:2" x14ac:dyDescent="0.2">
      <c r="A31" s="136"/>
      <c r="B31" s="133"/>
    </row>
    <row r="32" spans="1:2" x14ac:dyDescent="0.2">
      <c r="A32" s="136"/>
      <c r="B32" s="133"/>
    </row>
    <row r="33" spans="1:2" x14ac:dyDescent="0.2">
      <c r="A33" s="136"/>
      <c r="B33" s="133"/>
    </row>
    <row r="34" spans="1:2" x14ac:dyDescent="0.2">
      <c r="A34" s="136"/>
      <c r="B34" s="133"/>
    </row>
    <row r="35" spans="1:2" x14ac:dyDescent="0.2">
      <c r="A35" s="136"/>
      <c r="B35" s="133"/>
    </row>
    <row r="36" spans="1:2" x14ac:dyDescent="0.2">
      <c r="A36" s="136"/>
      <c r="B36" s="133"/>
    </row>
    <row r="37" spans="1:2" x14ac:dyDescent="0.2">
      <c r="A37" s="136"/>
      <c r="B37" s="133"/>
    </row>
    <row r="38" spans="1:2" x14ac:dyDescent="0.2">
      <c r="A38" s="136"/>
      <c r="B38" s="136"/>
    </row>
    <row r="39" spans="1:2" x14ac:dyDescent="0.2">
      <c r="A39" s="136"/>
      <c r="B39" s="133"/>
    </row>
    <row r="40" spans="1:2" x14ac:dyDescent="0.2">
      <c r="A40" s="136"/>
      <c r="B40" s="133"/>
    </row>
    <row r="41" spans="1:2" x14ac:dyDescent="0.2">
      <c r="A41" s="136"/>
      <c r="B41" s="133"/>
    </row>
    <row r="42" spans="1:2" x14ac:dyDescent="0.2">
      <c r="A42" s="136"/>
      <c r="B42" s="133"/>
    </row>
    <row r="43" spans="1:2" x14ac:dyDescent="0.2">
      <c r="A43" s="136"/>
      <c r="B43" s="133"/>
    </row>
    <row r="44" spans="1:2" x14ac:dyDescent="0.2">
      <c r="A44" s="136"/>
      <c r="B44" s="133"/>
    </row>
    <row r="45" spans="1:2" x14ac:dyDescent="0.2">
      <c r="A45" s="136"/>
      <c r="B45" s="133"/>
    </row>
    <row r="46" spans="1:2" x14ac:dyDescent="0.2">
      <c r="A46" s="136"/>
      <c r="B46" s="133"/>
    </row>
    <row r="47" spans="1:2" x14ac:dyDescent="0.2">
      <c r="A47" s="136"/>
      <c r="B47" s="133"/>
    </row>
    <row r="48" spans="1:2" x14ac:dyDescent="0.2">
      <c r="A48" s="136"/>
      <c r="B48" s="133"/>
    </row>
    <row r="49" spans="1:2" x14ac:dyDescent="0.2">
      <c r="A49" s="136"/>
      <c r="B49" s="133"/>
    </row>
    <row r="50" spans="1:2" x14ac:dyDescent="0.2">
      <c r="A50" s="136"/>
      <c r="B50" s="133"/>
    </row>
    <row r="51" spans="1:2" x14ac:dyDescent="0.2">
      <c r="A51" s="136"/>
      <c r="B51" s="133"/>
    </row>
    <row r="52" spans="1:2" x14ac:dyDescent="0.2">
      <c r="A52" s="136"/>
      <c r="B52" s="133"/>
    </row>
    <row r="53" spans="1:2" x14ac:dyDescent="0.2">
      <c r="A53" s="136"/>
      <c r="B53" s="133"/>
    </row>
    <row r="54" spans="1:2" x14ac:dyDescent="0.2">
      <c r="A54" s="136"/>
      <c r="B54" s="133"/>
    </row>
    <row r="55" spans="1:2" x14ac:dyDescent="0.2">
      <c r="A55" s="136"/>
      <c r="B55" s="133"/>
    </row>
    <row r="56" spans="1:2" x14ac:dyDescent="0.2">
      <c r="A56" s="136"/>
      <c r="B56" s="133"/>
    </row>
    <row r="57" spans="1:2" x14ac:dyDescent="0.2">
      <c r="A57" s="136"/>
      <c r="B57" s="136"/>
    </row>
    <row r="58" spans="1:2" x14ac:dyDescent="0.2">
      <c r="A58" s="136"/>
      <c r="B58" s="133"/>
    </row>
    <row r="59" spans="1:2" x14ac:dyDescent="0.2">
      <c r="A59" s="136"/>
      <c r="B59" s="133"/>
    </row>
    <row r="60" spans="1:2" x14ac:dyDescent="0.2">
      <c r="A60" s="136"/>
      <c r="B60" s="133"/>
    </row>
    <row r="61" spans="1:2" x14ac:dyDescent="0.2">
      <c r="A61" s="136"/>
      <c r="B61" s="133"/>
    </row>
    <row r="62" spans="1:2" x14ac:dyDescent="0.2">
      <c r="A62" s="136"/>
      <c r="B62" s="133"/>
    </row>
    <row r="63" spans="1:2" x14ac:dyDescent="0.2">
      <c r="A63" s="136"/>
      <c r="B63" s="133"/>
    </row>
    <row r="64" spans="1:2" x14ac:dyDescent="0.2">
      <c r="A64" s="136"/>
      <c r="B64" s="133"/>
    </row>
    <row r="65" spans="1:2" x14ac:dyDescent="0.2">
      <c r="A65" s="136"/>
      <c r="B65" s="133"/>
    </row>
    <row r="66" spans="1:2" x14ac:dyDescent="0.2">
      <c r="A66" s="136"/>
      <c r="B66" s="133"/>
    </row>
    <row r="67" spans="1:2" x14ac:dyDescent="0.2">
      <c r="A67" s="136"/>
      <c r="B67" s="133"/>
    </row>
    <row r="68" spans="1:2" x14ac:dyDescent="0.2">
      <c r="A68" s="136"/>
      <c r="B68" s="133"/>
    </row>
    <row r="69" spans="1:2" x14ac:dyDescent="0.2">
      <c r="A69" s="136"/>
      <c r="B69" s="133"/>
    </row>
    <row r="70" spans="1:2" x14ac:dyDescent="0.2">
      <c r="A70" s="136"/>
      <c r="B70" s="136"/>
    </row>
    <row r="71" spans="1:2" x14ac:dyDescent="0.2">
      <c r="A71" s="136"/>
      <c r="B71" s="133"/>
    </row>
    <row r="72" spans="1:2" x14ac:dyDescent="0.2">
      <c r="A72" s="142"/>
      <c r="B72" s="133"/>
    </row>
    <row r="73" spans="1:2" x14ac:dyDescent="0.2">
      <c r="A73" s="142"/>
      <c r="B73" s="133"/>
    </row>
    <row r="74" spans="1:2" x14ac:dyDescent="0.2">
      <c r="A74" s="142"/>
      <c r="B74" s="136"/>
    </row>
    <row r="75" spans="1:2" x14ac:dyDescent="0.2">
      <c r="A75" s="142"/>
      <c r="B75" s="133"/>
    </row>
    <row r="76" spans="1:2" x14ac:dyDescent="0.2">
      <c r="A76" s="142"/>
      <c r="B76" s="133"/>
    </row>
    <row r="77" spans="1:2" x14ac:dyDescent="0.2">
      <c r="A77" s="142"/>
      <c r="B77" s="133"/>
    </row>
    <row r="78" spans="1:2" x14ac:dyDescent="0.2">
      <c r="A78" s="142"/>
      <c r="B78" s="136"/>
    </row>
    <row r="79" spans="1:2" x14ac:dyDescent="0.2">
      <c r="A79" s="142"/>
      <c r="B79" s="133"/>
    </row>
    <row r="80" spans="1:2" x14ac:dyDescent="0.2">
      <c r="A80" s="142"/>
      <c r="B80" s="133"/>
    </row>
    <row r="81" spans="1:2" x14ac:dyDescent="0.2">
      <c r="A81" s="142"/>
      <c r="B81" s="133"/>
    </row>
    <row r="82" spans="1:2" x14ac:dyDescent="0.2">
      <c r="A82" s="142"/>
      <c r="B82" s="133"/>
    </row>
  </sheetData>
  <phoneticPr fontId="0" type="noConversion"/>
  <hyperlinks>
    <hyperlink ref="B3" r:id="rId1" xr:uid="{00000000-0004-0000-0300-000000000000}"/>
    <hyperlink ref="B5" r:id="rId2" xr:uid="{E66AA81A-A130-47AD-BF92-BE5391C7369B}"/>
  </hyperlinks>
  <pageMargins left="0.75" right="0.75" top="1" bottom="1" header="0.5" footer="0.5"/>
  <pageSetup orientation="portrait" horizontalDpi="300" verticalDpi="300" r:id="rId3"/>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dimension ref="A1:J25"/>
  <sheetViews>
    <sheetView zoomScaleNormal="100" workbookViewId="0">
      <selection activeCell="D1" sqref="D1"/>
    </sheetView>
  </sheetViews>
  <sheetFormatPr defaultRowHeight="12.75" x14ac:dyDescent="0.2"/>
  <cols>
    <col min="1" max="1" width="13.28515625" style="169" customWidth="1"/>
    <col min="2" max="2" width="38.42578125" customWidth="1"/>
    <col min="3" max="3" width="76.5703125" style="181" customWidth="1"/>
  </cols>
  <sheetData>
    <row r="1" spans="1:10" x14ac:dyDescent="0.2">
      <c r="A1" s="168" t="s">
        <v>0</v>
      </c>
      <c r="B1" s="168"/>
      <c r="C1" s="175"/>
    </row>
    <row r="2" spans="1:10" x14ac:dyDescent="0.2">
      <c r="A2" s="168" t="s">
        <v>1</v>
      </c>
      <c r="B2" s="168" t="s">
        <v>42</v>
      </c>
      <c r="C2" s="175" t="s">
        <v>22</v>
      </c>
    </row>
    <row r="3" spans="1:10" x14ac:dyDescent="0.2">
      <c r="C3" s="178"/>
    </row>
    <row r="4" spans="1:10" s="179" customFormat="1" x14ac:dyDescent="0.2">
      <c r="A4" s="200" t="s">
        <v>2</v>
      </c>
      <c r="C4" s="180"/>
    </row>
    <row r="5" spans="1:10" s="215" customFormat="1" ht="12.75" customHeight="1" x14ac:dyDescent="0.2">
      <c r="A5" s="214">
        <v>45951</v>
      </c>
      <c r="B5" s="215" t="s">
        <v>159</v>
      </c>
      <c r="C5" s="216" t="s">
        <v>234</v>
      </c>
    </row>
    <row r="6" spans="1:10" s="215" customFormat="1" ht="12.75" customHeight="1" x14ac:dyDescent="0.2">
      <c r="A6" s="214">
        <v>45951</v>
      </c>
      <c r="B6" s="215" t="s">
        <v>169</v>
      </c>
      <c r="C6" s="217" t="s">
        <v>203</v>
      </c>
    </row>
    <row r="7" spans="1:10" s="218" customFormat="1" ht="12.75" customHeight="1" x14ac:dyDescent="0.2">
      <c r="A7" s="225">
        <v>46113</v>
      </c>
      <c r="B7" s="218" t="s">
        <v>169</v>
      </c>
      <c r="C7" s="226" t="s">
        <v>269</v>
      </c>
    </row>
    <row r="8" spans="1:10" s="196" customFormat="1" ht="12.75" customHeight="1" x14ac:dyDescent="0.2">
      <c r="A8" s="194"/>
      <c r="B8" s="195"/>
      <c r="C8" s="195"/>
    </row>
    <row r="9" spans="1:10" s="196" customFormat="1" ht="12.75" customHeight="1" x14ac:dyDescent="0.2">
      <c r="A9" s="194"/>
      <c r="B9" s="195"/>
      <c r="C9" s="195"/>
    </row>
    <row r="10" spans="1:10" s="170" customFormat="1" ht="12.75" customHeight="1" x14ac:dyDescent="0.2">
      <c r="A10" s="172"/>
      <c r="C10" s="171"/>
      <c r="D10" s="72"/>
      <c r="E10" s="72"/>
      <c r="F10" s="30"/>
      <c r="G10" s="30"/>
      <c r="H10" s="30"/>
      <c r="I10" s="30"/>
      <c r="J10" s="30"/>
    </row>
    <row r="11" spans="1:10" s="170" customFormat="1" ht="12.75" customHeight="1" x14ac:dyDescent="0.2">
      <c r="A11" s="172" t="s">
        <v>76</v>
      </c>
      <c r="C11" s="171"/>
    </row>
    <row r="12" spans="1:10" s="170" customFormat="1" ht="12.75" customHeight="1" x14ac:dyDescent="0.2">
      <c r="A12" s="172"/>
      <c r="C12" s="171"/>
    </row>
    <row r="13" spans="1:10" s="170" customFormat="1" x14ac:dyDescent="0.2">
      <c r="A13" s="200" t="s">
        <v>3</v>
      </c>
      <c r="C13" s="171"/>
    </row>
    <row r="14" spans="1:10" s="215" customFormat="1" x14ac:dyDescent="0.2">
      <c r="A14" s="214">
        <v>45951</v>
      </c>
      <c r="B14" s="215" t="s">
        <v>124</v>
      </c>
      <c r="C14" s="216" t="s">
        <v>245</v>
      </c>
    </row>
    <row r="15" spans="1:10" s="218" customFormat="1" x14ac:dyDescent="0.2">
      <c r="A15" s="214">
        <v>45951</v>
      </c>
      <c r="B15" s="215" t="s">
        <v>169</v>
      </c>
      <c r="C15" s="217" t="s">
        <v>202</v>
      </c>
    </row>
    <row r="16" spans="1:10" s="215" customFormat="1" x14ac:dyDescent="0.2">
      <c r="A16" s="214">
        <v>45951</v>
      </c>
      <c r="B16" s="215" t="s">
        <v>159</v>
      </c>
      <c r="C16" s="216" t="s">
        <v>246</v>
      </c>
    </row>
    <row r="17" spans="1:3" s="179" customFormat="1" x14ac:dyDescent="0.2">
      <c r="A17" s="172"/>
      <c r="C17" s="180"/>
    </row>
    <row r="18" spans="1:3" s="179" customFormat="1" x14ac:dyDescent="0.2">
      <c r="A18" s="172"/>
      <c r="C18" s="180"/>
    </row>
    <row r="19" spans="1:3" s="179" customFormat="1" x14ac:dyDescent="0.2">
      <c r="A19" s="172"/>
      <c r="C19" s="180"/>
    </row>
    <row r="20" spans="1:3" s="179" customFormat="1" x14ac:dyDescent="0.2">
      <c r="A20" s="201" t="s">
        <v>88</v>
      </c>
      <c r="C20" s="180"/>
    </row>
    <row r="21" spans="1:3" s="215" customFormat="1" ht="76.5" x14ac:dyDescent="0.2">
      <c r="A21" s="219">
        <v>45964</v>
      </c>
      <c r="B21" s="215" t="s">
        <v>159</v>
      </c>
      <c r="C21" s="216" t="s">
        <v>254</v>
      </c>
    </row>
    <row r="22" spans="1:3" s="179" customFormat="1" x14ac:dyDescent="0.2">
      <c r="A22" s="172"/>
      <c r="C22" s="180"/>
    </row>
    <row r="23" spans="1:3" s="179" customFormat="1" x14ac:dyDescent="0.2">
      <c r="A23" s="172"/>
      <c r="C23" s="180"/>
    </row>
    <row r="24" spans="1:3" s="179" customFormat="1" x14ac:dyDescent="0.2">
      <c r="A24" s="172"/>
      <c r="C24" s="180"/>
    </row>
    <row r="25" spans="1:3" s="179" customFormat="1" x14ac:dyDescent="0.2">
      <c r="A25" s="172"/>
      <c r="C25" s="180"/>
    </row>
  </sheetData>
  <phoneticPr fontId="0" type="noConversion"/>
  <printOptions horizontalCentered="1"/>
  <pageMargins left="0.25" right="0.25" top="0.32" bottom="0.5" header="0.28000000000000003" footer="0.5"/>
  <pageSetup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14</vt:i4>
      </vt:variant>
    </vt:vector>
  </HeadingPairs>
  <TitlesOfParts>
    <vt:vector size="19" baseType="lpstr">
      <vt:lpstr>Instructions</vt:lpstr>
      <vt:lpstr>Index</vt:lpstr>
      <vt:lpstr>Price List</vt:lpstr>
      <vt:lpstr>Websites</vt:lpstr>
      <vt:lpstr>Changes</vt:lpstr>
      <vt:lpstr>Customer</vt:lpstr>
      <vt:lpstr>Customer_Cost</vt:lpstr>
      <vt:lpstr>Customer_List</vt:lpstr>
      <vt:lpstr>Group</vt:lpstr>
      <vt:lpstr>Header</vt:lpstr>
      <vt:lpstr>Index</vt:lpstr>
      <vt:lpstr>Price_List</vt:lpstr>
      <vt:lpstr>Changes!Print_Area</vt:lpstr>
      <vt:lpstr>Index!Print_Area</vt:lpstr>
      <vt:lpstr>'Price List'!Print_Area</vt:lpstr>
      <vt:lpstr>Changes!Print_Titles</vt:lpstr>
      <vt:lpstr>'Price List'!Print_Titles</vt:lpstr>
      <vt:lpstr>Round</vt:lpstr>
      <vt:lpstr>Suggested</vt:lpstr>
    </vt:vector>
  </TitlesOfParts>
  <Company>Conestoga Ceramic Tile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Jim Vogel</dc:creator>
  <cp:lastModifiedBy>John Fox</cp:lastModifiedBy>
  <cp:lastPrinted>2026-03-05T16:10:22Z</cp:lastPrinted>
  <dcterms:created xsi:type="dcterms:W3CDTF">1998-06-02T12:05:01Z</dcterms:created>
  <dcterms:modified xsi:type="dcterms:W3CDTF">2026-03-05T16:11:15Z</dcterms:modified>
</cp:coreProperties>
</file>