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mc:AlternateContent xmlns:mc="http://schemas.openxmlformats.org/markup-compatibility/2006">
    <mc:Choice Requires="x15">
      <x15ac:absPath xmlns:x15ac="http://schemas.microsoft.com/office/spreadsheetml/2010/11/ac" url="O:\Departments\Marketing\TRAILBLAZER\2026\Apr\Pricelists\Excel\"/>
    </mc:Choice>
  </mc:AlternateContent>
  <xr:revisionPtr revIDLastSave="0" documentId="8_{45C56650-4DDF-4E28-9BA4-EA5C25296C23}" xr6:coauthVersionLast="47" xr6:coauthVersionMax="47" xr10:uidLastSave="{00000000-0000-0000-0000-000000000000}"/>
  <bookViews>
    <workbookView xWindow="-120" yWindow="-120" windowWidth="29040" windowHeight="17520" activeTab="2" xr2:uid="{00000000-000D-0000-FFFF-FFFF00000000}"/>
  </bookViews>
  <sheets>
    <sheet name="Instructions" sheetId="5" r:id="rId1"/>
    <sheet name="Index" sheetId="4" r:id="rId2"/>
    <sheet name="Price List" sheetId="1" r:id="rId3"/>
    <sheet name="Websites" sheetId="6" r:id="rId4"/>
    <sheet name="Changes" sheetId="3" r:id="rId5"/>
  </sheets>
  <definedNames>
    <definedName name="Cost">'Price List'!#REF!</definedName>
    <definedName name="Customer">'Price List'!$W$19:$X$114</definedName>
    <definedName name="Customer_Cost">'Price List'!$Z$19:$AG$114</definedName>
    <definedName name="Customer_List">'Price List'!$C$19:$T$114</definedName>
    <definedName name="Group">Instructions!$B$38:$H$50</definedName>
    <definedName name="Header">'Price List'!$19:$26</definedName>
    <definedName name="Index">Index!$A$1:$K$51</definedName>
    <definedName name="Price_Calculation">'Price List'!#REF!</definedName>
    <definedName name="Price_Change">'Price List'!#REF!</definedName>
    <definedName name="Price_List">'Price List'!$C$19:$T$114</definedName>
    <definedName name="_xlnm.Print_Area" localSheetId="4">Changes!$A$1:$C$59</definedName>
    <definedName name="_xlnm.Print_Area" localSheetId="1">Index!$A$1:$K$51</definedName>
    <definedName name="_xlnm.Print_Area" localSheetId="2">'Price List'!$C$19:$T$114</definedName>
    <definedName name="_xlnm.Print_Titles" localSheetId="2">'Price List'!$C:$N,'Price List'!$19:$26</definedName>
    <definedName name="Purchasing_Cost">'Price List'!#REF!</definedName>
    <definedName name="Round">'Price List'!$D$118:$E$127</definedName>
    <definedName name="Suggested">Instructions!$H$61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2" i="1" l="1"/>
  <c r="AM103" i="1" l="1"/>
  <c r="AL103" i="1"/>
  <c r="AK103" i="1"/>
  <c r="W103" i="1"/>
  <c r="AB103" i="1" s="1"/>
  <c r="U103" i="1"/>
  <c r="AM96" i="1"/>
  <c r="AL96" i="1"/>
  <c r="AK96" i="1"/>
  <c r="W96" i="1"/>
  <c r="AB96" i="1" s="1"/>
  <c r="U96" i="1"/>
  <c r="AM89" i="1"/>
  <c r="AL89" i="1"/>
  <c r="AK89" i="1"/>
  <c r="W89" i="1"/>
  <c r="AB89" i="1" s="1"/>
  <c r="U89" i="1"/>
  <c r="AM83" i="1"/>
  <c r="AL83" i="1"/>
  <c r="AK83" i="1"/>
  <c r="W83" i="1"/>
  <c r="AB83" i="1" s="1"/>
  <c r="U83" i="1"/>
  <c r="AM82" i="1"/>
  <c r="AL82" i="1"/>
  <c r="AK82" i="1"/>
  <c r="W82" i="1"/>
  <c r="AB82" i="1" s="1"/>
  <c r="U82" i="1"/>
  <c r="AM80" i="1"/>
  <c r="AL80" i="1"/>
  <c r="AK80" i="1"/>
  <c r="W80" i="1"/>
  <c r="AB80" i="1" s="1"/>
  <c r="U80" i="1"/>
  <c r="AM73" i="1"/>
  <c r="AL73" i="1"/>
  <c r="AK73" i="1"/>
  <c r="W73" i="1"/>
  <c r="AB73" i="1" s="1"/>
  <c r="U73" i="1"/>
  <c r="AM72" i="1"/>
  <c r="AL72" i="1"/>
  <c r="AK72" i="1"/>
  <c r="W72" i="1"/>
  <c r="AB72" i="1" s="1"/>
  <c r="U72" i="1"/>
  <c r="AM70" i="1"/>
  <c r="AL70" i="1"/>
  <c r="AK70" i="1"/>
  <c r="W70" i="1"/>
  <c r="AB70" i="1" s="1"/>
  <c r="U70" i="1"/>
  <c r="AM63" i="1"/>
  <c r="AL63" i="1"/>
  <c r="AK63" i="1"/>
  <c r="W63" i="1"/>
  <c r="AB63" i="1" s="1"/>
  <c r="U63" i="1"/>
  <c r="AM62" i="1"/>
  <c r="AL62" i="1"/>
  <c r="AK62" i="1"/>
  <c r="W62" i="1"/>
  <c r="AB62" i="1" s="1"/>
  <c r="U62" i="1"/>
  <c r="AM59" i="1"/>
  <c r="AL59" i="1"/>
  <c r="AK59" i="1"/>
  <c r="W59" i="1"/>
  <c r="AB59" i="1" s="1"/>
  <c r="U59" i="1"/>
  <c r="AM47" i="1"/>
  <c r="AL47" i="1"/>
  <c r="AK47" i="1"/>
  <c r="W47" i="1"/>
  <c r="AB47" i="1" s="1"/>
  <c r="U47" i="1"/>
  <c r="AM38" i="1" l="1"/>
  <c r="AL38" i="1"/>
  <c r="AK38" i="1"/>
  <c r="W38" i="1"/>
  <c r="AB38" i="1" s="1"/>
  <c r="U38" i="1"/>
  <c r="AM31" i="1"/>
  <c r="AL31" i="1"/>
  <c r="AK31" i="1"/>
  <c r="W31" i="1"/>
  <c r="AB31" i="1" s="1"/>
  <c r="U31" i="1"/>
  <c r="U2" i="1"/>
  <c r="W2" i="1"/>
  <c r="AB2" i="1" s="1"/>
  <c r="AK2" i="1"/>
  <c r="AL2" i="1"/>
  <c r="AM2" i="1"/>
  <c r="U5" i="1"/>
  <c r="W5" i="1"/>
  <c r="AB5" i="1" s="1"/>
  <c r="AK5" i="1"/>
  <c r="AL5" i="1"/>
  <c r="AM5" i="1"/>
  <c r="U6" i="1"/>
  <c r="W6" i="1"/>
  <c r="AB6" i="1" s="1"/>
  <c r="AK6" i="1"/>
  <c r="AL6" i="1"/>
  <c r="AM6" i="1"/>
  <c r="U7" i="1"/>
  <c r="W7" i="1"/>
  <c r="AB7" i="1" s="1"/>
  <c r="AK7" i="1"/>
  <c r="AL7" i="1"/>
  <c r="AM7" i="1"/>
  <c r="U8" i="1"/>
  <c r="W8" i="1"/>
  <c r="AB8" i="1" s="1"/>
  <c r="AK8" i="1"/>
  <c r="AL8" i="1"/>
  <c r="AM8" i="1"/>
  <c r="U9" i="1"/>
  <c r="W9" i="1"/>
  <c r="AB9" i="1" s="1"/>
  <c r="AK9" i="1"/>
  <c r="AL9" i="1"/>
  <c r="AM9" i="1"/>
  <c r="U10" i="1"/>
  <c r="W10" i="1"/>
  <c r="AB10" i="1" s="1"/>
  <c r="AK10" i="1"/>
  <c r="AL10" i="1"/>
  <c r="AM10" i="1"/>
  <c r="U11" i="1"/>
  <c r="W11" i="1"/>
  <c r="AB11" i="1" s="1"/>
  <c r="AK11" i="1"/>
  <c r="AL11" i="1"/>
  <c r="AM11" i="1"/>
  <c r="U1" i="1"/>
  <c r="W1" i="1"/>
  <c r="AB1" i="1" s="1"/>
  <c r="AK1" i="1"/>
  <c r="AL1" i="1"/>
  <c r="AM1" i="1"/>
  <c r="U3" i="1"/>
  <c r="W3" i="1"/>
  <c r="AB3" i="1" s="1"/>
  <c r="AK3" i="1"/>
  <c r="AL3" i="1"/>
  <c r="AM3" i="1"/>
  <c r="U4" i="1"/>
  <c r="W4" i="1"/>
  <c r="AB4" i="1" s="1"/>
  <c r="AK4" i="1"/>
  <c r="AL4" i="1"/>
  <c r="AM4" i="1"/>
  <c r="U12" i="1"/>
  <c r="W12" i="1"/>
  <c r="AB12" i="1" s="1"/>
  <c r="AK12" i="1"/>
  <c r="AL12" i="1"/>
  <c r="AM12" i="1"/>
  <c r="U13" i="1"/>
  <c r="W13" i="1"/>
  <c r="AB13" i="1" s="1"/>
  <c r="AK13" i="1"/>
  <c r="AL13" i="1"/>
  <c r="AM13" i="1"/>
  <c r="S17" i="1"/>
  <c r="S24" i="1" s="1"/>
  <c r="O19" i="1"/>
  <c r="T20" i="1"/>
  <c r="AE20" i="1"/>
  <c r="N21" i="1"/>
  <c r="AG22" i="1"/>
  <c r="U24" i="1"/>
  <c r="AB24" i="1"/>
  <c r="AC24" i="1"/>
  <c r="AD24" i="1"/>
  <c r="AE24" i="1"/>
  <c r="AF24" i="1"/>
  <c r="AG24" i="1"/>
  <c r="AJ24" i="1"/>
  <c r="AK24" i="1"/>
  <c r="AL24" i="1"/>
  <c r="AM24" i="1"/>
  <c r="F3" i="4"/>
  <c r="A6" i="4"/>
  <c r="B22" i="5"/>
  <c r="S103" i="1" l="1"/>
  <c r="X103" i="1" l="1"/>
  <c r="AC103" i="1" s="1"/>
  <c r="AJ103" i="1" s="1"/>
  <c r="AG103" i="1" s="1"/>
  <c r="AD103" i="1" s="1"/>
  <c r="S1" i="1"/>
  <c r="X59" i="1"/>
  <c r="AC59" i="1" s="1"/>
  <c r="AJ59" i="1" s="1"/>
  <c r="AG59" i="1" s="1"/>
  <c r="AD59" i="1" s="1"/>
  <c r="S13" i="1"/>
  <c r="X3" i="1"/>
  <c r="AC3" i="1" s="1"/>
  <c r="AJ3" i="1" s="1"/>
  <c r="AG3" i="1" s="1"/>
  <c r="AD3" i="1" s="1"/>
  <c r="X8" i="1"/>
  <c r="AC8" i="1" s="1"/>
  <c r="AJ8" i="1" s="1"/>
  <c r="AG8" i="1" s="1"/>
  <c r="AD8" i="1" s="1"/>
  <c r="S8" i="1"/>
  <c r="S12" i="1"/>
  <c r="S4" i="1"/>
  <c r="X4" i="1"/>
  <c r="AC4" i="1" s="1"/>
  <c r="AJ4" i="1" s="1"/>
  <c r="AG4" i="1" s="1"/>
  <c r="AD4" i="1" s="1"/>
  <c r="X63" i="1" l="1"/>
  <c r="AC63" i="1" s="1"/>
  <c r="AJ63" i="1" s="1"/>
  <c r="AG63" i="1" s="1"/>
  <c r="AD63" i="1" s="1"/>
  <c r="S63" i="1"/>
  <c r="S62" i="1"/>
  <c r="X62" i="1"/>
  <c r="AC62" i="1" s="1"/>
  <c r="AJ62" i="1" s="1"/>
  <c r="AG62" i="1" s="1"/>
  <c r="AD62" i="1" s="1"/>
  <c r="S82" i="1"/>
  <c r="X82" i="1"/>
  <c r="AC82" i="1" s="1"/>
  <c r="AJ82" i="1" s="1"/>
  <c r="AG82" i="1" s="1"/>
  <c r="AD82" i="1" s="1"/>
  <c r="S70" i="1"/>
  <c r="X70" i="1"/>
  <c r="AC70" i="1" s="1"/>
  <c r="AJ70" i="1" s="1"/>
  <c r="AG70" i="1" s="1"/>
  <c r="AD70" i="1" s="1"/>
  <c r="X72" i="1"/>
  <c r="AC72" i="1" s="1"/>
  <c r="AJ72" i="1" s="1"/>
  <c r="AG72" i="1" s="1"/>
  <c r="AD72" i="1" s="1"/>
  <c r="S72" i="1"/>
  <c r="X83" i="1"/>
  <c r="AC83" i="1" s="1"/>
  <c r="AJ83" i="1" s="1"/>
  <c r="AG83" i="1" s="1"/>
  <c r="AD83" i="1" s="1"/>
  <c r="S83" i="1"/>
  <c r="X73" i="1"/>
  <c r="AC73" i="1" s="1"/>
  <c r="AJ73" i="1" s="1"/>
  <c r="AG73" i="1" s="1"/>
  <c r="AD73" i="1" s="1"/>
  <c r="S73" i="1"/>
  <c r="X80" i="1"/>
  <c r="AC80" i="1" s="1"/>
  <c r="AJ80" i="1" s="1"/>
  <c r="AG80" i="1" s="1"/>
  <c r="AD80" i="1" s="1"/>
  <c r="S80" i="1"/>
  <c r="S96" i="1"/>
  <c r="X96" i="1"/>
  <c r="AC96" i="1" s="1"/>
  <c r="AJ96" i="1" s="1"/>
  <c r="AG96" i="1" s="1"/>
  <c r="AD96" i="1" s="1"/>
  <c r="X47" i="1"/>
  <c r="AC47" i="1" s="1"/>
  <c r="AJ47" i="1" s="1"/>
  <c r="AG47" i="1" s="1"/>
  <c r="AD47" i="1" s="1"/>
  <c r="S47" i="1"/>
  <c r="S89" i="1"/>
  <c r="X89" i="1"/>
  <c r="AC89" i="1" s="1"/>
  <c r="AJ89" i="1" s="1"/>
  <c r="AG89" i="1" s="1"/>
  <c r="AD89" i="1" s="1"/>
  <c r="X1" i="1"/>
  <c r="AC1" i="1" s="1"/>
  <c r="AJ1" i="1" s="1"/>
  <c r="AG1" i="1" s="1"/>
  <c r="AD1" i="1" s="1"/>
  <c r="S59" i="1"/>
  <c r="X13" i="1"/>
  <c r="AC13" i="1" s="1"/>
  <c r="AJ13" i="1" s="1"/>
  <c r="AG13" i="1" s="1"/>
  <c r="AD13" i="1" s="1"/>
  <c r="X38" i="1"/>
  <c r="AC38" i="1" s="1"/>
  <c r="AJ38" i="1" s="1"/>
  <c r="AG38" i="1" s="1"/>
  <c r="AD38" i="1" s="1"/>
  <c r="X31" i="1"/>
  <c r="AC31" i="1" s="1"/>
  <c r="AJ31" i="1" s="1"/>
  <c r="AG31" i="1" s="1"/>
  <c r="AD31" i="1" s="1"/>
  <c r="S3" i="1"/>
  <c r="X2" i="1"/>
  <c r="AC2" i="1" s="1"/>
  <c r="AJ2" i="1" s="1"/>
  <c r="AG2" i="1" s="1"/>
  <c r="AD2" i="1" s="1"/>
  <c r="S2" i="1"/>
  <c r="X10" i="1"/>
  <c r="AC10" i="1" s="1"/>
  <c r="AJ10" i="1" s="1"/>
  <c r="AG10" i="1" s="1"/>
  <c r="AD10" i="1" s="1"/>
  <c r="S10" i="1"/>
  <c r="X9" i="1"/>
  <c r="AC9" i="1" s="1"/>
  <c r="AJ9" i="1" s="1"/>
  <c r="AG9" i="1" s="1"/>
  <c r="AD9" i="1" s="1"/>
  <c r="S9" i="1"/>
  <c r="X5" i="1"/>
  <c r="AC5" i="1" s="1"/>
  <c r="AJ5" i="1" s="1"/>
  <c r="AG5" i="1" s="1"/>
  <c r="AD5" i="1" s="1"/>
  <c r="S5" i="1"/>
  <c r="X11" i="1"/>
  <c r="AC11" i="1" s="1"/>
  <c r="AJ11" i="1" s="1"/>
  <c r="AG11" i="1" s="1"/>
  <c r="AD11" i="1" s="1"/>
  <c r="S11" i="1"/>
  <c r="S6" i="1"/>
  <c r="X6" i="1"/>
  <c r="AC6" i="1" s="1"/>
  <c r="AJ6" i="1" s="1"/>
  <c r="AG6" i="1" s="1"/>
  <c r="AD6" i="1" s="1"/>
  <c r="X7" i="1"/>
  <c r="AC7" i="1" s="1"/>
  <c r="AJ7" i="1" s="1"/>
  <c r="AG7" i="1" s="1"/>
  <c r="AD7" i="1" s="1"/>
  <c r="S7" i="1"/>
  <c r="X12" i="1"/>
  <c r="AC12" i="1" s="1"/>
  <c r="AJ12" i="1" s="1"/>
  <c r="AG12" i="1" s="1"/>
  <c r="AD12" i="1" s="1"/>
  <c r="S31" i="1" l="1"/>
  <c r="S38" i="1"/>
</calcChain>
</file>

<file path=xl/sharedStrings.xml><?xml version="1.0" encoding="utf-8"?>
<sst xmlns="http://schemas.openxmlformats.org/spreadsheetml/2006/main" count="594" uniqueCount="227">
  <si>
    <t>Date</t>
  </si>
  <si>
    <t>Announced</t>
  </si>
  <si>
    <t>New Products</t>
  </si>
  <si>
    <t>Discontinued Products</t>
  </si>
  <si>
    <t>Price</t>
  </si>
  <si>
    <t>If you have any questions on how to best use this spreadsheet, please feel free to contact</t>
  </si>
  <si>
    <t>Jim Vogel at (800) 422-6860, ext. 4201 or via e-mail at jimvogel@cctd.com</t>
  </si>
  <si>
    <t>If you want to use Conestoga Tile's list price, leave them blank.</t>
  </si>
  <si>
    <t>Page</t>
  </si>
  <si>
    <t>Colors:</t>
  </si>
  <si>
    <t>Sizes &amp; Shapes</t>
  </si>
  <si>
    <t>Cost</t>
  </si>
  <si>
    <t>List Price</t>
  </si>
  <si>
    <t>Stock</t>
  </si>
  <si>
    <t>Net</t>
  </si>
  <si>
    <t>Code</t>
  </si>
  <si>
    <t>U/M</t>
  </si>
  <si>
    <t>Note</t>
  </si>
  <si>
    <t>Disc.</t>
  </si>
  <si>
    <t>Disc</t>
  </si>
  <si>
    <t>Act. Cost</t>
  </si>
  <si>
    <t>Retail Price Calculations</t>
  </si>
  <si>
    <t>Price List</t>
  </si>
  <si>
    <t>Size</t>
  </si>
  <si>
    <t>SF/CTN</t>
  </si>
  <si>
    <t>Shape</t>
  </si>
  <si>
    <t>Description</t>
  </si>
  <si>
    <t>CCTD Effective Date</t>
  </si>
  <si>
    <t>The spreadsheet has many special features to assist you.  Apply your discount to generate your net costs for your purchasing department.  Apply your standard gross margin percentage or custom prices to generate your own custom price list for your showroom.  Print out individual price list for each series that can be attached to the back of your sample boards for easy reference.</t>
  </si>
  <si>
    <t>GP%</t>
  </si>
  <si>
    <t>Click on "Index" to set the print area for the price list index</t>
  </si>
  <si>
    <t>Then you can send it to print</t>
  </si>
  <si>
    <t>Click on "Suggested Price List" to set the print area for Conestoga Tile's suggested price list.</t>
  </si>
  <si>
    <t>Enter your discount codes if you want a personal net cost sheet.</t>
  </si>
  <si>
    <t>Product</t>
  </si>
  <si>
    <t>Disc. %</t>
  </si>
  <si>
    <t>Click on "Your Cost" to set the print area for your personal cost report.</t>
  </si>
  <si>
    <t>To help establish your price list, enter the gross profit percent for each type of product.</t>
  </si>
  <si>
    <t>If you want to manually adjust your price list, hit "F5" and go to "Customer_Cost" to manually adjust pricing.</t>
  </si>
  <si>
    <t>Click on "Your Price Calculation" to set the print area for your personal cost calculation report.</t>
  </si>
  <si>
    <t>Click on "Your Price List" to set the print area for your personal price list.</t>
  </si>
  <si>
    <t>Enter your Company Name</t>
  </si>
  <si>
    <t>If you always want your price to end with a certain cents, enter that cent value.</t>
  </si>
  <si>
    <t>Cust. Cost</t>
  </si>
  <si>
    <t>Customer Cost Calculation</t>
  </si>
  <si>
    <t>EA</t>
  </si>
  <si>
    <t>SF</t>
  </si>
  <si>
    <t>Field</t>
  </si>
  <si>
    <t>Series</t>
  </si>
  <si>
    <t>Product Type</t>
  </si>
  <si>
    <t>Full Carton</t>
  </si>
  <si>
    <t>a</t>
  </si>
  <si>
    <t>Group</t>
  </si>
  <si>
    <t>GP Margin % for</t>
  </si>
  <si>
    <t>Manufacturer</t>
  </si>
  <si>
    <t>Format</t>
  </si>
  <si>
    <t>ABC</t>
  </si>
  <si>
    <t>X</t>
  </si>
  <si>
    <t>$.05 Round Matrix</t>
  </si>
  <si>
    <t>Chg</t>
  </si>
  <si>
    <t>Adj.</t>
  </si>
  <si>
    <t>ALL ITEMS MARKED WITH PACKAGING QUANTITY ARE SOLD IN MULTIPLES OF THAT QUANTITY ONLY</t>
  </si>
  <si>
    <t xml:space="preserve">Discount: </t>
  </si>
  <si>
    <t xml:space="preserve">Round Nickel: </t>
  </si>
  <si>
    <t>If you always want your price to round to the nearest nickel, enter "YES".</t>
  </si>
  <si>
    <t xml:space="preserve">Ending Cents: </t>
  </si>
  <si>
    <t>GP Margin</t>
  </si>
  <si>
    <t>Round Nickel</t>
  </si>
  <si>
    <t>add/subtract</t>
  </si>
  <si>
    <t>Ending Cents</t>
  </si>
  <si>
    <t>No</t>
  </si>
  <si>
    <t>Product Code</t>
  </si>
  <si>
    <t>Calc Price</t>
  </si>
  <si>
    <t>.05 Round</t>
  </si>
  <si>
    <t>Cents</t>
  </si>
  <si>
    <t>Round to</t>
  </si>
  <si>
    <t>If you enter "NO", it will NOT round to the nearest nickel.</t>
  </si>
  <si>
    <t>If you leave it "blank" will NOT round to this cent value.</t>
  </si>
  <si>
    <t>Easy Access Website links</t>
  </si>
  <si>
    <r>
      <t>ConestogaTile's</t>
    </r>
    <r>
      <rPr>
        <sz val="10"/>
        <rFont val="Arial"/>
        <family val="2"/>
      </rPr>
      <t xml:space="preserve"> Website</t>
    </r>
  </si>
  <si>
    <t>www.conestogatile.com</t>
  </si>
  <si>
    <t>Manufacturer's Home Page</t>
  </si>
  <si>
    <t>Direct Website Link</t>
  </si>
  <si>
    <t>File as</t>
  </si>
  <si>
    <t>Yes</t>
  </si>
  <si>
    <t>You can enter a value in the column labeled "Adj." to change your price manually.</t>
  </si>
  <si>
    <t xml:space="preserve"> </t>
  </si>
  <si>
    <t>Decos - A</t>
  </si>
  <si>
    <t>Color:</t>
  </si>
  <si>
    <t>Field Tile - Italy</t>
  </si>
  <si>
    <t>Trim - Italy</t>
  </si>
  <si>
    <t>Field Tile - Turkey</t>
  </si>
  <si>
    <t>Trim - Turkey</t>
  </si>
  <si>
    <t>Decos - Turkey</t>
  </si>
  <si>
    <t>Note:</t>
  </si>
  <si>
    <t>Item # Lookup:</t>
  </si>
  <si>
    <t>Field Tile - F</t>
  </si>
  <si>
    <t>Trim - F</t>
  </si>
  <si>
    <t>Changes</t>
  </si>
  <si>
    <t>This price list is available electronically on an Excel spreadsheet at www.conestogatile.com/pricelists.</t>
  </si>
  <si>
    <t>Notes:</t>
  </si>
  <si>
    <t xml:space="preserve">  </t>
  </si>
  <si>
    <t>ConestogaLVT</t>
  </si>
  <si>
    <t>C</t>
  </si>
  <si>
    <t>4/1/26</t>
  </si>
  <si>
    <t>Rigid Core - D</t>
  </si>
  <si>
    <t>Trim - D</t>
  </si>
  <si>
    <t>Rigid Core - M</t>
  </si>
  <si>
    <t>Karndean - K</t>
  </si>
  <si>
    <t>COBL</t>
  </si>
  <si>
    <t>COBLANT Antique Willow          COBLENG English Toffee          COBLSED Sedona</t>
  </si>
  <si>
    <t>9" x 60" x 7.0mm</t>
  </si>
  <si>
    <t>20mil</t>
  </si>
  <si>
    <t>Rigid Core - WPC</t>
  </si>
  <si>
    <t>33.75 SF/CTN</t>
  </si>
  <si>
    <t>CODR</t>
  </si>
  <si>
    <t>CODRASH Ash          CODRBAR Barnwood          CODRCAY Cayenne</t>
  </si>
  <si>
    <t>7" x 48" x 7.5mm</t>
  </si>
  <si>
    <t>33.09 SF/CTN</t>
  </si>
  <si>
    <t>a) Packaging is changing from 18.91 SF/CTN to 33.09 SF/CTN as inventory with old packaging is depleted.</t>
  </si>
  <si>
    <t>COFH</t>
  </si>
  <si>
    <t>7" x 48" x 5.0mm</t>
  </si>
  <si>
    <t>Rigid Core - SPC</t>
  </si>
  <si>
    <t>23.64 SF/CTN</t>
  </si>
  <si>
    <t>a) This item is transitioning from 6.0mm to 5.0mm in thickness as inventories of the old thickness are depleted.</t>
  </si>
  <si>
    <t>(Packaging for the old 7" x 48" x 6.0mm is 18.91 SF/CTN.)   Check with Customer Service to be sure which</t>
  </si>
  <si>
    <t>packaging amount you will be receiving.</t>
  </si>
  <si>
    <t>b) Color has been discontinued, check with Customer Service for inventory on hand.</t>
  </si>
  <si>
    <t>COMI</t>
  </si>
  <si>
    <t>Amsterdam</t>
  </si>
  <si>
    <t>Cancun</t>
  </si>
  <si>
    <t xml:space="preserve">      Dublin</t>
  </si>
  <si>
    <t xml:space="preserve"> Tulum</t>
  </si>
  <si>
    <t>Berlin</t>
  </si>
  <si>
    <t>Copa</t>
  </si>
  <si>
    <t xml:space="preserve">      Sydney</t>
  </si>
  <si>
    <t xml:space="preserve"> Venice</t>
  </si>
  <si>
    <t>7" x 48" x 4.7mm</t>
  </si>
  <si>
    <t>12mil</t>
  </si>
  <si>
    <t>28.37 SF/CTN</t>
  </si>
  <si>
    <t>7'10" long</t>
  </si>
  <si>
    <t>3-in-1 Molding</t>
  </si>
  <si>
    <t>D</t>
  </si>
  <si>
    <t>34.85 EA</t>
  </si>
  <si>
    <t>73.30 EA</t>
  </si>
  <si>
    <t>COPA</t>
  </si>
  <si>
    <r>
      <t xml:space="preserve">PATAPSCO - </t>
    </r>
    <r>
      <rPr>
        <i/>
        <u/>
        <sz val="8"/>
        <rFont val="Arial"/>
        <family val="2"/>
      </rPr>
      <t>Luxury Vinyl Plank w/ QXT Technology</t>
    </r>
  </si>
  <si>
    <r>
      <t xml:space="preserve">MICHAUX - </t>
    </r>
    <r>
      <rPr>
        <i/>
        <u/>
        <sz val="8"/>
        <rFont val="Arial"/>
        <family val="2"/>
      </rPr>
      <t>Luxury Vinyl Plank w/ QXT Technology</t>
    </r>
  </si>
  <si>
    <r>
      <t xml:space="preserve">FEDERAL HILL - </t>
    </r>
    <r>
      <rPr>
        <i/>
        <u/>
        <sz val="8"/>
        <rFont val="Arial"/>
        <family val="2"/>
      </rPr>
      <t>Luxury Vinyl Plank</t>
    </r>
  </si>
  <si>
    <r>
      <t xml:space="preserve">DEL RAY - </t>
    </r>
    <r>
      <rPr>
        <i/>
        <u/>
        <sz val="8"/>
        <rFont val="Arial"/>
        <family val="2"/>
      </rPr>
      <t>Luxury Vinyl Plank</t>
    </r>
  </si>
  <si>
    <r>
      <t xml:space="preserve">BLOOMINGDALE - </t>
    </r>
    <r>
      <rPr>
        <i/>
        <u/>
        <sz val="8"/>
        <rFont val="Arial"/>
        <family val="2"/>
      </rPr>
      <t>Luxury Vinyl Plank</t>
    </r>
  </si>
  <si>
    <t>Antiqua</t>
  </si>
  <si>
    <t>Mile High</t>
  </si>
  <si>
    <t xml:space="preserve">         Rehoboth</t>
  </si>
  <si>
    <t xml:space="preserve">        Venice Beach</t>
  </si>
  <si>
    <t>Mancora</t>
  </si>
  <si>
    <t>Palomino</t>
  </si>
  <si>
    <t xml:space="preserve">         Santorini</t>
  </si>
  <si>
    <t xml:space="preserve">        Wildwood Crest</t>
  </si>
  <si>
    <t>7" x 48" x 5mm</t>
  </si>
  <si>
    <t>24.03 SF/CTN</t>
  </si>
  <si>
    <t>Flush Stair Nose</t>
  </si>
  <si>
    <t>COSH</t>
  </si>
  <si>
    <r>
      <t>SHENANDOAH -</t>
    </r>
    <r>
      <rPr>
        <i/>
        <u/>
        <sz val="8"/>
        <rFont val="Arial"/>
        <family val="2"/>
      </rPr>
      <t xml:space="preserve"> Luxury Vinyl Plank w/ QXT Technology</t>
    </r>
  </si>
  <si>
    <t>Biscayne</t>
  </si>
  <si>
    <t>Brighton</t>
  </si>
  <si>
    <t xml:space="preserve">       Loredo</t>
  </si>
  <si>
    <t xml:space="preserve">           Oakwood</t>
  </si>
  <si>
    <t>Blue Sands</t>
  </si>
  <si>
    <t>Cannes</t>
  </si>
  <si>
    <t xml:space="preserve">       Myrtle Beach            Whitehaven</t>
  </si>
  <si>
    <t>COSK</t>
  </si>
  <si>
    <r>
      <t xml:space="preserve">SKYLINE DRIVE - </t>
    </r>
    <r>
      <rPr>
        <i/>
        <u/>
        <sz val="8"/>
        <color theme="1"/>
        <rFont val="Arial"/>
        <family val="2"/>
      </rPr>
      <t>Luxury Vinyl Plank</t>
    </r>
  </si>
  <si>
    <t>COSKBRI Bristol</t>
  </si>
  <si>
    <t>7" x 48" x 4.2mm</t>
  </si>
  <si>
    <t>a) This item has been discontinued, check with Customer Service for inventory on hand.</t>
  </si>
  <si>
    <t>COSU</t>
  </si>
  <si>
    <r>
      <t xml:space="preserve">SUSQUEHANNA - </t>
    </r>
    <r>
      <rPr>
        <i/>
        <u/>
        <sz val="8"/>
        <rFont val="Arial"/>
        <family val="2"/>
      </rPr>
      <t>Luxury Vinyl Plank</t>
    </r>
  </si>
  <si>
    <t xml:space="preserve">COSUTAM Tamarack </t>
  </si>
  <si>
    <t>9" x 48" x 7.0mm</t>
  </si>
  <si>
    <t>29.47 SF/CTN</t>
  </si>
  <si>
    <t>CARE &amp; MAINTENANCE</t>
  </si>
  <si>
    <t>CLEANING</t>
  </si>
  <si>
    <t>750 ml</t>
  </si>
  <si>
    <t>Karndean Routine Cleaner</t>
  </si>
  <si>
    <t>COCM</t>
  </si>
  <si>
    <t>COFHESP Espresso (See Note b)</t>
  </si>
  <si>
    <t>COFHHEM Hemlock (See Note b)</t>
  </si>
  <si>
    <t xml:space="preserve">      COFHKIN Kings Canyon (See Note b</t>
  </si>
  <si>
    <t xml:space="preserve">      COFHRIV River Birch (See Note b)</t>
  </si>
  <si>
    <t>Bel Air</t>
  </si>
  <si>
    <t>Glue Down</t>
  </si>
  <si>
    <t>Blossom Hill</t>
  </si>
  <si>
    <t>Glue Down &amp; Loose Lay</t>
  </si>
  <si>
    <t>Landis Valley</t>
  </si>
  <si>
    <t>Rigid Core</t>
  </si>
  <si>
    <t>Pheasant Hill</t>
  </si>
  <si>
    <t>Bellevue Park</t>
  </si>
  <si>
    <t>Bloomingdale</t>
  </si>
  <si>
    <t>Del Ray</t>
  </si>
  <si>
    <t>Federal Hill</t>
  </si>
  <si>
    <t>Rigid Core added and is available in all 10 Blossom Hill colors.</t>
  </si>
  <si>
    <t xml:space="preserve">Color COBLSED Sedona in the 9" x 60" x 7.0mm 20mil Rigid Core - WPC plank format added. </t>
  </si>
  <si>
    <t xml:space="preserve">Colors COFHESP Espresso and COFHHEM Hemlock in the 7" x 48" x 5.0mm 20mil Rigid Core - SPC plank format added. </t>
  </si>
  <si>
    <t>Skyline Drive</t>
  </si>
  <si>
    <t>Susquehanna</t>
  </si>
  <si>
    <t>Michaux</t>
  </si>
  <si>
    <t>Patapsco</t>
  </si>
  <si>
    <t>Shenandoah</t>
  </si>
  <si>
    <t>Entire Series.</t>
  </si>
  <si>
    <t xml:space="preserve">Colors CONBU109 Light Bamboo and CONBU110 Midtone Bamboo in the 4" x 36" x 2.5mm 20mil Glue-Down plank format only. </t>
  </si>
  <si>
    <t>Colors COBLHAR Harbor Fog and COBLWHI Whispering Wheat only in the 9" x 60" x 7.0mm format.</t>
  </si>
  <si>
    <t>Colors COFHJOS Joshua Tree and COFHRUS Rustic Slate only in the 7" x 48" x 6.0mm format.</t>
  </si>
  <si>
    <t xml:space="preserve">Color CODRTIM Timberland in the 7" x 48" x 7.5mm 20mil Rigid Core - WPC plank format only. </t>
  </si>
  <si>
    <t>Colors COFHESP Espresso, COFHHEM Hemlock and COFHRIV River Birch only in the 7" x 48" x 5.0mm format.</t>
  </si>
  <si>
    <t>Design Strips</t>
  </si>
  <si>
    <t>Entire Series. (3 mm x 3' x 2.0mm and 3 mm x 3' x 2.5mm, 3' Design Strips in all colors.)</t>
  </si>
  <si>
    <t>Setting Materials</t>
  </si>
  <si>
    <t>Entire Series.  (Karndean DrySet Adhesive in all sizes.  Karndean Quiet Choice LVT Acoustic Underlayment 100 SF Roll, Kovara 95 and Kovara MBX Kits.)</t>
  </si>
  <si>
    <t>Care and Maintenance</t>
  </si>
  <si>
    <t>Karndean Floor Care Kit and the 5 Liter size of the Karndean Routine Cleaner.</t>
  </si>
  <si>
    <r>
      <t xml:space="preserve">Entire Series; Color COFHKIN Kings Canyon now discontinued in the 7" x 48" x 5.0mm format.  </t>
    </r>
    <r>
      <rPr>
        <i/>
        <sz val="10"/>
        <rFont val="Arial"/>
        <family val="2"/>
      </rPr>
      <t>(Discontinued by Manufacturer)</t>
    </r>
  </si>
  <si>
    <t>Packaging is changing from 18.91 SF/CTN to 33.09 SF/CTN as inventory with old packaging is depleted.</t>
  </si>
  <si>
    <t>This item is transitioning from 6.0mm to 5.0mm in thickness as inventories of the old thickness are depleted.  Packaging of the 7" x 48" x 5.0mm will be 23.64 SF/CTN.</t>
  </si>
  <si>
    <t>new</t>
  </si>
  <si>
    <t>YES</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</si>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</sst>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_(* \(#,##0.00\);_(* &quot;-&quot;??_);_(@_)"/>
    <numFmt numFmtId="165" formatCode="0.0%"/>
    <numFmt numFmtId="169" formatCode="mm/dd/yy;@"/>
  </numFmts>
  <fonts count="50" x14ac:knownFonts="1">
    <font>
      <sz val="10"/>
      <name val="Arial"/>
    </font>
    <font>
      <sz val="10"/>
      <name val="Arial"/>
      <family val="2"/>
    </font>
    <font>
      <sz val="10"/>
      <name val="Arial"/>
      <family val="2"/>
    </font>
    <font>
      <b/>
      <sz val="10"/>
      <name val="Arial"/>
      <family val="2"/>
    </font>
    <font>
      <sz val="8"/>
      <name val="Arial"/>
      <family val="2"/>
    </font>
    <font>
      <i/>
      <sz val="8"/>
      <name val="Arial"/>
      <family val="2"/>
    </font>
    <font>
      <b/>
      <sz val="8"/>
      <name val="Arial"/>
      <family val="2"/>
    </font>
    <font>
      <sz val="8"/>
      <name val="Arial Narrow"/>
      <family val="2"/>
    </font>
    <font>
      <b/>
      <sz val="12"/>
      <name val="Arial"/>
      <family val="2"/>
    </font>
    <font>
      <b/>
      <sz val="8"/>
      <name val="Arial Narrow"/>
      <family val="2"/>
    </font>
    <font>
      <b/>
      <i/>
      <sz val="8"/>
      <name val="Arial"/>
      <family val="2"/>
    </font>
    <font>
      <u/>
      <sz val="10"/>
      <color indexed="12"/>
      <name val="Arial"/>
      <family val="2"/>
    </font>
    <font>
      <b/>
      <u/>
      <sz val="8"/>
      <name val="Arial"/>
      <family val="2"/>
    </font>
    <font>
      <sz val="6"/>
      <name val="Arial Narrow"/>
      <family val="2"/>
    </font>
    <font>
      <sz val="6"/>
      <name val="Arial"/>
      <family val="2"/>
    </font>
    <font>
      <b/>
      <i/>
      <sz val="12"/>
      <name val="Arial"/>
      <family val="2"/>
    </font>
    <font>
      <i/>
      <sz val="8"/>
      <name val="Arial Narrow"/>
      <family val="2"/>
    </font>
    <font>
      <sz val="18"/>
      <name val="Arial"/>
      <family val="2"/>
    </font>
    <font>
      <sz val="10"/>
      <name val="Copperplate Gothic Bold"/>
      <family val="2"/>
    </font>
    <font>
      <u/>
      <sz val="8"/>
      <name val="Arial"/>
      <family val="2"/>
    </font>
    <font>
      <b/>
      <sz val="11"/>
      <name val="Arial"/>
      <family val="2"/>
    </font>
    <font>
      <i/>
      <u/>
      <sz val="8"/>
      <name val="Arial"/>
      <family val="2"/>
    </font>
    <font>
      <sz val="7"/>
      <name val="Arial Narrow"/>
      <family val="2"/>
    </font>
    <font>
      <sz val="10"/>
      <name val="Arial Narrow"/>
      <family val="2"/>
    </font>
    <font>
      <sz val="11"/>
      <color theme="1"/>
      <name val="Calibri"/>
      <family val="2"/>
      <scheme val="minor"/>
    </font>
    <font>
      <sz val="10"/>
      <color rgb="FF0000FF"/>
      <name val="Arial"/>
      <family val="2"/>
    </font>
    <font>
      <sz val="10"/>
      <color theme="1"/>
      <name val="Arial"/>
      <family val="2"/>
    </font>
    <font>
      <b/>
      <sz val="10"/>
      <color theme="1"/>
      <name val="Arial"/>
      <family val="2"/>
    </font>
    <font>
      <sz val="8"/>
      <color rgb="FF0000FF"/>
      <name val="Arial"/>
      <family val="2"/>
    </font>
    <font>
      <sz val="8"/>
      <color theme="1"/>
      <name val="Arial"/>
      <family val="2"/>
    </font>
    <font>
      <sz val="8"/>
      <color rgb="FFFF0000"/>
      <name val="Arial Narrow"/>
      <family val="2"/>
    </font>
    <font>
      <b/>
      <sz val="10"/>
      <color rgb="FF0000FF"/>
      <name val="Arial"/>
      <family val="2"/>
    </font>
    <font>
      <sz val="10"/>
      <color rgb="FF000000"/>
      <name val="Arial"/>
      <family val="2"/>
    </font>
    <font>
      <b/>
      <i/>
      <u/>
      <sz val="8"/>
      <name val="Arial"/>
      <family val="2"/>
    </font>
    <font>
      <b/>
      <u/>
      <sz val="10"/>
      <color rgb="FF0000FF"/>
      <name val="Arial"/>
      <family val="2"/>
    </font>
    <font>
      <sz val="8"/>
      <color theme="1"/>
      <name val="Arial Narrow"/>
      <family val="2"/>
    </font>
    <font>
      <b/>
      <sz val="8"/>
      <color rgb="FF0000FF"/>
      <name val="Arial"/>
      <family val="2"/>
    </font>
    <font>
      <i/>
      <u/>
      <sz val="8"/>
      <color theme="1"/>
      <name val="Arial"/>
      <family val="2"/>
    </font>
    <font>
      <b/>
      <sz val="8"/>
      <color theme="1"/>
      <name val="Arial Narrow"/>
      <family val="2"/>
    </font>
    <font>
      <i/>
      <sz val="8"/>
      <color theme="1"/>
      <name val="Arial"/>
      <family val="2"/>
    </font>
    <font>
      <i/>
      <sz val="8"/>
      <color theme="1"/>
      <name val="Arial Narrow"/>
      <family val="2"/>
    </font>
    <font>
      <b/>
      <i/>
      <sz val="8"/>
      <color theme="1"/>
      <name val="Arial"/>
      <family val="2"/>
    </font>
    <font>
      <sz val="8"/>
      <color rgb="FFFF0000"/>
      <name val="Arial"/>
      <family val="2"/>
    </font>
    <font>
      <b/>
      <sz val="8"/>
      <color rgb="FFFF0000"/>
      <name val="Arial Narrow"/>
      <family val="2"/>
    </font>
    <font>
      <i/>
      <sz val="7"/>
      <name val="Arial Narrow"/>
      <family val="2"/>
    </font>
    <font>
      <b/>
      <i/>
      <sz val="8"/>
      <name val="Arial Narrow"/>
      <family val="2"/>
    </font>
    <font>
      <i/>
      <sz val="7"/>
      <name val="Arial"/>
      <family val="2"/>
    </font>
    <font>
      <b/>
      <i/>
      <u/>
      <sz val="8"/>
      <color theme="1"/>
      <name val="Arial"/>
      <family val="2"/>
    </font>
    <font>
      <b/>
      <i/>
      <sz val="10"/>
      <color theme="1"/>
      <name val="Arial"/>
      <family val="2"/>
    </font>
    <font>
      <i/>
      <sz val="10"/>
      <name val="Arial"/>
      <family val="2"/>
    </font>
  </fonts>
  <fills count="25">
    <fill>
      <patternFill patternType="none"/>
    </fill>
    <fill>
      <patternFill patternType="gray125"/>
    </fill>
    <fill>
      <patternFill patternType="solid">
        <fgColor indexed="42"/>
        <bgColor indexed="64"/>
      </patternFill>
    </fill>
    <fill>
      <patternFill patternType="solid">
        <fgColor indexed="10"/>
        <bgColor indexed="64"/>
      </patternFill>
    </fill>
    <fill>
      <patternFill patternType="solid">
        <fgColor indexed="43"/>
        <bgColor indexed="64"/>
      </patternFill>
    </fill>
    <fill>
      <patternFill patternType="gray125">
        <fgColor indexed="8"/>
      </patternFill>
    </fill>
    <fill>
      <patternFill patternType="solid">
        <fgColor indexed="44"/>
        <bgColor indexed="64"/>
      </patternFill>
    </fill>
    <fill>
      <patternFill patternType="solid">
        <fgColor indexed="47"/>
        <bgColor indexed="64"/>
      </patternFill>
    </fill>
    <fill>
      <patternFill patternType="solid">
        <fgColor indexed="45"/>
        <bgColor indexed="64"/>
      </patternFill>
    </fill>
    <fill>
      <patternFill patternType="solid">
        <fgColor indexed="8"/>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rgb="FF009999"/>
        <bgColor indexed="64"/>
      </patternFill>
    </fill>
    <fill>
      <patternFill patternType="solid">
        <fgColor rgb="FF33CCCC"/>
        <bgColor indexed="64"/>
      </patternFill>
    </fill>
    <fill>
      <patternFill patternType="solid">
        <fgColor rgb="FF66FFFF"/>
        <bgColor indexed="64"/>
      </patternFill>
    </fill>
    <fill>
      <patternFill patternType="solid">
        <fgColor rgb="FFFF5050"/>
        <bgColor indexed="64"/>
      </patternFill>
    </fill>
    <fill>
      <patternFill patternType="solid">
        <fgColor rgb="FFFF9999"/>
        <bgColor indexed="64"/>
      </patternFill>
    </fill>
    <fill>
      <patternFill patternType="solid">
        <fgColor rgb="FFFFCCCC"/>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00"/>
        <bgColor indexed="64"/>
      </patternFill>
    </fill>
    <fill>
      <patternFill patternType="solid">
        <fgColor rgb="FF99CCFF"/>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8">
    <xf numFmtId="0" fontId="0" fillId="0" borderId="0"/>
    <xf numFmtId="43" fontId="1" fillId="0" borderId="0" applyFont="0" applyFill="0" applyBorder="0" applyAlignment="0" applyProtection="0"/>
    <xf numFmtId="43" fontId="2" fillId="0" borderId="0" applyFont="0" applyFill="0" applyBorder="0" applyAlignment="0" applyProtection="0"/>
    <xf numFmtId="0" fontId="11" fillId="0" borderId="0" applyNumberFormat="0" applyFill="0" applyBorder="0" applyAlignment="0" applyProtection="0">
      <alignment vertical="top"/>
      <protection locked="0"/>
    </xf>
    <xf numFmtId="0" fontId="24" fillId="0" borderId="0"/>
    <xf numFmtId="0" fontId="2" fillId="0" borderId="0"/>
    <xf numFmtId="9" fontId="1" fillId="0" borderId="0" applyFont="0" applyFill="0" applyBorder="0" applyAlignment="0" applyProtection="0"/>
    <xf numFmtId="9" fontId="2" fillId="0" borderId="0" applyFont="0" applyFill="0" applyBorder="0" applyAlignment="0" applyProtection="0"/>
  </cellStyleXfs>
  <cellXfs count="306">
    <xf numFmtId="0" fontId="0" fillId="0" borderId="0" xfId="0"/>
    <xf numFmtId="0" fontId="4" fillId="0" borderId="0" xfId="0" applyFont="1" applyAlignment="1">
      <alignment horizontal="center"/>
    </xf>
    <xf numFmtId="0" fontId="4" fillId="0" borderId="0" xfId="0" applyFont="1"/>
    <xf numFmtId="0" fontId="4" fillId="0" borderId="0" xfId="0" applyFont="1" applyAlignment="1">
      <alignment vertical="center"/>
    </xf>
    <xf numFmtId="43" fontId="4" fillId="0" borderId="0" xfId="1" applyFont="1" applyAlignment="1">
      <alignment vertical="center"/>
    </xf>
    <xf numFmtId="43" fontId="4" fillId="0" borderId="0" xfId="1" applyFont="1" applyAlignment="1">
      <alignment horizontal="center" vertical="center"/>
    </xf>
    <xf numFmtId="0" fontId="4" fillId="0" borderId="0" xfId="0" applyFont="1" applyAlignment="1">
      <alignment horizontal="center" vertical="center"/>
    </xf>
    <xf numFmtId="9" fontId="4" fillId="0" borderId="0" xfId="6" applyFont="1" applyAlignment="1">
      <alignment vertical="center"/>
    </xf>
    <xf numFmtId="43" fontId="4" fillId="0" borderId="0" xfId="1" applyFont="1"/>
    <xf numFmtId="43" fontId="4" fillId="0" borderId="0" xfId="1" applyFont="1" applyAlignment="1">
      <alignment horizontal="center"/>
    </xf>
    <xf numFmtId="0" fontId="4" fillId="0" borderId="0" xfId="0" applyFont="1" applyAlignment="1">
      <alignment horizontal="right"/>
    </xf>
    <xf numFmtId="0" fontId="6" fillId="0" borderId="0" xfId="0" applyFont="1" applyAlignment="1">
      <alignment vertical="center"/>
    </xf>
    <xf numFmtId="165" fontId="4" fillId="0" borderId="0" xfId="6" applyNumberFormat="1" applyFont="1" applyAlignment="1">
      <alignment vertical="center"/>
    </xf>
    <xf numFmtId="43" fontId="4" fillId="2" borderId="0" xfId="1" applyFont="1" applyFill="1" applyAlignment="1">
      <alignment vertical="center"/>
    </xf>
    <xf numFmtId="4" fontId="4" fillId="0" borderId="1" xfId="0" applyNumberFormat="1" applyFont="1" applyBorder="1" applyAlignment="1">
      <alignment horizontal="center" vertical="center"/>
    </xf>
    <xf numFmtId="4" fontId="4" fillId="0" borderId="0" xfId="0" applyNumberFormat="1" applyFont="1" applyAlignment="1">
      <alignment vertical="center"/>
    </xf>
    <xf numFmtId="4" fontId="4" fillId="0" borderId="0" xfId="0" applyNumberFormat="1" applyFont="1"/>
    <xf numFmtId="4" fontId="4" fillId="0" borderId="0" xfId="1" applyNumberFormat="1" applyFont="1" applyAlignment="1">
      <alignment vertical="center"/>
    </xf>
    <xf numFmtId="4" fontId="4" fillId="0" borderId="0" xfId="1" applyNumberFormat="1" applyFont="1"/>
    <xf numFmtId="43" fontId="4" fillId="0" borderId="0" xfId="1" applyFont="1" applyBorder="1" applyAlignment="1">
      <alignment horizontal="center" vertical="center"/>
    </xf>
    <xf numFmtId="4" fontId="6" fillId="0" borderId="0" xfId="0" applyNumberFormat="1" applyFont="1" applyAlignment="1">
      <alignment horizontal="right" vertical="center"/>
    </xf>
    <xf numFmtId="4" fontId="4" fillId="0" borderId="0" xfId="0" applyNumberFormat="1" applyFont="1" applyAlignment="1">
      <alignment horizontal="center" vertical="center"/>
    </xf>
    <xf numFmtId="4" fontId="4" fillId="0" borderId="0" xfId="0" applyNumberFormat="1" applyFont="1" applyAlignment="1">
      <alignment horizontal="center"/>
    </xf>
    <xf numFmtId="0" fontId="7" fillId="0" borderId="2" xfId="0" applyFont="1" applyBorder="1" applyAlignment="1">
      <alignment vertical="center"/>
    </xf>
    <xf numFmtId="0" fontId="7" fillId="0" borderId="3" xfId="0" applyFont="1" applyBorder="1" applyAlignment="1">
      <alignment vertical="center"/>
    </xf>
    <xf numFmtId="0" fontId="7" fillId="0" borderId="3" xfId="0" applyFont="1" applyBorder="1" applyAlignment="1">
      <alignment horizontal="center" vertical="center"/>
    </xf>
    <xf numFmtId="0" fontId="7" fillId="0" borderId="1" xfId="0" applyFont="1" applyBorder="1" applyAlignment="1">
      <alignment horizontal="center" vertical="center"/>
    </xf>
    <xf numFmtId="4" fontId="7" fillId="0" borderId="1" xfId="0" applyNumberFormat="1" applyFont="1" applyBorder="1" applyAlignment="1">
      <alignment horizontal="center" vertical="center"/>
    </xf>
    <xf numFmtId="43" fontId="7" fillId="0" borderId="1" xfId="1"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vertical="center"/>
    </xf>
    <xf numFmtId="0" fontId="4" fillId="3" borderId="0" xfId="0" applyFont="1" applyFill="1" applyAlignment="1">
      <alignment vertical="center"/>
    </xf>
    <xf numFmtId="0" fontId="4" fillId="2" borderId="0" xfId="0" applyFont="1" applyFill="1" applyAlignment="1">
      <alignment vertical="center"/>
    </xf>
    <xf numFmtId="0" fontId="4" fillId="2" borderId="0" xfId="0" applyFont="1" applyFill="1" applyAlignment="1">
      <alignment horizontal="center" vertical="center"/>
    </xf>
    <xf numFmtId="4" fontId="4" fillId="2" borderId="0" xfId="0" applyNumberFormat="1" applyFont="1" applyFill="1" applyAlignment="1">
      <alignment horizontal="center" vertical="center"/>
    </xf>
    <xf numFmtId="0" fontId="3" fillId="0" borderId="0" xfId="0" applyFont="1" applyAlignment="1">
      <alignment vertical="center"/>
    </xf>
    <xf numFmtId="43" fontId="3" fillId="0" borderId="0" xfId="1" applyFont="1" applyAlignment="1">
      <alignment horizontal="center" vertical="center"/>
    </xf>
    <xf numFmtId="43" fontId="4" fillId="0" borderId="0" xfId="1" applyFont="1" applyFill="1" applyAlignment="1">
      <alignment horizontal="center" vertical="center"/>
    </xf>
    <xf numFmtId="4" fontId="4" fillId="4" borderId="0" xfId="1" applyNumberFormat="1" applyFont="1" applyFill="1" applyAlignment="1">
      <alignment vertical="center"/>
    </xf>
    <xf numFmtId="4" fontId="4" fillId="0" borderId="0" xfId="1" applyNumberFormat="1" applyFont="1" applyFill="1" applyAlignment="1">
      <alignment vertical="center"/>
    </xf>
    <xf numFmtId="0" fontId="5" fillId="0" borderId="0" xfId="0" applyFont="1" applyAlignment="1">
      <alignment horizontal="right" vertical="center"/>
    </xf>
    <xf numFmtId="43" fontId="7" fillId="0" borderId="1" xfId="1" applyFont="1" applyFill="1" applyBorder="1" applyAlignment="1">
      <alignment horizontal="center" vertical="center"/>
    </xf>
    <xf numFmtId="4" fontId="4" fillId="0" borderId="0" xfId="1" applyNumberFormat="1" applyFont="1" applyFill="1"/>
    <xf numFmtId="43" fontId="4" fillId="2" borderId="0" xfId="1" applyFont="1" applyFill="1" applyAlignment="1">
      <alignment horizontal="center" vertical="center"/>
    </xf>
    <xf numFmtId="4" fontId="4" fillId="2" borderId="0" xfId="1" applyNumberFormat="1" applyFont="1" applyFill="1" applyAlignment="1">
      <alignment vertical="center"/>
    </xf>
    <xf numFmtId="9" fontId="4" fillId="2" borderId="0" xfId="6" applyFont="1" applyFill="1" applyAlignment="1">
      <alignment vertical="center"/>
    </xf>
    <xf numFmtId="4" fontId="4" fillId="2" borderId="0" xfId="0" applyNumberFormat="1" applyFont="1" applyFill="1" applyAlignment="1">
      <alignment vertical="center"/>
    </xf>
    <xf numFmtId="0" fontId="4" fillId="0" borderId="1" xfId="0" applyFont="1" applyBorder="1" applyAlignment="1">
      <alignment horizontal="center" vertical="center"/>
    </xf>
    <xf numFmtId="0" fontId="9" fillId="5" borderId="4" xfId="0" applyFont="1" applyFill="1" applyBorder="1" applyAlignment="1">
      <alignment horizontal="center" vertical="center"/>
    </xf>
    <xf numFmtId="0" fontId="9" fillId="5" borderId="5" xfId="0" applyFont="1" applyFill="1" applyBorder="1" applyAlignment="1">
      <alignment horizontal="center" vertical="center"/>
    </xf>
    <xf numFmtId="0" fontId="6" fillId="5" borderId="2" xfId="0" applyFont="1" applyFill="1" applyBorder="1" applyAlignment="1">
      <alignment vertical="center"/>
    </xf>
    <xf numFmtId="0" fontId="6" fillId="5" borderId="6" xfId="0" applyFont="1" applyFill="1" applyBorder="1" applyAlignment="1">
      <alignment vertical="center"/>
    </xf>
    <xf numFmtId="43" fontId="2" fillId="6" borderId="0" xfId="1" applyFont="1" applyFill="1" applyAlignment="1">
      <alignment vertical="center"/>
    </xf>
    <xf numFmtId="4" fontId="4" fillId="7" borderId="0" xfId="1" applyNumberFormat="1" applyFont="1" applyFill="1" applyAlignment="1">
      <alignment vertical="center"/>
    </xf>
    <xf numFmtId="9" fontId="4" fillId="0" borderId="1" xfId="6" applyFont="1" applyFill="1" applyBorder="1" applyAlignment="1">
      <alignment horizontal="center" vertical="center"/>
    </xf>
    <xf numFmtId="9" fontId="4" fillId="0" borderId="0" xfId="6" applyFont="1" applyFill="1" applyAlignment="1">
      <alignment vertical="center"/>
    </xf>
    <xf numFmtId="9" fontId="4" fillId="0" borderId="0" xfId="6" applyFont="1" applyFill="1" applyAlignment="1">
      <alignment horizontal="center" vertical="center"/>
    </xf>
    <xf numFmtId="9" fontId="4" fillId="0" borderId="0" xfId="6" applyFont="1" applyFill="1" applyAlignment="1">
      <alignment horizontal="center"/>
    </xf>
    <xf numFmtId="4" fontId="6" fillId="0" borderId="0" xfId="1" applyNumberFormat="1" applyFont="1" applyFill="1" applyAlignment="1">
      <alignment vertical="center"/>
    </xf>
    <xf numFmtId="9" fontId="6" fillId="0" borderId="0" xfId="6" applyFont="1" applyFill="1" applyAlignment="1">
      <alignment vertical="center"/>
    </xf>
    <xf numFmtId="165" fontId="4" fillId="0" borderId="0" xfId="6" applyNumberFormat="1" applyFont="1" applyFill="1" applyAlignment="1">
      <alignment vertical="center"/>
    </xf>
    <xf numFmtId="9" fontId="4" fillId="0" borderId="0" xfId="6" applyFont="1" applyFill="1"/>
    <xf numFmtId="4" fontId="4" fillId="2" borderId="0" xfId="1" applyNumberFormat="1" applyFont="1" applyFill="1" applyAlignment="1" applyProtection="1">
      <alignment vertical="center"/>
      <protection locked="0"/>
    </xf>
    <xf numFmtId="9" fontId="4" fillId="0" borderId="1" xfId="6" applyFont="1" applyBorder="1" applyAlignment="1" applyProtection="1">
      <alignment horizontal="center" vertical="center"/>
      <protection locked="0"/>
    </xf>
    <xf numFmtId="43" fontId="7" fillId="0" borderId="1" xfId="1" applyFont="1" applyBorder="1" applyAlignment="1" applyProtection="1">
      <alignment horizontal="center" vertical="center"/>
      <protection locked="0"/>
    </xf>
    <xf numFmtId="4" fontId="4" fillId="0" borderId="0" xfId="1" applyNumberFormat="1" applyFont="1" applyAlignment="1" applyProtection="1">
      <alignment vertical="center"/>
      <protection locked="0"/>
    </xf>
    <xf numFmtId="4" fontId="6" fillId="0" borderId="0" xfId="1" applyNumberFormat="1" applyFont="1" applyAlignment="1" applyProtection="1">
      <alignment vertical="center"/>
      <protection locked="0"/>
    </xf>
    <xf numFmtId="4" fontId="4" fillId="0" borderId="0" xfId="1" applyNumberFormat="1" applyFont="1" applyProtection="1">
      <protection locked="0"/>
    </xf>
    <xf numFmtId="0" fontId="10" fillId="0" borderId="0" xfId="0" applyFont="1" applyAlignment="1">
      <alignment horizontal="right" vertical="center"/>
    </xf>
    <xf numFmtId="43" fontId="7" fillId="8" borderId="1" xfId="1" applyFont="1" applyFill="1" applyBorder="1" applyAlignment="1" applyProtection="1">
      <alignment horizontal="center" vertical="center"/>
      <protection locked="0"/>
    </xf>
    <xf numFmtId="4" fontId="4" fillId="0" borderId="0" xfId="0" applyNumberFormat="1" applyFont="1" applyAlignment="1">
      <alignment horizontal="right" vertical="center"/>
    </xf>
    <xf numFmtId="0" fontId="6" fillId="0" borderId="0" xfId="6" applyNumberFormat="1" applyFont="1" applyAlignment="1">
      <alignment horizontal="right" vertical="center"/>
    </xf>
    <xf numFmtId="0" fontId="6" fillId="0" borderId="0" xfId="0" applyFont="1" applyAlignment="1">
      <alignment horizontal="right" vertical="center"/>
    </xf>
    <xf numFmtId="0" fontId="8" fillId="0" borderId="0" xfId="0" applyFont="1" applyAlignment="1">
      <alignment horizontal="right" vertical="center"/>
    </xf>
    <xf numFmtId="0" fontId="12" fillId="0" borderId="0" xfId="0" applyFont="1" applyAlignment="1">
      <alignment vertical="center"/>
    </xf>
    <xf numFmtId="0" fontId="7" fillId="0" borderId="0" xfId="0" applyFont="1" applyAlignment="1">
      <alignment horizontal="right" vertical="center"/>
    </xf>
    <xf numFmtId="4" fontId="4" fillId="0" borderId="0" xfId="1" applyNumberFormat="1" applyFont="1" applyFill="1" applyAlignment="1" applyProtection="1">
      <alignment vertical="center"/>
      <protection locked="0"/>
    </xf>
    <xf numFmtId="9" fontId="7" fillId="0" borderId="1" xfId="6" applyFont="1" applyFill="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0" fontId="4" fillId="0" borderId="0" xfId="0" applyFont="1" applyAlignment="1">
      <alignment horizontal="right" vertical="center"/>
    </xf>
    <xf numFmtId="0" fontId="4" fillId="0" borderId="0" xfId="0" quotePrefix="1" applyFont="1" applyAlignment="1">
      <alignment horizontal="right" vertical="center"/>
    </xf>
    <xf numFmtId="0" fontId="6" fillId="0" borderId="0" xfId="0" applyFont="1" applyAlignment="1">
      <alignment horizontal="center"/>
    </xf>
    <xf numFmtId="0" fontId="6" fillId="0" borderId="7" xfId="0" applyFont="1" applyBorder="1" applyAlignment="1">
      <alignment horizontal="center"/>
    </xf>
    <xf numFmtId="0" fontId="0" fillId="0" borderId="0" xfId="0" applyAlignment="1">
      <alignment vertical="center"/>
    </xf>
    <xf numFmtId="0" fontId="8" fillId="0" borderId="0" xfId="0" applyFont="1" applyAlignment="1">
      <alignment horizontal="center" vertical="center"/>
    </xf>
    <xf numFmtId="0" fontId="4" fillId="9" borderId="0" xfId="0" applyFont="1" applyFill="1" applyAlignment="1">
      <alignment vertical="center"/>
    </xf>
    <xf numFmtId="0" fontId="4" fillId="0" borderId="7" xfId="0" applyFont="1" applyBorder="1" applyAlignment="1">
      <alignment vertical="center"/>
    </xf>
    <xf numFmtId="0" fontId="4" fillId="0" borderId="1" xfId="0" applyFont="1" applyBorder="1" applyAlignment="1" applyProtection="1">
      <alignment horizontal="center" vertical="center"/>
      <protection locked="0"/>
    </xf>
    <xf numFmtId="0" fontId="15" fillId="0" borderId="0" xfId="0" applyFont="1" applyAlignment="1">
      <alignment horizontal="right" vertical="center"/>
    </xf>
    <xf numFmtId="0" fontId="0" fillId="3" borderId="0" xfId="0" applyFill="1"/>
    <xf numFmtId="0" fontId="9" fillId="0" borderId="0" xfId="0" applyFont="1" applyAlignment="1">
      <alignment horizontal="center" vertical="center"/>
    </xf>
    <xf numFmtId="43" fontId="4" fillId="0" borderId="0" xfId="1" applyFont="1" applyFill="1"/>
    <xf numFmtId="9" fontId="4" fillId="2" borderId="0" xfId="6" applyFont="1" applyFill="1" applyAlignment="1">
      <alignment horizontal="center" vertical="center"/>
    </xf>
    <xf numFmtId="49" fontId="4" fillId="0" borderId="0" xfId="0" applyNumberFormat="1" applyFont="1" applyAlignment="1">
      <alignment horizontal="right" vertical="center"/>
    </xf>
    <xf numFmtId="1" fontId="4" fillId="0" borderId="0" xfId="0" applyNumberFormat="1" applyFont="1" applyAlignment="1">
      <alignment horizontal="center" vertical="center"/>
    </xf>
    <xf numFmtId="1" fontId="7" fillId="0" borderId="1" xfId="1" applyNumberFormat="1" applyFont="1" applyBorder="1" applyAlignment="1">
      <alignment horizontal="center" vertical="center"/>
    </xf>
    <xf numFmtId="1" fontId="6" fillId="0" borderId="0" xfId="0" applyNumberFormat="1" applyFont="1" applyAlignment="1">
      <alignment horizontal="center" vertical="center"/>
    </xf>
    <xf numFmtId="1" fontId="4" fillId="0" borderId="0" xfId="0" applyNumberFormat="1" applyFont="1" applyAlignment="1">
      <alignment horizontal="center"/>
    </xf>
    <xf numFmtId="14" fontId="3" fillId="10" borderId="4" xfId="0" applyNumberFormat="1" applyFont="1" applyFill="1" applyBorder="1" applyAlignment="1">
      <alignment horizontal="center"/>
    </xf>
    <xf numFmtId="14" fontId="3" fillId="10" borderId="5" xfId="0" applyNumberFormat="1" applyFont="1" applyFill="1" applyBorder="1" applyAlignment="1">
      <alignment horizontal="center"/>
    </xf>
    <xf numFmtId="14" fontId="3" fillId="0" borderId="0" xfId="0" applyNumberFormat="1" applyFont="1" applyAlignment="1">
      <alignment horizontal="left"/>
    </xf>
    <xf numFmtId="14" fontId="0" fillId="0" borderId="0" xfId="0" quotePrefix="1" applyNumberFormat="1" applyAlignment="1">
      <alignment horizontal="left"/>
    </xf>
    <xf numFmtId="0" fontId="4" fillId="3" borderId="0" xfId="0" applyFont="1" applyFill="1"/>
    <xf numFmtId="0" fontId="6" fillId="10" borderId="6" xfId="0" applyFont="1" applyFill="1" applyBorder="1" applyAlignment="1">
      <alignment vertical="center"/>
    </xf>
    <xf numFmtId="0" fontId="4" fillId="2" borderId="1" xfId="0" applyFont="1" applyFill="1" applyBorder="1" applyAlignment="1">
      <alignment horizontal="center" vertical="center"/>
    </xf>
    <xf numFmtId="0" fontId="0" fillId="0" borderId="1" xfId="0" applyBorder="1" applyAlignment="1">
      <alignment horizontal="center"/>
    </xf>
    <xf numFmtId="0" fontId="6" fillId="10" borderId="2" xfId="0" applyFont="1" applyFill="1" applyBorder="1" applyAlignment="1">
      <alignment vertical="center"/>
    </xf>
    <xf numFmtId="49" fontId="4" fillId="0" borderId="0" xfId="0" applyNumberFormat="1" applyFont="1" applyAlignment="1">
      <alignment horizontal="left" vertical="center"/>
    </xf>
    <xf numFmtId="0" fontId="17" fillId="0" borderId="0" xfId="0" applyFont="1" applyAlignment="1">
      <alignment horizontal="left"/>
    </xf>
    <xf numFmtId="9" fontId="4" fillId="0" borderId="0" xfId="6" applyFont="1" applyBorder="1" applyAlignment="1" applyProtection="1">
      <alignment horizontal="center" vertical="center"/>
      <protection locked="0"/>
    </xf>
    <xf numFmtId="4" fontId="4" fillId="11" borderId="0" xfId="1" applyNumberFormat="1" applyFont="1" applyFill="1" applyAlignment="1">
      <alignment vertical="center"/>
    </xf>
    <xf numFmtId="4" fontId="4" fillId="7" borderId="0" xfId="1" applyNumberFormat="1" applyFont="1" applyFill="1" applyAlignment="1">
      <alignment horizontal="left" vertical="center"/>
    </xf>
    <xf numFmtId="4" fontId="4" fillId="4" borderId="0" xfId="1" applyNumberFormat="1" applyFont="1" applyFill="1" applyAlignment="1">
      <alignment horizontal="left" vertical="center"/>
    </xf>
    <xf numFmtId="4" fontId="4" fillId="2" borderId="0" xfId="1" applyNumberFormat="1" applyFont="1" applyFill="1" applyAlignment="1">
      <alignment horizontal="left" vertical="center"/>
    </xf>
    <xf numFmtId="4" fontId="4" fillId="11" borderId="0" xfId="1" applyNumberFormat="1" applyFont="1" applyFill="1" applyAlignment="1">
      <alignment horizontal="left" vertical="center"/>
    </xf>
    <xf numFmtId="4" fontId="4" fillId="0" borderId="0" xfId="1" applyNumberFormat="1" applyFont="1" applyFill="1" applyAlignment="1">
      <alignment horizontal="left" vertical="center"/>
    </xf>
    <xf numFmtId="4" fontId="4" fillId="0" borderId="1" xfId="0" applyNumberFormat="1" applyFont="1" applyBorder="1" applyAlignment="1">
      <alignment horizontal="right"/>
    </xf>
    <xf numFmtId="4" fontId="4" fillId="10" borderId="0" xfId="1" applyNumberFormat="1" applyFont="1" applyFill="1" applyAlignment="1" applyProtection="1">
      <alignment vertical="center"/>
      <protection locked="0"/>
    </xf>
    <xf numFmtId="9" fontId="4" fillId="0" borderId="5" xfId="6" applyFont="1" applyBorder="1" applyAlignment="1" applyProtection="1">
      <alignment horizontal="center" vertical="center"/>
      <protection locked="0"/>
    </xf>
    <xf numFmtId="2" fontId="0" fillId="0" borderId="1" xfId="0" applyNumberFormat="1" applyBorder="1" applyAlignment="1">
      <alignment horizontal="center"/>
    </xf>
    <xf numFmtId="1" fontId="4" fillId="0" borderId="0" xfId="1" applyNumberFormat="1" applyFont="1" applyAlignment="1">
      <alignment horizontal="center" vertical="center"/>
    </xf>
    <xf numFmtId="1" fontId="4" fillId="0" borderId="0" xfId="1" applyNumberFormat="1" applyFont="1" applyFill="1" applyAlignment="1">
      <alignment horizontal="center" vertical="center"/>
    </xf>
    <xf numFmtId="1" fontId="4" fillId="2" borderId="0" xfId="1" applyNumberFormat="1" applyFont="1" applyFill="1" applyAlignment="1">
      <alignment horizontal="center" vertical="center"/>
    </xf>
    <xf numFmtId="1" fontId="4" fillId="0" borderId="0" xfId="1" applyNumberFormat="1" applyFont="1" applyAlignment="1">
      <alignment horizontal="center"/>
    </xf>
    <xf numFmtId="3" fontId="4" fillId="4" borderId="0" xfId="1" applyNumberFormat="1" applyFont="1" applyFill="1" applyAlignment="1">
      <alignment horizontal="center" vertical="center"/>
    </xf>
    <xf numFmtId="3" fontId="4" fillId="7" borderId="0" xfId="1" applyNumberFormat="1" applyFont="1" applyFill="1" applyAlignment="1">
      <alignment horizontal="center" vertical="center"/>
    </xf>
    <xf numFmtId="3" fontId="4" fillId="2" borderId="0" xfId="1" applyNumberFormat="1" applyFont="1" applyFill="1" applyAlignment="1">
      <alignment horizontal="center" vertical="center"/>
    </xf>
    <xf numFmtId="3" fontId="4" fillId="11" borderId="0" xfId="1" applyNumberFormat="1" applyFont="1" applyFill="1" applyAlignment="1">
      <alignment horizontal="center" vertical="center"/>
    </xf>
    <xf numFmtId="43" fontId="7" fillId="0" borderId="1" xfId="1" quotePrefix="1" applyFont="1" applyBorder="1" applyAlignment="1">
      <alignment horizontal="center" vertical="center"/>
    </xf>
    <xf numFmtId="0" fontId="18" fillId="12" borderId="2" xfId="0" applyFont="1" applyFill="1" applyBorder="1"/>
    <xf numFmtId="0" fontId="11" fillId="0" borderId="1" xfId="3" applyBorder="1" applyAlignment="1" applyProtection="1"/>
    <xf numFmtId="0" fontId="0" fillId="12" borderId="2" xfId="0" applyFill="1" applyBorder="1"/>
    <xf numFmtId="0" fontId="0" fillId="12" borderId="1" xfId="0" applyFill="1" applyBorder="1"/>
    <xf numFmtId="0" fontId="0" fillId="0" borderId="1" xfId="0" applyBorder="1"/>
    <xf numFmtId="0" fontId="16" fillId="0" borderId="0" xfId="0" applyFont="1" applyAlignment="1">
      <alignment vertical="center"/>
    </xf>
    <xf numFmtId="0" fontId="16" fillId="0" borderId="0" xfId="0" applyFont="1" applyAlignment="1">
      <alignment horizontal="right" vertical="center"/>
    </xf>
    <xf numFmtId="43" fontId="7" fillId="0" borderId="0" xfId="1" applyFont="1" applyFill="1" applyAlignment="1">
      <alignment horizontal="center" vertical="center"/>
    </xf>
    <xf numFmtId="0" fontId="4" fillId="0" borderId="0" xfId="0" applyFont="1" applyAlignment="1">
      <alignment horizontal="left" vertical="center" wrapText="1"/>
    </xf>
    <xf numFmtId="43" fontId="4" fillId="0" borderId="0" xfId="1" applyFont="1" applyFill="1" applyAlignment="1">
      <alignment horizontal="left" vertical="center" wrapText="1"/>
    </xf>
    <xf numFmtId="43" fontId="2" fillId="6" borderId="0" xfId="1" applyFont="1" applyFill="1" applyAlignment="1">
      <alignment horizontal="left" vertical="center" wrapText="1"/>
    </xf>
    <xf numFmtId="4" fontId="4" fillId="0" borderId="0" xfId="1" applyNumberFormat="1" applyFont="1" applyFill="1" applyAlignment="1">
      <alignment horizontal="left" vertical="center" wrapText="1"/>
    </xf>
    <xf numFmtId="165" fontId="4" fillId="0" borderId="0" xfId="6" applyNumberFormat="1" applyFont="1" applyFill="1" applyAlignment="1">
      <alignment horizontal="left" vertical="center" wrapText="1"/>
    </xf>
    <xf numFmtId="9" fontId="4" fillId="0" borderId="0" xfId="6" applyFont="1" applyFill="1" applyAlignment="1">
      <alignment horizontal="left" vertical="center" wrapText="1"/>
    </xf>
    <xf numFmtId="4" fontId="4" fillId="0" borderId="0" xfId="1" applyNumberFormat="1" applyFont="1" applyFill="1" applyAlignment="1" applyProtection="1">
      <alignment horizontal="left" vertical="center" wrapText="1"/>
      <protection locked="0"/>
    </xf>
    <xf numFmtId="0" fontId="4" fillId="3" borderId="0" xfId="0" applyFont="1" applyFill="1" applyAlignment="1">
      <alignment horizontal="left" vertical="center" wrapText="1"/>
    </xf>
    <xf numFmtId="0" fontId="4" fillId="3" borderId="0" xfId="0" applyFont="1" applyFill="1" applyAlignment="1">
      <alignment horizontal="center" vertical="center"/>
    </xf>
    <xf numFmtId="0" fontId="19" fillId="0" borderId="0" xfId="0" applyFont="1" applyAlignment="1">
      <alignment vertical="center"/>
    </xf>
    <xf numFmtId="0" fontId="20" fillId="0" borderId="0" xfId="0" applyFont="1"/>
    <xf numFmtId="0" fontId="2" fillId="0" borderId="0" xfId="0" applyFont="1" applyAlignment="1">
      <alignment horizontal="left" wrapText="1"/>
    </xf>
    <xf numFmtId="0" fontId="3" fillId="0" borderId="0" xfId="0" applyFont="1"/>
    <xf numFmtId="0" fontId="2" fillId="0" borderId="0" xfId="0" applyFont="1"/>
    <xf numFmtId="14" fontId="2" fillId="0" borderId="0" xfId="0" applyNumberFormat="1" applyFont="1" applyAlignment="1">
      <alignment horizontal="left"/>
    </xf>
    <xf numFmtId="14" fontId="3" fillId="0" borderId="0" xfId="0" quotePrefix="1" applyNumberFormat="1" applyFont="1" applyAlignment="1">
      <alignment horizontal="left"/>
    </xf>
    <xf numFmtId="0" fontId="3" fillId="0" borderId="0" xfId="0" quotePrefix="1" applyFont="1"/>
    <xf numFmtId="0" fontId="11" fillId="0" borderId="1" xfId="3" applyBorder="1" applyAlignment="1" applyProtection="1">
      <alignment wrapText="1"/>
    </xf>
    <xf numFmtId="0" fontId="11" fillId="0" borderId="0" xfId="3" applyBorder="1" applyAlignment="1" applyProtection="1"/>
    <xf numFmtId="0" fontId="25" fillId="0" borderId="0" xfId="0" applyFont="1"/>
    <xf numFmtId="14" fontId="25" fillId="0" borderId="0" xfId="0" applyNumberFormat="1" applyFont="1" applyAlignment="1">
      <alignment horizontal="left"/>
    </xf>
    <xf numFmtId="14" fontId="26" fillId="0" borderId="0" xfId="0" quotePrefix="1" applyNumberFormat="1" applyFont="1" applyAlignment="1">
      <alignment horizontal="left"/>
    </xf>
    <xf numFmtId="0" fontId="26" fillId="0" borderId="0" xfId="0" applyFont="1"/>
    <xf numFmtId="14" fontId="27" fillId="0" borderId="0" xfId="0" quotePrefix="1" applyNumberFormat="1" applyFont="1" applyAlignment="1">
      <alignment horizontal="left"/>
    </xf>
    <xf numFmtId="0" fontId="27" fillId="0" borderId="0" xfId="0" applyFont="1"/>
    <xf numFmtId="0" fontId="28" fillId="0" borderId="0" xfId="0" applyFont="1" applyAlignment="1">
      <alignment vertical="center"/>
    </xf>
    <xf numFmtId="14" fontId="3" fillId="0" borderId="0" xfId="0" quotePrefix="1" applyNumberFormat="1" applyFont="1" applyAlignment="1">
      <alignment horizontal="right" vertical="center"/>
    </xf>
    <xf numFmtId="0" fontId="14" fillId="0" borderId="0" xfId="0" applyFont="1" applyAlignment="1">
      <alignment vertical="center"/>
    </xf>
    <xf numFmtId="43" fontId="14" fillId="0" borderId="0" xfId="1" applyFont="1" applyAlignment="1">
      <alignment horizontal="center" vertical="center"/>
    </xf>
    <xf numFmtId="4" fontId="14" fillId="0" borderId="0" xfId="1" applyNumberFormat="1" applyFont="1" applyAlignment="1">
      <alignment vertical="center"/>
    </xf>
    <xf numFmtId="4" fontId="14" fillId="0" borderId="0" xfId="0" applyNumberFormat="1" applyFont="1" applyAlignment="1">
      <alignment vertical="center"/>
    </xf>
    <xf numFmtId="4" fontId="14" fillId="0" borderId="0" xfId="0" applyNumberFormat="1" applyFont="1" applyAlignment="1">
      <alignment horizontal="right" vertical="center"/>
    </xf>
    <xf numFmtId="4" fontId="14" fillId="0" borderId="0" xfId="1" applyNumberFormat="1" applyFont="1" applyFill="1" applyAlignment="1">
      <alignment vertical="center"/>
    </xf>
    <xf numFmtId="9" fontId="14" fillId="0" borderId="0" xfId="6" applyFont="1" applyFill="1" applyAlignment="1">
      <alignment vertical="center"/>
    </xf>
    <xf numFmtId="4" fontId="14" fillId="0" borderId="0" xfId="1" applyNumberFormat="1" applyFont="1" applyAlignment="1" applyProtection="1">
      <alignment vertical="center"/>
      <protection locked="0"/>
    </xf>
    <xf numFmtId="1" fontId="14" fillId="0" borderId="0" xfId="1" applyNumberFormat="1" applyFont="1" applyAlignment="1">
      <alignment horizontal="center" vertical="center"/>
    </xf>
    <xf numFmtId="4" fontId="4" fillId="13" borderId="0" xfId="1" applyNumberFormat="1" applyFont="1" applyFill="1" applyAlignment="1">
      <alignment horizontal="left" vertical="center"/>
    </xf>
    <xf numFmtId="4" fontId="4" fillId="14" borderId="0" xfId="1" applyNumberFormat="1" applyFont="1" applyFill="1" applyAlignment="1">
      <alignment horizontal="left" vertical="center"/>
    </xf>
    <xf numFmtId="4" fontId="4" fillId="15" borderId="0" xfId="1" applyNumberFormat="1" applyFont="1" applyFill="1" applyAlignment="1">
      <alignment horizontal="left" vertical="center"/>
    </xf>
    <xf numFmtId="4" fontId="4" fillId="16" borderId="0" xfId="1" applyNumberFormat="1" applyFont="1" applyFill="1" applyAlignment="1">
      <alignment horizontal="left" vertical="center"/>
    </xf>
    <xf numFmtId="4" fontId="4" fillId="17" borderId="0" xfId="1" applyNumberFormat="1" applyFont="1" applyFill="1" applyAlignment="1">
      <alignment horizontal="left" vertical="center"/>
    </xf>
    <xf numFmtId="4" fontId="4" fillId="18" borderId="0" xfId="1" applyNumberFormat="1" applyFont="1" applyFill="1" applyAlignment="1">
      <alignment horizontal="left" vertical="center"/>
    </xf>
    <xf numFmtId="4" fontId="4" fillId="18" borderId="0" xfId="1" applyNumberFormat="1" applyFont="1" applyFill="1" applyAlignment="1">
      <alignment vertical="center"/>
    </xf>
    <xf numFmtId="3" fontId="4" fillId="18" borderId="0" xfId="1" applyNumberFormat="1" applyFont="1" applyFill="1" applyAlignment="1">
      <alignment horizontal="center" vertical="center"/>
    </xf>
    <xf numFmtId="3" fontId="4" fillId="17" borderId="0" xfId="1" applyNumberFormat="1" applyFont="1" applyFill="1" applyAlignment="1">
      <alignment horizontal="center" vertical="center"/>
    </xf>
    <xf numFmtId="4" fontId="4" fillId="17" borderId="0" xfId="1" applyNumberFormat="1" applyFont="1" applyFill="1" applyAlignment="1">
      <alignment vertical="center"/>
    </xf>
    <xf numFmtId="3" fontId="4" fillId="16" borderId="0" xfId="1" applyNumberFormat="1" applyFont="1" applyFill="1" applyAlignment="1">
      <alignment horizontal="center" vertical="center"/>
    </xf>
    <xf numFmtId="4" fontId="4" fillId="16" borderId="0" xfId="1" applyNumberFormat="1" applyFont="1" applyFill="1" applyAlignment="1">
      <alignment vertical="center"/>
    </xf>
    <xf numFmtId="4" fontId="4" fillId="13" borderId="0" xfId="1" applyNumberFormat="1" applyFont="1" applyFill="1" applyAlignment="1">
      <alignment vertical="center"/>
    </xf>
    <xf numFmtId="4" fontId="4" fillId="15" borderId="0" xfId="1" applyNumberFormat="1" applyFont="1" applyFill="1" applyAlignment="1">
      <alignment vertical="center"/>
    </xf>
    <xf numFmtId="4" fontId="4" fillId="14" borderId="0" xfId="1" applyNumberFormat="1" applyFont="1" applyFill="1" applyAlignment="1">
      <alignment vertical="center"/>
    </xf>
    <xf numFmtId="3" fontId="4" fillId="15" borderId="0" xfId="1" applyNumberFormat="1" applyFont="1" applyFill="1" applyAlignment="1">
      <alignment horizontal="center" vertical="center"/>
    </xf>
    <xf numFmtId="3" fontId="4" fillId="13" borderId="0" xfId="1" applyNumberFormat="1" applyFont="1" applyFill="1" applyAlignment="1">
      <alignment horizontal="center" vertical="center"/>
    </xf>
    <xf numFmtId="3" fontId="4" fillId="14" borderId="0" xfId="1" applyNumberFormat="1" applyFont="1" applyFill="1" applyAlignment="1">
      <alignment horizontal="center" vertical="center"/>
    </xf>
    <xf numFmtId="43" fontId="4" fillId="0" borderId="0" xfId="1" applyFont="1" applyFill="1" applyAlignment="1">
      <alignment vertical="center"/>
    </xf>
    <xf numFmtId="0" fontId="7" fillId="0" borderId="0" xfId="0" applyFont="1"/>
    <xf numFmtId="0" fontId="22" fillId="0" borderId="0" xfId="0" applyFont="1" applyAlignment="1">
      <alignment vertical="center"/>
    </xf>
    <xf numFmtId="0" fontId="5" fillId="0" borderId="0" xfId="0" applyFont="1" applyAlignment="1">
      <alignment vertical="center"/>
    </xf>
    <xf numFmtId="1" fontId="8" fillId="0" borderId="0" xfId="0" applyNumberFormat="1" applyFont="1" applyAlignment="1">
      <alignment horizontal="center" vertical="center"/>
    </xf>
    <xf numFmtId="1" fontId="6" fillId="0" borderId="7" xfId="0" applyNumberFormat="1" applyFont="1" applyBorder="1" applyAlignment="1">
      <alignment horizontal="center"/>
    </xf>
    <xf numFmtId="1" fontId="4" fillId="9" borderId="0" xfId="0" applyNumberFormat="1" applyFont="1" applyFill="1" applyAlignment="1">
      <alignment horizontal="center" vertical="center"/>
    </xf>
    <xf numFmtId="1" fontId="4" fillId="0" borderId="7" xfId="0" applyNumberFormat="1" applyFont="1" applyBorder="1" applyAlignment="1">
      <alignment horizontal="center" vertical="center"/>
    </xf>
    <xf numFmtId="1" fontId="2" fillId="0" borderId="0" xfId="0" applyNumberFormat="1" applyFont="1" applyAlignment="1">
      <alignment horizontal="center" vertical="center"/>
    </xf>
    <xf numFmtId="1" fontId="4" fillId="3" borderId="0" xfId="0" applyNumberFormat="1" applyFont="1" applyFill="1" applyAlignment="1">
      <alignment horizontal="center" vertical="center"/>
    </xf>
    <xf numFmtId="0" fontId="4" fillId="0" borderId="0" xfId="0" applyFont="1" applyAlignment="1">
      <alignment horizontal="left" vertical="center"/>
    </xf>
    <xf numFmtId="1" fontId="4" fillId="0" borderId="0" xfId="0" quotePrefix="1" applyNumberFormat="1" applyFont="1" applyAlignment="1">
      <alignment horizontal="center" vertical="center"/>
    </xf>
    <xf numFmtId="4" fontId="6" fillId="0" borderId="2" xfId="1" applyNumberFormat="1" applyFont="1" applyFill="1" applyBorder="1" applyAlignment="1">
      <alignment vertical="center"/>
    </xf>
    <xf numFmtId="0" fontId="4" fillId="0" borderId="6" xfId="0" applyFont="1" applyBorder="1" applyAlignment="1">
      <alignment vertical="center"/>
    </xf>
    <xf numFmtId="4" fontId="4" fillId="19" borderId="0" xfId="1" applyNumberFormat="1" applyFont="1" applyFill="1" applyAlignment="1">
      <alignment horizontal="left" vertical="center"/>
    </xf>
    <xf numFmtId="4" fontId="4" fillId="20" borderId="0" xfId="1" applyNumberFormat="1" applyFont="1" applyFill="1" applyAlignment="1">
      <alignment horizontal="left" vertical="center"/>
    </xf>
    <xf numFmtId="4" fontId="4" fillId="21" borderId="0" xfId="1" applyNumberFormat="1" applyFont="1" applyFill="1" applyAlignment="1">
      <alignment horizontal="left" vertical="center"/>
    </xf>
    <xf numFmtId="4" fontId="4" fillId="19" borderId="0" xfId="1" applyNumberFormat="1" applyFont="1" applyFill="1" applyAlignment="1">
      <alignment vertical="center"/>
    </xf>
    <xf numFmtId="3" fontId="4" fillId="19" borderId="0" xfId="1" applyNumberFormat="1" applyFont="1" applyFill="1" applyAlignment="1">
      <alignment horizontal="center" vertical="center"/>
    </xf>
    <xf numFmtId="3" fontId="4" fillId="20" borderId="0" xfId="1" applyNumberFormat="1" applyFont="1" applyFill="1" applyAlignment="1">
      <alignment horizontal="center" vertical="center"/>
    </xf>
    <xf numFmtId="4" fontId="4" fillId="20" borderId="0" xfId="1" applyNumberFormat="1" applyFont="1" applyFill="1" applyAlignment="1">
      <alignment vertical="center"/>
    </xf>
    <xf numFmtId="4" fontId="4" fillId="21" borderId="0" xfId="1" applyNumberFormat="1" applyFont="1" applyFill="1" applyAlignment="1">
      <alignment vertical="center"/>
    </xf>
    <xf numFmtId="3" fontId="4" fillId="21" borderId="0" xfId="1" applyNumberFormat="1" applyFont="1" applyFill="1" applyAlignment="1">
      <alignment horizontal="center" vertical="center"/>
    </xf>
    <xf numFmtId="43" fontId="4" fillId="22" borderId="0" xfId="1" applyFont="1" applyFill="1" applyAlignment="1">
      <alignment horizontal="center" vertical="center"/>
    </xf>
    <xf numFmtId="0" fontId="3" fillId="0" borderId="7" xfId="0" applyFont="1" applyBorder="1" applyAlignment="1">
      <alignment horizontal="center" vertical="center"/>
    </xf>
    <xf numFmtId="0" fontId="0" fillId="0" borderId="7" xfId="0" applyBorder="1" applyAlignment="1">
      <alignment horizontal="center" vertical="center"/>
    </xf>
    <xf numFmtId="0" fontId="0" fillId="0" borderId="0" xfId="0" applyAlignment="1">
      <alignment horizontal="center" vertical="center"/>
    </xf>
    <xf numFmtId="0" fontId="16" fillId="0" borderId="0" xfId="0" applyFont="1" applyAlignment="1">
      <alignment horizontal="center" vertical="center"/>
    </xf>
    <xf numFmtId="2" fontId="7" fillId="0" borderId="0" xfId="1" applyNumberFormat="1" applyFont="1" applyFill="1" applyAlignment="1">
      <alignment horizontal="center" vertical="center"/>
    </xf>
    <xf numFmtId="0" fontId="7" fillId="0" borderId="0" xfId="0" applyFont="1" applyAlignment="1">
      <alignment horizontal="left" vertical="center"/>
    </xf>
    <xf numFmtId="0" fontId="30" fillId="0" borderId="0" xfId="0" applyFont="1" applyAlignment="1">
      <alignment vertical="center"/>
    </xf>
    <xf numFmtId="0" fontId="2" fillId="0" borderId="0" xfId="0" applyFont="1" applyAlignment="1">
      <alignment vertical="center"/>
    </xf>
    <xf numFmtId="0" fontId="33" fillId="0" borderId="0" xfId="0" applyFont="1" applyAlignment="1">
      <alignment vertical="center"/>
    </xf>
    <xf numFmtId="14" fontId="34" fillId="0" borderId="0" xfId="0" applyNumberFormat="1" applyFont="1" applyAlignment="1">
      <alignment horizontal="left"/>
    </xf>
    <xf numFmtId="0" fontId="29" fillId="0" borderId="0" xfId="0" applyFont="1" applyAlignment="1">
      <alignment vertical="center"/>
    </xf>
    <xf numFmtId="43" fontId="29" fillId="0" borderId="0" xfId="1" applyFont="1" applyFill="1" applyAlignment="1">
      <alignment vertical="center"/>
    </xf>
    <xf numFmtId="0" fontId="29" fillId="0" borderId="0" xfId="0" applyFont="1" applyAlignment="1">
      <alignment horizontal="center" vertical="center"/>
    </xf>
    <xf numFmtId="0" fontId="29" fillId="0" borderId="0" xfId="0" applyFont="1" applyAlignment="1">
      <alignment horizontal="right" vertical="center"/>
    </xf>
    <xf numFmtId="0" fontId="29" fillId="0" borderId="6" xfId="0" applyFont="1" applyBorder="1" applyAlignment="1">
      <alignment vertical="center"/>
    </xf>
    <xf numFmtId="0" fontId="35" fillId="0" borderId="0" xfId="0" applyFont="1" applyAlignment="1">
      <alignment horizontal="right" vertical="center"/>
    </xf>
    <xf numFmtId="0" fontId="38" fillId="0" borderId="0" xfId="0" applyFont="1" applyAlignment="1">
      <alignment horizontal="center" vertical="center"/>
    </xf>
    <xf numFmtId="4" fontId="29" fillId="0" borderId="0" xfId="1" applyNumberFormat="1" applyFont="1" applyFill="1" applyAlignment="1">
      <alignment vertical="center"/>
    </xf>
    <xf numFmtId="0" fontId="39" fillId="0" borderId="0" xfId="0" applyFont="1" applyAlignment="1">
      <alignment horizontal="right" vertical="center"/>
    </xf>
    <xf numFmtId="0" fontId="40" fillId="0" borderId="0" xfId="0" applyFont="1" applyAlignment="1">
      <alignment vertical="center"/>
    </xf>
    <xf numFmtId="4" fontId="29" fillId="0" borderId="0" xfId="0" applyNumberFormat="1" applyFont="1" applyAlignment="1">
      <alignment horizontal="center" vertical="center"/>
    </xf>
    <xf numFmtId="0" fontId="41" fillId="0" borderId="0" xfId="0" applyFont="1" applyAlignment="1">
      <alignment horizontal="right" vertical="center"/>
    </xf>
    <xf numFmtId="1" fontId="29" fillId="0" borderId="0" xfId="0" applyNumberFormat="1" applyFont="1" applyAlignment="1">
      <alignment horizontal="center" vertical="center"/>
    </xf>
    <xf numFmtId="0" fontId="30" fillId="0" borderId="0" xfId="0" applyFont="1" applyAlignment="1">
      <alignment horizontal="right" vertical="center"/>
    </xf>
    <xf numFmtId="0" fontId="42" fillId="0" borderId="0" xfId="0" applyFont="1" applyAlignment="1">
      <alignment vertical="center"/>
    </xf>
    <xf numFmtId="0" fontId="43" fillId="0" borderId="0" xfId="0" applyFont="1" applyAlignment="1">
      <alignment vertical="center"/>
    </xf>
    <xf numFmtId="0" fontId="1" fillId="0" borderId="0" xfId="0" applyFont="1" applyAlignment="1">
      <alignment vertical="center"/>
    </xf>
    <xf numFmtId="0" fontId="1" fillId="0" borderId="0" xfId="0" applyFont="1" applyAlignment="1">
      <alignment horizontal="right" vertical="center"/>
    </xf>
    <xf numFmtId="0" fontId="28" fillId="0" borderId="0" xfId="0" applyFont="1" applyAlignment="1">
      <alignment horizontal="left" vertical="center"/>
    </xf>
    <xf numFmtId="0" fontId="36" fillId="0" borderId="0" xfId="0" applyFont="1"/>
    <xf numFmtId="0" fontId="1" fillId="0" borderId="0" xfId="0" applyFont="1" applyAlignment="1">
      <alignment horizontal="left"/>
    </xf>
    <xf numFmtId="4" fontId="6" fillId="0" borderId="2" xfId="0" applyNumberFormat="1" applyFont="1" applyBorder="1" applyAlignment="1">
      <alignment horizontal="center" vertical="center"/>
    </xf>
    <xf numFmtId="0" fontId="44" fillId="0" borderId="0" xfId="0" applyFont="1" applyAlignment="1">
      <alignment vertical="center"/>
    </xf>
    <xf numFmtId="0" fontId="16" fillId="0" borderId="0" xfId="0" quotePrefix="1" applyFont="1" applyAlignment="1">
      <alignment vertical="center"/>
    </xf>
    <xf numFmtId="4" fontId="41" fillId="0" borderId="2" xfId="1" applyNumberFormat="1" applyFont="1" applyFill="1" applyBorder="1" applyAlignment="1">
      <alignment vertical="center"/>
    </xf>
    <xf numFmtId="0" fontId="45" fillId="0" borderId="0" xfId="0" applyFont="1" applyAlignment="1">
      <alignment horizontal="center" vertical="center"/>
    </xf>
    <xf numFmtId="4" fontId="5" fillId="0" borderId="0" xfId="1" applyNumberFormat="1" applyFont="1" applyFill="1" applyAlignment="1">
      <alignment vertical="center"/>
    </xf>
    <xf numFmtId="43" fontId="5" fillId="0" borderId="0" xfId="1" applyFont="1" applyFill="1" applyAlignment="1">
      <alignment horizontal="center" vertical="center"/>
    </xf>
    <xf numFmtId="4" fontId="6" fillId="0" borderId="0" xfId="1" applyNumberFormat="1" applyFont="1" applyFill="1" applyBorder="1" applyAlignment="1">
      <alignment vertical="center"/>
    </xf>
    <xf numFmtId="0" fontId="10" fillId="0" borderId="6" xfId="0" applyFont="1" applyBorder="1" applyAlignment="1">
      <alignment horizontal="right" vertical="center"/>
    </xf>
    <xf numFmtId="0" fontId="46" fillId="0" borderId="0" xfId="0" applyFont="1" applyAlignment="1">
      <alignment vertical="center"/>
    </xf>
    <xf numFmtId="0" fontId="44" fillId="0" borderId="0" xfId="0" applyFont="1" applyAlignment="1">
      <alignment horizontal="left" vertical="center"/>
    </xf>
    <xf numFmtId="0" fontId="4" fillId="23" borderId="0" xfId="0" applyFont="1" applyFill="1" applyAlignment="1">
      <alignment vertical="center"/>
    </xf>
    <xf numFmtId="43" fontId="2" fillId="0" borderId="0" xfId="1" applyFont="1" applyFill="1" applyAlignment="1">
      <alignment vertical="center"/>
    </xf>
    <xf numFmtId="1" fontId="4" fillId="23" borderId="0" xfId="0" applyNumberFormat="1" applyFont="1" applyFill="1" applyAlignment="1">
      <alignment horizontal="center" vertical="center"/>
    </xf>
    <xf numFmtId="4" fontId="4" fillId="23" borderId="0" xfId="0" applyNumberFormat="1" applyFont="1" applyFill="1" applyAlignment="1">
      <alignment vertical="center"/>
    </xf>
    <xf numFmtId="4" fontId="4" fillId="24" borderId="0" xfId="0" applyNumberFormat="1" applyFont="1" applyFill="1" applyAlignment="1">
      <alignment vertical="center"/>
    </xf>
    <xf numFmtId="0" fontId="12" fillId="0" borderId="0" xfId="0" applyFont="1" applyAlignment="1">
      <alignment horizontal="left" vertical="center"/>
    </xf>
    <xf numFmtId="0" fontId="21" fillId="0" borderId="0" xfId="0" applyFont="1" applyAlignment="1">
      <alignment vertical="center"/>
    </xf>
    <xf numFmtId="43" fontId="5" fillId="0" borderId="0" xfId="1" applyFont="1" applyFill="1" applyAlignment="1">
      <alignment vertical="center"/>
    </xf>
    <xf numFmtId="0" fontId="5" fillId="0" borderId="0" xfId="0" applyFont="1" applyAlignment="1">
      <alignment horizontal="center" vertical="center"/>
    </xf>
    <xf numFmtId="4" fontId="10" fillId="0" borderId="2" xfId="1" applyNumberFormat="1" applyFont="1" applyFill="1" applyBorder="1" applyAlignment="1">
      <alignment vertical="center"/>
    </xf>
    <xf numFmtId="0" fontId="47" fillId="0" borderId="0" xfId="0" applyFont="1" applyAlignment="1">
      <alignment vertical="center"/>
    </xf>
    <xf numFmtId="0" fontId="37" fillId="0" borderId="0" xfId="0" applyFont="1" applyAlignment="1">
      <alignment vertical="center"/>
    </xf>
    <xf numFmtId="0" fontId="39" fillId="0" borderId="0" xfId="0" applyFont="1" applyAlignment="1">
      <alignment vertical="center"/>
    </xf>
    <xf numFmtId="0" fontId="48" fillId="0" borderId="0" xfId="0" applyFont="1" applyAlignment="1">
      <alignment vertical="center"/>
    </xf>
    <xf numFmtId="3" fontId="4" fillId="0" borderId="0" xfId="1" applyNumberFormat="1" applyFont="1" applyFill="1" applyAlignment="1">
      <alignment horizontal="center" vertical="center"/>
    </xf>
    <xf numFmtId="169" fontId="3" fillId="0" borderId="0" xfId="0" applyNumberFormat="1" applyFont="1" applyAlignment="1">
      <alignment horizontal="left" vertical="center"/>
    </xf>
    <xf numFmtId="169" fontId="1" fillId="0" borderId="0" xfId="0" applyNumberFormat="1" applyFont="1" applyAlignment="1">
      <alignment horizontal="left" vertical="center"/>
    </xf>
    <xf numFmtId="169" fontId="3" fillId="0" borderId="0" xfId="0" applyNumberFormat="1" applyFont="1" applyAlignment="1">
      <alignment horizontal="left" vertical="top"/>
    </xf>
    <xf numFmtId="0" fontId="3" fillId="0" borderId="0" xfId="0" applyFont="1" applyAlignment="1">
      <alignment vertical="top"/>
    </xf>
    <xf numFmtId="0" fontId="3" fillId="0" borderId="0" xfId="0" applyFont="1" applyAlignment="1">
      <alignment vertical="top" wrapText="1"/>
    </xf>
    <xf numFmtId="0" fontId="1" fillId="0" borderId="0" xfId="0" applyFont="1" applyAlignment="1">
      <alignment vertical="top"/>
    </xf>
    <xf numFmtId="169" fontId="1" fillId="0" borderId="0" xfId="0" applyNumberFormat="1" applyFont="1" applyAlignment="1">
      <alignment horizontal="left" vertical="top"/>
    </xf>
    <xf numFmtId="0" fontId="1" fillId="0" borderId="0" xfId="0" applyFont="1" applyAlignment="1">
      <alignment vertical="top" wrapText="1"/>
    </xf>
    <xf numFmtId="0" fontId="31" fillId="0" borderId="0" xfId="0" applyFont="1" applyAlignment="1">
      <alignment vertical="top"/>
    </xf>
    <xf numFmtId="0" fontId="25" fillId="0" borderId="0" xfId="0" applyFont="1" applyAlignment="1">
      <alignment vertical="top"/>
    </xf>
    <xf numFmtId="14" fontId="6" fillId="0" borderId="0" xfId="0" applyNumberFormat="1" applyFont="1" applyAlignment="1">
      <alignment horizontal="right"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6" xfId="0" applyFont="1" applyBorder="1" applyAlignment="1">
      <alignment horizontal="center" vertical="center"/>
    </xf>
    <xf numFmtId="9" fontId="6" fillId="0" borderId="8" xfId="6" applyFont="1" applyFill="1" applyBorder="1" applyAlignment="1">
      <alignment horizontal="center" vertical="center"/>
    </xf>
    <xf numFmtId="4" fontId="6" fillId="0" borderId="1" xfId="1" applyNumberFormat="1" applyFont="1" applyFill="1" applyBorder="1" applyAlignment="1">
      <alignment horizontal="center" vertical="center"/>
    </xf>
    <xf numFmtId="0" fontId="8" fillId="0" borderId="0" xfId="6" applyNumberFormat="1" applyFont="1" applyAlignment="1">
      <alignment horizontal="right" vertical="center"/>
    </xf>
    <xf numFmtId="0" fontId="8" fillId="0" borderId="0" xfId="0" applyFont="1" applyAlignment="1">
      <alignment horizontal="right" vertical="center"/>
    </xf>
    <xf numFmtId="0" fontId="7" fillId="0" borderId="0" xfId="0" applyFont="1" applyAlignment="1">
      <alignment horizontal="center" vertical="center" wrapText="1"/>
    </xf>
    <xf numFmtId="0" fontId="23" fillId="0" borderId="0" xfId="0" applyFont="1" applyAlignment="1">
      <alignment horizontal="center" vertical="center" wrapText="1"/>
    </xf>
    <xf numFmtId="0" fontId="15" fillId="0" borderId="0" xfId="0" applyFont="1" applyAlignment="1">
      <alignment horizontal="right" vertical="center"/>
    </xf>
    <xf numFmtId="4" fontId="4" fillId="0" borderId="2" xfId="0" applyNumberFormat="1" applyFont="1" applyBorder="1" applyAlignment="1">
      <alignment horizontal="center"/>
    </xf>
    <xf numFmtId="4" fontId="4" fillId="0" borderId="6" xfId="0" applyNumberFormat="1" applyFont="1" applyBorder="1" applyAlignment="1">
      <alignment horizontal="center"/>
    </xf>
    <xf numFmtId="0" fontId="13" fillId="0" borderId="0" xfId="0" applyFont="1" applyAlignment="1">
      <alignment horizontal="center" vertical="center"/>
    </xf>
    <xf numFmtId="2" fontId="7" fillId="0" borderId="0" xfId="0" applyNumberFormat="1" applyFont="1" applyAlignment="1">
      <alignment horizontal="center" vertical="center" wrapText="1"/>
    </xf>
    <xf numFmtId="0" fontId="4" fillId="0" borderId="3" xfId="0" applyFont="1" applyBorder="1" applyAlignment="1" applyProtection="1">
      <alignment horizontal="center" vertical="center"/>
      <protection locked="0"/>
    </xf>
    <xf numFmtId="0" fontId="4" fillId="0" borderId="6" xfId="0" applyFont="1" applyBorder="1" applyAlignment="1" applyProtection="1">
      <alignment horizontal="center" vertical="center"/>
      <protection locked="0"/>
    </xf>
    <xf numFmtId="0" fontId="4" fillId="2" borderId="2" xfId="0" applyFont="1" applyFill="1" applyBorder="1" applyAlignment="1">
      <alignment horizontal="center" vertical="center"/>
    </xf>
    <xf numFmtId="0" fontId="4" fillId="2" borderId="6" xfId="0" applyFont="1" applyFill="1" applyBorder="1" applyAlignment="1">
      <alignment horizontal="center" vertical="center"/>
    </xf>
    <xf numFmtId="0" fontId="8" fillId="0" borderId="0" xfId="0" applyFont="1" applyAlignment="1">
      <alignment horizontal="center" vertical="center"/>
    </xf>
    <xf numFmtId="0" fontId="4" fillId="0" borderId="0" xfId="0" applyFont="1" applyAlignment="1">
      <alignment horizontal="center" vertical="top" wrapText="1"/>
    </xf>
  </cellXfs>
  <cellStyles count="8">
    <cellStyle name="Comma" xfId="1" builtinId="3"/>
    <cellStyle name="Comma 2" xfId="2" xr:uid="{00000000-0005-0000-0000-000001000000}"/>
    <cellStyle name="Hyperlink" xfId="3" builtinId="8"/>
    <cellStyle name="Normal" xfId="0" builtinId="0"/>
    <cellStyle name="Normal 2" xfId="4" xr:uid="{00000000-0005-0000-0000-000004000000}"/>
    <cellStyle name="Normal 3" xfId="5" xr:uid="{00000000-0005-0000-0000-000005000000}"/>
    <cellStyle name="Percent" xfId="6" builtinId="5"/>
    <cellStyle name="Percent 2" xfId="7" xr:uid="{00000000-0005-0000-0000-000007000000}"/>
  </cellStyles>
  <dxfs count="0"/>
  <tableStyles count="0" defaultTableStyle="TableStyleMedium2" defaultPivotStyle="PivotStyleLight16"/>
  <colors>
    <mruColors>
      <color rgb="FFFF99CC"/>
      <color rgb="FF99CCFF"/>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76200</xdr:colOff>
          <xdr:row>9</xdr:row>
          <xdr:rowOff>28575</xdr:rowOff>
        </xdr:from>
        <xdr:to>
          <xdr:col>0</xdr:col>
          <xdr:colOff>1038225</xdr:colOff>
          <xdr:row>11</xdr:row>
          <xdr:rowOff>133350</xdr:rowOff>
        </xdr:to>
        <xdr:sp macro="" textlink="">
          <xdr:nvSpPr>
            <xdr:cNvPr id="4102" name="Button 6" hidden="1">
              <a:extLst>
                <a:ext uri="{63B3BB69-23CF-44E3-9099-C40C66FF867C}">
                  <a14:compatExt spid="_x0000_s4102"/>
                </a:ext>
                <a:ext uri="{FF2B5EF4-FFF2-40B4-BE49-F238E27FC236}">
                  <a16:creationId xmlns:a16="http://schemas.microsoft.com/office/drawing/2014/main" id="{00000000-0008-0000-0000-000006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Index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13</xdr:row>
          <xdr:rowOff>28575</xdr:rowOff>
        </xdr:from>
        <xdr:to>
          <xdr:col>0</xdr:col>
          <xdr:colOff>1038225</xdr:colOff>
          <xdr:row>15</xdr:row>
          <xdr:rowOff>133350</xdr:rowOff>
        </xdr:to>
        <xdr:sp macro="" textlink="">
          <xdr:nvSpPr>
            <xdr:cNvPr id="4103" name="Button 7" hidden="1">
              <a:extLst>
                <a:ext uri="{63B3BB69-23CF-44E3-9099-C40C66FF867C}">
                  <a14:compatExt spid="_x0000_s4103"/>
                </a:ext>
                <a:ext uri="{FF2B5EF4-FFF2-40B4-BE49-F238E27FC236}">
                  <a16:creationId xmlns:a16="http://schemas.microsoft.com/office/drawing/2014/main" id="{00000000-0008-0000-0000-000007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Suggested</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23</xdr:row>
          <xdr:rowOff>28575</xdr:rowOff>
        </xdr:from>
        <xdr:to>
          <xdr:col>0</xdr:col>
          <xdr:colOff>1038225</xdr:colOff>
          <xdr:row>25</xdr:row>
          <xdr:rowOff>133350</xdr:rowOff>
        </xdr:to>
        <xdr:sp macro="" textlink="">
          <xdr:nvSpPr>
            <xdr:cNvPr id="4104" name="Button 8" hidden="1">
              <a:extLst>
                <a:ext uri="{63B3BB69-23CF-44E3-9099-C40C66FF867C}">
                  <a14:compatExt spid="_x0000_s4104"/>
                </a:ext>
                <a:ext uri="{FF2B5EF4-FFF2-40B4-BE49-F238E27FC236}">
                  <a16:creationId xmlns:a16="http://schemas.microsoft.com/office/drawing/2014/main" id="{00000000-0008-0000-0000-000008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Cost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54</xdr:row>
          <xdr:rowOff>28575</xdr:rowOff>
        </xdr:from>
        <xdr:to>
          <xdr:col>0</xdr:col>
          <xdr:colOff>1038225</xdr:colOff>
          <xdr:row>56</xdr:row>
          <xdr:rowOff>133350</xdr:rowOff>
        </xdr:to>
        <xdr:sp macro="" textlink="">
          <xdr:nvSpPr>
            <xdr:cNvPr id="4105" name="Button 9" hidden="1">
              <a:extLst>
                <a:ext uri="{63B3BB69-23CF-44E3-9099-C40C66FF867C}">
                  <a14:compatExt spid="_x0000_s4105"/>
                </a:ext>
                <a:ext uri="{FF2B5EF4-FFF2-40B4-BE49-F238E27FC236}">
                  <a16:creationId xmlns:a16="http://schemas.microsoft.com/office/drawing/2014/main" id="{00000000-0008-0000-0000-000009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 Price</a:t>
              </a:r>
            </a:p>
            <a:p>
              <a:pPr algn="ctr" rtl="0">
                <a:defRPr sz="1000"/>
              </a:pPr>
              <a:r>
                <a:rPr lang="en-US" sz="1000" b="0" i="0" u="none" strike="noStrike" baseline="0">
                  <a:solidFill>
                    <a:srgbClr val="000000"/>
                  </a:solidFill>
                  <a:latin typeface="Arial"/>
                  <a:cs typeface="Arial"/>
                </a:rPr>
                <a:t>Calculation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76200</xdr:colOff>
          <xdr:row>58</xdr:row>
          <xdr:rowOff>28575</xdr:rowOff>
        </xdr:from>
        <xdr:to>
          <xdr:col>0</xdr:col>
          <xdr:colOff>1038225</xdr:colOff>
          <xdr:row>60</xdr:row>
          <xdr:rowOff>133350</xdr:rowOff>
        </xdr:to>
        <xdr:sp macro="" textlink="">
          <xdr:nvSpPr>
            <xdr:cNvPr id="4106" name="Button 10" hidden="1">
              <a:extLst>
                <a:ext uri="{63B3BB69-23CF-44E3-9099-C40C66FF867C}">
                  <a14:compatExt spid="_x0000_s4106"/>
                </a:ext>
                <a:ext uri="{FF2B5EF4-FFF2-40B4-BE49-F238E27FC236}">
                  <a16:creationId xmlns:a16="http://schemas.microsoft.com/office/drawing/2014/main" id="{00000000-0008-0000-0000-00000A1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Your</a:t>
              </a:r>
            </a:p>
            <a:p>
              <a:pPr algn="ctr" rtl="0">
                <a:defRPr sz="1000"/>
              </a:pPr>
              <a:r>
                <a:rPr lang="en-US" sz="1000" b="0" i="0" u="none" strike="noStrike" baseline="0">
                  <a:solidFill>
                    <a:srgbClr val="000000"/>
                  </a:solidFill>
                  <a:latin typeface="Arial"/>
                  <a:cs typeface="Arial"/>
                </a:rPr>
                <a:t>Price List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114300</xdr:colOff>
      <xdr:row>9</xdr:row>
      <xdr:rowOff>9525</xdr:rowOff>
    </xdr:from>
    <xdr:to>
      <xdr:col>5</xdr:col>
      <xdr:colOff>114300</xdr:colOff>
      <xdr:row>46</xdr:row>
      <xdr:rowOff>0</xdr:rowOff>
    </xdr:to>
    <xdr:sp macro="" textlink="">
      <xdr:nvSpPr>
        <xdr:cNvPr id="20119" name="Line 2">
          <a:extLst>
            <a:ext uri="{FF2B5EF4-FFF2-40B4-BE49-F238E27FC236}">
              <a16:creationId xmlns:a16="http://schemas.microsoft.com/office/drawing/2014/main" id="{00000000-0008-0000-0100-0000974E0000}"/>
            </a:ext>
          </a:extLst>
        </xdr:cNvPr>
        <xdr:cNvSpPr>
          <a:spLocks noChangeShapeType="1"/>
        </xdr:cNvSpPr>
      </xdr:nvSpPr>
      <xdr:spPr bwMode="auto">
        <a:xfrm>
          <a:off x="3286125" y="1285875"/>
          <a:ext cx="0" cy="68484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57150</xdr:colOff>
      <xdr:row>1</xdr:row>
      <xdr:rowOff>152400</xdr:rowOff>
    </xdr:from>
    <xdr:to>
      <xdr:col>2</xdr:col>
      <xdr:colOff>1302598</xdr:colOff>
      <xdr:row>2</xdr:row>
      <xdr:rowOff>196291</xdr:rowOff>
    </xdr:to>
    <xdr:pic>
      <xdr:nvPicPr>
        <xdr:cNvPr id="3" name="Picture 2">
          <a:extLst>
            <a:ext uri="{FF2B5EF4-FFF2-40B4-BE49-F238E27FC236}">
              <a16:creationId xmlns:a16="http://schemas.microsoft.com/office/drawing/2014/main" id="{C8C88E7D-548E-4D1C-8E8D-B220347057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 y="314325"/>
          <a:ext cx="1635973" cy="20581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228600</xdr:colOff>
      <xdr:row>18</xdr:row>
      <xdr:rowOff>0</xdr:rowOff>
    </xdr:from>
    <xdr:to>
      <xdr:col>12</xdr:col>
      <xdr:colOff>228600</xdr:colOff>
      <xdr:row>18</xdr:row>
      <xdr:rowOff>0</xdr:rowOff>
    </xdr:to>
    <xdr:sp macro="" textlink="">
      <xdr:nvSpPr>
        <xdr:cNvPr id="21364" name="Line 118">
          <a:extLst>
            <a:ext uri="{FF2B5EF4-FFF2-40B4-BE49-F238E27FC236}">
              <a16:creationId xmlns:a16="http://schemas.microsoft.com/office/drawing/2014/main" id="{00000000-0008-0000-0200-000074530000}"/>
            </a:ext>
          </a:extLst>
        </xdr:cNvPr>
        <xdr:cNvSpPr>
          <a:spLocks noChangeShapeType="1"/>
        </xdr:cNvSpPr>
      </xdr:nvSpPr>
      <xdr:spPr bwMode="auto">
        <a:xfrm>
          <a:off x="4391025" y="22669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12</xdr:col>
      <xdr:colOff>228600</xdr:colOff>
      <xdr:row>18</xdr:row>
      <xdr:rowOff>0</xdr:rowOff>
    </xdr:from>
    <xdr:to>
      <xdr:col>12</xdr:col>
      <xdr:colOff>228600</xdr:colOff>
      <xdr:row>18</xdr:row>
      <xdr:rowOff>0</xdr:rowOff>
    </xdr:to>
    <xdr:sp macro="" textlink="">
      <xdr:nvSpPr>
        <xdr:cNvPr id="21365" name="Line 192">
          <a:extLst>
            <a:ext uri="{FF2B5EF4-FFF2-40B4-BE49-F238E27FC236}">
              <a16:creationId xmlns:a16="http://schemas.microsoft.com/office/drawing/2014/main" id="{00000000-0008-0000-0200-000075530000}"/>
            </a:ext>
          </a:extLst>
        </xdr:cNvPr>
        <xdr:cNvSpPr>
          <a:spLocks noChangeShapeType="1"/>
        </xdr:cNvSpPr>
      </xdr:nvSpPr>
      <xdr:spPr bwMode="auto">
        <a:xfrm>
          <a:off x="4391025" y="2266950"/>
          <a:ext cx="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9</xdr:col>
      <xdr:colOff>150813</xdr:colOff>
      <xdr:row>19</xdr:row>
      <xdr:rowOff>0</xdr:rowOff>
    </xdr:from>
    <xdr:to>
      <xdr:col>14</xdr:col>
      <xdr:colOff>186024</xdr:colOff>
      <xdr:row>20</xdr:row>
      <xdr:rowOff>1911</xdr:rowOff>
    </xdr:to>
    <xdr:pic>
      <xdr:nvPicPr>
        <xdr:cNvPr id="2" name="Picture 1">
          <a:extLst>
            <a:ext uri="{FF2B5EF4-FFF2-40B4-BE49-F238E27FC236}">
              <a16:creationId xmlns:a16="http://schemas.microsoft.com/office/drawing/2014/main" id="{DE0E7529-E5C9-4129-A49C-2D6EA4C634F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41688" y="1500188"/>
          <a:ext cx="1654461" cy="20034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emilceramica.it/openemil/html/UK/index.html" TargetMode="External"/><Relationship Id="rId2" Type="http://schemas.openxmlformats.org/officeDocument/2006/relationships/hyperlink" Target="http://www.conestogatile.com/" TargetMode="External"/><Relationship Id="rId1" Type="http://schemas.openxmlformats.org/officeDocument/2006/relationships/hyperlink" Target="http://www.conestogatile.com/"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P66"/>
  <sheetViews>
    <sheetView topLeftCell="A17" zoomScale="110" zoomScaleNormal="110" workbookViewId="0">
      <selection activeCell="H61" sqref="H61"/>
    </sheetView>
  </sheetViews>
  <sheetFormatPr defaultRowHeight="12.75" x14ac:dyDescent="0.2"/>
  <cols>
    <col min="1" max="1" width="18.85546875" customWidth="1"/>
    <col min="2" max="8" width="9.42578125" customWidth="1"/>
  </cols>
  <sheetData>
    <row r="1" spans="1:16" ht="23.25" x14ac:dyDescent="0.35">
      <c r="A1" s="7" t="s">
        <v>54</v>
      </c>
      <c r="B1" s="109" t="s">
        <v>102</v>
      </c>
    </row>
    <row r="2" spans="1:16" ht="13.5" x14ac:dyDescent="0.25">
      <c r="A2" s="7" t="s">
        <v>83</v>
      </c>
      <c r="B2" s="246" t="s">
        <v>103</v>
      </c>
      <c r="D2" s="193"/>
      <c r="G2" s="193"/>
    </row>
    <row r="3" spans="1:16" x14ac:dyDescent="0.2">
      <c r="A3" s="7" t="s">
        <v>71</v>
      </c>
      <c r="B3" s="246" t="s">
        <v>142</v>
      </c>
      <c r="D3" s="245"/>
      <c r="E3" s="150"/>
      <c r="F3" s="150"/>
    </row>
    <row r="4" spans="1:16" x14ac:dyDescent="0.2">
      <c r="A4" s="7" t="s">
        <v>27</v>
      </c>
      <c r="B4" s="108" t="s">
        <v>104</v>
      </c>
      <c r="C4" s="108"/>
      <c r="D4" s="108"/>
    </row>
    <row r="6" spans="1:16" x14ac:dyDescent="0.2">
      <c r="A6" s="90"/>
      <c r="B6" s="90"/>
      <c r="C6" s="90"/>
      <c r="D6" s="90"/>
      <c r="E6" s="90"/>
      <c r="F6" s="90"/>
      <c r="G6" s="90"/>
      <c r="H6" s="90"/>
    </row>
    <row r="8" spans="1:16" x14ac:dyDescent="0.2">
      <c r="A8" s="50" t="s">
        <v>41</v>
      </c>
      <c r="B8" s="51"/>
      <c r="C8" s="300"/>
      <c r="D8" s="300"/>
      <c r="E8" s="300"/>
      <c r="F8" s="300"/>
      <c r="G8" s="300"/>
      <c r="H8" s="301"/>
    </row>
    <row r="9" spans="1:16" x14ac:dyDescent="0.2">
      <c r="A9" s="3"/>
      <c r="B9" s="3"/>
      <c r="C9" s="3"/>
      <c r="D9" s="3"/>
      <c r="E9" s="3"/>
      <c r="F9" s="3"/>
      <c r="G9" s="3"/>
      <c r="H9" s="3"/>
      <c r="I9" s="3"/>
      <c r="J9" s="3"/>
      <c r="K9" s="3"/>
      <c r="L9" s="3"/>
      <c r="M9" s="3"/>
      <c r="N9" s="3"/>
      <c r="O9" s="3"/>
      <c r="P9" s="3"/>
    </row>
    <row r="10" spans="1:16" x14ac:dyDescent="0.2">
      <c r="A10" s="3"/>
      <c r="B10" s="3" t="s">
        <v>30</v>
      </c>
      <c r="C10" s="3"/>
      <c r="D10" s="3"/>
      <c r="F10" s="3"/>
      <c r="G10" s="3"/>
      <c r="H10" s="3"/>
      <c r="I10" s="3"/>
      <c r="J10" s="3"/>
      <c r="K10" s="3"/>
      <c r="L10" s="3"/>
      <c r="M10" s="3"/>
      <c r="N10" s="3"/>
      <c r="O10" s="3"/>
      <c r="P10" s="3"/>
    </row>
    <row r="11" spans="1:16" x14ac:dyDescent="0.2">
      <c r="A11" s="3"/>
      <c r="B11" s="3" t="s">
        <v>31</v>
      </c>
      <c r="C11" s="3"/>
      <c r="D11" s="3"/>
      <c r="F11" s="3"/>
      <c r="G11" s="3"/>
      <c r="H11" s="3"/>
      <c r="I11" s="3"/>
      <c r="J11" s="3"/>
      <c r="K11" s="3"/>
      <c r="L11" s="3"/>
      <c r="M11" s="3"/>
      <c r="N11" s="3"/>
      <c r="O11" s="3"/>
      <c r="P11" s="3"/>
    </row>
    <row r="12" spans="1:16" x14ac:dyDescent="0.2">
      <c r="A12" s="3"/>
      <c r="B12" s="3"/>
      <c r="C12" s="3"/>
      <c r="D12" s="3"/>
      <c r="F12" s="3"/>
      <c r="G12" s="3"/>
      <c r="H12" s="3"/>
      <c r="I12" s="3"/>
      <c r="J12" s="3"/>
      <c r="K12" s="3"/>
      <c r="L12" s="3"/>
      <c r="M12" s="3"/>
      <c r="N12" s="3"/>
      <c r="O12" s="3"/>
      <c r="P12" s="3"/>
    </row>
    <row r="13" spans="1:16" x14ac:dyDescent="0.2">
      <c r="A13" s="3"/>
      <c r="B13" s="3"/>
      <c r="C13" s="3"/>
      <c r="D13" s="3"/>
      <c r="F13" s="3"/>
      <c r="G13" s="3"/>
      <c r="H13" s="3"/>
      <c r="I13" s="3"/>
      <c r="J13" s="3"/>
      <c r="K13" s="3"/>
      <c r="L13" s="3"/>
      <c r="M13" s="3"/>
      <c r="N13" s="3"/>
      <c r="O13" s="3"/>
      <c r="P13" s="3"/>
    </row>
    <row r="14" spans="1:16" x14ac:dyDescent="0.2">
      <c r="A14" s="3"/>
      <c r="B14" s="3" t="s">
        <v>32</v>
      </c>
      <c r="C14" s="3"/>
      <c r="D14" s="3"/>
      <c r="F14" s="3"/>
      <c r="G14" s="3"/>
      <c r="H14" s="3"/>
      <c r="I14" s="3"/>
      <c r="J14" s="3"/>
      <c r="K14" s="3"/>
      <c r="L14" s="3"/>
      <c r="M14" s="3"/>
      <c r="N14" s="3"/>
      <c r="O14" s="3"/>
      <c r="P14" s="3"/>
    </row>
    <row r="15" spans="1:16" x14ac:dyDescent="0.2">
      <c r="A15" s="3"/>
      <c r="B15" s="3" t="s">
        <v>31</v>
      </c>
      <c r="C15" s="3"/>
      <c r="D15" s="3"/>
      <c r="F15" s="3"/>
      <c r="G15" s="3"/>
      <c r="H15" s="3"/>
      <c r="I15" s="3"/>
      <c r="J15" s="3"/>
      <c r="K15" s="3"/>
      <c r="L15" s="3"/>
      <c r="M15" s="3"/>
      <c r="N15" s="3"/>
      <c r="O15" s="3"/>
      <c r="P15" s="3"/>
    </row>
    <row r="16" spans="1:16" x14ac:dyDescent="0.2">
      <c r="A16" s="3"/>
      <c r="B16" s="3"/>
      <c r="C16" s="3"/>
      <c r="D16" s="3"/>
      <c r="E16" s="3"/>
      <c r="F16" s="3"/>
      <c r="G16" s="3"/>
      <c r="H16" s="3"/>
      <c r="I16" s="3"/>
      <c r="J16" s="3"/>
      <c r="K16" s="3"/>
      <c r="L16" s="3"/>
      <c r="M16" s="3"/>
      <c r="N16" s="3"/>
      <c r="O16" s="3"/>
      <c r="P16" s="3"/>
    </row>
    <row r="17" spans="1:16" x14ac:dyDescent="0.2">
      <c r="A17" s="3"/>
      <c r="B17" s="3"/>
      <c r="C17" s="3"/>
      <c r="D17" s="3"/>
      <c r="E17" s="3"/>
      <c r="F17" s="3"/>
      <c r="G17" s="3"/>
      <c r="H17" s="3"/>
      <c r="I17" s="3"/>
      <c r="J17" s="3"/>
      <c r="K17" s="3"/>
      <c r="L17" s="3"/>
      <c r="M17" s="3"/>
      <c r="N17" s="3"/>
      <c r="O17" s="3"/>
      <c r="P17" s="3"/>
    </row>
    <row r="18" spans="1:16" x14ac:dyDescent="0.2">
      <c r="B18" s="3" t="s">
        <v>33</v>
      </c>
      <c r="C18" s="3"/>
      <c r="D18" s="3"/>
      <c r="E18" s="3"/>
      <c r="F18" s="3"/>
      <c r="G18" s="3"/>
      <c r="H18" s="3"/>
      <c r="I18" s="3"/>
      <c r="J18" s="3"/>
      <c r="K18" s="3"/>
      <c r="L18" s="3"/>
      <c r="M18" s="3"/>
      <c r="N18" s="3"/>
      <c r="O18" s="3"/>
      <c r="P18" s="3"/>
    </row>
    <row r="19" spans="1:16" ht="6" customHeight="1" x14ac:dyDescent="0.2">
      <c r="B19" s="3"/>
      <c r="C19" s="3"/>
      <c r="D19" s="3"/>
      <c r="E19" s="3"/>
      <c r="F19" s="3"/>
      <c r="G19" s="3"/>
      <c r="H19" s="3"/>
      <c r="I19" s="3"/>
      <c r="J19" s="3"/>
      <c r="K19" s="3"/>
      <c r="L19" s="3"/>
      <c r="M19" s="3"/>
      <c r="N19" s="3"/>
      <c r="O19" s="3"/>
      <c r="P19" s="3"/>
    </row>
    <row r="20" spans="1:16" x14ac:dyDescent="0.2">
      <c r="B20" s="48" t="s">
        <v>34</v>
      </c>
      <c r="C20" s="48"/>
      <c r="D20" s="3"/>
      <c r="E20" s="3"/>
      <c r="F20" s="3"/>
      <c r="G20" s="3"/>
      <c r="H20" s="3"/>
      <c r="I20" s="3"/>
      <c r="J20" s="3"/>
      <c r="K20" s="3"/>
      <c r="L20" s="3"/>
      <c r="M20" s="3"/>
      <c r="N20" s="3"/>
      <c r="O20" s="3"/>
      <c r="P20" s="3"/>
    </row>
    <row r="21" spans="1:16" x14ac:dyDescent="0.2">
      <c r="B21" s="49" t="s">
        <v>15</v>
      </c>
      <c r="C21" s="49" t="s">
        <v>35</v>
      </c>
      <c r="D21" s="3"/>
      <c r="E21" s="3"/>
      <c r="F21" s="3"/>
      <c r="G21" s="3"/>
      <c r="H21" s="3"/>
      <c r="I21" s="3"/>
      <c r="J21" s="3"/>
      <c r="K21" s="3"/>
      <c r="L21" s="3"/>
      <c r="M21" s="3"/>
      <c r="N21" s="3"/>
      <c r="O21" s="3"/>
      <c r="P21" s="3"/>
    </row>
    <row r="22" spans="1:16" x14ac:dyDescent="0.2">
      <c r="B22" s="47" t="str">
        <f>+B3</f>
        <v>D</v>
      </c>
      <c r="C22" s="63"/>
      <c r="D22" s="3"/>
      <c r="E22" s="3"/>
      <c r="F22" s="3"/>
      <c r="G22" s="3"/>
      <c r="H22" s="3"/>
      <c r="I22" s="3"/>
      <c r="J22" s="3"/>
      <c r="K22" s="3"/>
      <c r="L22" s="3"/>
      <c r="M22" s="3"/>
      <c r="N22" s="3"/>
      <c r="O22" s="3"/>
      <c r="P22" s="3"/>
    </row>
    <row r="23" spans="1:16" x14ac:dyDescent="0.2">
      <c r="B23" s="6"/>
      <c r="C23" s="110"/>
      <c r="D23" s="3"/>
      <c r="E23" s="3"/>
      <c r="F23" s="3"/>
      <c r="G23" s="3"/>
      <c r="H23" s="3"/>
      <c r="I23" s="3"/>
      <c r="J23" s="3"/>
      <c r="K23" s="3"/>
      <c r="L23" s="3"/>
      <c r="M23" s="3"/>
      <c r="N23" s="3"/>
      <c r="O23" s="3"/>
      <c r="P23" s="3"/>
    </row>
    <row r="24" spans="1:16" x14ac:dyDescent="0.2">
      <c r="A24" s="3"/>
      <c r="B24" s="3" t="s">
        <v>36</v>
      </c>
      <c r="C24" s="3"/>
      <c r="D24" s="3"/>
      <c r="F24" s="3"/>
      <c r="G24" s="3"/>
      <c r="H24" s="3"/>
      <c r="I24" s="3"/>
      <c r="J24" s="3"/>
      <c r="K24" s="3"/>
      <c r="L24" s="3"/>
      <c r="M24" s="3"/>
      <c r="N24" s="3"/>
      <c r="O24" s="3"/>
      <c r="P24" s="3"/>
    </row>
    <row r="25" spans="1:16" x14ac:dyDescent="0.2">
      <c r="A25" s="3"/>
      <c r="B25" s="3" t="s">
        <v>31</v>
      </c>
      <c r="C25" s="3"/>
      <c r="D25" s="3"/>
      <c r="F25" s="3"/>
      <c r="G25" s="3"/>
      <c r="H25" s="3"/>
      <c r="I25" s="3"/>
      <c r="J25" s="3"/>
      <c r="K25" s="3"/>
      <c r="L25" s="3"/>
      <c r="M25" s="3"/>
      <c r="N25" s="3"/>
      <c r="O25" s="3"/>
      <c r="P25" s="3"/>
    </row>
    <row r="26" spans="1:16" x14ac:dyDescent="0.2">
      <c r="A26" s="3"/>
      <c r="B26" s="3"/>
      <c r="C26" s="3"/>
      <c r="D26" s="3"/>
      <c r="E26" s="3"/>
      <c r="F26" s="3"/>
      <c r="G26" s="3"/>
      <c r="H26" s="3"/>
      <c r="I26" s="3"/>
      <c r="J26" s="3"/>
      <c r="K26" s="3"/>
      <c r="L26" s="3"/>
      <c r="M26" s="3"/>
      <c r="N26" s="3"/>
      <c r="O26" s="3"/>
      <c r="P26" s="3"/>
    </row>
    <row r="27" spans="1:16" x14ac:dyDescent="0.2">
      <c r="A27" s="3"/>
      <c r="B27" s="3"/>
      <c r="C27" s="3"/>
      <c r="D27" s="3"/>
      <c r="E27" s="3"/>
      <c r="F27" s="3"/>
      <c r="G27" s="3"/>
      <c r="H27" s="3"/>
      <c r="I27" s="3"/>
      <c r="J27" s="3"/>
      <c r="K27" s="3"/>
      <c r="L27" s="3"/>
      <c r="M27" s="3"/>
      <c r="N27" s="3"/>
      <c r="O27" s="3"/>
      <c r="P27" s="3"/>
    </row>
    <row r="28" spans="1:16" x14ac:dyDescent="0.2">
      <c r="A28" s="80" t="s">
        <v>62</v>
      </c>
      <c r="B28" s="3" t="s">
        <v>37</v>
      </c>
      <c r="C28" s="3"/>
      <c r="D28" s="3"/>
      <c r="E28" s="3"/>
      <c r="F28" s="3"/>
      <c r="G28" s="3"/>
      <c r="H28" s="3"/>
      <c r="I28" s="3"/>
      <c r="J28" s="3"/>
      <c r="K28" s="3"/>
      <c r="L28" s="3"/>
      <c r="M28" s="3"/>
      <c r="N28" s="3"/>
      <c r="O28" s="3"/>
      <c r="P28" s="3"/>
    </row>
    <row r="29" spans="1:16" x14ac:dyDescent="0.2">
      <c r="A29" s="80"/>
      <c r="B29" s="3" t="s">
        <v>7</v>
      </c>
      <c r="C29" s="3"/>
      <c r="D29" s="3"/>
      <c r="E29" s="3"/>
      <c r="F29" s="3"/>
      <c r="G29" s="3"/>
      <c r="H29" s="3"/>
      <c r="I29" s="3"/>
      <c r="J29" s="3"/>
      <c r="K29" s="3"/>
      <c r="L29" s="3"/>
      <c r="M29" s="3"/>
      <c r="N29" s="3"/>
      <c r="O29" s="3"/>
      <c r="P29" s="3"/>
    </row>
    <row r="30" spans="1:16" x14ac:dyDescent="0.2">
      <c r="A30" s="80"/>
      <c r="B30" s="3"/>
      <c r="C30" s="3"/>
      <c r="D30" s="3"/>
      <c r="E30" s="3"/>
      <c r="F30" s="3"/>
      <c r="G30" s="3"/>
      <c r="H30" s="3"/>
      <c r="I30" s="3"/>
      <c r="J30" s="3"/>
      <c r="K30" s="3"/>
      <c r="L30" s="3"/>
      <c r="M30" s="3"/>
      <c r="N30" s="3"/>
      <c r="O30" s="3"/>
      <c r="P30" s="3"/>
    </row>
    <row r="31" spans="1:16" x14ac:dyDescent="0.2">
      <c r="A31" s="80" t="s">
        <v>63</v>
      </c>
      <c r="B31" s="3" t="s">
        <v>64</v>
      </c>
      <c r="C31" s="3"/>
      <c r="D31" s="3"/>
      <c r="E31" s="3"/>
      <c r="F31" s="3"/>
      <c r="G31" s="3"/>
      <c r="H31" s="3"/>
      <c r="I31" s="3"/>
      <c r="J31" s="3"/>
      <c r="K31" s="3"/>
      <c r="L31" s="3"/>
      <c r="M31" s="3"/>
      <c r="N31" s="3"/>
      <c r="O31" s="3"/>
      <c r="P31" s="3"/>
    </row>
    <row r="32" spans="1:16" x14ac:dyDescent="0.2">
      <c r="A32" s="80"/>
      <c r="B32" s="3" t="s">
        <v>76</v>
      </c>
      <c r="C32" s="3"/>
      <c r="D32" s="3"/>
      <c r="E32" s="3"/>
      <c r="F32" s="3"/>
      <c r="G32" s="3"/>
      <c r="H32" s="3"/>
      <c r="I32" s="3"/>
      <c r="J32" s="3"/>
      <c r="K32" s="3"/>
      <c r="L32" s="3"/>
      <c r="M32" s="3"/>
      <c r="N32" s="3"/>
      <c r="O32" s="3"/>
      <c r="P32" s="3"/>
    </row>
    <row r="33" spans="1:16" x14ac:dyDescent="0.2">
      <c r="B33" s="3"/>
      <c r="C33" s="3"/>
      <c r="D33" s="3"/>
      <c r="E33" s="3"/>
      <c r="F33" s="3"/>
      <c r="G33" s="3"/>
      <c r="H33" s="3"/>
      <c r="I33" s="3"/>
      <c r="J33" s="3"/>
      <c r="K33" s="3"/>
      <c r="L33" s="3"/>
      <c r="M33" s="3"/>
      <c r="N33" s="3"/>
      <c r="O33" s="3"/>
      <c r="P33" s="3"/>
    </row>
    <row r="34" spans="1:16" x14ac:dyDescent="0.2">
      <c r="A34" s="80" t="s">
        <v>65</v>
      </c>
      <c r="B34" s="3" t="s">
        <v>42</v>
      </c>
      <c r="C34" s="3"/>
      <c r="D34" s="3"/>
      <c r="E34" s="3"/>
      <c r="F34" s="3"/>
      <c r="G34" s="3"/>
      <c r="H34" s="3"/>
      <c r="I34" s="3" t="s">
        <v>101</v>
      </c>
      <c r="J34" s="3"/>
      <c r="K34" s="3"/>
      <c r="L34" s="3"/>
      <c r="M34" s="3"/>
      <c r="N34" s="3"/>
      <c r="O34" s="3"/>
      <c r="P34" s="3"/>
    </row>
    <row r="35" spans="1:16" x14ac:dyDescent="0.2">
      <c r="A35" s="80"/>
      <c r="B35" s="3" t="s">
        <v>77</v>
      </c>
      <c r="C35" s="3"/>
      <c r="D35" s="3"/>
      <c r="E35" s="3"/>
      <c r="F35" s="3"/>
      <c r="G35" s="3"/>
      <c r="H35" s="3"/>
      <c r="I35" s="3"/>
      <c r="J35" s="3"/>
      <c r="K35" s="3"/>
      <c r="L35" s="3"/>
      <c r="M35" s="3"/>
      <c r="N35" s="3"/>
      <c r="O35" s="3"/>
      <c r="P35" s="3"/>
    </row>
    <row r="36" spans="1:16" x14ac:dyDescent="0.2">
      <c r="B36" s="3"/>
      <c r="C36" s="3"/>
      <c r="D36" s="3"/>
      <c r="E36" s="3"/>
      <c r="F36" s="3"/>
      <c r="G36" s="3"/>
      <c r="H36" s="3"/>
      <c r="I36" s="3"/>
      <c r="J36" s="3"/>
      <c r="K36" s="3"/>
      <c r="L36" s="3"/>
      <c r="M36" s="3"/>
      <c r="N36" s="3"/>
      <c r="O36" s="3"/>
      <c r="P36" s="3"/>
    </row>
    <row r="37" spans="1:16" x14ac:dyDescent="0.2">
      <c r="A37" s="3"/>
      <c r="B37" s="105" t="s">
        <v>52</v>
      </c>
      <c r="C37" s="105" t="s">
        <v>66</v>
      </c>
      <c r="D37" s="302" t="s">
        <v>53</v>
      </c>
      <c r="E37" s="303"/>
      <c r="F37" s="105" t="s">
        <v>67</v>
      </c>
      <c r="G37" s="105" t="s">
        <v>68</v>
      </c>
      <c r="H37" s="105" t="s">
        <v>69</v>
      </c>
      <c r="I37" s="3"/>
      <c r="J37" s="3"/>
      <c r="K37" s="3"/>
      <c r="L37" s="3"/>
      <c r="M37" s="3"/>
      <c r="N37" s="3"/>
      <c r="O37" s="3"/>
      <c r="P37" s="3"/>
    </row>
    <row r="38" spans="1:16" x14ac:dyDescent="0.2">
      <c r="B38" s="106">
        <v>1</v>
      </c>
      <c r="C38" s="119"/>
      <c r="D38" s="107" t="s">
        <v>105</v>
      </c>
      <c r="E38" s="104"/>
      <c r="F38" s="120" t="s">
        <v>70</v>
      </c>
      <c r="G38" s="120">
        <v>0</v>
      </c>
      <c r="H38" s="120"/>
      <c r="I38" s="3"/>
      <c r="J38" s="3"/>
      <c r="K38" s="3"/>
      <c r="L38" s="3"/>
      <c r="M38" s="3"/>
      <c r="N38" s="3"/>
      <c r="O38" s="3"/>
      <c r="P38" s="3"/>
    </row>
    <row r="39" spans="1:16" x14ac:dyDescent="0.2">
      <c r="B39" s="106">
        <v>2</v>
      </c>
      <c r="C39" s="119"/>
      <c r="D39" s="107" t="s">
        <v>106</v>
      </c>
      <c r="E39" s="104"/>
      <c r="F39" s="120" t="s">
        <v>70</v>
      </c>
      <c r="G39" s="120">
        <v>0</v>
      </c>
      <c r="H39" s="120"/>
      <c r="I39" s="3"/>
      <c r="J39" s="3"/>
      <c r="K39" s="3"/>
      <c r="L39" s="3"/>
      <c r="M39" s="3"/>
      <c r="N39" s="3"/>
      <c r="O39" s="3"/>
      <c r="P39" s="3"/>
    </row>
    <row r="40" spans="1:16" x14ac:dyDescent="0.2">
      <c r="B40" s="106">
        <v>3</v>
      </c>
      <c r="C40" s="119"/>
      <c r="D40" s="107" t="s">
        <v>107</v>
      </c>
      <c r="E40" s="104"/>
      <c r="F40" s="120" t="s">
        <v>70</v>
      </c>
      <c r="G40" s="120">
        <v>0</v>
      </c>
      <c r="H40" s="120"/>
      <c r="I40" s="3"/>
      <c r="J40" s="3"/>
      <c r="K40" s="3"/>
      <c r="L40" s="3"/>
      <c r="M40" s="3"/>
      <c r="N40" s="3"/>
      <c r="O40" s="3"/>
      <c r="P40" s="3"/>
    </row>
    <row r="41" spans="1:16" x14ac:dyDescent="0.2">
      <c r="B41" s="106">
        <v>4</v>
      </c>
      <c r="C41" s="119"/>
      <c r="D41" s="107" t="s">
        <v>87</v>
      </c>
      <c r="E41" s="104"/>
      <c r="F41" s="120" t="s">
        <v>70</v>
      </c>
      <c r="G41" s="120">
        <v>0</v>
      </c>
      <c r="H41" s="120"/>
      <c r="I41" s="3"/>
      <c r="J41" s="3"/>
      <c r="K41" s="3"/>
      <c r="L41" s="3"/>
      <c r="M41" s="3"/>
      <c r="N41" s="3"/>
      <c r="O41" s="3"/>
      <c r="P41" s="3"/>
    </row>
    <row r="42" spans="1:16" x14ac:dyDescent="0.2">
      <c r="B42" s="106">
        <v>5</v>
      </c>
      <c r="C42" s="119"/>
      <c r="D42" s="107" t="s">
        <v>91</v>
      </c>
      <c r="E42" s="104"/>
      <c r="F42" s="120" t="s">
        <v>70</v>
      </c>
      <c r="G42" s="120">
        <v>0</v>
      </c>
      <c r="H42" s="120"/>
      <c r="I42" s="3"/>
      <c r="J42" s="3"/>
      <c r="K42" s="3"/>
      <c r="L42" s="3"/>
      <c r="M42" s="3"/>
      <c r="N42" s="3"/>
      <c r="O42" s="3"/>
      <c r="P42" s="3"/>
    </row>
    <row r="43" spans="1:16" x14ac:dyDescent="0.2">
      <c r="B43" s="106">
        <v>6</v>
      </c>
      <c r="C43" s="119"/>
      <c r="D43" s="107" t="s">
        <v>92</v>
      </c>
      <c r="E43" s="104"/>
      <c r="F43" s="120" t="s">
        <v>70</v>
      </c>
      <c r="G43" s="120">
        <v>0</v>
      </c>
      <c r="H43" s="120"/>
      <c r="I43" s="3"/>
      <c r="J43" s="3"/>
      <c r="K43" s="3"/>
      <c r="L43" s="3"/>
      <c r="M43" s="3"/>
      <c r="N43" s="3"/>
      <c r="O43" s="3"/>
      <c r="P43" s="3"/>
    </row>
    <row r="44" spans="1:16" x14ac:dyDescent="0.2">
      <c r="B44" s="106">
        <v>7</v>
      </c>
      <c r="C44" s="119"/>
      <c r="D44" s="107" t="s">
        <v>93</v>
      </c>
      <c r="E44" s="104"/>
      <c r="F44" s="120" t="s">
        <v>70</v>
      </c>
      <c r="G44" s="120">
        <v>0</v>
      </c>
      <c r="H44" s="120"/>
      <c r="I44" s="3"/>
      <c r="J44" s="3"/>
      <c r="K44" s="3"/>
      <c r="L44" s="3"/>
      <c r="M44" s="3"/>
      <c r="N44" s="3"/>
      <c r="O44" s="3"/>
      <c r="P44" s="3"/>
    </row>
    <row r="45" spans="1:16" x14ac:dyDescent="0.2">
      <c r="B45" s="106">
        <v>8</v>
      </c>
      <c r="C45" s="119"/>
      <c r="D45" s="107" t="s">
        <v>89</v>
      </c>
      <c r="E45" s="104"/>
      <c r="F45" s="120" t="s">
        <v>70</v>
      </c>
      <c r="G45" s="120">
        <v>0</v>
      </c>
      <c r="H45" s="120"/>
      <c r="I45" s="3"/>
      <c r="J45" s="3"/>
      <c r="K45" s="3"/>
      <c r="L45" s="3"/>
      <c r="M45" s="3"/>
      <c r="N45" s="3"/>
      <c r="O45" s="3"/>
      <c r="P45" s="3"/>
    </row>
    <row r="46" spans="1:16" x14ac:dyDescent="0.2">
      <c r="B46" s="106">
        <v>9</v>
      </c>
      <c r="C46" s="119"/>
      <c r="D46" s="107" t="s">
        <v>90</v>
      </c>
      <c r="E46" s="104"/>
      <c r="F46" s="120" t="s">
        <v>70</v>
      </c>
      <c r="G46" s="120">
        <v>0</v>
      </c>
      <c r="H46" s="120"/>
      <c r="I46" s="3"/>
      <c r="J46" s="3"/>
      <c r="K46" s="3"/>
      <c r="L46" s="3"/>
      <c r="M46" s="3"/>
      <c r="N46" s="3"/>
      <c r="O46" s="3"/>
      <c r="P46" s="3"/>
    </row>
    <row r="47" spans="1:16" x14ac:dyDescent="0.2">
      <c r="B47" s="106">
        <v>10</v>
      </c>
      <c r="C47" s="119"/>
      <c r="D47" s="107" t="s">
        <v>108</v>
      </c>
      <c r="E47" s="104"/>
      <c r="F47" s="120" t="s">
        <v>70</v>
      </c>
      <c r="G47" s="120">
        <v>0</v>
      </c>
      <c r="H47" s="120"/>
      <c r="I47" s="3"/>
      <c r="J47" s="3"/>
      <c r="K47" s="3"/>
      <c r="L47" s="3"/>
      <c r="M47" s="3"/>
      <c r="N47" s="3"/>
      <c r="O47" s="3"/>
      <c r="P47" s="3"/>
    </row>
    <row r="48" spans="1:16" x14ac:dyDescent="0.2">
      <c r="B48" s="106">
        <v>11</v>
      </c>
      <c r="C48" s="119"/>
      <c r="D48" s="107" t="s">
        <v>96</v>
      </c>
      <c r="E48" s="104"/>
      <c r="F48" s="120" t="s">
        <v>70</v>
      </c>
      <c r="G48" s="120">
        <v>0</v>
      </c>
      <c r="H48" s="120"/>
      <c r="I48" s="3"/>
      <c r="J48" s="3"/>
      <c r="K48" s="3"/>
      <c r="L48" s="3"/>
      <c r="M48" s="3"/>
      <c r="N48" s="3"/>
      <c r="O48" s="3"/>
      <c r="P48" s="3"/>
    </row>
    <row r="49" spans="1:16" x14ac:dyDescent="0.2">
      <c r="B49" s="106">
        <v>12</v>
      </c>
      <c r="C49" s="119"/>
      <c r="D49" s="107" t="s">
        <v>97</v>
      </c>
      <c r="E49" s="104"/>
      <c r="F49" s="120" t="s">
        <v>70</v>
      </c>
      <c r="G49" s="120">
        <v>0</v>
      </c>
      <c r="H49" s="120"/>
      <c r="I49" s="3"/>
      <c r="J49" s="3"/>
      <c r="K49" s="3"/>
      <c r="L49" s="3"/>
      <c r="M49" s="3"/>
      <c r="N49" s="3"/>
      <c r="O49" s="3"/>
      <c r="P49" s="3"/>
    </row>
    <row r="50" spans="1:16" x14ac:dyDescent="0.2">
      <c r="B50" s="106">
        <v>13</v>
      </c>
      <c r="C50" s="119"/>
      <c r="D50" s="107" t="s">
        <v>108</v>
      </c>
      <c r="E50" s="104"/>
      <c r="F50" s="120" t="s">
        <v>70</v>
      </c>
      <c r="G50" s="120">
        <v>0</v>
      </c>
      <c r="H50" s="120"/>
      <c r="I50" s="3"/>
      <c r="J50" s="3"/>
      <c r="K50" s="3"/>
      <c r="L50" s="3"/>
      <c r="M50" s="3"/>
      <c r="N50" s="3"/>
      <c r="O50" s="3"/>
      <c r="P50" s="3"/>
    </row>
    <row r="51" spans="1:16" x14ac:dyDescent="0.2">
      <c r="A51" s="3"/>
      <c r="B51" s="3"/>
      <c r="C51" s="3"/>
      <c r="D51" s="3"/>
      <c r="E51" s="3"/>
      <c r="F51" s="3"/>
      <c r="G51" s="3"/>
      <c r="H51" s="3"/>
      <c r="I51" s="3"/>
      <c r="J51" s="3"/>
      <c r="K51" s="3"/>
      <c r="L51" s="3"/>
      <c r="M51" s="3"/>
      <c r="N51" s="3"/>
      <c r="O51" s="3"/>
      <c r="P51" s="3"/>
    </row>
    <row r="52" spans="1:16" x14ac:dyDescent="0.2">
      <c r="A52" s="3" t="s">
        <v>38</v>
      </c>
      <c r="B52" s="3"/>
      <c r="C52" s="3"/>
      <c r="D52" s="3"/>
      <c r="E52" s="3"/>
      <c r="F52" s="3"/>
      <c r="G52" s="3"/>
      <c r="H52" s="3"/>
      <c r="I52" s="3"/>
      <c r="J52" s="3"/>
      <c r="K52" s="3"/>
      <c r="L52" s="3"/>
      <c r="M52" s="3"/>
      <c r="N52" s="3"/>
      <c r="O52" s="3"/>
      <c r="P52" s="3"/>
    </row>
    <row r="53" spans="1:16" x14ac:dyDescent="0.2">
      <c r="A53" s="3" t="s">
        <v>85</v>
      </c>
      <c r="B53" s="3"/>
      <c r="C53" s="3"/>
      <c r="D53" s="3"/>
      <c r="E53" s="3"/>
      <c r="F53" s="3"/>
      <c r="G53" s="3"/>
      <c r="H53" s="3"/>
      <c r="I53" s="3"/>
      <c r="J53" s="3"/>
      <c r="K53" s="3"/>
      <c r="L53" s="3"/>
      <c r="M53" s="3"/>
      <c r="N53" s="3"/>
      <c r="O53" s="3"/>
      <c r="P53" s="3"/>
    </row>
    <row r="54" spans="1:16" x14ac:dyDescent="0.2">
      <c r="A54" s="3"/>
      <c r="B54" s="3"/>
      <c r="C54" s="3"/>
      <c r="D54" s="3"/>
      <c r="E54" s="3"/>
      <c r="F54" s="3"/>
      <c r="G54" s="3"/>
      <c r="H54" s="3"/>
      <c r="I54" s="3"/>
      <c r="J54" s="3"/>
      <c r="K54" s="3"/>
      <c r="L54" s="3"/>
      <c r="M54" s="3"/>
      <c r="N54" s="3"/>
      <c r="O54" s="3"/>
      <c r="P54" s="3"/>
    </row>
    <row r="55" spans="1:16" x14ac:dyDescent="0.2">
      <c r="A55" s="3"/>
      <c r="B55" s="3" t="s">
        <v>39</v>
      </c>
      <c r="C55" s="3"/>
      <c r="D55" s="3"/>
      <c r="F55" s="3"/>
      <c r="G55" s="3"/>
      <c r="H55" s="3"/>
      <c r="I55" s="3"/>
      <c r="J55" s="3"/>
      <c r="K55" s="3"/>
      <c r="L55" s="3"/>
      <c r="M55" s="3"/>
      <c r="N55" s="3"/>
      <c r="O55" s="3"/>
      <c r="P55" s="3"/>
    </row>
    <row r="56" spans="1:16" x14ac:dyDescent="0.2">
      <c r="A56" s="3"/>
      <c r="B56" s="3" t="s">
        <v>31</v>
      </c>
      <c r="C56" s="3"/>
      <c r="D56" s="3"/>
      <c r="F56" s="3"/>
      <c r="G56" s="3"/>
      <c r="H56" s="3"/>
      <c r="I56" s="3"/>
      <c r="J56" s="3"/>
      <c r="K56" s="3"/>
      <c r="L56" s="3"/>
      <c r="M56" s="3"/>
      <c r="N56" s="3"/>
      <c r="O56" s="3"/>
      <c r="P56" s="3"/>
    </row>
    <row r="57" spans="1:16" x14ac:dyDescent="0.2">
      <c r="A57" s="3"/>
      <c r="B57" s="3"/>
      <c r="C57" s="3"/>
      <c r="D57" s="3"/>
      <c r="E57" s="3"/>
      <c r="F57" s="3"/>
      <c r="G57" s="3"/>
      <c r="H57" s="3"/>
      <c r="I57" s="3"/>
      <c r="J57" s="3"/>
      <c r="K57" s="3"/>
      <c r="L57" s="3"/>
      <c r="M57" s="3"/>
      <c r="N57" s="3"/>
      <c r="O57" s="3"/>
      <c r="P57" s="3"/>
    </row>
    <row r="58" spans="1:16" x14ac:dyDescent="0.2">
      <c r="A58" s="3"/>
      <c r="B58" s="3"/>
      <c r="C58" s="3"/>
      <c r="D58" s="3"/>
      <c r="E58" s="3"/>
      <c r="F58" s="3"/>
      <c r="G58" s="3"/>
      <c r="H58" s="3"/>
      <c r="I58" s="3"/>
      <c r="J58" s="3"/>
      <c r="K58" s="3"/>
      <c r="L58" s="3"/>
      <c r="M58" s="3"/>
      <c r="N58" s="3"/>
      <c r="O58" s="3"/>
      <c r="P58" s="3"/>
    </row>
    <row r="59" spans="1:16" x14ac:dyDescent="0.2">
      <c r="A59" s="3"/>
      <c r="B59" s="3" t="s">
        <v>40</v>
      </c>
      <c r="C59" s="3"/>
      <c r="D59" s="3"/>
      <c r="F59" s="3"/>
      <c r="G59" s="3"/>
      <c r="H59" s="3"/>
      <c r="I59" s="3"/>
      <c r="J59" s="3"/>
      <c r="K59" s="3"/>
      <c r="L59" s="3"/>
      <c r="M59" s="3"/>
      <c r="N59" s="3"/>
      <c r="O59" s="3"/>
      <c r="P59" s="3"/>
    </row>
    <row r="60" spans="1:16" x14ac:dyDescent="0.2">
      <c r="A60" s="3"/>
      <c r="B60" s="3" t="s">
        <v>31</v>
      </c>
      <c r="C60" s="3"/>
      <c r="D60" s="3"/>
      <c r="F60" s="3"/>
      <c r="G60" s="3"/>
      <c r="H60" s="3"/>
      <c r="I60" s="3"/>
      <c r="J60" s="3"/>
      <c r="K60" s="3"/>
      <c r="L60" s="3"/>
      <c r="M60" s="3"/>
      <c r="N60" s="3"/>
      <c r="O60" s="3"/>
      <c r="P60" s="3"/>
    </row>
    <row r="61" spans="1:16" x14ac:dyDescent="0.2">
      <c r="A61" s="3"/>
      <c r="B61" s="3"/>
      <c r="C61" s="3"/>
      <c r="D61" s="3"/>
      <c r="E61" s="3"/>
      <c r="F61" s="3"/>
      <c r="G61" s="3"/>
      <c r="H61" s="88" t="s">
        <v>84</v>
      </c>
      <c r="I61" s="3"/>
      <c r="J61" s="3"/>
      <c r="K61" s="3"/>
      <c r="L61" s="3"/>
      <c r="M61" s="3"/>
      <c r="N61" s="3"/>
      <c r="O61" s="3"/>
      <c r="P61" s="3"/>
    </row>
    <row r="62" spans="1:16" x14ac:dyDescent="0.2">
      <c r="A62" s="3"/>
      <c r="B62" s="3"/>
      <c r="C62" s="3"/>
      <c r="D62" s="3"/>
      <c r="E62" s="3"/>
      <c r="F62" s="3"/>
      <c r="G62" s="3"/>
      <c r="H62" s="3"/>
      <c r="I62" s="3"/>
      <c r="J62" s="3"/>
      <c r="K62" s="3"/>
      <c r="L62" s="3"/>
      <c r="M62" s="3"/>
      <c r="N62" s="3"/>
      <c r="O62" s="3"/>
      <c r="P62" s="3"/>
    </row>
    <row r="63" spans="1:16" x14ac:dyDescent="0.2">
      <c r="A63" s="3" t="s">
        <v>5</v>
      </c>
      <c r="B63" s="3"/>
      <c r="C63" s="3"/>
      <c r="D63" s="3"/>
      <c r="E63" s="3"/>
      <c r="F63" s="3"/>
      <c r="G63" s="3"/>
      <c r="H63" s="3"/>
      <c r="I63" s="3"/>
      <c r="J63" s="3"/>
      <c r="K63" s="3"/>
      <c r="L63" s="3"/>
      <c r="M63" s="3"/>
      <c r="N63" s="3"/>
      <c r="O63" s="3"/>
      <c r="P63" s="3"/>
    </row>
    <row r="64" spans="1:16" x14ac:dyDescent="0.2">
      <c r="A64" s="3" t="s">
        <v>6</v>
      </c>
      <c r="B64" s="3"/>
      <c r="C64" s="3"/>
      <c r="D64" s="3"/>
      <c r="E64" s="3"/>
      <c r="F64" s="3"/>
      <c r="G64" s="3"/>
      <c r="H64" s="3"/>
      <c r="I64" s="3"/>
      <c r="J64" s="3"/>
      <c r="K64" s="3"/>
      <c r="L64" s="3"/>
      <c r="M64" s="3"/>
      <c r="N64" s="3"/>
      <c r="O64" s="3"/>
      <c r="P64" s="3"/>
    </row>
    <row r="65" spans="1:16" x14ac:dyDescent="0.2">
      <c r="A65" s="3"/>
      <c r="B65" s="3"/>
      <c r="C65" s="3"/>
      <c r="D65" s="3"/>
      <c r="E65" s="3"/>
      <c r="F65" s="3"/>
      <c r="G65" s="3"/>
      <c r="H65" s="3"/>
      <c r="I65" s="3"/>
      <c r="J65" s="3"/>
      <c r="K65" s="3"/>
      <c r="L65" s="3"/>
      <c r="M65" s="3"/>
      <c r="N65" s="3"/>
      <c r="O65" s="3"/>
      <c r="P65" s="3"/>
    </row>
    <row r="66" spans="1:16" x14ac:dyDescent="0.2">
      <c r="A66" s="90"/>
      <c r="B66" s="90"/>
      <c r="C66" s="90"/>
      <c r="D66" s="90"/>
      <c r="E66" s="90"/>
      <c r="F66" s="90"/>
      <c r="G66" s="90"/>
      <c r="H66" s="90"/>
    </row>
  </sheetData>
  <mergeCells count="2">
    <mergeCell ref="C8:H8"/>
    <mergeCell ref="D37:E37"/>
  </mergeCells>
  <phoneticPr fontId="0" type="noConversion"/>
  <pageMargins left="0.75" right="0.75" top="1" bottom="1" header="0.5" footer="0.5"/>
  <pageSetup orientation="portrait" r:id="rId1"/>
  <headerFooter alignWithMargins="0"/>
  <ignoredErrors>
    <ignoredError sqref="B4" twoDigitTextYear="1"/>
  </ignoredErrors>
  <drawing r:id="rId2"/>
  <legacyDrawing r:id="rId3"/>
  <mc:AlternateContent xmlns:mc="http://schemas.openxmlformats.org/markup-compatibility/2006">
    <mc:Choice Requires="x14">
      <controls>
        <mc:AlternateContent xmlns:mc="http://schemas.openxmlformats.org/markup-compatibility/2006">
          <mc:Choice Requires="x14">
            <control shapeId="4102" r:id="rId4" name="Button 6">
              <controlPr defaultSize="0" print="0" autoFill="0" autoPict="0" macro="[0]!Module7.Index">
                <anchor moveWithCells="1" sizeWithCells="1">
                  <from>
                    <xdr:col>0</xdr:col>
                    <xdr:colOff>76200</xdr:colOff>
                    <xdr:row>9</xdr:row>
                    <xdr:rowOff>28575</xdr:rowOff>
                  </from>
                  <to>
                    <xdr:col>0</xdr:col>
                    <xdr:colOff>1038225</xdr:colOff>
                    <xdr:row>11</xdr:row>
                    <xdr:rowOff>133350</xdr:rowOff>
                  </to>
                </anchor>
              </controlPr>
            </control>
          </mc:Choice>
        </mc:AlternateContent>
        <mc:AlternateContent xmlns:mc="http://schemas.openxmlformats.org/markup-compatibility/2006">
          <mc:Choice Requires="x14">
            <control shapeId="4103" r:id="rId5" name="Button 7">
              <controlPr defaultSize="0" print="0" autoFill="0" autoPict="0" macro="[0]!Suggested_Price_List">
                <anchor moveWithCells="1" sizeWithCells="1">
                  <from>
                    <xdr:col>0</xdr:col>
                    <xdr:colOff>76200</xdr:colOff>
                    <xdr:row>13</xdr:row>
                    <xdr:rowOff>28575</xdr:rowOff>
                  </from>
                  <to>
                    <xdr:col>0</xdr:col>
                    <xdr:colOff>1038225</xdr:colOff>
                    <xdr:row>15</xdr:row>
                    <xdr:rowOff>133350</xdr:rowOff>
                  </to>
                </anchor>
              </controlPr>
            </control>
          </mc:Choice>
        </mc:AlternateContent>
        <mc:AlternateContent xmlns:mc="http://schemas.openxmlformats.org/markup-compatibility/2006">
          <mc:Choice Requires="x14">
            <control shapeId="4104" r:id="rId6" name="Button 8">
              <controlPr defaultSize="0" print="0" autoFill="0" autoPict="0" macro="[0]!Module7.Customer_Cost">
                <anchor moveWithCells="1" sizeWithCells="1">
                  <from>
                    <xdr:col>0</xdr:col>
                    <xdr:colOff>76200</xdr:colOff>
                    <xdr:row>23</xdr:row>
                    <xdr:rowOff>28575</xdr:rowOff>
                  </from>
                  <to>
                    <xdr:col>0</xdr:col>
                    <xdr:colOff>1038225</xdr:colOff>
                    <xdr:row>25</xdr:row>
                    <xdr:rowOff>133350</xdr:rowOff>
                  </to>
                </anchor>
              </controlPr>
            </control>
          </mc:Choice>
        </mc:AlternateContent>
        <mc:AlternateContent xmlns:mc="http://schemas.openxmlformats.org/markup-compatibility/2006">
          <mc:Choice Requires="x14">
            <control shapeId="4105" r:id="rId7" name="Button 9">
              <controlPr defaultSize="0" print="0" autoFill="0" autoPict="0" macro="[0]!Customer_Price_Calculation">
                <anchor moveWithCells="1" sizeWithCells="1">
                  <from>
                    <xdr:col>0</xdr:col>
                    <xdr:colOff>76200</xdr:colOff>
                    <xdr:row>54</xdr:row>
                    <xdr:rowOff>28575</xdr:rowOff>
                  </from>
                  <to>
                    <xdr:col>0</xdr:col>
                    <xdr:colOff>1038225</xdr:colOff>
                    <xdr:row>56</xdr:row>
                    <xdr:rowOff>133350</xdr:rowOff>
                  </to>
                </anchor>
              </controlPr>
            </control>
          </mc:Choice>
        </mc:AlternateContent>
        <mc:AlternateContent xmlns:mc="http://schemas.openxmlformats.org/markup-compatibility/2006">
          <mc:Choice Requires="x14">
            <control shapeId="4106" r:id="rId8" name="Button 10">
              <controlPr defaultSize="0" print="0" autoFill="0" autoPict="0" macro="[0]!Customer_Price_List">
                <anchor moveWithCells="1" sizeWithCells="1">
                  <from>
                    <xdr:col>0</xdr:col>
                    <xdr:colOff>76200</xdr:colOff>
                    <xdr:row>58</xdr:row>
                    <xdr:rowOff>28575</xdr:rowOff>
                  </from>
                  <to>
                    <xdr:col>0</xdr:col>
                    <xdr:colOff>1038225</xdr:colOff>
                    <xdr:row>60</xdr:row>
                    <xdr:rowOff>133350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dimension ref="A3:S52"/>
  <sheetViews>
    <sheetView workbookViewId="0">
      <selection sqref="A1:K51"/>
    </sheetView>
  </sheetViews>
  <sheetFormatPr defaultRowHeight="12.75" x14ac:dyDescent="0.2"/>
  <cols>
    <col min="1" max="1" width="4.85546875" style="98" customWidth="1"/>
    <col min="2" max="2" width="1" style="10" customWidth="1"/>
    <col min="3" max="3" width="22.140625" style="2" customWidth="1"/>
    <col min="4" max="4" width="1" style="2" customWidth="1"/>
    <col min="5" max="5" width="18.5703125" style="2" customWidth="1"/>
    <col min="6" max="6" width="3.28515625" customWidth="1"/>
    <col min="7" max="7" width="4.85546875" style="10" customWidth="1"/>
    <col min="8" max="8" width="1" style="10" customWidth="1"/>
    <col min="9" max="9" width="22.140625" style="2" customWidth="1"/>
    <col min="10" max="10" width="1" style="2" customWidth="1"/>
    <col min="11" max="11" width="18.5703125" style="2" customWidth="1"/>
  </cols>
  <sheetData>
    <row r="3" spans="1:19" ht="15.75" x14ac:dyDescent="0.2">
      <c r="A3" s="196"/>
      <c r="B3" s="85"/>
      <c r="C3" s="85"/>
      <c r="D3" s="85"/>
      <c r="E3" s="85"/>
      <c r="F3" s="292" t="str">
        <f>"File '"&amp;Instructions!B2&amp;"' - "&amp;Instructions!B1</f>
        <v>File 'C' - ConestogaLVT</v>
      </c>
      <c r="G3" s="292"/>
      <c r="H3" s="292"/>
      <c r="I3" s="292"/>
      <c r="J3" s="292"/>
      <c r="K3" s="292"/>
      <c r="Q3" s="11"/>
      <c r="R3" s="6"/>
      <c r="S3" s="36"/>
    </row>
    <row r="4" spans="1:19" ht="15.75" x14ac:dyDescent="0.25">
      <c r="A4" s="196"/>
      <c r="B4" s="85"/>
      <c r="C4" s="85"/>
      <c r="D4" s="85"/>
      <c r="E4" s="148"/>
      <c r="Q4" s="11"/>
      <c r="R4" s="6"/>
      <c r="S4" s="36"/>
    </row>
    <row r="5" spans="1:19" ht="15.75" x14ac:dyDescent="0.2">
      <c r="A5" s="196"/>
      <c r="B5" s="85"/>
      <c r="C5" s="85"/>
      <c r="D5" s="85"/>
      <c r="E5" s="85"/>
      <c r="F5" s="85"/>
      <c r="G5" s="85"/>
      <c r="H5" s="85"/>
      <c r="I5" s="85"/>
      <c r="J5" s="85"/>
      <c r="K5" s="85"/>
      <c r="L5" s="3"/>
      <c r="M5" s="3"/>
      <c r="N5" s="3"/>
      <c r="O5" s="3"/>
      <c r="P5" s="4"/>
      <c r="Q5" s="11"/>
      <c r="R5" s="6"/>
      <c r="S5" s="36"/>
    </row>
    <row r="6" spans="1:19" ht="15.75" x14ac:dyDescent="0.2">
      <c r="A6" s="304" t="str">
        <f>"Price List Index - "&amp;Instructions!B4</f>
        <v>Price List Index - 4/1/26</v>
      </c>
      <c r="B6" s="304"/>
      <c r="C6" s="304"/>
      <c r="D6" s="304"/>
      <c r="E6" s="304"/>
      <c r="F6" s="304"/>
      <c r="G6" s="304"/>
      <c r="H6" s="304"/>
      <c r="I6" s="304"/>
      <c r="J6" s="304"/>
      <c r="K6" s="304"/>
      <c r="L6" s="3"/>
      <c r="M6" s="3"/>
      <c r="N6" s="3"/>
      <c r="O6" s="3"/>
      <c r="P6" s="4"/>
      <c r="Q6" s="11"/>
      <c r="R6" s="6"/>
      <c r="S6" s="36"/>
    </row>
    <row r="7" spans="1:19" ht="6" customHeight="1" x14ac:dyDescent="0.2">
      <c r="A7" s="196"/>
      <c r="B7" s="85"/>
      <c r="C7" s="85"/>
      <c r="D7" s="85"/>
      <c r="E7" s="85"/>
      <c r="F7" s="85"/>
      <c r="G7" s="85"/>
      <c r="H7" s="85"/>
      <c r="I7" s="85"/>
      <c r="J7" s="85"/>
      <c r="K7" s="85"/>
      <c r="L7" s="3"/>
      <c r="M7" s="3"/>
      <c r="N7" s="3"/>
      <c r="O7" s="3"/>
      <c r="P7" s="4"/>
      <c r="Q7" s="11"/>
      <c r="R7" s="6"/>
      <c r="S7" s="36"/>
    </row>
    <row r="8" spans="1:19" ht="3" customHeight="1" x14ac:dyDescent="0.2">
      <c r="A8" s="198"/>
      <c r="B8" s="86"/>
      <c r="C8" s="86"/>
      <c r="D8" s="86"/>
      <c r="E8" s="86"/>
      <c r="F8" s="86"/>
      <c r="G8" s="86"/>
      <c r="H8" s="86"/>
      <c r="I8" s="86"/>
      <c r="J8" s="86"/>
      <c r="K8" s="86"/>
    </row>
    <row r="9" spans="1:19" ht="3" customHeight="1" x14ac:dyDescent="0.2">
      <c r="A9" s="199"/>
      <c r="B9" s="87"/>
      <c r="C9" s="87"/>
      <c r="D9" s="87"/>
      <c r="E9" s="87"/>
      <c r="F9" s="87"/>
      <c r="G9" s="87"/>
      <c r="H9" s="87"/>
      <c r="I9" s="87"/>
      <c r="J9" s="87"/>
      <c r="K9" s="87"/>
    </row>
    <row r="11" spans="1:19" x14ac:dyDescent="0.2">
      <c r="A11" s="197" t="s">
        <v>8</v>
      </c>
      <c r="B11" s="82"/>
      <c r="C11" s="83" t="s">
        <v>48</v>
      </c>
      <c r="D11" s="82"/>
      <c r="E11" s="83" t="s">
        <v>49</v>
      </c>
      <c r="G11" s="83" t="s">
        <v>8</v>
      </c>
      <c r="H11" s="82"/>
      <c r="I11" s="83" t="s">
        <v>48</v>
      </c>
      <c r="J11" s="82"/>
      <c r="K11" s="83" t="s">
        <v>49</v>
      </c>
    </row>
    <row r="12" spans="1:19" s="84" customFormat="1" ht="15" customHeight="1" x14ac:dyDescent="0.2">
      <c r="A12" s="95"/>
      <c r="B12" s="80"/>
      <c r="C12" s="3"/>
      <c r="D12" s="3"/>
      <c r="E12" s="3"/>
      <c r="F12" s="223"/>
      <c r="G12" s="95"/>
      <c r="H12" s="80"/>
      <c r="I12" s="3"/>
      <c r="J12" s="3"/>
      <c r="K12" s="3"/>
    </row>
    <row r="13" spans="1:19" s="84" customFormat="1" ht="15" customHeight="1" x14ac:dyDescent="0.2">
      <c r="A13" s="95"/>
      <c r="B13" s="80"/>
      <c r="C13" s="3"/>
      <c r="D13" s="3"/>
      <c r="E13" s="3"/>
      <c r="F13" s="223"/>
      <c r="G13" s="95"/>
      <c r="H13" s="80"/>
      <c r="I13" s="3"/>
      <c r="J13" s="3"/>
      <c r="K13" s="3"/>
    </row>
    <row r="14" spans="1:19" s="84" customFormat="1" ht="15" customHeight="1" x14ac:dyDescent="0.2">
      <c r="A14" s="95"/>
      <c r="B14" s="80"/>
      <c r="C14" s="3"/>
      <c r="D14" s="3"/>
      <c r="E14" s="3"/>
      <c r="F14" s="223"/>
      <c r="G14" s="203"/>
      <c r="H14" s="80"/>
      <c r="I14" s="3"/>
      <c r="J14" s="3"/>
      <c r="K14" s="3"/>
    </row>
    <row r="15" spans="1:19" s="84" customFormat="1" ht="15" customHeight="1" x14ac:dyDescent="0.2">
      <c r="A15" s="95"/>
      <c r="B15" s="80"/>
      <c r="C15" s="3"/>
      <c r="D15" s="3"/>
      <c r="E15" s="3"/>
      <c r="F15" s="223"/>
      <c r="G15" s="95"/>
      <c r="H15" s="80"/>
      <c r="I15" s="3"/>
      <c r="J15" s="3"/>
      <c r="K15" s="3"/>
    </row>
    <row r="16" spans="1:19" s="84" customFormat="1" ht="15" customHeight="1" x14ac:dyDescent="0.2">
      <c r="A16" s="203"/>
      <c r="B16" s="80"/>
      <c r="C16" s="3"/>
      <c r="D16" s="3"/>
      <c r="E16" s="3"/>
      <c r="F16" s="223"/>
      <c r="G16" s="95"/>
      <c r="H16" s="80"/>
      <c r="I16" s="3"/>
      <c r="J16" s="3"/>
      <c r="K16" s="3"/>
    </row>
    <row r="17" spans="1:11" s="84" customFormat="1" ht="15" customHeight="1" x14ac:dyDescent="0.2">
      <c r="A17" s="238"/>
      <c r="B17" s="229"/>
      <c r="C17" s="226"/>
      <c r="D17" s="226"/>
      <c r="E17" s="226"/>
      <c r="F17" s="223"/>
      <c r="G17" s="203"/>
      <c r="H17" s="6"/>
      <c r="I17" s="202"/>
      <c r="J17" s="202"/>
      <c r="K17" s="202"/>
    </row>
    <row r="18" spans="1:11" s="84" customFormat="1" ht="15" customHeight="1" x14ac:dyDescent="0.2">
      <c r="A18" s="203"/>
      <c r="B18" s="80"/>
      <c r="C18" s="3"/>
      <c r="D18" s="3"/>
      <c r="E18" s="3"/>
      <c r="F18" s="223"/>
      <c r="G18" s="203"/>
      <c r="H18" s="6"/>
      <c r="I18" s="202"/>
      <c r="J18" s="202"/>
      <c r="K18" s="202"/>
    </row>
    <row r="19" spans="1:11" s="84" customFormat="1" ht="15" customHeight="1" x14ac:dyDescent="0.2">
      <c r="A19" s="203"/>
      <c r="B19" s="80"/>
      <c r="C19" s="3"/>
      <c r="D19" s="3"/>
      <c r="E19" s="3"/>
      <c r="F19" s="223"/>
      <c r="G19" s="203"/>
      <c r="H19" s="6"/>
      <c r="I19" s="202"/>
      <c r="J19" s="202"/>
      <c r="K19" s="202"/>
    </row>
    <row r="20" spans="1:11" s="84" customFormat="1" ht="15" customHeight="1" x14ac:dyDescent="0.2">
      <c r="A20" s="203"/>
      <c r="B20" s="80"/>
      <c r="C20" s="3"/>
      <c r="D20" s="3"/>
      <c r="E20" s="3"/>
      <c r="F20" s="223"/>
      <c r="G20" s="95"/>
      <c r="H20" s="6"/>
      <c r="I20" s="202"/>
      <c r="J20" s="202"/>
      <c r="K20" s="202"/>
    </row>
    <row r="21" spans="1:11" s="84" customFormat="1" ht="15" customHeight="1" x14ac:dyDescent="0.2">
      <c r="A21" s="203"/>
      <c r="B21" s="80"/>
      <c r="C21" s="3"/>
      <c r="D21" s="3"/>
      <c r="E21" s="3"/>
      <c r="F21" s="223"/>
      <c r="G21" s="95"/>
      <c r="H21" s="6"/>
      <c r="I21" s="244"/>
      <c r="J21" s="244"/>
      <c r="K21" s="244"/>
    </row>
    <row r="22" spans="1:11" s="84" customFormat="1" ht="15" customHeight="1" x14ac:dyDescent="0.2">
      <c r="A22" s="203"/>
      <c r="B22" s="80"/>
      <c r="C22" s="3"/>
      <c r="D22" s="3"/>
      <c r="E22" s="3"/>
      <c r="F22" s="223"/>
      <c r="G22" s="95"/>
      <c r="H22" s="6"/>
      <c r="I22" s="202"/>
      <c r="J22" s="202"/>
      <c r="K22" s="202"/>
    </row>
    <row r="23" spans="1:11" s="84" customFormat="1" ht="15" customHeight="1" x14ac:dyDescent="0.2">
      <c r="A23" s="95"/>
      <c r="B23" s="80"/>
      <c r="C23" s="3"/>
      <c r="D23" s="3"/>
      <c r="E23" s="3"/>
      <c r="F23" s="223"/>
      <c r="G23" s="95"/>
      <c r="H23" s="6"/>
      <c r="I23" s="202"/>
      <c r="J23" s="202"/>
      <c r="K23" s="202"/>
    </row>
    <row r="24" spans="1:11" s="84" customFormat="1" ht="15" customHeight="1" x14ac:dyDescent="0.2">
      <c r="A24" s="203"/>
      <c r="B24" s="80"/>
      <c r="C24" s="3"/>
      <c r="D24" s="3"/>
      <c r="E24" s="3"/>
      <c r="F24" s="223"/>
      <c r="G24" s="95"/>
      <c r="H24" s="6"/>
      <c r="I24" s="202"/>
      <c r="J24" s="202"/>
      <c r="K24" s="202"/>
    </row>
    <row r="25" spans="1:11" s="84" customFormat="1" ht="15" customHeight="1" x14ac:dyDescent="0.2">
      <c r="A25" s="203"/>
      <c r="B25" s="80"/>
      <c r="C25" s="3"/>
      <c r="D25" s="3"/>
      <c r="E25" s="3"/>
      <c r="F25" s="223"/>
      <c r="G25" s="203"/>
      <c r="H25" s="6"/>
      <c r="I25" s="202"/>
      <c r="J25" s="202"/>
      <c r="K25" s="202"/>
    </row>
    <row r="26" spans="1:11" s="84" customFormat="1" ht="15" customHeight="1" x14ac:dyDescent="0.2">
      <c r="A26" s="95"/>
      <c r="B26" s="80"/>
      <c r="C26" s="3"/>
      <c r="D26" s="3"/>
      <c r="E26" s="3"/>
      <c r="F26" s="223"/>
      <c r="G26" s="203"/>
      <c r="H26" s="6"/>
      <c r="I26" s="202"/>
      <c r="J26" s="202"/>
      <c r="K26" s="202"/>
    </row>
    <row r="27" spans="1:11" s="84" customFormat="1" ht="15" customHeight="1" x14ac:dyDescent="0.2">
      <c r="A27" s="95"/>
      <c r="B27" s="80"/>
      <c r="C27" s="3"/>
      <c r="D27" s="3"/>
      <c r="E27" s="3"/>
      <c r="F27" s="223"/>
      <c r="G27" s="203"/>
      <c r="H27" s="6"/>
      <c r="I27" s="202"/>
      <c r="J27" s="202"/>
      <c r="K27" s="202"/>
    </row>
    <row r="28" spans="1:11" s="84" customFormat="1" ht="15" customHeight="1" x14ac:dyDescent="0.2">
      <c r="A28" s="95"/>
      <c r="B28" s="80"/>
      <c r="C28" s="3"/>
      <c r="D28" s="3"/>
      <c r="E28" s="3"/>
      <c r="F28" s="223"/>
      <c r="G28" s="95"/>
      <c r="H28" s="6"/>
      <c r="I28" s="202"/>
      <c r="J28" s="202"/>
      <c r="K28" s="202"/>
    </row>
    <row r="29" spans="1:11" s="84" customFormat="1" ht="15" customHeight="1" x14ac:dyDescent="0.2">
      <c r="A29" s="95"/>
      <c r="B29" s="80"/>
      <c r="C29" s="3"/>
      <c r="D29" s="3"/>
      <c r="E29" s="3"/>
      <c r="F29" s="223"/>
      <c r="G29" s="95"/>
      <c r="H29" s="6"/>
      <c r="I29" s="202"/>
      <c r="J29" s="202"/>
      <c r="K29" s="202"/>
    </row>
    <row r="30" spans="1:11" s="84" customFormat="1" ht="15" customHeight="1" x14ac:dyDescent="0.2">
      <c r="A30" s="95"/>
      <c r="B30" s="80"/>
      <c r="C30" s="3"/>
      <c r="D30" s="3"/>
      <c r="E30" s="3"/>
      <c r="F30" s="223"/>
      <c r="G30" s="95"/>
      <c r="H30" s="6"/>
      <c r="I30" s="202"/>
      <c r="J30" s="202"/>
      <c r="K30" s="202"/>
    </row>
    <row r="31" spans="1:11" s="84" customFormat="1" ht="15" customHeight="1" x14ac:dyDescent="0.2">
      <c r="A31" s="95"/>
      <c r="B31" s="80"/>
      <c r="C31" s="3"/>
      <c r="D31" s="3"/>
      <c r="E31" s="3"/>
      <c r="F31" s="223"/>
      <c r="G31" s="95"/>
      <c r="H31" s="6"/>
      <c r="I31" s="202"/>
      <c r="J31" s="202"/>
      <c r="K31" s="202"/>
    </row>
    <row r="32" spans="1:11" s="84" customFormat="1" ht="15" customHeight="1" x14ac:dyDescent="0.2">
      <c r="A32" s="95"/>
      <c r="B32" s="80"/>
      <c r="C32" s="3"/>
      <c r="D32" s="3"/>
      <c r="E32" s="3"/>
      <c r="G32" s="95"/>
      <c r="H32" s="6"/>
      <c r="I32" s="202"/>
      <c r="J32" s="202"/>
      <c r="K32" s="202"/>
    </row>
    <row r="33" spans="1:11" s="84" customFormat="1" ht="15" customHeight="1" x14ac:dyDescent="0.2">
      <c r="A33" s="95"/>
      <c r="B33" s="80"/>
      <c r="C33" s="3"/>
      <c r="D33" s="3"/>
      <c r="E33" s="3"/>
      <c r="G33" s="94"/>
      <c r="H33" s="80"/>
      <c r="I33" s="3"/>
      <c r="J33" s="3"/>
      <c r="K33" s="3"/>
    </row>
    <row r="34" spans="1:11" s="84" customFormat="1" ht="15" customHeight="1" x14ac:dyDescent="0.2">
      <c r="A34" s="95"/>
      <c r="B34" s="80"/>
      <c r="C34" s="3"/>
      <c r="D34" s="3"/>
      <c r="E34" s="3"/>
      <c r="G34" s="94"/>
      <c r="H34" s="80"/>
      <c r="I34" s="3"/>
      <c r="J34" s="3"/>
      <c r="K34" s="3"/>
    </row>
    <row r="35" spans="1:11" s="84" customFormat="1" ht="15" customHeight="1" x14ac:dyDescent="0.2">
      <c r="A35" s="95"/>
      <c r="B35" s="80"/>
      <c r="C35" s="3"/>
      <c r="D35" s="3"/>
      <c r="E35" s="3"/>
      <c r="G35" s="94"/>
      <c r="H35" s="81"/>
      <c r="I35" s="3"/>
      <c r="J35" s="3"/>
      <c r="K35" s="3"/>
    </row>
    <row r="36" spans="1:11" s="84" customFormat="1" ht="15" customHeight="1" x14ac:dyDescent="0.2">
      <c r="A36" s="95"/>
      <c r="B36" s="80"/>
      <c r="C36" s="3"/>
      <c r="D36" s="3"/>
      <c r="E36" s="3"/>
      <c r="G36" s="94"/>
      <c r="H36" s="80"/>
      <c r="I36" s="3"/>
      <c r="J36" s="3"/>
      <c r="K36" s="3"/>
    </row>
    <row r="37" spans="1:11" s="84" customFormat="1" ht="15" customHeight="1" x14ac:dyDescent="0.2">
      <c r="A37" s="95"/>
      <c r="B37" s="80"/>
      <c r="C37" s="3"/>
      <c r="D37" s="3"/>
      <c r="E37" s="3"/>
      <c r="G37" s="94"/>
      <c r="H37" s="81"/>
      <c r="I37" s="3"/>
      <c r="J37" s="3"/>
      <c r="K37" s="3"/>
    </row>
    <row r="38" spans="1:11" s="84" customFormat="1" ht="15" customHeight="1" x14ac:dyDescent="0.2">
      <c r="A38" s="95"/>
      <c r="B38" s="80"/>
      <c r="C38" s="3"/>
      <c r="D38" s="3"/>
      <c r="E38" s="3"/>
      <c r="G38" s="94"/>
      <c r="H38" s="80"/>
      <c r="I38" s="3"/>
      <c r="J38" s="3"/>
      <c r="K38" s="3"/>
    </row>
    <row r="39" spans="1:11" s="84" customFormat="1" ht="15" customHeight="1" x14ac:dyDescent="0.2">
      <c r="A39" s="95"/>
      <c r="B39" s="80"/>
      <c r="C39" s="3"/>
      <c r="D39" s="3"/>
      <c r="E39" s="3"/>
      <c r="G39" s="94"/>
      <c r="H39" s="80"/>
      <c r="I39" s="3"/>
      <c r="J39" s="3"/>
      <c r="K39" s="3"/>
    </row>
    <row r="40" spans="1:11" s="84" customFormat="1" ht="15" customHeight="1" x14ac:dyDescent="0.2">
      <c r="A40" s="95"/>
      <c r="B40" s="80"/>
      <c r="C40" s="3"/>
      <c r="D40" s="3"/>
      <c r="E40" s="3"/>
      <c r="G40" s="94"/>
      <c r="H40" s="80"/>
      <c r="I40" s="3"/>
      <c r="J40" s="3"/>
      <c r="K40" s="3"/>
    </row>
    <row r="41" spans="1:11" s="84" customFormat="1" ht="15" customHeight="1" x14ac:dyDescent="0.2">
      <c r="A41" s="95"/>
      <c r="B41" s="80"/>
      <c r="C41" s="3"/>
      <c r="D41" s="3"/>
      <c r="E41" s="3"/>
      <c r="G41" s="94"/>
      <c r="H41" s="80"/>
      <c r="I41" s="3"/>
      <c r="J41" s="3"/>
      <c r="K41" s="3"/>
    </row>
    <row r="42" spans="1:11" s="84" customFormat="1" ht="15" customHeight="1" x14ac:dyDescent="0.2">
      <c r="A42" s="95"/>
      <c r="B42" s="81"/>
      <c r="C42" s="3"/>
      <c r="D42" s="3"/>
      <c r="E42" s="3"/>
      <c r="G42" s="94"/>
      <c r="H42" s="80"/>
      <c r="I42" s="3"/>
      <c r="J42" s="3"/>
      <c r="K42" s="3"/>
    </row>
    <row r="43" spans="1:11" s="84" customFormat="1" ht="15" customHeight="1" x14ac:dyDescent="0.2">
      <c r="A43" s="95"/>
      <c r="B43" s="80"/>
      <c r="C43" s="3"/>
      <c r="D43" s="3"/>
      <c r="E43" s="3"/>
      <c r="G43" s="94"/>
      <c r="H43" s="81"/>
      <c r="I43" s="3"/>
      <c r="J43" s="3"/>
      <c r="K43" s="3"/>
    </row>
    <row r="44" spans="1:11" s="84" customFormat="1" ht="15" customHeight="1" x14ac:dyDescent="0.2">
      <c r="A44" s="95"/>
      <c r="B44" s="80"/>
      <c r="C44" s="3"/>
      <c r="D44" s="3"/>
      <c r="E44" s="3"/>
      <c r="G44" s="94"/>
      <c r="H44" s="80"/>
      <c r="I44" s="3"/>
      <c r="J44" s="3"/>
      <c r="K44" s="3"/>
    </row>
    <row r="45" spans="1:11" s="84" customFormat="1" ht="15" customHeight="1" x14ac:dyDescent="0.2">
      <c r="A45" s="95"/>
      <c r="B45" s="80"/>
      <c r="C45" s="3"/>
      <c r="D45" s="3"/>
      <c r="E45" s="3"/>
      <c r="G45" s="94"/>
      <c r="H45" s="80"/>
      <c r="I45" s="3"/>
      <c r="J45" s="3"/>
      <c r="K45" s="3"/>
    </row>
    <row r="46" spans="1:11" s="84" customFormat="1" ht="5.0999999999999996" customHeight="1" x14ac:dyDescent="0.2">
      <c r="A46" s="200"/>
      <c r="G46" s="94"/>
      <c r="H46" s="80"/>
      <c r="I46" s="3"/>
      <c r="J46" s="3"/>
      <c r="K46" s="3"/>
    </row>
    <row r="47" spans="1:11" s="84" customFormat="1" ht="9.9499999999999993" customHeight="1" x14ac:dyDescent="0.2">
      <c r="A47" s="95"/>
      <c r="B47" s="80"/>
      <c r="C47" s="3"/>
      <c r="D47" s="3"/>
      <c r="E47" s="3"/>
    </row>
    <row r="48" spans="1:11" s="84" customFormat="1" ht="9.9499999999999993" customHeight="1" x14ac:dyDescent="0.2">
      <c r="A48" s="95"/>
      <c r="B48" s="80"/>
      <c r="C48" s="3"/>
      <c r="D48" s="3"/>
      <c r="E48" s="3"/>
    </row>
    <row r="49" spans="1:11" s="84" customFormat="1" ht="12.75" customHeight="1" x14ac:dyDescent="0.2">
      <c r="A49" s="305" t="s">
        <v>99</v>
      </c>
      <c r="B49" s="305"/>
      <c r="C49" s="305"/>
      <c r="D49" s="305"/>
      <c r="E49" s="305"/>
      <c r="F49" s="305"/>
      <c r="G49" s="305"/>
      <c r="H49" s="305"/>
      <c r="I49" s="305"/>
      <c r="J49" s="305"/>
      <c r="K49" s="305"/>
    </row>
    <row r="50" spans="1:11" s="84" customFormat="1" ht="3.95" customHeight="1" x14ac:dyDescent="0.2">
      <c r="A50" s="95"/>
      <c r="B50" s="6"/>
      <c r="C50" s="6"/>
      <c r="D50" s="6"/>
      <c r="E50" s="6"/>
      <c r="F50" s="218"/>
      <c r="G50" s="218"/>
      <c r="H50" s="218"/>
      <c r="I50" s="218"/>
      <c r="J50" s="218"/>
      <c r="K50" s="218"/>
    </row>
    <row r="51" spans="1:11" s="84" customFormat="1" ht="36.75" customHeight="1" x14ac:dyDescent="0.2">
      <c r="A51" s="305" t="s">
        <v>28</v>
      </c>
      <c r="B51" s="305"/>
      <c r="C51" s="305"/>
      <c r="D51" s="305"/>
      <c r="E51" s="305"/>
      <c r="F51" s="305"/>
      <c r="G51" s="305"/>
      <c r="H51" s="305"/>
      <c r="I51" s="305"/>
      <c r="J51" s="305"/>
      <c r="K51" s="305"/>
    </row>
    <row r="52" spans="1:11" x14ac:dyDescent="0.2">
      <c r="A52" s="201"/>
      <c r="B52" s="31"/>
      <c r="C52" s="31"/>
      <c r="D52" s="31"/>
      <c r="E52" s="31"/>
      <c r="F52" s="31"/>
      <c r="G52" s="31"/>
      <c r="H52" s="31"/>
      <c r="I52" s="31"/>
      <c r="J52" s="31"/>
      <c r="K52" s="31"/>
    </row>
  </sheetData>
  <mergeCells count="4">
    <mergeCell ref="A6:K6"/>
    <mergeCell ref="A49:K49"/>
    <mergeCell ref="A51:K51"/>
    <mergeCell ref="F3:K3"/>
  </mergeCells>
  <phoneticPr fontId="0" type="noConversion"/>
  <printOptions horizontalCentered="1"/>
  <pageMargins left="0.35" right="0.35" top="0.35" bottom="0.35" header="0.5" footer="0.5"/>
  <pageSetup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BF159"/>
  <sheetViews>
    <sheetView tabSelected="1" zoomScale="120" zoomScaleNormal="120" workbookViewId="0">
      <pane xSplit="14" ySplit="25" topLeftCell="O26" activePane="bottomRight" state="frozen"/>
      <selection pane="topRight" activeCell="O1" sqref="O1"/>
      <selection pane="bottomLeft" activeCell="A26" sqref="A26"/>
      <selection pane="bottomRight" activeCell="O26" sqref="O26"/>
    </sheetView>
  </sheetViews>
  <sheetFormatPr defaultColWidth="9.140625" defaultRowHeight="11.25" x14ac:dyDescent="0.2"/>
  <cols>
    <col min="1" max="1" width="1.28515625" style="2" customWidth="1"/>
    <col min="2" max="2" width="16.85546875" style="2" customWidth="1"/>
    <col min="3" max="3" width="3.140625" style="2" customWidth="1"/>
    <col min="4" max="4" width="5.140625" style="2" customWidth="1"/>
    <col min="5" max="5" width="9.42578125" style="2" customWidth="1"/>
    <col min="6" max="6" width="0.7109375" style="2" customWidth="1"/>
    <col min="7" max="7" width="4.85546875" style="2" customWidth="1"/>
    <col min="8" max="8" width="1.140625" style="2" customWidth="1"/>
    <col min="9" max="9" width="5.28515625" style="2" customWidth="1"/>
    <col min="10" max="13" width="4.85546875" style="2" customWidth="1"/>
    <col min="14" max="14" width="4.7109375" style="2" customWidth="1"/>
    <col min="15" max="15" width="4.85546875" style="2" customWidth="1"/>
    <col min="16" max="16" width="6.7109375" style="8" customWidth="1"/>
    <col min="17" max="17" width="4.5703125" style="1" customWidth="1"/>
    <col min="18" max="18" width="3.28515625" style="2" customWidth="1"/>
    <col min="19" max="19" width="6.42578125" style="22" customWidth="1"/>
    <col min="20" max="20" width="3.85546875" style="2" customWidth="1"/>
    <col min="21" max="21" width="4" style="9" customWidth="1"/>
    <col min="22" max="22" width="3.28515625" style="92" customWidth="1"/>
    <col min="23" max="23" width="3.85546875" style="57" customWidth="1"/>
    <col min="24" max="24" width="6.7109375" style="16" customWidth="1"/>
    <col min="25" max="25" width="1" style="92" customWidth="1"/>
    <col min="26" max="26" width="3.7109375" style="42" customWidth="1"/>
    <col min="27" max="27" width="6.7109375" style="42" customWidth="1"/>
    <col min="28" max="28" width="5.140625" style="61" customWidth="1"/>
    <col min="29" max="29" width="6.7109375" style="18" customWidth="1"/>
    <col min="30" max="30" width="5.140625" style="16" customWidth="1"/>
    <col min="31" max="31" width="4.5703125" style="67" customWidth="1"/>
    <col min="32" max="32" width="4.140625" style="67" customWidth="1"/>
    <col min="33" max="33" width="6.7109375" style="18" customWidth="1"/>
    <col min="34" max="34" width="1" style="92" customWidth="1"/>
    <col min="35" max="35" width="4.28515625" style="124" customWidth="1"/>
    <col min="36" max="39" width="6.7109375" style="18" customWidth="1"/>
    <col min="40" max="40" width="1" style="2" customWidth="1"/>
    <col min="41" max="41" width="2" style="2" customWidth="1"/>
    <col min="42" max="16384" width="9.140625" style="2"/>
  </cols>
  <sheetData>
    <row r="1" spans="2:41" s="3" customFormat="1" ht="9.9499999999999993" hidden="1" customHeight="1" x14ac:dyDescent="0.2">
      <c r="B1" s="113" t="s">
        <v>105</v>
      </c>
      <c r="D1" s="40"/>
      <c r="E1" s="75" t="s">
        <v>23</v>
      </c>
      <c r="F1" s="75"/>
      <c r="G1" s="30" t="s">
        <v>25</v>
      </c>
      <c r="H1" s="30"/>
      <c r="I1" s="30" t="s">
        <v>26</v>
      </c>
      <c r="J1" s="30"/>
      <c r="K1" s="30"/>
      <c r="L1" s="30"/>
      <c r="M1" s="30"/>
      <c r="N1" s="30"/>
      <c r="P1" s="75" t="s">
        <v>24</v>
      </c>
      <c r="Q1" s="91"/>
      <c r="R1" s="29"/>
      <c r="S1" s="39">
        <f t="shared" ref="S1:S10" si="0">IF(Suggested="Yes",AA1,AG1)</f>
        <v>0.05</v>
      </c>
      <c r="T1" s="37" t="s">
        <v>46</v>
      </c>
      <c r="U1" s="5" t="str">
        <f>+Instructions!$B$3</f>
        <v>D</v>
      </c>
      <c r="V1" s="52"/>
      <c r="W1" s="56">
        <f>+Instructions!$C$22</f>
        <v>0</v>
      </c>
      <c r="X1" s="17">
        <f t="shared" ref="X1:X7" si="1">ROUND($AA1*(1-W1)+0.004999,2)</f>
        <v>0.05</v>
      </c>
      <c r="Y1" s="52"/>
      <c r="Z1" s="6" t="s">
        <v>224</v>
      </c>
      <c r="AA1" s="39">
        <v>0.05</v>
      </c>
      <c r="AB1" s="60">
        <f t="shared" ref="AB1:AC7" si="2">+W1</f>
        <v>0</v>
      </c>
      <c r="AC1" s="17">
        <f t="shared" si="2"/>
        <v>0.05</v>
      </c>
      <c r="AD1" s="12">
        <f t="shared" ref="AD1:AD7" si="3">(AG1-AC1)/AG1</f>
        <v>0</v>
      </c>
      <c r="AE1" s="118"/>
      <c r="AF1" s="125">
        <v>1</v>
      </c>
      <c r="AG1" s="38">
        <f t="shared" ref="AG1:AG7" si="4">SUM(AJ1:AL1)+AE1</f>
        <v>0.05</v>
      </c>
      <c r="AH1" s="52"/>
      <c r="AJ1" s="17">
        <f t="shared" ref="AJ1:AJ7" si="5">ROUND(AC1/(1-VLOOKUP(AF1,Group,2,FALSE)),2)</f>
        <v>0.05</v>
      </c>
      <c r="AK1" s="17">
        <f t="shared" ref="AK1:AK7" si="6">IF(VLOOKUP(AF1,Group,5,FALSE)="YES",VLOOKUP(ROUND(ROUND(AJ1,1)-AJ1,2),Round,2,FALSE)+VLOOKUP(AF1,Group,6,FALSE),0)</f>
        <v>0</v>
      </c>
      <c r="AL1" s="17">
        <f t="shared" ref="AL1:AL7" si="7">IF(VLOOKUP(AF1,Group,7,FALSE)="",0,ROUND(AJ1-0.04999,1)-AJ1+AM1)</f>
        <v>0</v>
      </c>
      <c r="AM1" s="17" t="str">
        <f t="shared" ref="AM1:AM7" si="8">IF(VLOOKUP(AF1,Group,7,FALSE)="","",VLOOKUP(AF1,Group,7,FALSE))</f>
        <v/>
      </c>
      <c r="AO1" s="103" t="s">
        <v>57</v>
      </c>
    </row>
    <row r="2" spans="2:41" s="3" customFormat="1" ht="9.9499999999999993" hidden="1" customHeight="1" x14ac:dyDescent="0.2">
      <c r="B2" s="114" t="s">
        <v>106</v>
      </c>
      <c r="D2" s="40"/>
      <c r="E2" s="75" t="s">
        <v>23</v>
      </c>
      <c r="F2" s="75"/>
      <c r="G2" s="30" t="s">
        <v>47</v>
      </c>
      <c r="H2" s="30"/>
      <c r="I2" s="30"/>
      <c r="J2" s="30"/>
      <c r="K2" s="30"/>
      <c r="L2" s="30"/>
      <c r="M2" s="30"/>
      <c r="N2" s="30"/>
      <c r="P2" s="75" t="s">
        <v>45</v>
      </c>
      <c r="Q2" s="91"/>
      <c r="R2" s="29"/>
      <c r="S2" s="39">
        <f t="shared" si="0"/>
        <v>0.05</v>
      </c>
      <c r="T2" s="37" t="s">
        <v>45</v>
      </c>
      <c r="U2" s="5" t="str">
        <f>+Instructions!$B$3</f>
        <v>D</v>
      </c>
      <c r="V2" s="52"/>
      <c r="W2" s="56">
        <f>+Instructions!$C$22</f>
        <v>0</v>
      </c>
      <c r="X2" s="39">
        <f t="shared" si="1"/>
        <v>0.05</v>
      </c>
      <c r="Y2" s="52"/>
      <c r="Z2" s="6" t="s">
        <v>224</v>
      </c>
      <c r="AA2" s="39">
        <v>0.05</v>
      </c>
      <c r="AB2" s="60">
        <f t="shared" si="2"/>
        <v>0</v>
      </c>
      <c r="AC2" s="39">
        <f t="shared" si="2"/>
        <v>0.05</v>
      </c>
      <c r="AD2" s="60">
        <f t="shared" si="3"/>
        <v>0</v>
      </c>
      <c r="AE2" s="118"/>
      <c r="AF2" s="127">
        <v>2</v>
      </c>
      <c r="AG2" s="44">
        <f t="shared" si="4"/>
        <v>0.05</v>
      </c>
      <c r="AH2" s="52"/>
      <c r="AJ2" s="17">
        <f t="shared" si="5"/>
        <v>0.05</v>
      </c>
      <c r="AK2" s="17">
        <f t="shared" si="6"/>
        <v>0</v>
      </c>
      <c r="AL2" s="17">
        <f t="shared" si="7"/>
        <v>0</v>
      </c>
      <c r="AM2" s="17" t="str">
        <f t="shared" si="8"/>
        <v/>
      </c>
      <c r="AO2" s="103" t="s">
        <v>57</v>
      </c>
    </row>
    <row r="3" spans="2:41" s="3" customFormat="1" ht="9.9499999999999993" hidden="1" customHeight="1" x14ac:dyDescent="0.2">
      <c r="B3" s="112" t="s">
        <v>107</v>
      </c>
      <c r="D3" s="40"/>
      <c r="E3" s="75" t="s">
        <v>23</v>
      </c>
      <c r="F3" s="75"/>
      <c r="G3" s="30" t="s">
        <v>25</v>
      </c>
      <c r="H3" s="30"/>
      <c r="I3" s="30" t="s">
        <v>26</v>
      </c>
      <c r="J3" s="30"/>
      <c r="K3" s="30"/>
      <c r="L3" s="30"/>
      <c r="M3" s="30"/>
      <c r="N3" s="30"/>
      <c r="P3" s="75" t="s">
        <v>24</v>
      </c>
      <c r="Q3" s="91"/>
      <c r="R3" s="29"/>
      <c r="S3" s="39">
        <f t="shared" si="0"/>
        <v>0.05</v>
      </c>
      <c r="T3" s="37" t="s">
        <v>46</v>
      </c>
      <c r="U3" s="5" t="str">
        <f>+Instructions!$B$3</f>
        <v>D</v>
      </c>
      <c r="V3" s="52"/>
      <c r="W3" s="56">
        <f>+Instructions!$C$22</f>
        <v>0</v>
      </c>
      <c r="X3" s="17">
        <f t="shared" si="1"/>
        <v>0.05</v>
      </c>
      <c r="Y3" s="52"/>
      <c r="Z3" s="6" t="s">
        <v>224</v>
      </c>
      <c r="AA3" s="39">
        <v>0.05</v>
      </c>
      <c r="AB3" s="60">
        <f t="shared" si="2"/>
        <v>0</v>
      </c>
      <c r="AC3" s="17">
        <f t="shared" si="2"/>
        <v>0.05</v>
      </c>
      <c r="AD3" s="12">
        <f t="shared" si="3"/>
        <v>0</v>
      </c>
      <c r="AE3" s="118"/>
      <c r="AF3" s="126">
        <v>3</v>
      </c>
      <c r="AG3" s="53">
        <f t="shared" si="4"/>
        <v>0.05</v>
      </c>
      <c r="AH3" s="52"/>
      <c r="AJ3" s="17">
        <f t="shared" si="5"/>
        <v>0.05</v>
      </c>
      <c r="AK3" s="17">
        <f t="shared" si="6"/>
        <v>0</v>
      </c>
      <c r="AL3" s="17">
        <f t="shared" si="7"/>
        <v>0</v>
      </c>
      <c r="AM3" s="17" t="str">
        <f t="shared" si="8"/>
        <v/>
      </c>
      <c r="AO3" s="103" t="s">
        <v>57</v>
      </c>
    </row>
    <row r="4" spans="2:41" s="3" customFormat="1" ht="9.9499999999999993" hidden="1" customHeight="1" x14ac:dyDescent="0.2">
      <c r="B4" s="115" t="s">
        <v>87</v>
      </c>
      <c r="D4" s="40"/>
      <c r="E4" s="75" t="s">
        <v>23</v>
      </c>
      <c r="F4" s="75"/>
      <c r="G4" s="30" t="s">
        <v>25</v>
      </c>
      <c r="H4" s="30"/>
      <c r="I4" s="30" t="s">
        <v>26</v>
      </c>
      <c r="J4" s="30"/>
      <c r="K4" s="30"/>
      <c r="L4" s="149"/>
      <c r="M4" s="30"/>
      <c r="N4" s="30"/>
      <c r="P4" s="75"/>
      <c r="Q4" s="91"/>
      <c r="R4" s="29"/>
      <c r="S4" s="39">
        <f t="shared" si="0"/>
        <v>0.05</v>
      </c>
      <c r="T4" s="215" t="s">
        <v>45</v>
      </c>
      <c r="U4" s="5" t="str">
        <f>+Instructions!$B$3</f>
        <v>D</v>
      </c>
      <c r="V4" s="52"/>
      <c r="W4" s="56">
        <f>+Instructions!$C$22</f>
        <v>0</v>
      </c>
      <c r="X4" s="17">
        <f t="shared" si="1"/>
        <v>0.05</v>
      </c>
      <c r="Y4" s="52"/>
      <c r="Z4" s="6" t="s">
        <v>224</v>
      </c>
      <c r="AA4" s="39">
        <v>0.05</v>
      </c>
      <c r="AB4" s="60">
        <f t="shared" si="2"/>
        <v>0</v>
      </c>
      <c r="AC4" s="17">
        <f t="shared" si="2"/>
        <v>0.05</v>
      </c>
      <c r="AD4" s="12">
        <f t="shared" si="3"/>
        <v>0</v>
      </c>
      <c r="AE4" s="118"/>
      <c r="AF4" s="128">
        <v>4</v>
      </c>
      <c r="AG4" s="111">
        <f t="shared" si="4"/>
        <v>0.05</v>
      </c>
      <c r="AH4" s="52"/>
      <c r="AJ4" s="17">
        <f t="shared" si="5"/>
        <v>0.05</v>
      </c>
      <c r="AK4" s="17">
        <f t="shared" si="6"/>
        <v>0</v>
      </c>
      <c r="AL4" s="17">
        <f t="shared" si="7"/>
        <v>0</v>
      </c>
      <c r="AM4" s="17" t="str">
        <f t="shared" si="8"/>
        <v/>
      </c>
      <c r="AO4" s="103" t="s">
        <v>57</v>
      </c>
    </row>
    <row r="5" spans="2:41" s="3" customFormat="1" ht="9.9499999999999993" hidden="1" customHeight="1" x14ac:dyDescent="0.2">
      <c r="B5" s="177" t="s">
        <v>91</v>
      </c>
      <c r="D5" s="40"/>
      <c r="E5" s="75" t="s">
        <v>23</v>
      </c>
      <c r="F5" s="75"/>
      <c r="G5" s="30" t="s">
        <v>47</v>
      </c>
      <c r="H5" s="30"/>
      <c r="I5" s="30"/>
      <c r="J5" s="30"/>
      <c r="K5" s="30"/>
      <c r="L5" s="30"/>
      <c r="M5" s="30"/>
      <c r="N5" s="30"/>
      <c r="P5" s="75" t="s">
        <v>24</v>
      </c>
      <c r="Q5" s="91"/>
      <c r="R5" s="29"/>
      <c r="S5" s="39">
        <f t="shared" si="0"/>
        <v>0.05</v>
      </c>
      <c r="T5" s="37" t="s">
        <v>46</v>
      </c>
      <c r="U5" s="5" t="str">
        <f>+Instructions!$B$3</f>
        <v>D</v>
      </c>
      <c r="V5" s="52"/>
      <c r="W5" s="56">
        <f>+Instructions!$C$22</f>
        <v>0</v>
      </c>
      <c r="X5" s="17">
        <f t="shared" si="1"/>
        <v>0.05</v>
      </c>
      <c r="Y5" s="52"/>
      <c r="Z5" s="6" t="s">
        <v>224</v>
      </c>
      <c r="AA5" s="39">
        <v>0.05</v>
      </c>
      <c r="AB5" s="60">
        <f t="shared" si="2"/>
        <v>0</v>
      </c>
      <c r="AC5" s="17">
        <f t="shared" si="2"/>
        <v>0.05</v>
      </c>
      <c r="AD5" s="12">
        <f t="shared" si="3"/>
        <v>0</v>
      </c>
      <c r="AE5" s="118"/>
      <c r="AF5" s="184">
        <v>5</v>
      </c>
      <c r="AG5" s="185">
        <f t="shared" si="4"/>
        <v>0.05</v>
      </c>
      <c r="AH5" s="52"/>
      <c r="AJ5" s="17">
        <f t="shared" si="5"/>
        <v>0.05</v>
      </c>
      <c r="AK5" s="17">
        <f t="shared" si="6"/>
        <v>0</v>
      </c>
      <c r="AL5" s="17">
        <f t="shared" si="7"/>
        <v>0</v>
      </c>
      <c r="AM5" s="17" t="str">
        <f t="shared" si="8"/>
        <v/>
      </c>
      <c r="AO5" s="103" t="s">
        <v>57</v>
      </c>
    </row>
    <row r="6" spans="2:41" s="3" customFormat="1" ht="9.9499999999999993" hidden="1" customHeight="1" x14ac:dyDescent="0.2">
      <c r="B6" s="178" t="s">
        <v>92</v>
      </c>
      <c r="D6" s="40"/>
      <c r="E6" s="75" t="s">
        <v>23</v>
      </c>
      <c r="F6" s="75"/>
      <c r="G6" s="30" t="s">
        <v>25</v>
      </c>
      <c r="H6" s="30"/>
      <c r="I6" s="30" t="s">
        <v>26</v>
      </c>
      <c r="J6" s="30"/>
      <c r="K6" s="30"/>
      <c r="L6" s="30"/>
      <c r="M6" s="30"/>
      <c r="N6" s="30"/>
      <c r="P6" s="75"/>
      <c r="Q6" s="91"/>
      <c r="R6" s="29"/>
      <c r="S6" s="39">
        <f t="shared" si="0"/>
        <v>0.05</v>
      </c>
      <c r="T6" s="37" t="s">
        <v>45</v>
      </c>
      <c r="U6" s="5" t="str">
        <f>+Instructions!$B$3</f>
        <v>D</v>
      </c>
      <c r="V6" s="52"/>
      <c r="W6" s="56">
        <f>+Instructions!$C$22</f>
        <v>0</v>
      </c>
      <c r="X6" s="17">
        <f t="shared" si="1"/>
        <v>0.05</v>
      </c>
      <c r="Y6" s="52"/>
      <c r="Z6" s="6" t="s">
        <v>224</v>
      </c>
      <c r="AA6" s="39">
        <v>0.05</v>
      </c>
      <c r="AB6" s="60">
        <f t="shared" si="2"/>
        <v>0</v>
      </c>
      <c r="AC6" s="17">
        <f t="shared" si="2"/>
        <v>0.05</v>
      </c>
      <c r="AD6" s="12">
        <f t="shared" si="3"/>
        <v>0</v>
      </c>
      <c r="AE6" s="118"/>
      <c r="AF6" s="182">
        <v>6</v>
      </c>
      <c r="AG6" s="183">
        <f t="shared" si="4"/>
        <v>0.05</v>
      </c>
      <c r="AH6" s="52"/>
      <c r="AJ6" s="17">
        <f t="shared" si="5"/>
        <v>0.05</v>
      </c>
      <c r="AK6" s="17">
        <f t="shared" si="6"/>
        <v>0</v>
      </c>
      <c r="AL6" s="17">
        <f t="shared" si="7"/>
        <v>0</v>
      </c>
      <c r="AM6" s="17" t="str">
        <f t="shared" si="8"/>
        <v/>
      </c>
      <c r="AO6" s="103" t="s">
        <v>57</v>
      </c>
    </row>
    <row r="7" spans="2:41" s="3" customFormat="1" ht="9.9499999999999993" hidden="1" customHeight="1" x14ac:dyDescent="0.2">
      <c r="B7" s="179" t="s">
        <v>93</v>
      </c>
      <c r="D7" s="40"/>
      <c r="E7" s="75" t="s">
        <v>23</v>
      </c>
      <c r="F7" s="75"/>
      <c r="G7" s="30" t="s">
        <v>25</v>
      </c>
      <c r="H7" s="30"/>
      <c r="I7" s="30" t="s">
        <v>26</v>
      </c>
      <c r="J7" s="30"/>
      <c r="K7" s="30"/>
      <c r="L7" s="30"/>
      <c r="M7" s="30"/>
      <c r="N7" s="30"/>
      <c r="P7" s="75"/>
      <c r="Q7" s="91"/>
      <c r="R7" s="29"/>
      <c r="S7" s="39">
        <f t="shared" si="0"/>
        <v>0.05</v>
      </c>
      <c r="T7" s="37" t="s">
        <v>45</v>
      </c>
      <c r="U7" s="5" t="str">
        <f>+Instructions!$B$3</f>
        <v>D</v>
      </c>
      <c r="V7" s="52"/>
      <c r="W7" s="56">
        <f>+Instructions!$C$22</f>
        <v>0</v>
      </c>
      <c r="X7" s="17">
        <f t="shared" si="1"/>
        <v>0.05</v>
      </c>
      <c r="Y7" s="52"/>
      <c r="Z7" s="6" t="s">
        <v>224</v>
      </c>
      <c r="AA7" s="39">
        <v>0.05</v>
      </c>
      <c r="AB7" s="60">
        <f t="shared" si="2"/>
        <v>0</v>
      </c>
      <c r="AC7" s="17">
        <f t="shared" si="2"/>
        <v>0.05</v>
      </c>
      <c r="AD7" s="12">
        <f t="shared" si="3"/>
        <v>0</v>
      </c>
      <c r="AE7" s="118"/>
      <c r="AF7" s="181">
        <v>7</v>
      </c>
      <c r="AG7" s="180">
        <f t="shared" si="4"/>
        <v>0.05</v>
      </c>
      <c r="AH7" s="52"/>
      <c r="AJ7" s="17">
        <f t="shared" si="5"/>
        <v>0.05</v>
      </c>
      <c r="AK7" s="17">
        <f t="shared" si="6"/>
        <v>0</v>
      </c>
      <c r="AL7" s="17">
        <f t="shared" si="7"/>
        <v>0</v>
      </c>
      <c r="AM7" s="17" t="str">
        <f t="shared" si="8"/>
        <v/>
      </c>
      <c r="AO7" s="103" t="s">
        <v>57</v>
      </c>
    </row>
    <row r="8" spans="2:41" s="3" customFormat="1" ht="9.9499999999999993" hidden="1" customHeight="1" x14ac:dyDescent="0.2">
      <c r="B8" s="174" t="s">
        <v>89</v>
      </c>
      <c r="D8" s="40"/>
      <c r="E8" s="75" t="s">
        <v>23</v>
      </c>
      <c r="F8" s="75"/>
      <c r="G8" s="30" t="s">
        <v>47</v>
      </c>
      <c r="H8" s="30"/>
      <c r="I8" s="30"/>
      <c r="J8" s="30"/>
      <c r="K8" s="30"/>
      <c r="L8" s="30"/>
      <c r="M8" s="30"/>
      <c r="N8" s="30"/>
      <c r="P8" s="75" t="s">
        <v>24</v>
      </c>
      <c r="Q8" s="91"/>
      <c r="R8" s="29"/>
      <c r="S8" s="39">
        <f t="shared" si="0"/>
        <v>0.05</v>
      </c>
      <c r="T8" s="37" t="s">
        <v>46</v>
      </c>
      <c r="U8" s="5" t="str">
        <f>+Instructions!$B$3</f>
        <v>D</v>
      </c>
      <c r="V8" s="52"/>
      <c r="W8" s="56">
        <f>+Instructions!$C$22</f>
        <v>0</v>
      </c>
      <c r="X8" s="17">
        <f t="shared" ref="X8:X13" si="9">ROUND($AA8*(1-W8)+0.004999,2)</f>
        <v>0.05</v>
      </c>
      <c r="Y8" s="52"/>
      <c r="Z8" s="6" t="s">
        <v>224</v>
      </c>
      <c r="AA8" s="39">
        <v>0.05</v>
      </c>
      <c r="AB8" s="60">
        <f t="shared" ref="AB8:AC10" si="10">+W8</f>
        <v>0</v>
      </c>
      <c r="AC8" s="17">
        <f t="shared" si="10"/>
        <v>0.05</v>
      </c>
      <c r="AD8" s="12">
        <f t="shared" ref="AD8:AD13" si="11">(AG8-AC8)/AG8</f>
        <v>0</v>
      </c>
      <c r="AE8" s="118"/>
      <c r="AF8" s="190">
        <v>8</v>
      </c>
      <c r="AG8" s="186">
        <f t="shared" ref="AG8:AG13" si="12">SUM(AJ8:AL8)+AE8</f>
        <v>0.05</v>
      </c>
      <c r="AH8" s="52"/>
      <c r="AJ8" s="17">
        <f t="shared" ref="AJ8:AJ13" si="13">ROUND(AC8/(1-VLOOKUP(AF8,Group,2,FALSE)),2)</f>
        <v>0.05</v>
      </c>
      <c r="AK8" s="17">
        <f t="shared" ref="AK8:AK13" si="14">IF(VLOOKUP(AF8,Group,5,FALSE)="YES",VLOOKUP(ROUND(ROUND(AJ8,1)-AJ8,2),Round,2,FALSE)+VLOOKUP(AF8,Group,6,FALSE),0)</f>
        <v>0</v>
      </c>
      <c r="AL8" s="17">
        <f t="shared" ref="AL8:AL13" si="15">IF(VLOOKUP(AF8,Group,7,FALSE)="",0,ROUND(AJ8-0.04999,1)-AJ8+AM8)</f>
        <v>0</v>
      </c>
      <c r="AM8" s="17" t="str">
        <f t="shared" ref="AM8:AM13" si="16">IF(VLOOKUP(AF8,Group,7,FALSE)="","",VLOOKUP(AF8,Group,7,FALSE))</f>
        <v/>
      </c>
      <c r="AO8" s="103" t="s">
        <v>57</v>
      </c>
    </row>
    <row r="9" spans="2:41" s="3" customFormat="1" ht="9.9499999999999993" hidden="1" customHeight="1" x14ac:dyDescent="0.2">
      <c r="B9" s="175" t="s">
        <v>90</v>
      </c>
      <c r="D9" s="40"/>
      <c r="E9" s="75" t="s">
        <v>23</v>
      </c>
      <c r="F9" s="75"/>
      <c r="G9" s="30" t="s">
        <v>25</v>
      </c>
      <c r="H9" s="30"/>
      <c r="I9" s="30" t="s">
        <v>26</v>
      </c>
      <c r="J9" s="30"/>
      <c r="K9" s="30"/>
      <c r="L9" s="30"/>
      <c r="M9" s="30"/>
      <c r="N9" s="30"/>
      <c r="P9" s="75"/>
      <c r="Q9" s="91"/>
      <c r="R9" s="29"/>
      <c r="S9" s="39">
        <f t="shared" si="0"/>
        <v>0.05</v>
      </c>
      <c r="T9" s="37" t="s">
        <v>45</v>
      </c>
      <c r="U9" s="5" t="str">
        <f>+Instructions!$B$3</f>
        <v>D</v>
      </c>
      <c r="V9" s="52"/>
      <c r="W9" s="56">
        <f>+Instructions!$C$22</f>
        <v>0</v>
      </c>
      <c r="X9" s="17">
        <f t="shared" si="9"/>
        <v>0.05</v>
      </c>
      <c r="Y9" s="52"/>
      <c r="Z9" s="6" t="s">
        <v>224</v>
      </c>
      <c r="AA9" s="39">
        <v>0.05</v>
      </c>
      <c r="AB9" s="60">
        <f t="shared" si="10"/>
        <v>0</v>
      </c>
      <c r="AC9" s="17">
        <f t="shared" si="10"/>
        <v>0.05</v>
      </c>
      <c r="AD9" s="12">
        <f t="shared" si="11"/>
        <v>0</v>
      </c>
      <c r="AE9" s="118"/>
      <c r="AF9" s="191">
        <v>9</v>
      </c>
      <c r="AG9" s="188">
        <f t="shared" si="12"/>
        <v>0.05</v>
      </c>
      <c r="AH9" s="52"/>
      <c r="AJ9" s="17">
        <f t="shared" si="13"/>
        <v>0.05</v>
      </c>
      <c r="AK9" s="17">
        <f t="shared" si="14"/>
        <v>0</v>
      </c>
      <c r="AL9" s="17">
        <f t="shared" si="15"/>
        <v>0</v>
      </c>
      <c r="AM9" s="17" t="str">
        <f t="shared" si="16"/>
        <v/>
      </c>
      <c r="AO9" s="103" t="s">
        <v>57</v>
      </c>
    </row>
    <row r="10" spans="2:41" s="3" customFormat="1" ht="9.9499999999999993" hidden="1" customHeight="1" x14ac:dyDescent="0.2">
      <c r="B10" s="176" t="s">
        <v>108</v>
      </c>
      <c r="D10" s="40"/>
      <c r="E10" s="75" t="s">
        <v>23</v>
      </c>
      <c r="F10" s="75"/>
      <c r="G10" s="30" t="s">
        <v>25</v>
      </c>
      <c r="H10" s="30"/>
      <c r="I10" s="30" t="s">
        <v>26</v>
      </c>
      <c r="J10" s="30"/>
      <c r="K10" s="30"/>
      <c r="L10" s="30"/>
      <c r="M10" s="30"/>
      <c r="N10" s="30"/>
      <c r="P10" s="75"/>
      <c r="Q10" s="91"/>
      <c r="R10" s="29"/>
      <c r="S10" s="39">
        <f t="shared" si="0"/>
        <v>0.05</v>
      </c>
      <c r="T10" s="37" t="s">
        <v>45</v>
      </c>
      <c r="U10" s="5" t="str">
        <f>+Instructions!$B$3</f>
        <v>D</v>
      </c>
      <c r="V10" s="52"/>
      <c r="W10" s="56">
        <f>+Instructions!$C$22</f>
        <v>0</v>
      </c>
      <c r="X10" s="17">
        <f t="shared" si="9"/>
        <v>0.05</v>
      </c>
      <c r="Y10" s="52"/>
      <c r="Z10" s="6" t="s">
        <v>224</v>
      </c>
      <c r="AA10" s="39">
        <v>0.05</v>
      </c>
      <c r="AB10" s="60">
        <f t="shared" si="10"/>
        <v>0</v>
      </c>
      <c r="AC10" s="17">
        <f t="shared" si="10"/>
        <v>0.05</v>
      </c>
      <c r="AD10" s="12">
        <f t="shared" si="11"/>
        <v>0</v>
      </c>
      <c r="AE10" s="118"/>
      <c r="AF10" s="189">
        <v>10</v>
      </c>
      <c r="AG10" s="187">
        <f t="shared" si="12"/>
        <v>0.05</v>
      </c>
      <c r="AH10" s="52"/>
      <c r="AJ10" s="17">
        <f t="shared" si="13"/>
        <v>0.05</v>
      </c>
      <c r="AK10" s="17">
        <f t="shared" si="14"/>
        <v>0</v>
      </c>
      <c r="AL10" s="17">
        <f t="shared" si="15"/>
        <v>0</v>
      </c>
      <c r="AM10" s="17" t="str">
        <f t="shared" si="16"/>
        <v/>
      </c>
      <c r="AO10" s="103" t="s">
        <v>57</v>
      </c>
    </row>
    <row r="11" spans="2:41" s="3" customFormat="1" ht="9.9499999999999993" hidden="1" customHeight="1" x14ac:dyDescent="0.2">
      <c r="B11" s="208" t="s">
        <v>96</v>
      </c>
      <c r="D11" s="40"/>
      <c r="E11" s="75" t="s">
        <v>23</v>
      </c>
      <c r="F11" s="75"/>
      <c r="G11" s="30" t="s">
        <v>47</v>
      </c>
      <c r="H11" s="30"/>
      <c r="I11" s="30"/>
      <c r="J11" s="30"/>
      <c r="K11" s="30"/>
      <c r="L11" s="30"/>
      <c r="M11" s="30"/>
      <c r="N11" s="30"/>
      <c r="P11" s="75" t="s">
        <v>24</v>
      </c>
      <c r="Q11" s="91"/>
      <c r="R11" s="29"/>
      <c r="S11" s="39">
        <f>IF(Suggested="Yes",AA11,AG11)</f>
        <v>0.05</v>
      </c>
      <c r="T11" s="37" t="s">
        <v>46</v>
      </c>
      <c r="U11" s="5" t="str">
        <f>+Instructions!$B$3</f>
        <v>D</v>
      </c>
      <c r="V11" s="52"/>
      <c r="W11" s="56">
        <f>+Instructions!$C$22</f>
        <v>0</v>
      </c>
      <c r="X11" s="17">
        <f t="shared" si="9"/>
        <v>0.05</v>
      </c>
      <c r="Y11" s="52"/>
      <c r="Z11" s="6" t="s">
        <v>224</v>
      </c>
      <c r="AA11" s="39">
        <v>0.05</v>
      </c>
      <c r="AB11" s="60">
        <f t="shared" ref="AB11:AC13" si="17">+W11</f>
        <v>0</v>
      </c>
      <c r="AC11" s="17">
        <f t="shared" si="17"/>
        <v>0.05</v>
      </c>
      <c r="AD11" s="12">
        <f t="shared" si="11"/>
        <v>0</v>
      </c>
      <c r="AE11" s="118"/>
      <c r="AF11" s="214">
        <v>11</v>
      </c>
      <c r="AG11" s="213">
        <f t="shared" si="12"/>
        <v>0.05</v>
      </c>
      <c r="AH11" s="52"/>
      <c r="AJ11" s="17">
        <f t="shared" si="13"/>
        <v>0.05</v>
      </c>
      <c r="AK11" s="17">
        <f t="shared" si="14"/>
        <v>0</v>
      </c>
      <c r="AL11" s="17">
        <f t="shared" si="15"/>
        <v>0</v>
      </c>
      <c r="AM11" s="17" t="str">
        <f t="shared" si="16"/>
        <v/>
      </c>
      <c r="AO11" s="103" t="s">
        <v>57</v>
      </c>
    </row>
    <row r="12" spans="2:41" s="3" customFormat="1" ht="9.9499999999999993" hidden="1" customHeight="1" x14ac:dyDescent="0.2">
      <c r="B12" s="207" t="s">
        <v>97</v>
      </c>
      <c r="D12" s="40"/>
      <c r="E12" s="75" t="s">
        <v>23</v>
      </c>
      <c r="F12" s="75"/>
      <c r="G12" s="30" t="s">
        <v>25</v>
      </c>
      <c r="H12" s="30"/>
      <c r="I12" s="30" t="s">
        <v>26</v>
      </c>
      <c r="J12" s="30"/>
      <c r="K12" s="30"/>
      <c r="L12" s="30"/>
      <c r="M12" s="30"/>
      <c r="N12" s="30"/>
      <c r="P12" s="75"/>
      <c r="Q12" s="91"/>
      <c r="R12" s="29"/>
      <c r="S12" s="39">
        <f>IF(Suggested="Yes",AA12,AG12)</f>
        <v>0.05</v>
      </c>
      <c r="T12" s="37" t="s">
        <v>45</v>
      </c>
      <c r="U12" s="5" t="str">
        <f>+Instructions!$B$3</f>
        <v>D</v>
      </c>
      <c r="V12" s="52"/>
      <c r="W12" s="56">
        <f>+Instructions!$C$22</f>
        <v>0</v>
      </c>
      <c r="X12" s="17">
        <f t="shared" si="9"/>
        <v>0.05</v>
      </c>
      <c r="Y12" s="52"/>
      <c r="Z12" s="6" t="s">
        <v>224</v>
      </c>
      <c r="AA12" s="39">
        <v>0.05</v>
      </c>
      <c r="AB12" s="60">
        <f t="shared" si="17"/>
        <v>0</v>
      </c>
      <c r="AC12" s="17">
        <f t="shared" si="17"/>
        <v>0.05</v>
      </c>
      <c r="AD12" s="12">
        <f t="shared" si="11"/>
        <v>0</v>
      </c>
      <c r="AE12" s="118"/>
      <c r="AF12" s="211">
        <v>12</v>
      </c>
      <c r="AG12" s="212">
        <f t="shared" si="12"/>
        <v>0.05</v>
      </c>
      <c r="AH12" s="52"/>
      <c r="AJ12" s="17">
        <f t="shared" si="13"/>
        <v>0.05</v>
      </c>
      <c r="AK12" s="17">
        <f t="shared" si="14"/>
        <v>0</v>
      </c>
      <c r="AL12" s="17">
        <f t="shared" si="15"/>
        <v>0</v>
      </c>
      <c r="AM12" s="17" t="str">
        <f t="shared" si="16"/>
        <v/>
      </c>
      <c r="AO12" s="103" t="s">
        <v>57</v>
      </c>
    </row>
    <row r="13" spans="2:41" s="3" customFormat="1" ht="9.9499999999999993" hidden="1" customHeight="1" x14ac:dyDescent="0.2">
      <c r="B13" s="206" t="s">
        <v>108</v>
      </c>
      <c r="D13" s="40"/>
      <c r="E13" s="75" t="s">
        <v>23</v>
      </c>
      <c r="F13" s="75"/>
      <c r="G13" s="30" t="s">
        <v>25</v>
      </c>
      <c r="H13" s="30"/>
      <c r="I13" s="30" t="s">
        <v>26</v>
      </c>
      <c r="J13" s="30"/>
      <c r="K13" s="30"/>
      <c r="L13" s="30"/>
      <c r="M13" s="30"/>
      <c r="N13" s="30"/>
      <c r="P13" s="75"/>
      <c r="Q13" s="91"/>
      <c r="R13" s="29"/>
      <c r="S13" s="39">
        <f>IF(Suggested="Yes",AA13,AG13)</f>
        <v>0.05</v>
      </c>
      <c r="T13" s="37" t="s">
        <v>45</v>
      </c>
      <c r="U13" s="5" t="str">
        <f>+Instructions!$B$3</f>
        <v>D</v>
      </c>
      <c r="V13" s="52"/>
      <c r="W13" s="56">
        <f>+Instructions!$C$22</f>
        <v>0</v>
      </c>
      <c r="X13" s="17">
        <f t="shared" si="9"/>
        <v>0.05</v>
      </c>
      <c r="Y13" s="52"/>
      <c r="Z13" s="6" t="s">
        <v>224</v>
      </c>
      <c r="AA13" s="39">
        <v>0.05</v>
      </c>
      <c r="AB13" s="60">
        <f t="shared" si="17"/>
        <v>0</v>
      </c>
      <c r="AC13" s="17">
        <f t="shared" si="17"/>
        <v>0.05</v>
      </c>
      <c r="AD13" s="12">
        <f t="shared" si="11"/>
        <v>0</v>
      </c>
      <c r="AE13" s="118"/>
      <c r="AF13" s="210">
        <v>13</v>
      </c>
      <c r="AG13" s="209">
        <f t="shared" si="12"/>
        <v>0.05</v>
      </c>
      <c r="AH13" s="52"/>
      <c r="AJ13" s="17">
        <f t="shared" si="13"/>
        <v>0.05</v>
      </c>
      <c r="AK13" s="17">
        <f t="shared" si="14"/>
        <v>0</v>
      </c>
      <c r="AL13" s="17">
        <f t="shared" si="15"/>
        <v>0</v>
      </c>
      <c r="AM13" s="17" t="str">
        <f t="shared" si="16"/>
        <v/>
      </c>
      <c r="AO13" s="103" t="s">
        <v>57</v>
      </c>
    </row>
    <row r="14" spans="2:41" s="3" customFormat="1" ht="9.9499999999999993" hidden="1" customHeight="1" x14ac:dyDescent="0.2">
      <c r="B14" s="116" t="s">
        <v>55</v>
      </c>
      <c r="D14" s="40"/>
      <c r="E14" s="75"/>
      <c r="F14" s="75"/>
      <c r="G14" s="30"/>
      <c r="H14" s="30"/>
      <c r="I14" s="30"/>
      <c r="J14" s="30"/>
      <c r="K14" s="30"/>
      <c r="L14" s="30"/>
      <c r="M14" s="30"/>
      <c r="N14" s="30"/>
      <c r="P14" s="75"/>
      <c r="Q14" s="91" t="s">
        <v>13</v>
      </c>
      <c r="R14" s="29" t="s">
        <v>51</v>
      </c>
      <c r="S14" s="39">
        <v>1000</v>
      </c>
      <c r="T14" s="37" t="s">
        <v>56</v>
      </c>
      <c r="U14" s="37"/>
      <c r="V14" s="52"/>
      <c r="W14" s="56">
        <v>0.1</v>
      </c>
      <c r="X14" s="39">
        <v>1000</v>
      </c>
      <c r="Y14" s="52"/>
      <c r="Z14" s="39" t="s">
        <v>56</v>
      </c>
      <c r="AA14" s="39">
        <v>1000</v>
      </c>
      <c r="AB14" s="60">
        <v>0.1</v>
      </c>
      <c r="AC14" s="39">
        <v>1000</v>
      </c>
      <c r="AD14" s="60">
        <v>0.1</v>
      </c>
      <c r="AE14" s="76">
        <v>10</v>
      </c>
      <c r="AF14" s="76"/>
      <c r="AG14" s="39">
        <v>1000</v>
      </c>
      <c r="AH14" s="52"/>
      <c r="AI14" s="122"/>
      <c r="AJ14" s="39"/>
      <c r="AK14" s="39"/>
      <c r="AL14" s="39"/>
      <c r="AM14" s="39"/>
      <c r="AO14" s="103" t="s">
        <v>57</v>
      </c>
    </row>
    <row r="15" spans="2:41" s="3" customFormat="1" ht="12.75" hidden="1" x14ac:dyDescent="0.2">
      <c r="C15" s="32"/>
      <c r="D15" s="32"/>
      <c r="E15" s="32"/>
      <c r="F15" s="32"/>
      <c r="G15" s="32"/>
      <c r="H15" s="32"/>
      <c r="I15" s="32"/>
      <c r="J15" s="32"/>
      <c r="K15" s="32"/>
      <c r="L15" s="32"/>
      <c r="M15" s="32"/>
      <c r="N15" s="32"/>
      <c r="O15" s="32"/>
      <c r="P15" s="13"/>
      <c r="Q15" s="33"/>
      <c r="R15" s="32"/>
      <c r="S15" s="34"/>
      <c r="T15" s="32"/>
      <c r="U15" s="43"/>
      <c r="V15" s="52"/>
      <c r="W15" s="93"/>
      <c r="X15" s="46"/>
      <c r="Y15" s="52"/>
      <c r="Z15" s="44"/>
      <c r="AA15" s="44"/>
      <c r="AB15" s="45"/>
      <c r="AC15" s="44"/>
      <c r="AD15" s="46"/>
      <c r="AE15" s="62"/>
      <c r="AF15" s="62"/>
      <c r="AG15" s="44"/>
      <c r="AH15" s="52"/>
      <c r="AI15" s="123"/>
      <c r="AJ15" s="44"/>
      <c r="AK15" s="44"/>
      <c r="AL15" s="44"/>
      <c r="AM15" s="44"/>
      <c r="AN15" s="32"/>
      <c r="AO15" s="103" t="s">
        <v>57</v>
      </c>
    </row>
    <row r="16" spans="2:41" s="3" customFormat="1" ht="9.9499999999999993" hidden="1" customHeight="1" x14ac:dyDescent="0.2">
      <c r="I16" s="6"/>
      <c r="J16" s="6"/>
      <c r="K16" s="6"/>
      <c r="L16" s="6"/>
      <c r="M16" s="6"/>
      <c r="N16" s="6"/>
      <c r="O16" s="286" t="s">
        <v>22</v>
      </c>
      <c r="P16" s="287"/>
      <c r="Q16" s="287"/>
      <c r="R16" s="287"/>
      <c r="S16" s="287"/>
      <c r="T16" s="288"/>
      <c r="U16" s="19"/>
      <c r="V16" s="52"/>
      <c r="W16" s="289" t="s">
        <v>43</v>
      </c>
      <c r="X16" s="289"/>
      <c r="Y16" s="52"/>
      <c r="Z16" s="290" t="s">
        <v>44</v>
      </c>
      <c r="AA16" s="290"/>
      <c r="AB16" s="290"/>
      <c r="AC16" s="290"/>
      <c r="AD16" s="290"/>
      <c r="AE16" s="290"/>
      <c r="AF16" s="290"/>
      <c r="AG16" s="290"/>
      <c r="AH16" s="52"/>
      <c r="AI16" s="95"/>
      <c r="AO16" s="103" t="s">
        <v>57</v>
      </c>
    </row>
    <row r="17" spans="2:41" s="30" customFormat="1" ht="9.9499999999999993" hidden="1" customHeight="1" x14ac:dyDescent="0.2">
      <c r="D17" s="23" t="s">
        <v>10</v>
      </c>
      <c r="E17" s="24"/>
      <c r="F17" s="24"/>
      <c r="G17" s="24"/>
      <c r="H17" s="24"/>
      <c r="I17" s="25"/>
      <c r="J17" s="25"/>
      <c r="K17" s="25"/>
      <c r="L17" s="25"/>
      <c r="M17" s="25"/>
      <c r="N17" s="25"/>
      <c r="O17" s="284" t="s">
        <v>50</v>
      </c>
      <c r="P17" s="285"/>
      <c r="Q17" s="26" t="s">
        <v>13</v>
      </c>
      <c r="R17" s="26" t="s">
        <v>17</v>
      </c>
      <c r="S17" s="27" t="str">
        <f>IF(Suggested="Yes",AA17,AG17)</f>
        <v>List Price</v>
      </c>
      <c r="T17" s="26" t="s">
        <v>16</v>
      </c>
      <c r="U17" s="28" t="s">
        <v>15</v>
      </c>
      <c r="V17" s="52"/>
      <c r="W17" s="54" t="s">
        <v>18</v>
      </c>
      <c r="X17" s="14" t="s">
        <v>14</v>
      </c>
      <c r="Y17" s="52"/>
      <c r="Z17" s="69" t="s">
        <v>59</v>
      </c>
      <c r="AA17" s="69" t="s">
        <v>12</v>
      </c>
      <c r="AB17" s="41" t="s">
        <v>19</v>
      </c>
      <c r="AC17" s="28" t="s">
        <v>20</v>
      </c>
      <c r="AD17" s="28" t="s">
        <v>29</v>
      </c>
      <c r="AE17" s="64" t="s">
        <v>60</v>
      </c>
      <c r="AF17" s="96" t="s">
        <v>52</v>
      </c>
      <c r="AG17" s="64" t="s">
        <v>4</v>
      </c>
      <c r="AH17" s="52"/>
      <c r="AJ17" s="28" t="s">
        <v>72</v>
      </c>
      <c r="AK17" s="129" t="s">
        <v>73</v>
      </c>
      <c r="AL17" s="28" t="s">
        <v>74</v>
      </c>
      <c r="AM17" s="28" t="s">
        <v>75</v>
      </c>
      <c r="AN17" s="3"/>
      <c r="AO17" s="103" t="s">
        <v>57</v>
      </c>
    </row>
    <row r="18" spans="2:41" s="3" customFormat="1" ht="9.9499999999999993" hidden="1" customHeight="1" x14ac:dyDescent="0.2">
      <c r="C18" s="32"/>
      <c r="D18" s="32"/>
      <c r="E18" s="32"/>
      <c r="F18" s="32"/>
      <c r="G18" s="32"/>
      <c r="H18" s="32"/>
      <c r="I18" s="32"/>
      <c r="J18" s="32"/>
      <c r="K18" s="32"/>
      <c r="L18" s="32"/>
      <c r="M18" s="32"/>
      <c r="N18" s="32"/>
      <c r="O18" s="32"/>
      <c r="P18" s="13"/>
      <c r="Q18" s="33"/>
      <c r="R18" s="32"/>
      <c r="S18" s="34"/>
      <c r="T18" s="32"/>
      <c r="U18" s="43"/>
      <c r="V18" s="52"/>
      <c r="W18" s="93"/>
      <c r="X18" s="46"/>
      <c r="Y18" s="52"/>
      <c r="Z18" s="44"/>
      <c r="AA18" s="44"/>
      <c r="AB18" s="45"/>
      <c r="AC18" s="44"/>
      <c r="AD18" s="46"/>
      <c r="AE18" s="62"/>
      <c r="AF18" s="62"/>
      <c r="AG18" s="44"/>
      <c r="AH18" s="52"/>
      <c r="AI18" s="123"/>
      <c r="AJ18" s="44"/>
      <c r="AK18" s="44"/>
      <c r="AL18" s="44"/>
      <c r="AM18" s="44"/>
      <c r="AN18" s="32"/>
      <c r="AO18" s="103" t="s">
        <v>57</v>
      </c>
    </row>
    <row r="19" spans="2:41" s="11" customFormat="1" ht="15.95" customHeight="1" x14ac:dyDescent="0.2">
      <c r="I19" s="35"/>
      <c r="O19" s="292" t="str">
        <f>"File '"&amp;Instructions!B2&amp;"' - "&amp;Instructions!B1</f>
        <v>File 'C' - ConestogaLVT</v>
      </c>
      <c r="P19" s="292"/>
      <c r="Q19" s="292"/>
      <c r="R19" s="292"/>
      <c r="S19" s="292"/>
      <c r="T19" s="292"/>
      <c r="U19" s="72"/>
      <c r="V19" s="52"/>
      <c r="W19" s="291" t="s">
        <v>11</v>
      </c>
      <c r="X19" s="291"/>
      <c r="Y19" s="52"/>
      <c r="Z19" s="20"/>
      <c r="AA19" s="20"/>
      <c r="AB19" s="59"/>
      <c r="AD19" s="20"/>
      <c r="AE19" s="66"/>
      <c r="AF19" s="66"/>
      <c r="AG19" s="20" t="s">
        <v>21</v>
      </c>
      <c r="AH19" s="52"/>
      <c r="AI19" s="97"/>
      <c r="AN19" s="3"/>
      <c r="AO19" s="31" t="s">
        <v>57</v>
      </c>
    </row>
    <row r="20" spans="2:41" s="11" customFormat="1" ht="15.95" customHeight="1" x14ac:dyDescent="0.2">
      <c r="G20" s="35"/>
      <c r="O20" s="73"/>
      <c r="P20" s="73"/>
      <c r="Q20" s="73"/>
      <c r="R20" s="73"/>
      <c r="S20" s="21"/>
      <c r="T20" s="164" t="str">
        <f>+Instructions!B4</f>
        <v>4/1/26</v>
      </c>
      <c r="U20" s="72"/>
      <c r="V20" s="52"/>
      <c r="W20" s="71"/>
      <c r="X20" s="71"/>
      <c r="Y20" s="52"/>
      <c r="Z20" s="58"/>
      <c r="AA20" s="58"/>
      <c r="AB20" s="59"/>
      <c r="AD20" s="20"/>
      <c r="AE20" s="283">
        <f ca="1">TODAY()</f>
        <v>46086</v>
      </c>
      <c r="AF20" s="283"/>
      <c r="AG20" s="283"/>
      <c r="AH20" s="52"/>
      <c r="AI20" s="97"/>
      <c r="AN20" s="3"/>
      <c r="AO20" s="31" t="s">
        <v>57</v>
      </c>
    </row>
    <row r="21" spans="2:41" s="11" customFormat="1" ht="9.9499999999999993" customHeight="1" x14ac:dyDescent="0.2">
      <c r="B21" s="11" t="s">
        <v>86</v>
      </c>
      <c r="N21" s="295" t="str">
        <f>IF(Instructions!C8="","",+Instructions!C8)</f>
        <v/>
      </c>
      <c r="O21" s="295"/>
      <c r="P21" s="295"/>
      <c r="Q21" s="295"/>
      <c r="R21" s="295"/>
      <c r="S21" s="295"/>
      <c r="T21" s="295"/>
      <c r="U21" s="72"/>
      <c r="V21" s="52"/>
      <c r="W21" s="71"/>
      <c r="X21" s="71"/>
      <c r="Y21" s="52"/>
      <c r="Z21" s="58"/>
      <c r="AA21" s="58"/>
      <c r="AB21" s="59"/>
      <c r="AD21" s="20"/>
      <c r="AE21" s="66"/>
      <c r="AF21" s="66"/>
      <c r="AH21" s="52"/>
      <c r="AI21" s="97"/>
      <c r="AN21" s="3"/>
      <c r="AO21" s="31" t="s">
        <v>57</v>
      </c>
    </row>
    <row r="22" spans="2:41" s="3" customFormat="1" ht="12" customHeight="1" x14ac:dyDescent="0.2">
      <c r="C22" s="35" t="str">
        <f>"Product Code '"&amp;Instructions!B3&amp;"'"</f>
        <v>Product Code 'D'</v>
      </c>
      <c r="N22" s="295"/>
      <c r="O22" s="295"/>
      <c r="P22" s="295"/>
      <c r="Q22" s="295"/>
      <c r="R22" s="295"/>
      <c r="S22" s="295"/>
      <c r="T22" s="295"/>
      <c r="U22" s="5"/>
      <c r="V22" s="52"/>
      <c r="W22" s="70"/>
      <c r="X22" s="70"/>
      <c r="Y22" s="52"/>
      <c r="Z22" s="39"/>
      <c r="AA22" s="39"/>
      <c r="AB22" s="55"/>
      <c r="AC22" s="17"/>
      <c r="AD22" s="15"/>
      <c r="AE22" s="65"/>
      <c r="AF22" s="65"/>
      <c r="AG22" s="89" t="str">
        <f>IF(Instructions!$C$8="","",Instructions!$C$8)</f>
        <v/>
      </c>
      <c r="AH22" s="52"/>
      <c r="AI22" s="121"/>
      <c r="AJ22" s="17"/>
      <c r="AK22" s="17"/>
      <c r="AL22" s="17"/>
      <c r="AM22" s="17"/>
      <c r="AO22" s="31" t="s">
        <v>57</v>
      </c>
    </row>
    <row r="23" spans="2:41" s="3" customFormat="1" ht="3.95" customHeight="1" x14ac:dyDescent="0.2">
      <c r="C23" s="216"/>
      <c r="D23" s="217"/>
      <c r="E23" s="217"/>
      <c r="F23" s="217"/>
      <c r="G23" s="217"/>
      <c r="H23" s="217"/>
      <c r="I23" s="217"/>
      <c r="J23" s="217"/>
      <c r="K23" s="217"/>
      <c r="L23" s="217"/>
      <c r="M23" s="217"/>
      <c r="N23" s="217"/>
      <c r="O23" s="217"/>
      <c r="P23" s="217"/>
      <c r="Q23" s="217"/>
      <c r="R23" s="217"/>
      <c r="S23" s="217"/>
      <c r="T23" s="217"/>
      <c r="U23" s="5"/>
      <c r="V23" s="52"/>
      <c r="W23" s="70"/>
      <c r="X23" s="70"/>
      <c r="Y23" s="52"/>
      <c r="Z23" s="39"/>
      <c r="AA23" s="39"/>
      <c r="AB23" s="55"/>
      <c r="AC23" s="17"/>
      <c r="AD23" s="15"/>
      <c r="AE23" s="65"/>
      <c r="AF23" s="65"/>
      <c r="AG23" s="17"/>
      <c r="AH23" s="52"/>
      <c r="AI23" s="121"/>
      <c r="AJ23" s="17"/>
      <c r="AK23" s="17"/>
      <c r="AL23" s="17"/>
      <c r="AM23" s="17"/>
      <c r="AO23" s="31" t="s">
        <v>57</v>
      </c>
    </row>
    <row r="24" spans="2:41" s="30" customFormat="1" ht="9.9499999999999993" customHeight="1" x14ac:dyDescent="0.2">
      <c r="C24" s="78" t="s">
        <v>10</v>
      </c>
      <c r="D24" s="79"/>
      <c r="E24" s="79"/>
      <c r="F24" s="79"/>
      <c r="G24" s="25"/>
      <c r="H24" s="25"/>
      <c r="I24" s="25"/>
      <c r="J24" s="25"/>
      <c r="K24" s="25"/>
      <c r="L24" s="25"/>
      <c r="M24" s="25"/>
      <c r="N24" s="25"/>
      <c r="O24" s="284" t="s">
        <v>50</v>
      </c>
      <c r="P24" s="285"/>
      <c r="Q24" s="26" t="s">
        <v>13</v>
      </c>
      <c r="R24" s="26" t="s">
        <v>17</v>
      </c>
      <c r="S24" s="27" t="str">
        <f>+S$17</f>
        <v>List Price</v>
      </c>
      <c r="T24" s="26" t="s">
        <v>16</v>
      </c>
      <c r="U24" s="26" t="str">
        <f>+U$17</f>
        <v>Code</v>
      </c>
      <c r="V24" s="52"/>
      <c r="W24" s="77" t="s">
        <v>18</v>
      </c>
      <c r="X24" s="27" t="s">
        <v>14</v>
      </c>
      <c r="Y24" s="52"/>
      <c r="Z24" s="41" t="s">
        <v>59</v>
      </c>
      <c r="AA24" s="41" t="s">
        <v>12</v>
      </c>
      <c r="AB24" s="41" t="str">
        <f t="shared" ref="AB24:AM24" si="18">+AB$17</f>
        <v>Disc</v>
      </c>
      <c r="AC24" s="28" t="str">
        <f t="shared" si="18"/>
        <v>Act. Cost</v>
      </c>
      <c r="AD24" s="28" t="str">
        <f t="shared" si="18"/>
        <v>GP%</v>
      </c>
      <c r="AE24" s="64" t="str">
        <f t="shared" si="18"/>
        <v>Adj.</v>
      </c>
      <c r="AF24" s="96" t="str">
        <f>+AF$17</f>
        <v>Group</v>
      </c>
      <c r="AG24" s="28" t="str">
        <f t="shared" si="18"/>
        <v>Price</v>
      </c>
      <c r="AH24" s="52"/>
      <c r="AJ24" s="28" t="str">
        <f t="shared" si="18"/>
        <v>Calc Price</v>
      </c>
      <c r="AK24" s="28" t="str">
        <f t="shared" si="18"/>
        <v>.05 Round</v>
      </c>
      <c r="AL24" s="28" t="str">
        <f t="shared" si="18"/>
        <v>Cents</v>
      </c>
      <c r="AM24" s="28" t="str">
        <f t="shared" si="18"/>
        <v>Round to</v>
      </c>
      <c r="AN24" s="3"/>
      <c r="AO24" s="31" t="s">
        <v>57</v>
      </c>
    </row>
    <row r="25" spans="2:41" s="165" customFormat="1" ht="9.9499999999999993" customHeight="1" x14ac:dyDescent="0.2">
      <c r="C25" s="298" t="s">
        <v>61</v>
      </c>
      <c r="D25" s="298"/>
      <c r="E25" s="298"/>
      <c r="F25" s="298"/>
      <c r="G25" s="298"/>
      <c r="H25" s="298"/>
      <c r="I25" s="298"/>
      <c r="J25" s="298"/>
      <c r="K25" s="298"/>
      <c r="L25" s="298"/>
      <c r="M25" s="298"/>
      <c r="N25" s="298"/>
      <c r="O25" s="298"/>
      <c r="P25" s="298"/>
      <c r="Q25" s="298"/>
      <c r="R25" s="298"/>
      <c r="S25" s="298"/>
      <c r="T25" s="298"/>
      <c r="U25" s="166"/>
      <c r="V25" s="52"/>
      <c r="W25" s="169"/>
      <c r="X25" s="169"/>
      <c r="Y25" s="52"/>
      <c r="Z25" s="170"/>
      <c r="AA25" s="170"/>
      <c r="AB25" s="171"/>
      <c r="AC25" s="167"/>
      <c r="AD25" s="168"/>
      <c r="AE25" s="172"/>
      <c r="AF25" s="173"/>
      <c r="AG25" s="167"/>
      <c r="AH25" s="52"/>
      <c r="AJ25" s="167"/>
      <c r="AK25" s="167"/>
      <c r="AL25" s="167"/>
      <c r="AM25" s="167"/>
      <c r="AN25" s="3"/>
      <c r="AO25" s="31" t="s">
        <v>57</v>
      </c>
    </row>
    <row r="26" spans="2:41" s="3" customFormat="1" ht="3.95" customHeight="1" x14ac:dyDescent="0.2">
      <c r="M26" s="3" t="s">
        <v>86</v>
      </c>
      <c r="P26" s="75"/>
      <c r="Q26" s="91"/>
      <c r="R26" s="6"/>
      <c r="S26" s="39"/>
      <c r="T26" s="6"/>
      <c r="U26" s="5"/>
      <c r="V26" s="52"/>
      <c r="W26" s="56"/>
      <c r="X26" s="15"/>
      <c r="Y26" s="52"/>
      <c r="Z26" s="39"/>
      <c r="AA26" s="39"/>
      <c r="AB26" s="55"/>
      <c r="AC26" s="17"/>
      <c r="AD26" s="15"/>
      <c r="AE26" s="65"/>
      <c r="AF26" s="121"/>
      <c r="AG26" s="39"/>
      <c r="AH26" s="52"/>
      <c r="AJ26" s="17"/>
      <c r="AK26" s="17"/>
      <c r="AL26" s="17"/>
      <c r="AM26" s="17"/>
      <c r="AO26" s="31" t="s">
        <v>57</v>
      </c>
    </row>
    <row r="27" spans="2:41" s="3" customFormat="1" ht="9.9499999999999993" customHeight="1" x14ac:dyDescent="0.2">
      <c r="C27" s="74" t="s">
        <v>150</v>
      </c>
      <c r="D27" s="147"/>
      <c r="E27" s="147"/>
      <c r="J27" s="3" t="s">
        <v>86</v>
      </c>
      <c r="K27" s="3" t="s">
        <v>86</v>
      </c>
      <c r="L27" s="3" t="s">
        <v>86</v>
      </c>
      <c r="M27" s="3" t="s">
        <v>86</v>
      </c>
      <c r="N27" s="3" t="s">
        <v>86</v>
      </c>
      <c r="O27" s="3" t="s">
        <v>101</v>
      </c>
      <c r="P27" s="192"/>
      <c r="Q27" s="6"/>
      <c r="R27" s="80" t="s">
        <v>95</v>
      </c>
      <c r="S27" s="204" t="s">
        <v>109</v>
      </c>
      <c r="T27" s="205"/>
      <c r="U27" s="5"/>
      <c r="V27" s="52"/>
      <c r="W27" s="70"/>
      <c r="X27" s="70"/>
      <c r="Y27" s="52"/>
      <c r="Z27" s="39"/>
      <c r="AA27" s="39"/>
      <c r="AB27" s="55"/>
      <c r="AC27" s="17"/>
      <c r="AD27" s="15"/>
      <c r="AE27" s="65"/>
      <c r="AF27" s="121"/>
      <c r="AG27" s="17"/>
      <c r="AH27" s="52"/>
      <c r="AJ27" s="17"/>
      <c r="AK27" s="17"/>
      <c r="AL27" s="17"/>
      <c r="AM27" s="17"/>
      <c r="AO27" s="31" t="s">
        <v>57</v>
      </c>
    </row>
    <row r="28" spans="2:41" s="3" customFormat="1" ht="2.85" customHeight="1" x14ac:dyDescent="0.2">
      <c r="N28" s="3" t="s">
        <v>101</v>
      </c>
      <c r="P28" s="75"/>
      <c r="Q28" s="91"/>
      <c r="R28" s="6"/>
      <c r="S28" s="39"/>
      <c r="T28" s="6"/>
      <c r="U28" s="5"/>
      <c r="V28" s="52"/>
      <c r="W28" s="56"/>
      <c r="X28" s="15"/>
      <c r="Y28" s="52"/>
      <c r="Z28" s="39"/>
      <c r="AA28" s="39"/>
      <c r="AB28" s="55"/>
      <c r="AC28" s="17"/>
      <c r="AD28" s="15"/>
      <c r="AE28" s="65"/>
      <c r="AF28" s="121"/>
      <c r="AG28" s="39"/>
      <c r="AH28" s="52"/>
      <c r="AJ28" s="17"/>
      <c r="AK28" s="17"/>
      <c r="AL28" s="17"/>
      <c r="AM28" s="17"/>
      <c r="AO28" s="31"/>
    </row>
    <row r="29" spans="2:41" s="3" customFormat="1" ht="9.9499999999999993" customHeight="1" x14ac:dyDescent="0.2">
      <c r="C29" s="74"/>
      <c r="D29" s="40" t="s">
        <v>9</v>
      </c>
      <c r="E29" s="135" t="s">
        <v>110</v>
      </c>
      <c r="F29" s="135"/>
      <c r="G29" s="135"/>
      <c r="H29" s="135"/>
      <c r="I29" s="135"/>
      <c r="J29" s="135"/>
      <c r="K29" s="135"/>
      <c r="L29" s="135"/>
      <c r="M29" s="135"/>
      <c r="N29" s="135"/>
      <c r="O29" s="135"/>
      <c r="P29" s="135"/>
      <c r="S29" s="21"/>
      <c r="T29" s="68"/>
      <c r="U29" s="5"/>
      <c r="V29" s="52"/>
      <c r="W29" s="70"/>
      <c r="X29" s="70"/>
      <c r="Y29" s="52"/>
      <c r="Z29" s="39"/>
      <c r="AA29" s="39"/>
      <c r="AB29" s="55"/>
      <c r="AC29" s="17"/>
      <c r="AD29" s="15"/>
      <c r="AE29" s="65"/>
      <c r="AF29" s="121"/>
      <c r="AG29" s="17"/>
      <c r="AH29" s="52"/>
      <c r="AJ29" s="17"/>
      <c r="AK29" s="17"/>
      <c r="AL29" s="17"/>
      <c r="AM29" s="17"/>
      <c r="AO29" s="31"/>
    </row>
    <row r="30" spans="2:41" s="3" customFormat="1" ht="2.85" customHeight="1" x14ac:dyDescent="0.2">
      <c r="N30" s="3" t="s">
        <v>101</v>
      </c>
      <c r="P30" s="75"/>
      <c r="Q30" s="91"/>
      <c r="R30" s="6"/>
      <c r="S30" s="39"/>
      <c r="T30" s="6"/>
      <c r="U30" s="5"/>
      <c r="V30" s="52"/>
      <c r="W30" s="56"/>
      <c r="X30" s="15"/>
      <c r="Y30" s="52"/>
      <c r="Z30" s="39"/>
      <c r="AA30" s="39"/>
      <c r="AB30" s="55"/>
      <c r="AC30" s="17"/>
      <c r="AD30" s="15"/>
      <c r="AE30" s="65"/>
      <c r="AF30" s="121"/>
      <c r="AG30" s="39"/>
      <c r="AH30" s="52"/>
      <c r="AJ30" s="17"/>
      <c r="AK30" s="17"/>
      <c r="AL30" s="17"/>
      <c r="AM30" s="17"/>
      <c r="AO30" s="31"/>
    </row>
    <row r="31" spans="2:41" s="3" customFormat="1" ht="9.9499999999999993" customHeight="1" x14ac:dyDescent="0.2">
      <c r="B31" s="112" t="s">
        <v>107</v>
      </c>
      <c r="D31" s="40"/>
      <c r="E31" s="75" t="s">
        <v>111</v>
      </c>
      <c r="F31" s="75"/>
      <c r="G31" s="30" t="s">
        <v>112</v>
      </c>
      <c r="H31" s="30"/>
      <c r="I31" s="30" t="s">
        <v>113</v>
      </c>
      <c r="J31" s="30"/>
      <c r="K31" s="30"/>
      <c r="L31" s="30"/>
      <c r="M31" s="30"/>
      <c r="N31" s="30"/>
      <c r="P31" s="75" t="s">
        <v>114</v>
      </c>
      <c r="Q31" s="91" t="s">
        <v>13</v>
      </c>
      <c r="R31" s="29"/>
      <c r="S31" s="39">
        <f t="shared" ref="S31" si="19">IF(Suggested="Yes",AA31,AG31)</f>
        <v>5.95</v>
      </c>
      <c r="T31" s="37" t="s">
        <v>46</v>
      </c>
      <c r="U31" s="5" t="str">
        <f>+Instructions!$B$3</f>
        <v>D</v>
      </c>
      <c r="V31" s="52"/>
      <c r="W31" s="56">
        <f>+Instructions!$C$22</f>
        <v>0</v>
      </c>
      <c r="X31" s="17">
        <f t="shared" ref="X31" si="20">ROUND($AA31*(1-W31)+0.004999,2)</f>
        <v>5.95</v>
      </c>
      <c r="Y31" s="52"/>
      <c r="Z31" s="6" t="s">
        <v>225</v>
      </c>
      <c r="AA31" s="39">
        <v>5.95</v>
      </c>
      <c r="AB31" s="60">
        <f t="shared" ref="AB31" si="21">+W31</f>
        <v>0</v>
      </c>
      <c r="AC31" s="17">
        <f t="shared" ref="AC31" si="22">+X31</f>
        <v>5.95</v>
      </c>
      <c r="AD31" s="12">
        <f t="shared" ref="AD31" si="23">(AG31-AC31)/AG31</f>
        <v>0</v>
      </c>
      <c r="AE31" s="118"/>
      <c r="AF31" s="126">
        <v>3</v>
      </c>
      <c r="AG31" s="53">
        <f t="shared" ref="AG31" si="24">SUM(AJ31:AL31)+AE31</f>
        <v>5.95</v>
      </c>
      <c r="AH31" s="52"/>
      <c r="AJ31" s="17">
        <f t="shared" ref="AJ31" si="25">ROUND(AC31/(1-VLOOKUP(AF31,Group,2,FALSE)),2)</f>
        <v>5.95</v>
      </c>
      <c r="AK31" s="17">
        <f t="shared" ref="AK31" si="26">IF(VLOOKUP(AF31,Group,5,FALSE)="YES",VLOOKUP(ROUND(ROUND(AJ31,1)-AJ31,2),Round,2,FALSE)+VLOOKUP(AF31,Group,6,FALSE),0)</f>
        <v>0</v>
      </c>
      <c r="AL31" s="17">
        <f t="shared" ref="AL31" si="27">IF(VLOOKUP(AF31,Group,7,FALSE)="",0,ROUND(AJ31-0.04999,1)-AJ31+AM31)</f>
        <v>0</v>
      </c>
      <c r="AM31" s="17" t="str">
        <f t="shared" ref="AM31" si="28">IF(VLOOKUP(AF31,Group,7,FALSE)="","",VLOOKUP(AF31,Group,7,FALSE))</f>
        <v/>
      </c>
      <c r="AO31" s="103" t="s">
        <v>57</v>
      </c>
    </row>
    <row r="32" spans="2:41" s="3" customFormat="1" ht="9.9499999999999993" customHeight="1" x14ac:dyDescent="0.2">
      <c r="B32" s="116"/>
      <c r="D32" s="40"/>
      <c r="E32" s="75"/>
      <c r="F32" s="75"/>
      <c r="G32" s="30"/>
      <c r="H32" s="30"/>
      <c r="I32" s="30"/>
      <c r="J32" s="30"/>
      <c r="K32" s="30"/>
      <c r="L32" s="30"/>
      <c r="M32" s="30"/>
      <c r="N32" s="30"/>
      <c r="P32" s="75"/>
      <c r="Q32" s="91"/>
      <c r="R32" s="29"/>
      <c r="S32" s="39"/>
      <c r="T32" s="37"/>
      <c r="U32" s="5"/>
      <c r="V32" s="52"/>
      <c r="W32" s="56"/>
      <c r="X32" s="17"/>
      <c r="Y32" s="52"/>
      <c r="Z32" s="6"/>
      <c r="AA32" s="39"/>
      <c r="AB32" s="60"/>
      <c r="AC32" s="17"/>
      <c r="AD32" s="12"/>
      <c r="AE32" s="76"/>
      <c r="AF32" s="272"/>
      <c r="AG32" s="39"/>
      <c r="AH32" s="52"/>
      <c r="AJ32" s="17"/>
      <c r="AK32" s="17"/>
      <c r="AL32" s="17"/>
      <c r="AM32" s="17"/>
      <c r="AO32" s="103"/>
    </row>
    <row r="33" spans="2:58" s="3" customFormat="1" ht="2.85" customHeight="1" x14ac:dyDescent="0.2">
      <c r="N33" s="3" t="s">
        <v>101</v>
      </c>
      <c r="P33" s="75"/>
      <c r="Q33" s="91"/>
      <c r="R33" s="6"/>
      <c r="S33" s="39"/>
      <c r="T33" s="6"/>
      <c r="U33" s="5"/>
      <c r="V33" s="52"/>
      <c r="W33" s="56"/>
      <c r="X33" s="15"/>
      <c r="Y33" s="52"/>
      <c r="Z33" s="39"/>
      <c r="AA33" s="39"/>
      <c r="AB33" s="55"/>
      <c r="AC33" s="17"/>
      <c r="AD33" s="15"/>
      <c r="AE33" s="65"/>
      <c r="AF33" s="121"/>
      <c r="AG33" s="39"/>
      <c r="AH33" s="52"/>
      <c r="AJ33" s="17"/>
      <c r="AK33" s="17"/>
      <c r="AL33" s="17"/>
      <c r="AM33" s="17"/>
      <c r="AO33" s="31"/>
    </row>
    <row r="34" spans="2:58" s="3" customFormat="1" ht="9.9499999999999993" customHeight="1" x14ac:dyDescent="0.2">
      <c r="C34" s="74" t="s">
        <v>149</v>
      </c>
      <c r="D34" s="147"/>
      <c r="E34" s="147"/>
      <c r="N34" s="3" t="s">
        <v>86</v>
      </c>
      <c r="O34" s="3" t="s">
        <v>86</v>
      </c>
      <c r="P34" s="192"/>
      <c r="Q34" s="6"/>
      <c r="R34" s="80" t="s">
        <v>95</v>
      </c>
      <c r="S34" s="204" t="s">
        <v>115</v>
      </c>
      <c r="T34" s="205"/>
      <c r="U34" s="5"/>
      <c r="V34" s="52"/>
      <c r="W34" s="70"/>
      <c r="X34" s="70"/>
      <c r="Y34" s="52"/>
      <c r="Z34" s="39"/>
      <c r="AA34" s="39"/>
      <c r="AB34" s="55"/>
      <c r="AC34" s="17"/>
      <c r="AD34" s="15"/>
      <c r="AE34" s="65"/>
      <c r="AF34" s="121"/>
      <c r="AG34" s="17"/>
      <c r="AH34" s="52"/>
      <c r="AJ34" s="17"/>
      <c r="AK34" s="17"/>
      <c r="AL34" s="17"/>
      <c r="AM34" s="17"/>
      <c r="AO34" s="31" t="s">
        <v>57</v>
      </c>
    </row>
    <row r="35" spans="2:58" s="3" customFormat="1" ht="2.85" customHeight="1" x14ac:dyDescent="0.2">
      <c r="N35" s="3" t="s">
        <v>101</v>
      </c>
      <c r="P35" s="75"/>
      <c r="Q35" s="91"/>
      <c r="R35" s="6"/>
      <c r="S35" s="39"/>
      <c r="T35" s="6"/>
      <c r="U35" s="5"/>
      <c r="V35" s="52"/>
      <c r="W35" s="56"/>
      <c r="X35" s="15"/>
      <c r="Y35" s="52"/>
      <c r="Z35" s="39"/>
      <c r="AA35" s="39"/>
      <c r="AB35" s="55"/>
      <c r="AC35" s="17"/>
      <c r="AD35" s="15"/>
      <c r="AE35" s="65"/>
      <c r="AF35" s="121"/>
      <c r="AG35" s="39"/>
      <c r="AH35" s="52"/>
      <c r="AJ35" s="17"/>
      <c r="AK35" s="17"/>
      <c r="AL35" s="17"/>
      <c r="AM35" s="17"/>
      <c r="AO35" s="31"/>
    </row>
    <row r="36" spans="2:58" s="3" customFormat="1" ht="9.9499999999999993" customHeight="1" x14ac:dyDescent="0.2">
      <c r="C36" s="35"/>
      <c r="D36" s="40" t="s">
        <v>9</v>
      </c>
      <c r="E36" s="135" t="s">
        <v>116</v>
      </c>
      <c r="F36" s="135"/>
      <c r="G36" s="135"/>
      <c r="H36" s="135"/>
      <c r="I36" s="135"/>
      <c r="J36" s="135"/>
      <c r="K36" s="135"/>
      <c r="L36" s="135"/>
      <c r="M36" s="135"/>
      <c r="N36" s="135"/>
      <c r="O36" s="135"/>
      <c r="P36" s="135"/>
      <c r="S36" s="21"/>
      <c r="T36" s="68"/>
      <c r="U36" s="5"/>
      <c r="V36" s="52"/>
      <c r="W36" s="70"/>
      <c r="X36" s="70"/>
      <c r="Y36" s="52"/>
      <c r="Z36" s="39"/>
      <c r="AA36" s="39"/>
      <c r="AB36" s="55"/>
      <c r="AC36" s="17"/>
      <c r="AD36" s="15"/>
      <c r="AE36" s="65"/>
      <c r="AF36" s="121"/>
      <c r="AG36" s="17"/>
      <c r="AH36" s="52"/>
      <c r="AJ36" s="17"/>
      <c r="AK36" s="17"/>
      <c r="AL36" s="17"/>
      <c r="AM36" s="17"/>
      <c r="AO36" s="31"/>
    </row>
    <row r="37" spans="2:58" s="3" customFormat="1" ht="2.85" customHeight="1" x14ac:dyDescent="0.2">
      <c r="N37" s="3" t="s">
        <v>101</v>
      </c>
      <c r="P37" s="75"/>
      <c r="Q37" s="91"/>
      <c r="R37" s="6"/>
      <c r="S37" s="39"/>
      <c r="T37" s="6"/>
      <c r="U37" s="5"/>
      <c r="V37" s="52"/>
      <c r="W37" s="56"/>
      <c r="X37" s="15"/>
      <c r="Y37" s="52"/>
      <c r="Z37" s="39"/>
      <c r="AA37" s="39"/>
      <c r="AB37" s="55"/>
      <c r="AC37" s="17"/>
      <c r="AD37" s="15"/>
      <c r="AE37" s="65"/>
      <c r="AF37" s="121"/>
      <c r="AG37" s="39"/>
      <c r="AH37" s="52"/>
      <c r="AJ37" s="17"/>
      <c r="AK37" s="17"/>
      <c r="AL37" s="17"/>
      <c r="AM37" s="17"/>
      <c r="AO37" s="31"/>
    </row>
    <row r="38" spans="2:58" s="3" customFormat="1" ht="9.9499999999999993" customHeight="1" x14ac:dyDescent="0.2">
      <c r="B38" s="112" t="s">
        <v>107</v>
      </c>
      <c r="D38" s="40"/>
      <c r="E38" s="75" t="s">
        <v>117</v>
      </c>
      <c r="F38" s="75"/>
      <c r="G38" s="30" t="s">
        <v>112</v>
      </c>
      <c r="H38" s="30"/>
      <c r="I38" s="30" t="s">
        <v>113</v>
      </c>
      <c r="J38" s="30"/>
      <c r="K38" s="30"/>
      <c r="L38" s="30"/>
      <c r="M38" s="30"/>
      <c r="N38" s="30"/>
      <c r="P38" s="75" t="s">
        <v>118</v>
      </c>
      <c r="Q38" s="91" t="s">
        <v>13</v>
      </c>
      <c r="R38" s="219" t="s">
        <v>51</v>
      </c>
      <c r="S38" s="39">
        <f t="shared" ref="S38" si="29">IF(Suggested="Yes",AA38,AG38)</f>
        <v>5.95</v>
      </c>
      <c r="T38" s="37" t="s">
        <v>46</v>
      </c>
      <c r="U38" s="5" t="str">
        <f>+Instructions!$B$3</f>
        <v>D</v>
      </c>
      <c r="V38" s="52"/>
      <c r="W38" s="56">
        <f>+Instructions!$C$22</f>
        <v>0</v>
      </c>
      <c r="X38" s="17">
        <f t="shared" ref="X38" si="30">ROUND($AA38*(1-W38)+0.004999,2)</f>
        <v>5.95</v>
      </c>
      <c r="Y38" s="52"/>
      <c r="Z38" s="6" t="s">
        <v>225</v>
      </c>
      <c r="AA38" s="39">
        <v>5.95</v>
      </c>
      <c r="AB38" s="60">
        <f t="shared" ref="AB38" si="31">+W38</f>
        <v>0</v>
      </c>
      <c r="AC38" s="17">
        <f t="shared" ref="AC38" si="32">+X38</f>
        <v>5.95</v>
      </c>
      <c r="AD38" s="12">
        <f t="shared" ref="AD38" si="33">(AG38-AC38)/AG38</f>
        <v>0</v>
      </c>
      <c r="AE38" s="118"/>
      <c r="AF38" s="126">
        <v>3</v>
      </c>
      <c r="AG38" s="53">
        <f t="shared" ref="AG38" si="34">SUM(AJ38:AL38)+AE38</f>
        <v>5.95</v>
      </c>
      <c r="AH38" s="52"/>
      <c r="AJ38" s="17">
        <f t="shared" ref="AJ38" si="35">ROUND(AC38/(1-VLOOKUP(AF38,Group,2,FALSE)),2)</f>
        <v>5.95</v>
      </c>
      <c r="AK38" s="17">
        <f t="shared" ref="AK38" si="36">IF(VLOOKUP(AF38,Group,5,FALSE)="YES",VLOOKUP(ROUND(ROUND(AJ38,1)-AJ38,2),Round,2,FALSE)+VLOOKUP(AF38,Group,6,FALSE),0)</f>
        <v>0</v>
      </c>
      <c r="AL38" s="17">
        <f t="shared" ref="AL38" si="37">IF(VLOOKUP(AF38,Group,7,FALSE)="",0,ROUND(AJ38-0.04999,1)-AJ38+AM38)</f>
        <v>0</v>
      </c>
      <c r="AM38" s="17" t="str">
        <f t="shared" ref="AM38" si="38">IF(VLOOKUP(AF38,Group,7,FALSE)="","",VLOOKUP(AF38,Group,7,FALSE))</f>
        <v/>
      </c>
      <c r="AO38" s="103" t="s">
        <v>57</v>
      </c>
    </row>
    <row r="39" spans="2:58" s="3" customFormat="1" ht="3" customHeight="1" x14ac:dyDescent="0.2">
      <c r="P39" s="75"/>
      <c r="Q39" s="91"/>
      <c r="R39" s="6"/>
      <c r="S39" s="39"/>
      <c r="T39" s="6"/>
      <c r="U39" s="5"/>
      <c r="V39" s="52"/>
      <c r="W39" s="56"/>
      <c r="X39" s="15"/>
      <c r="Y39" s="52"/>
      <c r="Z39" s="39"/>
      <c r="AA39" s="39"/>
      <c r="AB39" s="55"/>
      <c r="AC39" s="17"/>
      <c r="AD39" s="15"/>
      <c r="AE39" s="65"/>
      <c r="AF39" s="121"/>
      <c r="AG39" s="39"/>
      <c r="AH39" s="52"/>
      <c r="AJ39" s="17"/>
      <c r="AK39" s="17"/>
      <c r="AL39" s="17"/>
      <c r="AM39" s="17"/>
      <c r="AO39" s="31"/>
    </row>
    <row r="40" spans="2:58" s="3" customFormat="1" ht="9.6" customHeight="1" x14ac:dyDescent="0.2">
      <c r="C40" s="30"/>
      <c r="D40" s="40" t="s">
        <v>94</v>
      </c>
      <c r="E40" s="194" t="s">
        <v>119</v>
      </c>
      <c r="F40" s="194"/>
      <c r="G40" s="194"/>
      <c r="H40" s="194"/>
      <c r="I40" s="194"/>
      <c r="J40" s="194"/>
      <c r="K40" s="194"/>
      <c r="L40" s="194"/>
      <c r="M40" s="194"/>
      <c r="N40" s="194"/>
      <c r="O40" s="194"/>
      <c r="P40" s="194"/>
      <c r="V40" s="258"/>
      <c r="W40" s="15"/>
      <c r="Y40" s="260"/>
      <c r="Z40" s="15"/>
      <c r="AA40" s="15"/>
      <c r="AB40" s="15"/>
      <c r="AC40" s="17"/>
      <c r="AD40" s="17"/>
      <c r="AE40" s="17"/>
      <c r="AF40" s="15"/>
      <c r="AG40" s="15"/>
      <c r="AH40" s="261"/>
      <c r="AI40" s="12"/>
      <c r="AK40" s="15"/>
      <c r="AL40" s="12"/>
      <c r="AM40" s="259"/>
      <c r="AN40" s="56"/>
      <c r="AO40" s="262"/>
      <c r="AP40" s="259"/>
      <c r="AQ40" s="39"/>
      <c r="AR40" s="39"/>
      <c r="AS40" s="55"/>
      <c r="AT40" s="17"/>
      <c r="AU40" s="15"/>
      <c r="AV40" s="65"/>
      <c r="AW40" s="121"/>
      <c r="AX40" s="39"/>
      <c r="AY40" s="52"/>
      <c r="BA40" s="17"/>
      <c r="BB40" s="17"/>
      <c r="BC40" s="17"/>
      <c r="BD40" s="17"/>
      <c r="BF40" s="31"/>
    </row>
    <row r="41" spans="2:58" s="3" customFormat="1" ht="3.95" customHeight="1" x14ac:dyDescent="0.2">
      <c r="C41" s="30"/>
      <c r="D41" s="40"/>
      <c r="E41" s="194"/>
      <c r="F41" s="194"/>
      <c r="G41" s="194"/>
      <c r="H41" s="194"/>
      <c r="I41" s="194"/>
      <c r="J41" s="194"/>
      <c r="K41" s="194"/>
      <c r="L41" s="194"/>
      <c r="M41" s="194"/>
      <c r="N41" s="194"/>
      <c r="O41" s="194"/>
      <c r="P41" s="194"/>
      <c r="V41" s="258"/>
      <c r="W41" s="15"/>
      <c r="Y41" s="260"/>
      <c r="Z41" s="15"/>
      <c r="AA41" s="15"/>
      <c r="AB41" s="15"/>
      <c r="AC41" s="17"/>
      <c r="AD41" s="17"/>
      <c r="AE41" s="17"/>
      <c r="AF41" s="15"/>
      <c r="AG41" s="15"/>
      <c r="AH41" s="261"/>
      <c r="AI41" s="12"/>
      <c r="AK41" s="15"/>
      <c r="AL41" s="12"/>
      <c r="AM41" s="259"/>
      <c r="AN41" s="56"/>
      <c r="AO41" s="262"/>
      <c r="AP41" s="259"/>
      <c r="AQ41" s="39"/>
      <c r="AR41" s="39"/>
      <c r="AS41" s="55"/>
      <c r="AT41" s="17"/>
      <c r="AU41" s="15"/>
      <c r="AV41" s="65"/>
      <c r="AW41" s="121"/>
      <c r="AX41" s="39"/>
      <c r="AY41" s="52"/>
      <c r="BA41" s="17"/>
      <c r="BB41" s="17"/>
      <c r="BC41" s="17"/>
      <c r="BD41" s="17"/>
      <c r="BF41" s="31"/>
    </row>
    <row r="42" spans="2:58" s="3" customFormat="1" ht="9.9499999999999993" customHeight="1" x14ac:dyDescent="0.2">
      <c r="C42" s="224" t="s">
        <v>148</v>
      </c>
      <c r="D42" s="264"/>
      <c r="E42" s="264"/>
      <c r="F42" s="195"/>
      <c r="G42" s="195"/>
      <c r="H42" s="195"/>
      <c r="I42" s="195"/>
      <c r="J42" s="195"/>
      <c r="K42" s="195"/>
      <c r="L42" s="195"/>
      <c r="M42" s="195"/>
      <c r="N42" s="195" t="s">
        <v>86</v>
      </c>
      <c r="O42" s="195" t="s">
        <v>86</v>
      </c>
      <c r="P42" s="265"/>
      <c r="Q42" s="266"/>
      <c r="R42" s="40" t="s">
        <v>95</v>
      </c>
      <c r="S42" s="267" t="s">
        <v>120</v>
      </c>
      <c r="T42" s="205"/>
      <c r="U42" s="5"/>
      <c r="V42" s="52"/>
      <c r="W42" s="70"/>
      <c r="X42" s="70"/>
      <c r="Y42" s="52"/>
      <c r="Z42" s="39"/>
      <c r="AA42" s="39"/>
      <c r="AB42" s="55"/>
      <c r="AC42" s="17"/>
      <c r="AD42" s="15"/>
      <c r="AE42" s="65"/>
      <c r="AF42" s="121"/>
      <c r="AG42" s="17"/>
      <c r="AH42" s="52"/>
      <c r="AJ42" s="17"/>
      <c r="AK42" s="17"/>
      <c r="AL42" s="17"/>
      <c r="AM42" s="17"/>
      <c r="AO42" s="31" t="s">
        <v>57</v>
      </c>
    </row>
    <row r="43" spans="2:58" s="3" customFormat="1" ht="2.85" customHeight="1" x14ac:dyDescent="0.2">
      <c r="N43" s="3" t="s">
        <v>101</v>
      </c>
      <c r="P43" s="75"/>
      <c r="Q43" s="91"/>
      <c r="R43" s="6"/>
      <c r="S43" s="39"/>
      <c r="T43" s="6"/>
      <c r="U43" s="5"/>
      <c r="V43" s="52"/>
      <c r="W43" s="56"/>
      <c r="X43" s="15"/>
      <c r="Y43" s="52"/>
      <c r="Z43" s="39"/>
      <c r="AA43" s="39"/>
      <c r="AB43" s="55"/>
      <c r="AC43" s="17"/>
      <c r="AD43" s="15"/>
      <c r="AE43" s="65"/>
      <c r="AF43" s="121"/>
      <c r="AG43" s="39"/>
      <c r="AH43" s="52"/>
      <c r="AJ43" s="17"/>
      <c r="AK43" s="17"/>
      <c r="AL43" s="17"/>
      <c r="AM43" s="17"/>
      <c r="AO43" s="31"/>
    </row>
    <row r="44" spans="2:58" s="3" customFormat="1" ht="9.9499999999999993" customHeight="1" x14ac:dyDescent="0.2">
      <c r="C44" s="35"/>
      <c r="D44" s="40" t="s">
        <v>9</v>
      </c>
      <c r="E44" s="135" t="s">
        <v>186</v>
      </c>
      <c r="F44" s="135"/>
      <c r="G44" s="135"/>
      <c r="H44" s="135"/>
      <c r="I44" s="135"/>
      <c r="J44" s="135" t="s">
        <v>188</v>
      </c>
      <c r="K44" s="135"/>
      <c r="L44" s="135"/>
      <c r="M44" s="135"/>
      <c r="N44" s="135"/>
      <c r="O44" s="135"/>
      <c r="P44" s="135"/>
      <c r="S44" s="21"/>
      <c r="T44" s="68"/>
      <c r="U44" s="5"/>
      <c r="V44" s="52"/>
      <c r="W44" s="70"/>
      <c r="X44" s="70"/>
      <c r="Y44" s="52"/>
      <c r="Z44" s="39"/>
      <c r="AA44" s="39"/>
      <c r="AB44" s="55"/>
      <c r="AC44" s="17"/>
      <c r="AD44" s="15"/>
      <c r="AE44" s="65"/>
      <c r="AF44" s="121"/>
      <c r="AG44" s="17"/>
      <c r="AH44" s="52"/>
      <c r="AJ44" s="17"/>
      <c r="AK44" s="17"/>
      <c r="AL44" s="17"/>
      <c r="AM44" s="17"/>
      <c r="AO44" s="31"/>
    </row>
    <row r="45" spans="2:58" s="3" customFormat="1" ht="9.9499999999999993" customHeight="1" x14ac:dyDescent="0.2">
      <c r="C45" s="35"/>
      <c r="D45" s="40"/>
      <c r="E45" s="135" t="s">
        <v>187</v>
      </c>
      <c r="F45" s="135"/>
      <c r="G45" s="135"/>
      <c r="H45" s="135"/>
      <c r="I45" s="135"/>
      <c r="J45" s="135" t="s">
        <v>189</v>
      </c>
      <c r="K45" s="135"/>
      <c r="L45" s="135"/>
      <c r="M45" s="135"/>
      <c r="N45" s="135"/>
      <c r="O45" s="135"/>
      <c r="P45" s="135"/>
      <c r="S45" s="21"/>
      <c r="T45" s="68"/>
      <c r="U45" s="5"/>
      <c r="V45" s="52"/>
      <c r="W45" s="70"/>
      <c r="X45" s="70"/>
      <c r="Y45" s="52"/>
      <c r="Z45" s="39"/>
      <c r="AA45" s="39"/>
      <c r="AB45" s="55"/>
      <c r="AC45" s="17"/>
      <c r="AD45" s="15"/>
      <c r="AE45" s="65"/>
      <c r="AF45" s="121"/>
      <c r="AG45" s="17"/>
      <c r="AH45" s="52"/>
      <c r="AJ45" s="17"/>
      <c r="AK45" s="17"/>
      <c r="AL45" s="17"/>
      <c r="AM45" s="17"/>
      <c r="AO45" s="31"/>
    </row>
    <row r="46" spans="2:58" s="3" customFormat="1" ht="2.85" customHeight="1" x14ac:dyDescent="0.2">
      <c r="N46" s="3" t="s">
        <v>101</v>
      </c>
      <c r="P46" s="75"/>
      <c r="Q46" s="91"/>
      <c r="R46" s="6"/>
      <c r="S46" s="39"/>
      <c r="T46" s="6"/>
      <c r="U46" s="5"/>
      <c r="V46" s="52"/>
      <c r="W46" s="56"/>
      <c r="X46" s="15"/>
      <c r="Y46" s="52"/>
      <c r="Z46" s="39"/>
      <c r="AA46" s="39"/>
      <c r="AB46" s="55"/>
      <c r="AC46" s="17"/>
      <c r="AD46" s="15"/>
      <c r="AE46" s="65"/>
      <c r="AF46" s="121"/>
      <c r="AG46" s="39"/>
      <c r="AH46" s="52"/>
      <c r="AJ46" s="17"/>
      <c r="AK46" s="17"/>
      <c r="AL46" s="17"/>
      <c r="AM46" s="17"/>
      <c r="AO46" s="31"/>
    </row>
    <row r="47" spans="2:58" s="3" customFormat="1" ht="9.9499999999999993" customHeight="1" x14ac:dyDescent="0.2">
      <c r="B47" s="112" t="s">
        <v>107</v>
      </c>
      <c r="D47" s="40"/>
      <c r="E47" s="136" t="s">
        <v>121</v>
      </c>
      <c r="F47" s="136"/>
      <c r="G47" s="135" t="s">
        <v>112</v>
      </c>
      <c r="H47" s="135"/>
      <c r="I47" s="135" t="s">
        <v>122</v>
      </c>
      <c r="J47" s="135"/>
      <c r="K47" s="135"/>
      <c r="L47" s="135"/>
      <c r="M47" s="135"/>
      <c r="N47" s="135"/>
      <c r="O47" s="195"/>
      <c r="P47" s="136" t="s">
        <v>123</v>
      </c>
      <c r="Q47" s="251" t="s">
        <v>13</v>
      </c>
      <c r="R47" s="219" t="s">
        <v>51</v>
      </c>
      <c r="S47" s="39">
        <f t="shared" ref="S47" si="39">IF(Suggested="Yes",AA47,AG47)</f>
        <v>5.95</v>
      </c>
      <c r="T47" s="37" t="s">
        <v>46</v>
      </c>
      <c r="U47" s="5" t="str">
        <f>+Instructions!$B$3</f>
        <v>D</v>
      </c>
      <c r="V47" s="52"/>
      <c r="W47" s="56">
        <f>+Instructions!$C$22</f>
        <v>0</v>
      </c>
      <c r="X47" s="17">
        <f t="shared" ref="X47" si="40">ROUND($AA47*(1-W47)+0.004999,2)</f>
        <v>5.95</v>
      </c>
      <c r="Y47" s="52"/>
      <c r="Z47" s="6" t="s">
        <v>225</v>
      </c>
      <c r="AA47" s="39">
        <v>5.95</v>
      </c>
      <c r="AB47" s="60">
        <f t="shared" ref="AB47" si="41">+W47</f>
        <v>0</v>
      </c>
      <c r="AC47" s="17">
        <f t="shared" ref="AC47" si="42">+X47</f>
        <v>5.95</v>
      </c>
      <c r="AD47" s="12">
        <f t="shared" ref="AD47" si="43">(AG47-AC47)/AG47</f>
        <v>0</v>
      </c>
      <c r="AE47" s="118"/>
      <c r="AF47" s="126">
        <v>3</v>
      </c>
      <c r="AG47" s="53">
        <f t="shared" ref="AG47" si="44">SUM(AJ47:AL47)+AE47</f>
        <v>5.95</v>
      </c>
      <c r="AH47" s="52"/>
      <c r="AJ47" s="17">
        <f t="shared" ref="AJ47" si="45">ROUND(AC47/(1-VLOOKUP(AF47,Group,2,FALSE)),2)</f>
        <v>5.95</v>
      </c>
      <c r="AK47" s="17">
        <f t="shared" ref="AK47" si="46">IF(VLOOKUP(AF47,Group,5,FALSE)="YES",VLOOKUP(ROUND(ROUND(AJ47,1)-AJ47,2),Round,2,FALSE)+VLOOKUP(AF47,Group,6,FALSE),0)</f>
        <v>0</v>
      </c>
      <c r="AL47" s="17">
        <f t="shared" ref="AL47" si="47">IF(VLOOKUP(AF47,Group,7,FALSE)="",0,ROUND(AJ47-0.04999,1)-AJ47+AM47)</f>
        <v>0</v>
      </c>
      <c r="AM47" s="17" t="str">
        <f t="shared" ref="AM47" si="48">IF(VLOOKUP(AF47,Group,7,FALSE)="","",VLOOKUP(AF47,Group,7,FALSE))</f>
        <v/>
      </c>
      <c r="AO47" s="103" t="s">
        <v>57</v>
      </c>
    </row>
    <row r="48" spans="2:58" s="3" customFormat="1" ht="3.95" customHeight="1" x14ac:dyDescent="0.2">
      <c r="P48" s="75"/>
      <c r="Q48" s="91"/>
      <c r="R48" s="6"/>
      <c r="S48" s="39"/>
      <c r="T48" s="6"/>
      <c r="U48" s="5"/>
      <c r="V48" s="52"/>
      <c r="W48" s="56"/>
      <c r="X48" s="15"/>
      <c r="Y48" s="52"/>
      <c r="Z48" s="39"/>
      <c r="AA48" s="39"/>
      <c r="AB48" s="55"/>
      <c r="AC48" s="17"/>
      <c r="AD48" s="15"/>
      <c r="AE48" s="65"/>
      <c r="AF48" s="121"/>
      <c r="AG48" s="39"/>
      <c r="AH48" s="52"/>
      <c r="AJ48" s="17"/>
      <c r="AK48" s="17"/>
      <c r="AL48" s="17"/>
      <c r="AM48" s="17"/>
      <c r="AO48" s="31"/>
    </row>
    <row r="49" spans="2:41" s="3" customFormat="1" ht="9.6" customHeight="1" x14ac:dyDescent="0.2">
      <c r="D49" s="195" t="s">
        <v>100</v>
      </c>
      <c r="E49" s="248" t="s">
        <v>124</v>
      </c>
      <c r="F49" s="248"/>
      <c r="G49" s="248"/>
      <c r="H49" s="248"/>
      <c r="I49" s="248"/>
      <c r="J49" s="248"/>
      <c r="K49" s="248"/>
      <c r="L49" s="248"/>
      <c r="M49" s="248"/>
      <c r="N49" s="248"/>
      <c r="O49" s="248"/>
      <c r="P49" s="248"/>
      <c r="Q49" s="91"/>
      <c r="R49" s="6"/>
      <c r="S49" s="39"/>
      <c r="T49" s="6"/>
      <c r="U49" s="5"/>
      <c r="V49" s="52"/>
      <c r="W49" s="56"/>
      <c r="X49" s="15"/>
      <c r="Y49" s="52"/>
      <c r="Z49" s="39"/>
      <c r="AA49" s="39"/>
      <c r="AB49" s="55"/>
      <c r="AC49" s="17"/>
      <c r="AD49" s="15"/>
      <c r="AE49" s="65"/>
      <c r="AF49" s="121"/>
      <c r="AG49" s="39"/>
      <c r="AH49" s="52"/>
      <c r="AJ49" s="17"/>
      <c r="AK49" s="17"/>
      <c r="AL49" s="17"/>
      <c r="AM49" s="17"/>
      <c r="AO49" s="31"/>
    </row>
    <row r="50" spans="2:41" s="3" customFormat="1" ht="9.6" customHeight="1" x14ac:dyDescent="0.2">
      <c r="D50" s="195"/>
      <c r="E50" s="248" t="s">
        <v>125</v>
      </c>
      <c r="F50" s="248"/>
      <c r="G50" s="248"/>
      <c r="H50" s="248"/>
      <c r="I50" s="248"/>
      <c r="J50" s="248"/>
      <c r="K50" s="248"/>
      <c r="L50" s="248"/>
      <c r="M50" s="248"/>
      <c r="N50" s="248"/>
      <c r="O50" s="248"/>
      <c r="P50" s="248"/>
      <c r="Q50" s="91"/>
      <c r="R50" s="6"/>
      <c r="S50" s="39"/>
      <c r="T50" s="6"/>
      <c r="U50" s="5"/>
      <c r="V50" s="52"/>
      <c r="W50" s="56"/>
      <c r="X50" s="15"/>
      <c r="Y50" s="52"/>
      <c r="Z50" s="39"/>
      <c r="AA50" s="39"/>
      <c r="AB50" s="55"/>
      <c r="AC50" s="17"/>
      <c r="AD50" s="15"/>
      <c r="AE50" s="65"/>
      <c r="AF50" s="121"/>
      <c r="AG50" s="39"/>
      <c r="AH50" s="52"/>
      <c r="AJ50" s="17"/>
      <c r="AK50" s="17"/>
      <c r="AL50" s="17"/>
      <c r="AM50" s="17"/>
      <c r="AO50" s="31"/>
    </row>
    <row r="51" spans="2:41" s="3" customFormat="1" ht="9.6" customHeight="1" x14ac:dyDescent="0.2">
      <c r="D51" s="195"/>
      <c r="E51" s="248" t="s">
        <v>126</v>
      </c>
      <c r="F51" s="248"/>
      <c r="G51" s="248"/>
      <c r="H51" s="248"/>
      <c r="I51" s="248"/>
      <c r="J51" s="248"/>
      <c r="K51" s="248"/>
      <c r="L51" s="248"/>
      <c r="M51" s="248"/>
      <c r="N51" s="248"/>
      <c r="O51" s="248"/>
      <c r="P51" s="248"/>
      <c r="Q51" s="91"/>
      <c r="R51" s="6"/>
      <c r="S51" s="39"/>
      <c r="T51" s="6"/>
      <c r="U51" s="5"/>
      <c r="V51" s="52"/>
      <c r="W51" s="56"/>
      <c r="X51" s="15"/>
      <c r="Y51" s="52"/>
      <c r="Z51" s="39"/>
      <c r="AA51" s="39"/>
      <c r="AB51" s="55"/>
      <c r="AC51" s="17"/>
      <c r="AD51" s="15"/>
      <c r="AE51" s="65"/>
      <c r="AF51" s="121"/>
      <c r="AG51" s="39"/>
      <c r="AH51" s="52"/>
      <c r="AJ51" s="17"/>
      <c r="AK51" s="17"/>
      <c r="AL51" s="17"/>
      <c r="AM51" s="17"/>
      <c r="AO51" s="31"/>
    </row>
    <row r="52" spans="2:41" s="3" customFormat="1" ht="9.6" customHeight="1" x14ac:dyDescent="0.2">
      <c r="D52" s="195"/>
      <c r="E52" s="248" t="s">
        <v>127</v>
      </c>
      <c r="F52" s="248"/>
      <c r="G52" s="248"/>
      <c r="H52" s="248"/>
      <c r="I52" s="248"/>
      <c r="J52" s="248"/>
      <c r="K52" s="248"/>
      <c r="L52" s="248"/>
      <c r="M52" s="248"/>
      <c r="N52" s="248"/>
      <c r="O52" s="248"/>
      <c r="P52" s="248"/>
      <c r="Q52" s="91"/>
      <c r="R52" s="6"/>
      <c r="S52" s="39"/>
      <c r="T52" s="6"/>
      <c r="U52" s="5"/>
      <c r="V52" s="52"/>
      <c r="W52" s="56"/>
      <c r="X52" s="15"/>
      <c r="Y52" s="52"/>
      <c r="Z52" s="39"/>
      <c r="AA52" s="39"/>
      <c r="AB52" s="55"/>
      <c r="AC52" s="17"/>
      <c r="AD52" s="15"/>
      <c r="AE52" s="65"/>
      <c r="AF52" s="121"/>
      <c r="AG52" s="39"/>
      <c r="AH52" s="52"/>
      <c r="AJ52" s="17"/>
      <c r="AK52" s="17"/>
      <c r="AL52" s="17"/>
      <c r="AM52" s="17"/>
      <c r="AO52" s="31"/>
    </row>
    <row r="53" spans="2:41" s="3" customFormat="1" ht="3.95" customHeight="1" x14ac:dyDescent="0.2">
      <c r="D53" s="195"/>
      <c r="E53" s="248"/>
      <c r="F53" s="248"/>
      <c r="G53" s="248"/>
      <c r="H53" s="248"/>
      <c r="I53" s="248"/>
      <c r="J53" s="248"/>
      <c r="K53" s="248"/>
      <c r="L53" s="248"/>
      <c r="M53" s="248"/>
      <c r="N53" s="248"/>
      <c r="O53" s="248"/>
      <c r="P53" s="248"/>
      <c r="Q53" s="91"/>
      <c r="R53" s="6"/>
      <c r="S53" s="39"/>
      <c r="T53" s="6"/>
      <c r="U53" s="5"/>
      <c r="V53" s="52"/>
      <c r="W53" s="56"/>
      <c r="X53" s="15"/>
      <c r="Y53" s="52"/>
      <c r="Z53" s="39"/>
      <c r="AA53" s="39"/>
      <c r="AB53" s="55"/>
      <c r="AC53" s="17"/>
      <c r="AD53" s="15"/>
      <c r="AE53" s="65"/>
      <c r="AF53" s="121"/>
      <c r="AG53" s="39"/>
      <c r="AH53" s="52"/>
      <c r="AJ53" s="17"/>
      <c r="AK53" s="17"/>
      <c r="AL53" s="17"/>
      <c r="AM53" s="17"/>
      <c r="AO53" s="31"/>
    </row>
    <row r="54" spans="2:41" s="3" customFormat="1" ht="9.9499999999999993" customHeight="1" x14ac:dyDescent="0.2">
      <c r="C54" s="263" t="s">
        <v>147</v>
      </c>
      <c r="D54" s="147"/>
      <c r="E54" s="147"/>
      <c r="K54" s="80"/>
      <c r="N54" s="3" t="s">
        <v>86</v>
      </c>
      <c r="O54" s="3" t="s">
        <v>86</v>
      </c>
      <c r="P54" s="192"/>
      <c r="Q54" s="6"/>
      <c r="R54" s="80" t="s">
        <v>95</v>
      </c>
      <c r="S54" s="204" t="s">
        <v>128</v>
      </c>
      <c r="T54" s="205"/>
      <c r="U54" s="5"/>
      <c r="V54" s="52"/>
      <c r="W54" s="70"/>
      <c r="X54" s="70"/>
      <c r="Y54" s="52"/>
      <c r="Z54" s="39"/>
      <c r="AA54" s="39"/>
      <c r="AB54" s="55"/>
      <c r="AC54" s="17"/>
      <c r="AD54" s="15"/>
      <c r="AE54" s="65"/>
      <c r="AF54" s="121"/>
      <c r="AG54" s="17"/>
      <c r="AH54" s="52"/>
      <c r="AJ54" s="17"/>
      <c r="AK54" s="17"/>
      <c r="AL54" s="17"/>
      <c r="AM54" s="17"/>
      <c r="AO54" s="31" t="s">
        <v>57</v>
      </c>
    </row>
    <row r="55" spans="2:41" s="3" customFormat="1" ht="2.85" customHeight="1" x14ac:dyDescent="0.2">
      <c r="N55" s="3" t="s">
        <v>101</v>
      </c>
      <c r="P55" s="75"/>
      <c r="Q55" s="91"/>
      <c r="R55" s="6"/>
      <c r="S55" s="39"/>
      <c r="T55" s="6"/>
      <c r="U55" s="5"/>
      <c r="V55" s="52"/>
      <c r="W55" s="56"/>
      <c r="X55" s="15"/>
      <c r="Y55" s="52"/>
      <c r="Z55" s="39"/>
      <c r="AA55" s="39"/>
      <c r="AB55" s="55"/>
      <c r="AC55" s="17"/>
      <c r="AD55" s="15"/>
      <c r="AE55" s="65"/>
      <c r="AF55" s="121"/>
      <c r="AG55" s="39"/>
      <c r="AH55" s="52"/>
      <c r="AJ55" s="17"/>
      <c r="AK55" s="17"/>
      <c r="AL55" s="17"/>
      <c r="AM55" s="17"/>
      <c r="AO55" s="31"/>
    </row>
    <row r="56" spans="2:41" s="3" customFormat="1" ht="9.9499999999999993" customHeight="1" x14ac:dyDescent="0.2">
      <c r="C56" s="74"/>
      <c r="D56" s="40" t="s">
        <v>9</v>
      </c>
      <c r="E56" s="135" t="s">
        <v>129</v>
      </c>
      <c r="F56" s="135"/>
      <c r="G56" s="135" t="s">
        <v>130</v>
      </c>
      <c r="H56" s="135"/>
      <c r="I56" s="249" t="s">
        <v>131</v>
      </c>
      <c r="J56" s="135"/>
      <c r="K56" s="135" t="s">
        <v>132</v>
      </c>
      <c r="L56" s="135"/>
      <c r="M56" s="135"/>
      <c r="N56" s="135"/>
      <c r="O56" s="135"/>
      <c r="P56" s="135"/>
      <c r="S56" s="21"/>
      <c r="T56" s="68"/>
      <c r="U56" s="5"/>
      <c r="V56" s="52"/>
      <c r="W56" s="70"/>
      <c r="X56" s="70"/>
      <c r="Y56" s="52"/>
      <c r="Z56" s="39"/>
      <c r="AA56" s="39"/>
      <c r="AB56" s="55"/>
      <c r="AC56" s="17"/>
      <c r="AD56" s="15"/>
      <c r="AE56" s="65"/>
      <c r="AF56" s="121"/>
      <c r="AG56" s="17"/>
      <c r="AH56" s="52"/>
      <c r="AJ56" s="17"/>
      <c r="AK56" s="17"/>
      <c r="AL56" s="17"/>
      <c r="AM56" s="17"/>
      <c r="AO56" s="31"/>
    </row>
    <row r="57" spans="2:41" s="3" customFormat="1" ht="9.9499999999999993" customHeight="1" x14ac:dyDescent="0.2">
      <c r="C57" s="74"/>
      <c r="D57" s="40"/>
      <c r="E57" s="135" t="s">
        <v>133</v>
      </c>
      <c r="F57" s="135"/>
      <c r="G57" s="135" t="s">
        <v>134</v>
      </c>
      <c r="H57" s="135"/>
      <c r="I57" s="249" t="s">
        <v>135</v>
      </c>
      <c r="J57" s="135"/>
      <c r="K57" s="135" t="s">
        <v>136</v>
      </c>
      <c r="L57" s="135"/>
      <c r="M57" s="135"/>
      <c r="N57" s="135"/>
      <c r="O57" s="135"/>
      <c r="P57" s="135"/>
      <c r="S57" s="21"/>
      <c r="T57" s="68"/>
      <c r="U57" s="5"/>
      <c r="V57" s="52"/>
      <c r="W57" s="70"/>
      <c r="X57" s="70"/>
      <c r="Y57" s="52"/>
      <c r="Z57" s="39"/>
      <c r="AA57" s="39"/>
      <c r="AB57" s="55"/>
      <c r="AC57" s="17"/>
      <c r="AD57" s="15"/>
      <c r="AE57" s="65"/>
      <c r="AF57" s="121"/>
      <c r="AG57" s="17"/>
      <c r="AH57" s="52"/>
      <c r="AJ57" s="17"/>
      <c r="AK57" s="17"/>
      <c r="AL57" s="17"/>
      <c r="AM57" s="17"/>
      <c r="AO57" s="31"/>
    </row>
    <row r="58" spans="2:41" s="3" customFormat="1" ht="2.85" customHeight="1" x14ac:dyDescent="0.2">
      <c r="N58" s="3" t="s">
        <v>101</v>
      </c>
      <c r="P58" s="75"/>
      <c r="Q58" s="91"/>
      <c r="R58" s="6"/>
      <c r="S58" s="39"/>
      <c r="T58" s="6"/>
      <c r="U58" s="5"/>
      <c r="V58" s="52"/>
      <c r="W58" s="56"/>
      <c r="X58" s="15"/>
      <c r="Y58" s="52"/>
      <c r="Z58" s="39"/>
      <c r="AA58" s="39"/>
      <c r="AB58" s="55"/>
      <c r="AC58" s="17"/>
      <c r="AD58" s="15"/>
      <c r="AE58" s="65"/>
      <c r="AF58" s="121"/>
      <c r="AG58" s="39"/>
      <c r="AH58" s="52"/>
      <c r="AJ58" s="17"/>
      <c r="AK58" s="17"/>
      <c r="AL58" s="17"/>
      <c r="AM58" s="17"/>
      <c r="AO58" s="31"/>
    </row>
    <row r="59" spans="2:41" s="3" customFormat="1" ht="9.9499999999999993" customHeight="1" x14ac:dyDescent="0.2">
      <c r="B59" s="113" t="s">
        <v>105</v>
      </c>
      <c r="D59" s="40"/>
      <c r="E59" s="75" t="s">
        <v>137</v>
      </c>
      <c r="F59" s="75"/>
      <c r="G59" s="30" t="s">
        <v>138</v>
      </c>
      <c r="H59" s="30"/>
      <c r="I59" s="30" t="s">
        <v>122</v>
      </c>
      <c r="J59" s="30"/>
      <c r="K59" s="30"/>
      <c r="L59" s="30"/>
      <c r="M59" s="30"/>
      <c r="N59" s="30"/>
      <c r="P59" s="75" t="s">
        <v>139</v>
      </c>
      <c r="Q59" s="91" t="s">
        <v>13</v>
      </c>
      <c r="R59" s="219"/>
      <c r="S59" s="39">
        <f t="shared" ref="S59" si="49">IF(Suggested="Yes",AA59,AG59)</f>
        <v>4.95</v>
      </c>
      <c r="T59" s="37" t="s">
        <v>46</v>
      </c>
      <c r="U59" s="5" t="str">
        <f>+Instructions!$B$3</f>
        <v>D</v>
      </c>
      <c r="V59" s="52"/>
      <c r="W59" s="56">
        <f>+Instructions!$C$22</f>
        <v>0</v>
      </c>
      <c r="X59" s="17">
        <f t="shared" ref="X59" si="50">ROUND($AA59*(1-W59)+0.004999,2)</f>
        <v>4.95</v>
      </c>
      <c r="Y59" s="52"/>
      <c r="Z59" s="6" t="s">
        <v>226</v>
      </c>
      <c r="AA59" s="39">
        <v>4.95</v>
      </c>
      <c r="AB59" s="60">
        <f t="shared" ref="AB59" si="51">+W59</f>
        <v>0</v>
      </c>
      <c r="AC59" s="17">
        <f t="shared" ref="AC59" si="52">+X59</f>
        <v>4.95</v>
      </c>
      <c r="AD59" s="12">
        <f t="shared" ref="AD59" si="53">(AG59-AC59)/AG59</f>
        <v>0</v>
      </c>
      <c r="AE59" s="118"/>
      <c r="AF59" s="125">
        <v>1</v>
      </c>
      <c r="AG59" s="38">
        <f t="shared" ref="AG59" si="54">SUM(AJ59:AL59)+AE59</f>
        <v>4.95</v>
      </c>
      <c r="AH59" s="52"/>
      <c r="AJ59" s="17">
        <f t="shared" ref="AJ59" si="55">ROUND(AC59/(1-VLOOKUP(AF59,Group,2,FALSE)),2)</f>
        <v>4.95</v>
      </c>
      <c r="AK59" s="17">
        <f t="shared" ref="AK59" si="56">IF(VLOOKUP(AF59,Group,5,FALSE)="YES",VLOOKUP(ROUND(ROUND(AJ59,1)-AJ59,2),Round,2,FALSE)+VLOOKUP(AF59,Group,6,FALSE),0)</f>
        <v>0</v>
      </c>
      <c r="AL59" s="17">
        <f t="shared" ref="AL59" si="57">IF(VLOOKUP(AF59,Group,7,FALSE)="",0,ROUND(AJ59-0.04999,1)-AJ59+AM59)</f>
        <v>0</v>
      </c>
      <c r="AM59" s="17" t="str">
        <f t="shared" ref="AM59" si="58">IF(VLOOKUP(AF59,Group,7,FALSE)="","",VLOOKUP(AF59,Group,7,FALSE))</f>
        <v/>
      </c>
      <c r="AO59" s="103" t="s">
        <v>57</v>
      </c>
    </row>
    <row r="60" spans="2:41" s="3" customFormat="1" ht="9.9499999999999993" customHeight="1" x14ac:dyDescent="0.2">
      <c r="B60" s="116"/>
      <c r="D60" s="40"/>
      <c r="E60" s="75"/>
      <c r="F60" s="75"/>
      <c r="G60" s="30"/>
      <c r="H60" s="30"/>
      <c r="I60" s="30"/>
      <c r="J60" s="30"/>
      <c r="K60" s="30"/>
      <c r="L60" s="30"/>
      <c r="M60" s="30"/>
      <c r="N60" s="30"/>
      <c r="P60" s="75"/>
      <c r="Q60" s="91"/>
      <c r="R60" s="219"/>
      <c r="S60" s="39"/>
      <c r="T60" s="37"/>
      <c r="U60" s="5"/>
      <c r="V60" s="52"/>
      <c r="W60" s="56"/>
      <c r="X60" s="17"/>
      <c r="Y60" s="52"/>
      <c r="Z60" s="6"/>
      <c r="AA60" s="39"/>
      <c r="AB60" s="60"/>
      <c r="AC60" s="17"/>
      <c r="AD60" s="12"/>
      <c r="AE60" s="76"/>
      <c r="AF60" s="272"/>
      <c r="AG60" s="39"/>
      <c r="AH60" s="52"/>
      <c r="AJ60" s="17"/>
      <c r="AK60" s="17"/>
      <c r="AL60" s="17"/>
      <c r="AM60" s="17"/>
      <c r="AO60" s="103"/>
    </row>
    <row r="61" spans="2:41" s="3" customFormat="1" ht="3.95" customHeight="1" x14ac:dyDescent="0.2">
      <c r="B61" s="116"/>
      <c r="D61" s="40"/>
      <c r="E61" s="75"/>
      <c r="F61" s="75"/>
      <c r="G61" s="30"/>
      <c r="H61" s="30"/>
      <c r="I61" s="30"/>
      <c r="J61" s="30"/>
      <c r="K61" s="30"/>
      <c r="L61" s="30"/>
      <c r="M61" s="30"/>
      <c r="N61" s="30"/>
      <c r="P61" s="75"/>
      <c r="Q61" s="91"/>
      <c r="R61" s="29"/>
      <c r="S61" s="39"/>
      <c r="T61" s="37"/>
      <c r="U61" s="5"/>
      <c r="V61" s="52"/>
      <c r="W61" s="56"/>
      <c r="X61" s="17"/>
      <c r="Y61" s="52"/>
      <c r="Z61" s="6"/>
      <c r="AA61" s="39"/>
      <c r="AB61" s="60"/>
      <c r="AC61" s="17"/>
      <c r="AD61" s="12"/>
      <c r="AE61" s="76"/>
      <c r="AF61" s="272"/>
      <c r="AG61" s="39"/>
      <c r="AH61" s="52"/>
      <c r="AJ61" s="17"/>
      <c r="AK61" s="17"/>
      <c r="AL61" s="17"/>
      <c r="AM61" s="17"/>
      <c r="AO61" s="103"/>
    </row>
    <row r="62" spans="2:41" s="3" customFormat="1" ht="9.9499999999999993" customHeight="1" x14ac:dyDescent="0.2">
      <c r="B62" s="114" t="s">
        <v>106</v>
      </c>
      <c r="D62" s="40"/>
      <c r="E62" s="75" t="s">
        <v>140</v>
      </c>
      <c r="F62" s="75"/>
      <c r="G62" s="30"/>
      <c r="H62" s="30"/>
      <c r="I62" s="30" t="s">
        <v>141</v>
      </c>
      <c r="J62" s="30"/>
      <c r="K62" s="30"/>
      <c r="L62" s="30"/>
      <c r="M62" s="30"/>
      <c r="N62" s="30"/>
      <c r="P62" s="75" t="s">
        <v>143</v>
      </c>
      <c r="Q62" s="91"/>
      <c r="R62" s="29"/>
      <c r="S62" s="39">
        <f t="shared" ref="S62:S63" si="59">IF(Suggested="Yes",AA62,AG62)</f>
        <v>60.7</v>
      </c>
      <c r="T62" s="37" t="s">
        <v>45</v>
      </c>
      <c r="U62" s="5" t="str">
        <f>+Instructions!$B$3</f>
        <v>D</v>
      </c>
      <c r="V62" s="52"/>
      <c r="W62" s="56">
        <f>+Instructions!$C$22</f>
        <v>0</v>
      </c>
      <c r="X62" s="39">
        <f t="shared" ref="X62:X63" si="60">ROUND($AA62*(1-W62)+0.004999,2)</f>
        <v>60.7</v>
      </c>
      <c r="Y62" s="52"/>
      <c r="Z62" s="6" t="s">
        <v>225</v>
      </c>
      <c r="AA62" s="39">
        <v>60.7</v>
      </c>
      <c r="AB62" s="60">
        <f t="shared" ref="AB62:AB63" si="61">+W62</f>
        <v>0</v>
      </c>
      <c r="AC62" s="39">
        <f t="shared" ref="AC62:AC63" si="62">+X62</f>
        <v>60.7</v>
      </c>
      <c r="AD62" s="60">
        <f t="shared" ref="AD62:AD63" si="63">(AG62-AC62)/AG62</f>
        <v>0</v>
      </c>
      <c r="AE62" s="118"/>
      <c r="AF62" s="127">
        <v>2</v>
      </c>
      <c r="AG62" s="44">
        <f t="shared" ref="AG62:AG63" si="64">SUM(AJ62:AL62)+AE62</f>
        <v>60.7</v>
      </c>
      <c r="AH62" s="52"/>
      <c r="AJ62" s="17">
        <f t="shared" ref="AJ62:AJ63" si="65">ROUND(AC62/(1-VLOOKUP(AF62,Group,2,FALSE)),2)</f>
        <v>60.7</v>
      </c>
      <c r="AK62" s="17">
        <f t="shared" ref="AK62:AK63" si="66">IF(VLOOKUP(AF62,Group,5,FALSE)="YES",VLOOKUP(ROUND(ROUND(AJ62,1)-AJ62,2),Round,2,FALSE)+VLOOKUP(AF62,Group,6,FALSE),0)</f>
        <v>0</v>
      </c>
      <c r="AL62" s="17">
        <f t="shared" ref="AL62:AL63" si="67">IF(VLOOKUP(AF62,Group,7,FALSE)="",0,ROUND(AJ62-0.04999,1)-AJ62+AM62)</f>
        <v>0</v>
      </c>
      <c r="AM62" s="17" t="str">
        <f t="shared" ref="AM62:AM63" si="68">IF(VLOOKUP(AF62,Group,7,FALSE)="","",VLOOKUP(AF62,Group,7,FALSE))</f>
        <v/>
      </c>
      <c r="AO62" s="103" t="s">
        <v>57</v>
      </c>
    </row>
    <row r="63" spans="2:41" s="3" customFormat="1" ht="9.9499999999999993" customHeight="1" x14ac:dyDescent="0.2">
      <c r="B63" s="114" t="s">
        <v>106</v>
      </c>
      <c r="D63" s="40"/>
      <c r="E63" s="75" t="s">
        <v>140</v>
      </c>
      <c r="F63" s="75"/>
      <c r="G63" s="30"/>
      <c r="H63" s="30"/>
      <c r="I63" s="30" t="s">
        <v>161</v>
      </c>
      <c r="J63" s="30"/>
      <c r="K63" s="30"/>
      <c r="L63" s="30"/>
      <c r="M63" s="30"/>
      <c r="N63" s="30"/>
      <c r="P63" s="75" t="s">
        <v>144</v>
      </c>
      <c r="Q63" s="91"/>
      <c r="R63" s="29"/>
      <c r="S63" s="39">
        <f t="shared" si="59"/>
        <v>128</v>
      </c>
      <c r="T63" s="37" t="s">
        <v>45</v>
      </c>
      <c r="U63" s="5" t="str">
        <f>+Instructions!$B$3</f>
        <v>D</v>
      </c>
      <c r="V63" s="52"/>
      <c r="W63" s="56">
        <f>+Instructions!$C$22</f>
        <v>0</v>
      </c>
      <c r="X63" s="39">
        <f t="shared" si="60"/>
        <v>128</v>
      </c>
      <c r="Y63" s="52"/>
      <c r="Z63" s="6" t="s">
        <v>225</v>
      </c>
      <c r="AA63" s="39">
        <v>128</v>
      </c>
      <c r="AB63" s="60">
        <f t="shared" si="61"/>
        <v>0</v>
      </c>
      <c r="AC63" s="39">
        <f t="shared" si="62"/>
        <v>128</v>
      </c>
      <c r="AD63" s="60">
        <f t="shared" si="63"/>
        <v>0</v>
      </c>
      <c r="AE63" s="118"/>
      <c r="AF63" s="127">
        <v>2</v>
      </c>
      <c r="AG63" s="44">
        <f t="shared" si="64"/>
        <v>128</v>
      </c>
      <c r="AH63" s="52"/>
      <c r="AJ63" s="17">
        <f t="shared" si="65"/>
        <v>128</v>
      </c>
      <c r="AK63" s="17">
        <f t="shared" si="66"/>
        <v>0</v>
      </c>
      <c r="AL63" s="17">
        <f t="shared" si="67"/>
        <v>0</v>
      </c>
      <c r="AM63" s="17" t="str">
        <f t="shared" si="68"/>
        <v/>
      </c>
      <c r="AO63" s="103" t="s">
        <v>57</v>
      </c>
    </row>
    <row r="64" spans="2:41" s="3" customFormat="1" ht="3.95" customHeight="1" x14ac:dyDescent="0.2">
      <c r="P64" s="75"/>
      <c r="Q64" s="91"/>
      <c r="R64" s="6"/>
      <c r="S64" s="39"/>
      <c r="T64" s="6"/>
      <c r="U64" s="5"/>
      <c r="V64" s="52"/>
      <c r="W64" s="56"/>
      <c r="X64" s="15"/>
      <c r="Y64" s="52"/>
      <c r="Z64" s="39"/>
      <c r="AA64" s="39"/>
      <c r="AB64" s="55"/>
      <c r="AC64" s="17"/>
      <c r="AD64" s="15"/>
      <c r="AE64" s="65"/>
      <c r="AF64" s="121"/>
      <c r="AG64" s="39"/>
      <c r="AH64" s="52"/>
      <c r="AJ64" s="17"/>
      <c r="AK64" s="17"/>
      <c r="AL64" s="17"/>
      <c r="AM64" s="17"/>
      <c r="AO64" s="31"/>
    </row>
    <row r="65" spans="2:41" s="3" customFormat="1" ht="9.9499999999999993" customHeight="1" x14ac:dyDescent="0.2">
      <c r="C65" s="74" t="s">
        <v>146</v>
      </c>
      <c r="D65" s="147"/>
      <c r="E65" s="147"/>
      <c r="N65" s="3" t="s">
        <v>86</v>
      </c>
      <c r="O65" s="3" t="s">
        <v>86</v>
      </c>
      <c r="P65" s="192"/>
      <c r="Q65" s="6"/>
      <c r="R65" s="80" t="s">
        <v>95</v>
      </c>
      <c r="S65" s="204" t="s">
        <v>145</v>
      </c>
      <c r="T65" s="205"/>
      <c r="U65" s="5"/>
      <c r="V65" s="52"/>
      <c r="W65" s="70"/>
      <c r="X65" s="70"/>
      <c r="Y65" s="52"/>
      <c r="Z65" s="39"/>
      <c r="AA65" s="39"/>
      <c r="AB65" s="55"/>
      <c r="AC65" s="17"/>
      <c r="AD65" s="15"/>
      <c r="AE65" s="65"/>
      <c r="AF65" s="121"/>
      <c r="AG65" s="17"/>
      <c r="AH65" s="52"/>
      <c r="AJ65" s="17"/>
      <c r="AK65" s="17"/>
      <c r="AL65" s="17"/>
      <c r="AM65" s="17"/>
      <c r="AO65" s="31" t="s">
        <v>57</v>
      </c>
    </row>
    <row r="66" spans="2:41" s="3" customFormat="1" ht="2.85" customHeight="1" x14ac:dyDescent="0.2">
      <c r="N66" s="3" t="s">
        <v>101</v>
      </c>
      <c r="P66" s="75"/>
      <c r="Q66" s="91"/>
      <c r="R66" s="6"/>
      <c r="S66" s="39"/>
      <c r="T66" s="6"/>
      <c r="U66" s="5"/>
      <c r="V66" s="52"/>
      <c r="W66" s="56"/>
      <c r="X66" s="15"/>
      <c r="Y66" s="52"/>
      <c r="Z66" s="39"/>
      <c r="AA66" s="39"/>
      <c r="AB66" s="55"/>
      <c r="AC66" s="17"/>
      <c r="AD66" s="15"/>
      <c r="AE66" s="65"/>
      <c r="AF66" s="121"/>
      <c r="AG66" s="39"/>
      <c r="AH66" s="52"/>
      <c r="AJ66" s="17"/>
      <c r="AK66" s="17"/>
      <c r="AL66" s="17"/>
      <c r="AM66" s="17"/>
      <c r="AO66" s="31"/>
    </row>
    <row r="67" spans="2:41" s="3" customFormat="1" ht="9.9499999999999993" customHeight="1" x14ac:dyDescent="0.2">
      <c r="C67" s="35"/>
      <c r="D67" s="40" t="s">
        <v>9</v>
      </c>
      <c r="E67" s="135" t="s">
        <v>151</v>
      </c>
      <c r="F67" s="135" t="s">
        <v>152</v>
      </c>
      <c r="G67" s="135"/>
      <c r="H67" s="135"/>
      <c r="I67" s="249" t="s">
        <v>153</v>
      </c>
      <c r="J67" s="135"/>
      <c r="K67" s="249" t="s">
        <v>154</v>
      </c>
      <c r="L67" s="135"/>
      <c r="M67" s="135"/>
      <c r="N67" s="135"/>
      <c r="O67" s="135"/>
      <c r="P67" s="135"/>
      <c r="S67" s="21"/>
      <c r="T67" s="68"/>
      <c r="U67" s="5"/>
      <c r="V67" s="52"/>
      <c r="W67" s="70"/>
      <c r="X67" s="70"/>
      <c r="Y67" s="52"/>
      <c r="Z67" s="39"/>
      <c r="AA67" s="39"/>
      <c r="AB67" s="55"/>
      <c r="AC67" s="17"/>
      <c r="AD67" s="15"/>
      <c r="AE67" s="65"/>
      <c r="AF67" s="121"/>
      <c r="AG67" s="17"/>
      <c r="AH67" s="52"/>
      <c r="AJ67" s="17"/>
      <c r="AK67" s="17"/>
      <c r="AL67" s="17"/>
      <c r="AM67" s="17"/>
      <c r="AO67" s="31"/>
    </row>
    <row r="68" spans="2:41" s="3" customFormat="1" ht="9.9499999999999993" customHeight="1" x14ac:dyDescent="0.2">
      <c r="C68" s="35"/>
      <c r="D68" s="40"/>
      <c r="E68" s="135" t="s">
        <v>155</v>
      </c>
      <c r="F68" s="135" t="s">
        <v>156</v>
      </c>
      <c r="G68" s="135"/>
      <c r="H68" s="135"/>
      <c r="I68" s="249" t="s">
        <v>157</v>
      </c>
      <c r="J68" s="135"/>
      <c r="K68" s="249" t="s">
        <v>158</v>
      </c>
      <c r="L68" s="135"/>
      <c r="M68" s="135"/>
      <c r="N68" s="135"/>
      <c r="O68" s="135"/>
      <c r="P68" s="135"/>
      <c r="S68" s="21"/>
      <c r="T68" s="68"/>
      <c r="U68" s="5"/>
      <c r="V68" s="52"/>
      <c r="W68" s="70"/>
      <c r="X68" s="70"/>
      <c r="Y68" s="52"/>
      <c r="Z68" s="39"/>
      <c r="AA68" s="39"/>
      <c r="AB68" s="55"/>
      <c r="AC68" s="17"/>
      <c r="AD68" s="15"/>
      <c r="AE68" s="65"/>
      <c r="AF68" s="121"/>
      <c r="AG68" s="17"/>
      <c r="AH68" s="52"/>
      <c r="AJ68" s="17"/>
      <c r="AK68" s="17"/>
      <c r="AL68" s="17"/>
      <c r="AM68" s="17"/>
      <c r="AO68" s="31"/>
    </row>
    <row r="69" spans="2:41" s="3" customFormat="1" ht="2.85" customHeight="1" x14ac:dyDescent="0.2">
      <c r="N69" s="3" t="s">
        <v>101</v>
      </c>
      <c r="P69" s="75"/>
      <c r="Q69" s="91"/>
      <c r="R69" s="6"/>
      <c r="S69" s="39"/>
      <c r="T69" s="6"/>
      <c r="U69" s="5"/>
      <c r="V69" s="52"/>
      <c r="W69" s="56"/>
      <c r="X69" s="15"/>
      <c r="Y69" s="52"/>
      <c r="Z69" s="39"/>
      <c r="AA69" s="39"/>
      <c r="AB69" s="55"/>
      <c r="AC69" s="17"/>
      <c r="AD69" s="15"/>
      <c r="AE69" s="65"/>
      <c r="AF69" s="121"/>
      <c r="AG69" s="39"/>
      <c r="AH69" s="52"/>
      <c r="AJ69" s="17"/>
      <c r="AK69" s="17"/>
      <c r="AL69" s="17"/>
      <c r="AM69" s="17"/>
      <c r="AO69" s="31"/>
    </row>
    <row r="70" spans="2:41" s="3" customFormat="1" ht="9.9499999999999993" customHeight="1" x14ac:dyDescent="0.2">
      <c r="B70" s="113" t="s">
        <v>105</v>
      </c>
      <c r="D70" s="40"/>
      <c r="E70" s="75" t="s">
        <v>159</v>
      </c>
      <c r="F70" s="75"/>
      <c r="G70" s="30" t="s">
        <v>112</v>
      </c>
      <c r="H70" s="30"/>
      <c r="I70" s="30" t="s">
        <v>122</v>
      </c>
      <c r="J70" s="30"/>
      <c r="K70" s="30"/>
      <c r="L70" s="30"/>
      <c r="M70" s="30"/>
      <c r="N70" s="30"/>
      <c r="P70" s="75" t="s">
        <v>160</v>
      </c>
      <c r="Q70" s="91" t="s">
        <v>13</v>
      </c>
      <c r="R70" s="29"/>
      <c r="S70" s="39">
        <f t="shared" ref="S70:S73" si="69">IF(Suggested="Yes",AA70,AG70)</f>
        <v>5.75</v>
      </c>
      <c r="T70" s="37" t="s">
        <v>46</v>
      </c>
      <c r="U70" s="5" t="str">
        <f>+Instructions!$B$3</f>
        <v>D</v>
      </c>
      <c r="V70" s="52"/>
      <c r="W70" s="56">
        <f>+Instructions!$C$22</f>
        <v>0</v>
      </c>
      <c r="X70" s="17">
        <f t="shared" ref="X70:X73" si="70">ROUND($AA70*(1-W70)+0.004999,2)</f>
        <v>5.75</v>
      </c>
      <c r="Y70" s="52"/>
      <c r="Z70" s="6" t="s">
        <v>225</v>
      </c>
      <c r="AA70" s="39">
        <v>5.75</v>
      </c>
      <c r="AB70" s="60">
        <f t="shared" ref="AB70:AB73" si="71">+W70</f>
        <v>0</v>
      </c>
      <c r="AC70" s="17">
        <f t="shared" ref="AC70:AC73" si="72">+X70</f>
        <v>5.75</v>
      </c>
      <c r="AD70" s="12">
        <f t="shared" ref="AD70:AD73" si="73">(AG70-AC70)/AG70</f>
        <v>0</v>
      </c>
      <c r="AE70" s="118"/>
      <c r="AF70" s="125">
        <v>1</v>
      </c>
      <c r="AG70" s="38">
        <f t="shared" ref="AG70:AG73" si="74">SUM(AJ70:AL70)+AE70</f>
        <v>5.75</v>
      </c>
      <c r="AH70" s="52"/>
      <c r="AJ70" s="17">
        <f t="shared" ref="AJ70:AJ73" si="75">ROUND(AC70/(1-VLOOKUP(AF70,Group,2,FALSE)),2)</f>
        <v>5.75</v>
      </c>
      <c r="AK70" s="17">
        <f t="shared" ref="AK70:AK73" si="76">IF(VLOOKUP(AF70,Group,5,FALSE)="YES",VLOOKUP(ROUND(ROUND(AJ70,1)-AJ70,2),Round,2,FALSE)+VLOOKUP(AF70,Group,6,FALSE),0)</f>
        <v>0</v>
      </c>
      <c r="AL70" s="17">
        <f t="shared" ref="AL70:AL73" si="77">IF(VLOOKUP(AF70,Group,7,FALSE)="",0,ROUND(AJ70-0.04999,1)-AJ70+AM70)</f>
        <v>0</v>
      </c>
      <c r="AM70" s="17" t="str">
        <f t="shared" ref="AM70:AM73" si="78">IF(VLOOKUP(AF70,Group,7,FALSE)="","",VLOOKUP(AF70,Group,7,FALSE))</f>
        <v/>
      </c>
      <c r="AO70" s="103" t="s">
        <v>57</v>
      </c>
    </row>
    <row r="71" spans="2:41" s="3" customFormat="1" ht="3.95" customHeight="1" x14ac:dyDescent="0.2">
      <c r="B71" s="116"/>
      <c r="D71" s="40"/>
      <c r="E71" s="75"/>
      <c r="F71" s="75"/>
      <c r="G71" s="30"/>
      <c r="H71" s="30"/>
      <c r="I71" s="30"/>
      <c r="J71" s="30"/>
      <c r="K71" s="30"/>
      <c r="L71" s="30"/>
      <c r="M71" s="30"/>
      <c r="N71" s="30"/>
      <c r="P71" s="75"/>
      <c r="Q71" s="91"/>
      <c r="R71" s="29"/>
      <c r="S71" s="39"/>
      <c r="T71" s="37"/>
      <c r="U71" s="5"/>
      <c r="V71" s="52"/>
      <c r="W71" s="56"/>
      <c r="X71" s="39"/>
      <c r="Y71" s="52"/>
      <c r="Z71" s="6"/>
      <c r="AA71" s="39"/>
      <c r="AB71" s="60"/>
      <c r="AC71" s="17"/>
      <c r="AD71" s="12"/>
      <c r="AE71" s="76"/>
      <c r="AF71" s="272"/>
      <c r="AG71" s="39"/>
      <c r="AH71" s="52"/>
      <c r="AJ71" s="17"/>
      <c r="AK71" s="17"/>
      <c r="AL71" s="17"/>
      <c r="AM71" s="17"/>
      <c r="AO71" s="103"/>
    </row>
    <row r="72" spans="2:41" s="3" customFormat="1" ht="9.9499999999999993" customHeight="1" x14ac:dyDescent="0.2">
      <c r="B72" s="114" t="s">
        <v>106</v>
      </c>
      <c r="D72" s="40"/>
      <c r="E72" s="75" t="s">
        <v>140</v>
      </c>
      <c r="F72" s="75"/>
      <c r="G72" s="30"/>
      <c r="H72" s="30"/>
      <c r="I72" s="30" t="s">
        <v>141</v>
      </c>
      <c r="J72" s="30"/>
      <c r="K72" s="30"/>
      <c r="L72" s="30"/>
      <c r="M72" s="30"/>
      <c r="N72" s="30"/>
      <c r="P72" s="75" t="s">
        <v>143</v>
      </c>
      <c r="Q72" s="91"/>
      <c r="R72" s="29"/>
      <c r="S72" s="39">
        <f t="shared" si="69"/>
        <v>60.7</v>
      </c>
      <c r="T72" s="37" t="s">
        <v>45</v>
      </c>
      <c r="U72" s="5" t="str">
        <f>+Instructions!$B$3</f>
        <v>D</v>
      </c>
      <c r="V72" s="52"/>
      <c r="W72" s="56">
        <f>+Instructions!$C$22</f>
        <v>0</v>
      </c>
      <c r="X72" s="39">
        <f t="shared" si="70"/>
        <v>60.7</v>
      </c>
      <c r="Y72" s="52"/>
      <c r="Z72" s="6" t="s">
        <v>225</v>
      </c>
      <c r="AA72" s="39">
        <v>60.7</v>
      </c>
      <c r="AB72" s="60">
        <f t="shared" si="71"/>
        <v>0</v>
      </c>
      <c r="AC72" s="39">
        <f t="shared" si="72"/>
        <v>60.7</v>
      </c>
      <c r="AD72" s="60">
        <f t="shared" si="73"/>
        <v>0</v>
      </c>
      <c r="AE72" s="118"/>
      <c r="AF72" s="127">
        <v>2</v>
      </c>
      <c r="AG72" s="44">
        <f t="shared" si="74"/>
        <v>60.7</v>
      </c>
      <c r="AH72" s="52"/>
      <c r="AJ72" s="17">
        <f t="shared" si="75"/>
        <v>60.7</v>
      </c>
      <c r="AK72" s="17">
        <f t="shared" si="76"/>
        <v>0</v>
      </c>
      <c r="AL72" s="17">
        <f t="shared" si="77"/>
        <v>0</v>
      </c>
      <c r="AM72" s="17" t="str">
        <f t="shared" si="78"/>
        <v/>
      </c>
      <c r="AO72" s="103" t="s">
        <v>57</v>
      </c>
    </row>
    <row r="73" spans="2:41" s="3" customFormat="1" ht="9.9499999999999993" customHeight="1" x14ac:dyDescent="0.2">
      <c r="B73" s="114" t="s">
        <v>106</v>
      </c>
      <c r="D73" s="40"/>
      <c r="E73" s="75" t="s">
        <v>140</v>
      </c>
      <c r="F73" s="75"/>
      <c r="G73" s="30"/>
      <c r="H73" s="30"/>
      <c r="I73" s="30" t="s">
        <v>161</v>
      </c>
      <c r="J73" s="30"/>
      <c r="K73" s="30"/>
      <c r="L73" s="30"/>
      <c r="M73" s="30"/>
      <c r="N73" s="30"/>
      <c r="P73" s="75" t="s">
        <v>144</v>
      </c>
      <c r="Q73" s="91"/>
      <c r="R73" s="29"/>
      <c r="S73" s="39">
        <f t="shared" si="69"/>
        <v>128</v>
      </c>
      <c r="T73" s="37" t="s">
        <v>45</v>
      </c>
      <c r="U73" s="5" t="str">
        <f>+Instructions!$B$3</f>
        <v>D</v>
      </c>
      <c r="V73" s="52"/>
      <c r="W73" s="56">
        <f>+Instructions!$C$22</f>
        <v>0</v>
      </c>
      <c r="X73" s="39">
        <f t="shared" si="70"/>
        <v>128</v>
      </c>
      <c r="Y73" s="52"/>
      <c r="Z73" s="6" t="s">
        <v>225</v>
      </c>
      <c r="AA73" s="39">
        <v>128</v>
      </c>
      <c r="AB73" s="60">
        <f t="shared" si="71"/>
        <v>0</v>
      </c>
      <c r="AC73" s="39">
        <f t="shared" si="72"/>
        <v>128</v>
      </c>
      <c r="AD73" s="60">
        <f t="shared" si="73"/>
        <v>0</v>
      </c>
      <c r="AE73" s="118"/>
      <c r="AF73" s="127">
        <v>2</v>
      </c>
      <c r="AG73" s="44">
        <f t="shared" si="74"/>
        <v>128</v>
      </c>
      <c r="AH73" s="52"/>
      <c r="AJ73" s="17">
        <f t="shared" si="75"/>
        <v>128</v>
      </c>
      <c r="AK73" s="17">
        <f t="shared" si="76"/>
        <v>0</v>
      </c>
      <c r="AL73" s="17">
        <f t="shared" si="77"/>
        <v>0</v>
      </c>
      <c r="AM73" s="17" t="str">
        <f t="shared" si="78"/>
        <v/>
      </c>
      <c r="AO73" s="103" t="s">
        <v>57</v>
      </c>
    </row>
    <row r="74" spans="2:41" s="3" customFormat="1" ht="2.85" customHeight="1" x14ac:dyDescent="0.2">
      <c r="N74" s="3" t="s">
        <v>101</v>
      </c>
      <c r="P74" s="75"/>
      <c r="Q74" s="91"/>
      <c r="R74" s="6"/>
      <c r="S74" s="39"/>
      <c r="T74" s="6"/>
      <c r="U74" s="5"/>
      <c r="V74" s="52"/>
      <c r="W74" s="56"/>
      <c r="X74" s="15"/>
      <c r="Y74" s="52"/>
      <c r="Z74" s="39"/>
      <c r="AA74" s="39"/>
      <c r="AB74" s="55"/>
      <c r="AC74" s="17"/>
      <c r="AD74" s="15"/>
      <c r="AE74" s="65"/>
      <c r="AF74" s="121"/>
      <c r="AG74" s="39"/>
      <c r="AH74" s="52"/>
      <c r="AJ74" s="17"/>
      <c r="AK74" s="17"/>
      <c r="AL74" s="17"/>
      <c r="AM74" s="17"/>
      <c r="AO74" s="31"/>
    </row>
    <row r="75" spans="2:41" s="3" customFormat="1" ht="9.9499999999999993" customHeight="1" x14ac:dyDescent="0.2">
      <c r="C75" s="74" t="s">
        <v>163</v>
      </c>
      <c r="P75" s="75"/>
      <c r="Q75" s="91"/>
      <c r="R75" s="80" t="s">
        <v>95</v>
      </c>
      <c r="S75" s="204" t="s">
        <v>162</v>
      </c>
      <c r="T75" s="205"/>
      <c r="U75" s="5"/>
      <c r="V75" s="52"/>
      <c r="W75" s="56"/>
      <c r="X75" s="15"/>
      <c r="Y75" s="52"/>
      <c r="Z75" s="39"/>
      <c r="AA75" s="39"/>
      <c r="AB75" s="55"/>
      <c r="AC75" s="17"/>
      <c r="AD75" s="15"/>
      <c r="AE75" s="65"/>
      <c r="AF75" s="121"/>
      <c r="AG75" s="39"/>
      <c r="AH75" s="52"/>
      <c r="AJ75" s="17"/>
      <c r="AK75" s="17"/>
      <c r="AL75" s="17"/>
      <c r="AM75" s="17"/>
      <c r="AO75" s="31" t="s">
        <v>57</v>
      </c>
    </row>
    <row r="76" spans="2:41" s="3" customFormat="1" ht="2.85" customHeight="1" x14ac:dyDescent="0.2">
      <c r="P76" s="75"/>
      <c r="Q76" s="91"/>
      <c r="R76" s="6"/>
      <c r="S76" s="39"/>
      <c r="T76" s="6"/>
      <c r="U76" s="5"/>
      <c r="V76" s="52"/>
      <c r="W76" s="56"/>
      <c r="X76" s="15"/>
      <c r="Y76" s="52"/>
      <c r="Z76" s="39"/>
      <c r="AA76" s="39"/>
      <c r="AB76" s="55"/>
      <c r="AC76" s="17"/>
      <c r="AD76" s="15"/>
      <c r="AE76" s="65"/>
      <c r="AF76" s="121"/>
      <c r="AG76" s="39"/>
      <c r="AH76" s="52"/>
      <c r="AJ76" s="17"/>
      <c r="AK76" s="17"/>
      <c r="AL76" s="17"/>
      <c r="AM76" s="17"/>
      <c r="AO76" s="31"/>
    </row>
    <row r="77" spans="2:41" s="3" customFormat="1" ht="9.9499999999999993" customHeight="1" x14ac:dyDescent="0.2">
      <c r="C77" s="35"/>
      <c r="D77" s="40" t="s">
        <v>88</v>
      </c>
      <c r="E77" s="135" t="s">
        <v>164</v>
      </c>
      <c r="F77" s="135"/>
      <c r="G77" s="135" t="s">
        <v>165</v>
      </c>
      <c r="H77" s="135"/>
      <c r="I77" s="249" t="s">
        <v>166</v>
      </c>
      <c r="J77" s="135"/>
      <c r="K77" s="249" t="s">
        <v>167</v>
      </c>
      <c r="L77" s="135"/>
      <c r="M77" s="135"/>
      <c r="N77" s="135"/>
      <c r="O77" s="135"/>
      <c r="P77" s="135"/>
      <c r="S77" s="21"/>
      <c r="T77" s="68"/>
      <c r="U77" s="5"/>
      <c r="V77" s="52"/>
      <c r="W77" s="70"/>
      <c r="X77" s="70"/>
      <c r="Y77" s="52"/>
      <c r="Z77" s="39"/>
      <c r="AA77" s="39"/>
      <c r="AB77" s="55"/>
      <c r="AC77" s="17"/>
      <c r="AD77" s="15"/>
      <c r="AE77" s="65"/>
      <c r="AF77" s="121"/>
      <c r="AG77" s="17"/>
      <c r="AH77" s="52"/>
      <c r="AJ77" s="17"/>
      <c r="AK77" s="17"/>
      <c r="AL77" s="17"/>
      <c r="AM77" s="17"/>
      <c r="AO77" s="31"/>
    </row>
    <row r="78" spans="2:41" s="3" customFormat="1" ht="9.9499999999999993" customHeight="1" x14ac:dyDescent="0.2">
      <c r="C78" s="35"/>
      <c r="D78" s="40"/>
      <c r="E78" s="135" t="s">
        <v>168</v>
      </c>
      <c r="F78" s="135"/>
      <c r="G78" s="135" t="s">
        <v>169</v>
      </c>
      <c r="H78" s="135"/>
      <c r="I78" s="249" t="s">
        <v>170</v>
      </c>
      <c r="J78" s="135"/>
      <c r="K78" s="135"/>
      <c r="L78" s="135"/>
      <c r="M78" s="135"/>
      <c r="N78" s="135"/>
      <c r="O78" s="135"/>
      <c r="P78" s="135"/>
      <c r="S78" s="21"/>
      <c r="T78" s="68"/>
      <c r="U78" s="5"/>
      <c r="V78" s="52"/>
      <c r="W78" s="70"/>
      <c r="X78" s="70"/>
      <c r="Y78" s="52"/>
      <c r="Z78" s="39"/>
      <c r="AA78" s="39"/>
      <c r="AB78" s="55"/>
      <c r="AC78" s="17"/>
      <c r="AD78" s="15"/>
      <c r="AE78" s="65"/>
      <c r="AF78" s="121"/>
      <c r="AG78" s="17"/>
      <c r="AH78" s="52"/>
      <c r="AJ78" s="17"/>
      <c r="AK78" s="17"/>
      <c r="AL78" s="17"/>
      <c r="AM78" s="17"/>
      <c r="AO78" s="31"/>
    </row>
    <row r="79" spans="2:41" s="3" customFormat="1" ht="3" customHeight="1" x14ac:dyDescent="0.2">
      <c r="N79" s="3" t="s">
        <v>101</v>
      </c>
      <c r="P79" s="75"/>
      <c r="Q79" s="91"/>
      <c r="R79" s="6"/>
      <c r="S79" s="39"/>
      <c r="T79" s="6"/>
      <c r="U79" s="5"/>
      <c r="V79" s="52"/>
      <c r="W79" s="56"/>
      <c r="X79" s="15"/>
      <c r="Y79" s="52"/>
      <c r="Z79" s="39"/>
      <c r="AA79" s="39"/>
      <c r="AB79" s="55"/>
      <c r="AC79" s="17"/>
      <c r="AD79" s="15"/>
      <c r="AE79" s="65"/>
      <c r="AF79" s="121"/>
      <c r="AG79" s="39"/>
      <c r="AH79" s="52"/>
      <c r="AJ79" s="17"/>
      <c r="AK79" s="17"/>
      <c r="AL79" s="17"/>
      <c r="AM79" s="17"/>
      <c r="AO79" s="31"/>
    </row>
    <row r="80" spans="2:41" s="3" customFormat="1" ht="9.9499999999999993" customHeight="1" x14ac:dyDescent="0.2">
      <c r="B80" s="113" t="s">
        <v>105</v>
      </c>
      <c r="D80" s="40"/>
      <c r="E80" s="75" t="s">
        <v>159</v>
      </c>
      <c r="F80" s="75"/>
      <c r="G80" s="30" t="s">
        <v>112</v>
      </c>
      <c r="H80" s="30"/>
      <c r="I80" s="30" t="s">
        <v>122</v>
      </c>
      <c r="J80" s="30"/>
      <c r="K80" s="30"/>
      <c r="L80" s="30"/>
      <c r="M80" s="30"/>
      <c r="N80" s="30"/>
      <c r="P80" s="75" t="s">
        <v>160</v>
      </c>
      <c r="Q80" s="91" t="s">
        <v>13</v>
      </c>
      <c r="R80" s="29"/>
      <c r="S80" s="39">
        <f t="shared" ref="S80" si="79">IF(Suggested="Yes",AA80,AG80)</f>
        <v>5.75</v>
      </c>
      <c r="T80" s="37" t="s">
        <v>46</v>
      </c>
      <c r="U80" s="5" t="str">
        <f>+Instructions!$B$3</f>
        <v>D</v>
      </c>
      <c r="V80" s="52"/>
      <c r="W80" s="56">
        <f>+Instructions!$C$22</f>
        <v>0</v>
      </c>
      <c r="X80" s="17">
        <f t="shared" ref="X80" si="80">ROUND($AA80*(1-W80)+0.004999,2)</f>
        <v>5.75</v>
      </c>
      <c r="Y80" s="52"/>
      <c r="Z80" s="6" t="s">
        <v>225</v>
      </c>
      <c r="AA80" s="39">
        <v>5.75</v>
      </c>
      <c r="AB80" s="60">
        <f t="shared" ref="AB80" si="81">+W80</f>
        <v>0</v>
      </c>
      <c r="AC80" s="17">
        <f t="shared" ref="AC80" si="82">+X80</f>
        <v>5.75</v>
      </c>
      <c r="AD80" s="12">
        <f t="shared" ref="AD80" si="83">(AG80-AC80)/AG80</f>
        <v>0</v>
      </c>
      <c r="AE80" s="118"/>
      <c r="AF80" s="125">
        <v>1</v>
      </c>
      <c r="AG80" s="38">
        <f t="shared" ref="AG80" si="84">SUM(AJ80:AL80)+AE80</f>
        <v>5.75</v>
      </c>
      <c r="AH80" s="52"/>
      <c r="AJ80" s="17">
        <f t="shared" ref="AJ80" si="85">ROUND(AC80/(1-VLOOKUP(AF80,Group,2,FALSE)),2)</f>
        <v>5.75</v>
      </c>
      <c r="AK80" s="17">
        <f t="shared" ref="AK80" si="86">IF(VLOOKUP(AF80,Group,5,FALSE)="YES",VLOOKUP(ROUND(ROUND(AJ80,1)-AJ80,2),Round,2,FALSE)+VLOOKUP(AF80,Group,6,FALSE),0)</f>
        <v>0</v>
      </c>
      <c r="AL80" s="17">
        <f t="shared" ref="AL80" si="87">IF(VLOOKUP(AF80,Group,7,FALSE)="",0,ROUND(AJ80-0.04999,1)-AJ80+AM80)</f>
        <v>0</v>
      </c>
      <c r="AM80" s="17" t="str">
        <f t="shared" ref="AM80" si="88">IF(VLOOKUP(AF80,Group,7,FALSE)="","",VLOOKUP(AF80,Group,7,FALSE))</f>
        <v/>
      </c>
      <c r="AO80" s="103" t="s">
        <v>57</v>
      </c>
    </row>
    <row r="81" spans="2:41" s="3" customFormat="1" ht="3.95" customHeight="1" x14ac:dyDescent="0.2">
      <c r="B81" s="116"/>
      <c r="D81" s="40"/>
      <c r="E81" s="75"/>
      <c r="F81" s="75"/>
      <c r="G81" s="30"/>
      <c r="H81" s="30"/>
      <c r="I81" s="30"/>
      <c r="J81" s="30"/>
      <c r="K81" s="30"/>
      <c r="L81" s="30"/>
      <c r="M81" s="30"/>
      <c r="N81" s="30"/>
      <c r="P81" s="75"/>
      <c r="Q81" s="91"/>
      <c r="R81" s="29"/>
      <c r="S81" s="39"/>
      <c r="T81" s="37"/>
      <c r="U81" s="5"/>
      <c r="V81" s="52"/>
      <c r="W81" s="56"/>
      <c r="X81" s="17"/>
      <c r="Y81" s="52"/>
      <c r="Z81" s="6"/>
      <c r="AA81" s="39"/>
      <c r="AB81" s="60"/>
      <c r="AC81" s="17"/>
      <c r="AD81" s="12"/>
      <c r="AE81" s="76"/>
      <c r="AF81" s="272"/>
      <c r="AG81" s="39"/>
      <c r="AH81" s="52"/>
      <c r="AJ81" s="17"/>
      <c r="AK81" s="17"/>
      <c r="AL81" s="17"/>
      <c r="AM81" s="17"/>
      <c r="AO81" s="103"/>
    </row>
    <row r="82" spans="2:41" s="3" customFormat="1" ht="9.9499999999999993" customHeight="1" x14ac:dyDescent="0.2">
      <c r="B82" s="114" t="s">
        <v>106</v>
      </c>
      <c r="D82" s="40"/>
      <c r="E82" s="75" t="s">
        <v>140</v>
      </c>
      <c r="F82" s="75"/>
      <c r="G82" s="30"/>
      <c r="H82" s="30"/>
      <c r="I82" s="30" t="s">
        <v>141</v>
      </c>
      <c r="J82" s="30"/>
      <c r="K82" s="30"/>
      <c r="L82" s="30"/>
      <c r="M82" s="30"/>
      <c r="N82" s="30"/>
      <c r="P82" s="75" t="s">
        <v>143</v>
      </c>
      <c r="Q82" s="91"/>
      <c r="R82" s="29"/>
      <c r="S82" s="39">
        <f t="shared" ref="S82:S83" si="89">IF(Suggested="Yes",AA82,AG82)</f>
        <v>60.7</v>
      </c>
      <c r="T82" s="37" t="s">
        <v>45</v>
      </c>
      <c r="U82" s="5" t="str">
        <f>+Instructions!$B$3</f>
        <v>D</v>
      </c>
      <c r="V82" s="52"/>
      <c r="W82" s="56">
        <f>+Instructions!$C$22</f>
        <v>0</v>
      </c>
      <c r="X82" s="39">
        <f t="shared" ref="X82:X83" si="90">ROUND($AA82*(1-W82)+0.004999,2)</f>
        <v>60.7</v>
      </c>
      <c r="Y82" s="52"/>
      <c r="Z82" s="6" t="s">
        <v>225</v>
      </c>
      <c r="AA82" s="39">
        <v>60.7</v>
      </c>
      <c r="AB82" s="60">
        <f t="shared" ref="AB82:AB83" si="91">+W82</f>
        <v>0</v>
      </c>
      <c r="AC82" s="39">
        <f t="shared" ref="AC82:AC83" si="92">+X82</f>
        <v>60.7</v>
      </c>
      <c r="AD82" s="60">
        <f t="shared" ref="AD82:AD83" si="93">(AG82-AC82)/AG82</f>
        <v>0</v>
      </c>
      <c r="AE82" s="118"/>
      <c r="AF82" s="127">
        <v>2</v>
      </c>
      <c r="AG82" s="44">
        <f t="shared" ref="AG82:AG83" si="94">SUM(AJ82:AL82)+AE82</f>
        <v>60.7</v>
      </c>
      <c r="AH82" s="52"/>
      <c r="AJ82" s="17">
        <f t="shared" ref="AJ82:AJ83" si="95">ROUND(AC82/(1-VLOOKUP(AF82,Group,2,FALSE)),2)</f>
        <v>60.7</v>
      </c>
      <c r="AK82" s="17">
        <f t="shared" ref="AK82:AK83" si="96">IF(VLOOKUP(AF82,Group,5,FALSE)="YES",VLOOKUP(ROUND(ROUND(AJ82,1)-AJ82,2),Round,2,FALSE)+VLOOKUP(AF82,Group,6,FALSE),0)</f>
        <v>0</v>
      </c>
      <c r="AL82" s="17">
        <f t="shared" ref="AL82:AL83" si="97">IF(VLOOKUP(AF82,Group,7,FALSE)="",0,ROUND(AJ82-0.04999,1)-AJ82+AM82)</f>
        <v>0</v>
      </c>
      <c r="AM82" s="17" t="str">
        <f t="shared" ref="AM82:AM83" si="98">IF(VLOOKUP(AF82,Group,7,FALSE)="","",VLOOKUP(AF82,Group,7,FALSE))</f>
        <v/>
      </c>
      <c r="AO82" s="103" t="s">
        <v>57</v>
      </c>
    </row>
    <row r="83" spans="2:41" s="3" customFormat="1" ht="9.9499999999999993" customHeight="1" x14ac:dyDescent="0.2">
      <c r="B83" s="114" t="s">
        <v>106</v>
      </c>
      <c r="D83" s="40"/>
      <c r="E83" s="75" t="s">
        <v>140</v>
      </c>
      <c r="F83" s="75"/>
      <c r="G83" s="30"/>
      <c r="H83" s="30"/>
      <c r="I83" s="30" t="s">
        <v>161</v>
      </c>
      <c r="J83" s="30"/>
      <c r="K83" s="30"/>
      <c r="L83" s="30"/>
      <c r="M83" s="30"/>
      <c r="N83" s="30"/>
      <c r="P83" s="75" t="s">
        <v>144</v>
      </c>
      <c r="Q83" s="91"/>
      <c r="R83" s="29"/>
      <c r="S83" s="39">
        <f t="shared" si="89"/>
        <v>128</v>
      </c>
      <c r="T83" s="37" t="s">
        <v>45</v>
      </c>
      <c r="U83" s="5" t="str">
        <f>+Instructions!$B$3</f>
        <v>D</v>
      </c>
      <c r="V83" s="52"/>
      <c r="W83" s="56">
        <f>+Instructions!$C$22</f>
        <v>0</v>
      </c>
      <c r="X83" s="39">
        <f t="shared" si="90"/>
        <v>128</v>
      </c>
      <c r="Y83" s="52"/>
      <c r="Z83" s="6" t="s">
        <v>225</v>
      </c>
      <c r="AA83" s="39">
        <v>128</v>
      </c>
      <c r="AB83" s="60">
        <f t="shared" si="91"/>
        <v>0</v>
      </c>
      <c r="AC83" s="39">
        <f t="shared" si="92"/>
        <v>128</v>
      </c>
      <c r="AD83" s="60">
        <f t="shared" si="93"/>
        <v>0</v>
      </c>
      <c r="AE83" s="118"/>
      <c r="AF83" s="127">
        <v>2</v>
      </c>
      <c r="AG83" s="44">
        <f t="shared" si="94"/>
        <v>128</v>
      </c>
      <c r="AH83" s="52"/>
      <c r="AJ83" s="17">
        <f t="shared" si="95"/>
        <v>128</v>
      </c>
      <c r="AK83" s="17">
        <f t="shared" si="96"/>
        <v>0</v>
      </c>
      <c r="AL83" s="17">
        <f t="shared" si="97"/>
        <v>0</v>
      </c>
      <c r="AM83" s="17" t="str">
        <f t="shared" si="98"/>
        <v/>
      </c>
      <c r="AO83" s="103" t="s">
        <v>57</v>
      </c>
    </row>
    <row r="84" spans="2:41" s="3" customFormat="1" ht="3.95" customHeight="1" x14ac:dyDescent="0.2">
      <c r="P84" s="75"/>
      <c r="Q84" s="91"/>
      <c r="R84" s="6"/>
      <c r="S84" s="39"/>
      <c r="T84" s="6"/>
      <c r="U84" s="5"/>
      <c r="V84" s="52"/>
      <c r="W84" s="56"/>
      <c r="X84" s="15"/>
      <c r="Y84" s="52"/>
      <c r="Z84" s="39"/>
      <c r="AA84" s="39"/>
      <c r="AB84" s="55"/>
      <c r="AC84" s="17"/>
      <c r="AD84" s="15"/>
      <c r="AE84" s="65"/>
      <c r="AF84" s="121"/>
      <c r="AG84" s="39"/>
      <c r="AH84" s="52"/>
      <c r="AJ84" s="17"/>
      <c r="AK84" s="17"/>
      <c r="AL84" s="17"/>
      <c r="AM84" s="17"/>
      <c r="AO84" s="31"/>
    </row>
    <row r="85" spans="2:41" s="3" customFormat="1" ht="9.9499999999999993" customHeight="1" x14ac:dyDescent="0.2">
      <c r="C85" s="268" t="s">
        <v>172</v>
      </c>
      <c r="D85" s="269"/>
      <c r="E85" s="269"/>
      <c r="F85" s="270"/>
      <c r="G85" s="270"/>
      <c r="H85" s="270"/>
      <c r="I85" s="270"/>
      <c r="J85" s="270"/>
      <c r="K85" s="226"/>
      <c r="L85" s="226"/>
      <c r="M85" s="226"/>
      <c r="N85" s="226" t="s">
        <v>86</v>
      </c>
      <c r="O85" s="226" t="s">
        <v>86</v>
      </c>
      <c r="P85" s="227"/>
      <c r="Q85" s="228"/>
      <c r="R85" s="229" t="s">
        <v>95</v>
      </c>
      <c r="S85" s="250" t="s">
        <v>171</v>
      </c>
      <c r="T85" s="230"/>
      <c r="U85" s="5"/>
      <c r="V85" s="52"/>
      <c r="W85" s="70"/>
      <c r="X85" s="70"/>
      <c r="Y85" s="52"/>
      <c r="Z85" s="39"/>
      <c r="AA85" s="39"/>
      <c r="AB85" s="55"/>
      <c r="AC85" s="17"/>
      <c r="AD85" s="15"/>
      <c r="AE85" s="65"/>
      <c r="AF85" s="121"/>
      <c r="AG85" s="17"/>
      <c r="AH85" s="52"/>
      <c r="AJ85" s="17"/>
      <c r="AK85" s="17"/>
      <c r="AL85" s="17"/>
      <c r="AM85" s="17"/>
      <c r="AO85" s="31" t="s">
        <v>57</v>
      </c>
    </row>
    <row r="86" spans="2:41" s="3" customFormat="1" ht="2.85" customHeight="1" x14ac:dyDescent="0.2">
      <c r="C86" s="270"/>
      <c r="D86" s="270"/>
      <c r="E86" s="270"/>
      <c r="F86" s="270"/>
      <c r="G86" s="270"/>
      <c r="H86" s="270"/>
      <c r="I86" s="270"/>
      <c r="J86" s="270"/>
      <c r="K86" s="226"/>
      <c r="L86" s="226"/>
      <c r="M86" s="226"/>
      <c r="N86" s="226"/>
      <c r="O86" s="226"/>
      <c r="P86" s="231"/>
      <c r="Q86" s="232"/>
      <c r="R86" s="228"/>
      <c r="S86" s="233"/>
      <c r="T86" s="228"/>
      <c r="U86" s="5"/>
      <c r="V86" s="52"/>
      <c r="W86" s="56"/>
      <c r="X86" s="15"/>
      <c r="Y86" s="52"/>
      <c r="Z86" s="39"/>
      <c r="AA86" s="39"/>
      <c r="AB86" s="55"/>
      <c r="AC86" s="17"/>
      <c r="AD86" s="15"/>
      <c r="AE86" s="65"/>
      <c r="AF86" s="121"/>
      <c r="AG86" s="39"/>
      <c r="AH86" s="52"/>
      <c r="AJ86" s="17"/>
      <c r="AK86" s="17"/>
      <c r="AL86" s="17"/>
      <c r="AM86" s="17"/>
      <c r="AO86" s="31"/>
    </row>
    <row r="87" spans="2:41" s="3" customFormat="1" ht="9.9499999999999993" customHeight="1" x14ac:dyDescent="0.2">
      <c r="C87" s="271"/>
      <c r="D87" s="234" t="s">
        <v>9</v>
      </c>
      <c r="E87" s="235" t="s">
        <v>173</v>
      </c>
      <c r="F87" s="235"/>
      <c r="G87" s="235"/>
      <c r="H87" s="235"/>
      <c r="I87" s="235"/>
      <c r="J87" s="235"/>
      <c r="K87" s="235"/>
      <c r="L87" s="235"/>
      <c r="M87" s="235"/>
      <c r="N87" s="235"/>
      <c r="O87" s="235"/>
      <c r="P87" s="235"/>
      <c r="Q87" s="226"/>
      <c r="R87" s="226"/>
      <c r="S87" s="236"/>
      <c r="T87" s="237"/>
      <c r="U87" s="5"/>
      <c r="V87" s="52"/>
      <c r="W87" s="70"/>
      <c r="X87" s="70"/>
      <c r="Y87" s="52"/>
      <c r="Z87" s="39"/>
      <c r="AA87" s="39"/>
      <c r="AB87" s="55"/>
      <c r="AC87" s="17"/>
      <c r="AD87" s="15"/>
      <c r="AE87" s="65"/>
      <c r="AF87" s="121"/>
      <c r="AG87" s="17"/>
      <c r="AH87" s="52"/>
      <c r="AJ87" s="17"/>
      <c r="AK87" s="17"/>
      <c r="AL87" s="17"/>
      <c r="AM87" s="17"/>
      <c r="AO87" s="31"/>
    </row>
    <row r="88" spans="2:41" s="3" customFormat="1" ht="3" customHeight="1" x14ac:dyDescent="0.2">
      <c r="C88" s="195"/>
      <c r="D88" s="195"/>
      <c r="E88" s="195"/>
      <c r="F88" s="195"/>
      <c r="G88" s="195"/>
      <c r="H88" s="195"/>
      <c r="I88" s="195"/>
      <c r="J88" s="195"/>
      <c r="N88" s="3" t="s">
        <v>101</v>
      </c>
      <c r="P88" s="75"/>
      <c r="Q88" s="91"/>
      <c r="R88" s="6"/>
      <c r="S88" s="39"/>
      <c r="T88" s="6"/>
      <c r="U88" s="5"/>
      <c r="V88" s="52"/>
      <c r="W88" s="56"/>
      <c r="X88" s="15"/>
      <c r="Y88" s="52"/>
      <c r="Z88" s="39"/>
      <c r="AA88" s="39"/>
      <c r="AB88" s="55"/>
      <c r="AC88" s="17"/>
      <c r="AD88" s="15"/>
      <c r="AE88" s="65"/>
      <c r="AF88" s="121"/>
      <c r="AG88" s="39"/>
      <c r="AH88" s="52"/>
      <c r="AJ88" s="17"/>
      <c r="AK88" s="17"/>
      <c r="AL88" s="17"/>
      <c r="AM88" s="17"/>
      <c r="AO88" s="31"/>
    </row>
    <row r="89" spans="2:41" s="3" customFormat="1" ht="9.9499999999999993" customHeight="1" x14ac:dyDescent="0.2">
      <c r="B89" s="112" t="s">
        <v>107</v>
      </c>
      <c r="C89" s="195"/>
      <c r="D89" s="40"/>
      <c r="E89" s="136" t="s">
        <v>174</v>
      </c>
      <c r="F89" s="136"/>
      <c r="G89" s="135" t="s">
        <v>138</v>
      </c>
      <c r="H89" s="135"/>
      <c r="I89" s="135" t="s">
        <v>122</v>
      </c>
      <c r="J89" s="135"/>
      <c r="K89" s="30"/>
      <c r="L89" s="30"/>
      <c r="M89" s="30"/>
      <c r="N89" s="30"/>
      <c r="P89" s="136" t="s">
        <v>123</v>
      </c>
      <c r="Q89" s="251" t="s">
        <v>13</v>
      </c>
      <c r="R89" s="219" t="s">
        <v>51</v>
      </c>
      <c r="S89" s="252">
        <f t="shared" ref="S89" si="99">IF(Suggested="Yes",AA89,AG89)</f>
        <v>4.95</v>
      </c>
      <c r="T89" s="253" t="s">
        <v>46</v>
      </c>
      <c r="U89" s="5" t="str">
        <f>+Instructions!$B$3</f>
        <v>D</v>
      </c>
      <c r="V89" s="52"/>
      <c r="W89" s="56">
        <f>+Instructions!$C$22</f>
        <v>0</v>
      </c>
      <c r="X89" s="17">
        <f t="shared" ref="X89" si="100">ROUND($AA89*(1-W89)+0.004999,2)</f>
        <v>4.95</v>
      </c>
      <c r="Y89" s="52"/>
      <c r="Z89" s="6" t="s">
        <v>225</v>
      </c>
      <c r="AA89" s="39">
        <v>4.95</v>
      </c>
      <c r="AB89" s="60">
        <f t="shared" ref="AB89" si="101">+W89</f>
        <v>0</v>
      </c>
      <c r="AC89" s="17">
        <f t="shared" ref="AC89" si="102">+X89</f>
        <v>4.95</v>
      </c>
      <c r="AD89" s="12">
        <f t="shared" ref="AD89" si="103">(AG89-AC89)/AG89</f>
        <v>0</v>
      </c>
      <c r="AE89" s="118"/>
      <c r="AF89" s="126">
        <v>3</v>
      </c>
      <c r="AG89" s="53">
        <f t="shared" ref="AG89" si="104">SUM(AJ89:AL89)+AE89</f>
        <v>4.95</v>
      </c>
      <c r="AH89" s="52"/>
      <c r="AJ89" s="17">
        <f t="shared" ref="AJ89" si="105">ROUND(AC89/(1-VLOOKUP(AF89,Group,2,FALSE)),2)</f>
        <v>4.95</v>
      </c>
      <c r="AK89" s="17">
        <f t="shared" ref="AK89" si="106">IF(VLOOKUP(AF89,Group,5,FALSE)="YES",VLOOKUP(ROUND(ROUND(AJ89,1)-AJ89,2),Round,2,FALSE)+VLOOKUP(AF89,Group,6,FALSE),0)</f>
        <v>0</v>
      </c>
      <c r="AL89" s="17">
        <f t="shared" ref="AL89" si="107">IF(VLOOKUP(AF89,Group,7,FALSE)="",0,ROUND(AJ89-0.04999,1)-AJ89+AM89)</f>
        <v>0</v>
      </c>
      <c r="AM89" s="17" t="str">
        <f t="shared" ref="AM89" si="108">IF(VLOOKUP(AF89,Group,7,FALSE)="","",VLOOKUP(AF89,Group,7,FALSE))</f>
        <v/>
      </c>
      <c r="AO89" s="103" t="s">
        <v>57</v>
      </c>
    </row>
    <row r="90" spans="2:41" s="3" customFormat="1" ht="9.9499999999999993" customHeight="1" x14ac:dyDescent="0.2">
      <c r="B90" s="116"/>
      <c r="D90" s="40" t="s">
        <v>94</v>
      </c>
      <c r="E90" s="257" t="s">
        <v>175</v>
      </c>
      <c r="F90" s="75"/>
      <c r="G90" s="30"/>
      <c r="H90" s="30"/>
      <c r="I90" s="30"/>
      <c r="J90" s="30"/>
      <c r="K90" s="30"/>
      <c r="L90" s="30"/>
      <c r="M90" s="30"/>
      <c r="N90" s="30"/>
      <c r="P90" s="136"/>
      <c r="Q90" s="251"/>
      <c r="R90" s="219"/>
      <c r="S90" s="252"/>
      <c r="T90" s="253"/>
      <c r="U90" s="5"/>
      <c r="V90" s="52"/>
      <c r="W90" s="56"/>
      <c r="X90" s="17"/>
      <c r="Y90" s="52"/>
      <c r="Z90" s="6"/>
      <c r="AA90" s="39"/>
      <c r="AB90" s="60"/>
      <c r="AC90" s="17"/>
      <c r="AD90" s="12"/>
      <c r="AE90" s="76"/>
      <c r="AF90" s="272"/>
      <c r="AG90" s="39"/>
      <c r="AH90" s="52"/>
      <c r="AJ90" s="17"/>
      <c r="AK90" s="17"/>
      <c r="AL90" s="17"/>
      <c r="AM90" s="17"/>
      <c r="AO90" s="103"/>
    </row>
    <row r="91" spans="2:41" s="3" customFormat="1" ht="3.95" customHeight="1" x14ac:dyDescent="0.2">
      <c r="P91" s="75"/>
      <c r="Q91" s="91"/>
      <c r="R91" s="6"/>
      <c r="S91" s="39"/>
      <c r="T91" s="6"/>
      <c r="U91" s="5"/>
      <c r="V91" s="52"/>
      <c r="W91" s="56"/>
      <c r="X91" s="15"/>
      <c r="Y91" s="52"/>
      <c r="Z91" s="39"/>
      <c r="AA91" s="39"/>
      <c r="AB91" s="55"/>
      <c r="AC91" s="17"/>
      <c r="AD91" s="15"/>
      <c r="AE91" s="65"/>
      <c r="AF91" s="121"/>
      <c r="AG91" s="39"/>
      <c r="AH91" s="52"/>
      <c r="AJ91" s="17"/>
      <c r="AK91" s="17"/>
      <c r="AL91" s="17"/>
      <c r="AM91" s="17"/>
      <c r="AO91" s="31"/>
    </row>
    <row r="92" spans="2:41" s="3" customFormat="1" ht="9.9499999999999993" customHeight="1" x14ac:dyDescent="0.2">
      <c r="C92" s="74" t="s">
        <v>177</v>
      </c>
      <c r="D92" s="147"/>
      <c r="E92" s="147"/>
      <c r="N92" s="3" t="s">
        <v>86</v>
      </c>
      <c r="O92" s="3" t="s">
        <v>86</v>
      </c>
      <c r="P92" s="192"/>
      <c r="Q92" s="6"/>
      <c r="R92" s="80" t="s">
        <v>95</v>
      </c>
      <c r="S92" s="204" t="s">
        <v>176</v>
      </c>
      <c r="T92" s="205"/>
      <c r="U92" s="5"/>
      <c r="V92" s="52"/>
      <c r="W92" s="70"/>
      <c r="X92" s="70"/>
      <c r="Y92" s="52"/>
      <c r="Z92" s="39"/>
      <c r="AA92" s="39"/>
      <c r="AB92" s="55"/>
      <c r="AC92" s="17"/>
      <c r="AD92" s="15"/>
      <c r="AE92" s="65"/>
      <c r="AF92" s="121"/>
      <c r="AG92" s="17"/>
      <c r="AH92" s="52"/>
      <c r="AJ92" s="17"/>
      <c r="AK92" s="17"/>
      <c r="AL92" s="17"/>
      <c r="AM92" s="17"/>
      <c r="AO92" s="31" t="s">
        <v>57</v>
      </c>
    </row>
    <row r="93" spans="2:41" s="3" customFormat="1" ht="2.85" customHeight="1" x14ac:dyDescent="0.2">
      <c r="N93" s="3" t="s">
        <v>101</v>
      </c>
      <c r="P93" s="75"/>
      <c r="Q93" s="91"/>
      <c r="R93" s="6"/>
      <c r="S93" s="39"/>
      <c r="T93" s="6"/>
      <c r="U93" s="5"/>
      <c r="V93" s="52"/>
      <c r="W93" s="56"/>
      <c r="X93" s="15"/>
      <c r="Y93" s="52"/>
      <c r="Z93" s="39"/>
      <c r="AA93" s="39"/>
      <c r="AB93" s="55"/>
      <c r="AC93" s="17"/>
      <c r="AD93" s="15"/>
      <c r="AE93" s="65"/>
      <c r="AF93" s="121"/>
      <c r="AG93" s="39"/>
      <c r="AH93" s="52"/>
      <c r="AJ93" s="17"/>
      <c r="AK93" s="17"/>
      <c r="AL93" s="17"/>
      <c r="AM93" s="17"/>
      <c r="AO93" s="31"/>
    </row>
    <row r="94" spans="2:41" s="3" customFormat="1" ht="9.9499999999999993" customHeight="1" x14ac:dyDescent="0.2">
      <c r="C94" s="74"/>
      <c r="D94" s="40" t="s">
        <v>9</v>
      </c>
      <c r="E94" s="135" t="s">
        <v>178</v>
      </c>
      <c r="F94" s="135"/>
      <c r="G94" s="135"/>
      <c r="H94" s="135"/>
      <c r="I94" s="135"/>
      <c r="J94" s="135"/>
      <c r="K94" s="135"/>
      <c r="L94" s="135"/>
      <c r="M94" s="135"/>
      <c r="N94" s="135"/>
      <c r="O94" s="135"/>
      <c r="P94" s="135"/>
      <c r="S94" s="21"/>
      <c r="T94" s="68"/>
      <c r="U94" s="5"/>
      <c r="V94" s="52"/>
      <c r="W94" s="70"/>
      <c r="X94" s="70"/>
      <c r="Y94" s="52"/>
      <c r="Z94" s="39"/>
      <c r="AA94" s="39"/>
      <c r="AB94" s="55"/>
      <c r="AC94" s="17"/>
      <c r="AD94" s="15"/>
      <c r="AE94" s="65"/>
      <c r="AF94" s="121"/>
      <c r="AG94" s="17"/>
      <c r="AH94" s="52"/>
      <c r="AJ94" s="17"/>
      <c r="AK94" s="17"/>
      <c r="AL94" s="17"/>
      <c r="AM94" s="17"/>
      <c r="AO94" s="31"/>
    </row>
    <row r="95" spans="2:41" s="3" customFormat="1" ht="3" customHeight="1" x14ac:dyDescent="0.2">
      <c r="P95" s="75"/>
      <c r="Q95" s="91"/>
      <c r="R95" s="6"/>
      <c r="S95" s="39"/>
      <c r="T95" s="6"/>
      <c r="U95" s="5"/>
      <c r="V95" s="52"/>
      <c r="W95" s="56"/>
      <c r="X95" s="15"/>
      <c r="Y95" s="52"/>
      <c r="Z95" s="39"/>
      <c r="AA95" s="39"/>
      <c r="AB95" s="55"/>
      <c r="AC95" s="17"/>
      <c r="AD95" s="15"/>
      <c r="AE95" s="65"/>
      <c r="AF95" s="121"/>
      <c r="AG95" s="39"/>
      <c r="AH95" s="52"/>
      <c r="AJ95" s="17"/>
      <c r="AK95" s="17"/>
      <c r="AL95" s="17"/>
      <c r="AM95" s="17"/>
      <c r="AO95" s="31"/>
    </row>
    <row r="96" spans="2:41" s="3" customFormat="1" ht="9.9499999999999993" customHeight="1" x14ac:dyDescent="0.2">
      <c r="B96" s="112" t="s">
        <v>107</v>
      </c>
      <c r="D96" s="40"/>
      <c r="E96" s="75" t="s">
        <v>179</v>
      </c>
      <c r="F96" s="75"/>
      <c r="G96" s="30" t="s">
        <v>112</v>
      </c>
      <c r="H96" s="30"/>
      <c r="I96" s="30" t="s">
        <v>122</v>
      </c>
      <c r="J96" s="30"/>
      <c r="K96" s="30"/>
      <c r="L96" s="30"/>
      <c r="M96" s="30"/>
      <c r="N96" s="30"/>
      <c r="P96" s="75" t="s">
        <v>180</v>
      </c>
      <c r="Q96" s="91" t="s">
        <v>13</v>
      </c>
      <c r="R96" s="29"/>
      <c r="S96" s="39">
        <f t="shared" ref="S96" si="109">IF(Suggested="Yes",AA96,AG96)</f>
        <v>5.95</v>
      </c>
      <c r="T96" s="37" t="s">
        <v>46</v>
      </c>
      <c r="U96" s="5" t="str">
        <f>+Instructions!$B$3</f>
        <v>D</v>
      </c>
      <c r="V96" s="52"/>
      <c r="W96" s="56">
        <f>+Instructions!$C$22</f>
        <v>0</v>
      </c>
      <c r="X96" s="17">
        <f t="shared" ref="X96" si="110">ROUND($AA96*(1-W96)+0.004999,2)</f>
        <v>5.95</v>
      </c>
      <c r="Y96" s="52"/>
      <c r="Z96" s="6" t="s">
        <v>225</v>
      </c>
      <c r="AA96" s="39">
        <v>5.95</v>
      </c>
      <c r="AB96" s="60">
        <f t="shared" ref="AB96" si="111">+W96</f>
        <v>0</v>
      </c>
      <c r="AC96" s="17">
        <f t="shared" ref="AC96" si="112">+X96</f>
        <v>5.95</v>
      </c>
      <c r="AD96" s="12">
        <f t="shared" ref="AD96" si="113">(AG96-AC96)/AG96</f>
        <v>0</v>
      </c>
      <c r="AE96" s="118"/>
      <c r="AF96" s="126">
        <v>3</v>
      </c>
      <c r="AG96" s="53">
        <f t="shared" ref="AG96" si="114">SUM(AJ96:AL96)+AE96</f>
        <v>5.95</v>
      </c>
      <c r="AH96" s="52"/>
      <c r="AJ96" s="17">
        <f t="shared" ref="AJ96" si="115">ROUND(AC96/(1-VLOOKUP(AF96,Group,2,FALSE)),2)</f>
        <v>5.95</v>
      </c>
      <c r="AK96" s="17">
        <f t="shared" ref="AK96" si="116">IF(VLOOKUP(AF96,Group,5,FALSE)="YES",VLOOKUP(ROUND(ROUND(AJ96,1)-AJ96,2),Round,2,FALSE)+VLOOKUP(AF96,Group,6,FALSE),0)</f>
        <v>0</v>
      </c>
      <c r="AL96" s="17">
        <f t="shared" ref="AL96" si="117">IF(VLOOKUP(AF96,Group,7,FALSE)="",0,ROUND(AJ96-0.04999,1)-AJ96+AM96)</f>
        <v>0</v>
      </c>
      <c r="AM96" s="17" t="str">
        <f t="shared" ref="AM96" si="118">IF(VLOOKUP(AF96,Group,7,FALSE)="","",VLOOKUP(AF96,Group,7,FALSE))</f>
        <v/>
      </c>
      <c r="AO96" s="103" t="s">
        <v>57</v>
      </c>
    </row>
    <row r="97" spans="2:41" s="3" customFormat="1" ht="3.95" customHeight="1" x14ac:dyDescent="0.2">
      <c r="P97" s="75"/>
      <c r="Q97" s="91"/>
      <c r="R97" s="6"/>
      <c r="S97" s="39"/>
      <c r="T97" s="6"/>
      <c r="U97" s="5"/>
      <c r="V97" s="52"/>
      <c r="W97" s="56"/>
      <c r="X97" s="15"/>
      <c r="Y97" s="52"/>
      <c r="Z97" s="39"/>
      <c r="AA97" s="39"/>
      <c r="AB97" s="55"/>
      <c r="AC97" s="17"/>
      <c r="AD97" s="15"/>
      <c r="AE97" s="65"/>
      <c r="AF97" s="121"/>
      <c r="AG97" s="39"/>
      <c r="AH97" s="52"/>
      <c r="AJ97" s="17"/>
      <c r="AK97" s="17"/>
      <c r="AL97" s="17"/>
      <c r="AM97" s="17"/>
      <c r="AO97" s="31"/>
    </row>
    <row r="98" spans="2:41" s="3" customFormat="1" ht="9.9499999999999993" customHeight="1" x14ac:dyDescent="0.2">
      <c r="P98" s="75"/>
      <c r="Q98" s="91"/>
      <c r="R98" s="6"/>
      <c r="S98" s="39"/>
      <c r="T98" s="6"/>
      <c r="U98" s="5"/>
      <c r="V98" s="52"/>
      <c r="W98" s="56"/>
      <c r="X98" s="15"/>
      <c r="Y98" s="52"/>
      <c r="Z98" s="39"/>
      <c r="AA98" s="39"/>
      <c r="AB98" s="55"/>
      <c r="AC98" s="17"/>
      <c r="AD98" s="15"/>
      <c r="AE98" s="65"/>
      <c r="AF98" s="121"/>
      <c r="AG98" s="39"/>
      <c r="AH98" s="52"/>
      <c r="AJ98" s="17"/>
      <c r="AK98" s="17"/>
      <c r="AL98" s="17"/>
      <c r="AM98" s="17"/>
      <c r="AO98" s="31"/>
    </row>
    <row r="99" spans="2:41" s="3" customFormat="1" ht="9.9499999999999993" customHeight="1" x14ac:dyDescent="0.2">
      <c r="C99" s="286" t="s">
        <v>181</v>
      </c>
      <c r="D99" s="287"/>
      <c r="E99" s="287"/>
      <c r="F99" s="287"/>
      <c r="G99" s="287"/>
      <c r="H99" s="287"/>
      <c r="I99" s="287"/>
      <c r="J99" s="287"/>
      <c r="K99" s="287"/>
      <c r="L99" s="287"/>
      <c r="M99" s="287"/>
      <c r="N99" s="287"/>
      <c r="O99" s="287"/>
      <c r="P99" s="287"/>
      <c r="Q99" s="288"/>
      <c r="R99" s="80"/>
      <c r="S99" s="254"/>
      <c r="U99" s="5"/>
      <c r="V99" s="52"/>
      <c r="W99" s="70"/>
      <c r="X99" s="70"/>
      <c r="Y99" s="52"/>
      <c r="Z99" s="39"/>
      <c r="AA99" s="39"/>
      <c r="AB99" s="55"/>
      <c r="AC99" s="17"/>
      <c r="AD99" s="15"/>
      <c r="AE99" s="65"/>
      <c r="AF99" s="121"/>
      <c r="AG99" s="17"/>
      <c r="AH99" s="52"/>
      <c r="AJ99" s="17"/>
      <c r="AK99" s="17"/>
      <c r="AL99" s="17"/>
      <c r="AM99" s="17"/>
      <c r="AO99" s="31" t="s">
        <v>57</v>
      </c>
    </row>
    <row r="100" spans="2:41" s="3" customFormat="1" ht="3.95" customHeight="1" x14ac:dyDescent="0.2">
      <c r="P100" s="75"/>
      <c r="Q100" s="91"/>
      <c r="R100" s="6"/>
      <c r="S100" s="39"/>
      <c r="T100" s="6"/>
      <c r="U100" s="5"/>
      <c r="V100" s="52"/>
      <c r="W100" s="56"/>
      <c r="X100" s="15"/>
      <c r="Y100" s="52"/>
      <c r="Z100" s="39"/>
      <c r="AA100" s="39"/>
      <c r="AB100" s="55"/>
      <c r="AC100" s="17"/>
      <c r="AD100" s="15"/>
      <c r="AE100" s="65"/>
      <c r="AF100" s="121"/>
      <c r="AG100" s="39"/>
      <c r="AH100" s="52"/>
      <c r="AJ100" s="17"/>
      <c r="AK100" s="17"/>
      <c r="AL100" s="17"/>
      <c r="AM100" s="17"/>
      <c r="AO100" s="31"/>
    </row>
    <row r="101" spans="2:41" s="3" customFormat="1" ht="9.9499999999999993" customHeight="1" x14ac:dyDescent="0.2">
      <c r="C101" s="224" t="s">
        <v>182</v>
      </c>
      <c r="D101" s="40"/>
      <c r="E101" s="135"/>
      <c r="F101" s="135"/>
      <c r="G101" s="135"/>
      <c r="H101" s="135"/>
      <c r="I101" s="135"/>
      <c r="J101" s="135"/>
      <c r="K101" s="135"/>
      <c r="L101" s="135"/>
      <c r="M101" s="135"/>
      <c r="N101" s="135"/>
      <c r="O101" s="135"/>
      <c r="P101" s="135"/>
      <c r="Q101" s="6" t="s">
        <v>95</v>
      </c>
      <c r="S101" s="247" t="s">
        <v>185</v>
      </c>
      <c r="T101" s="255"/>
      <c r="U101" s="5"/>
      <c r="V101" s="52"/>
      <c r="W101" s="70"/>
      <c r="X101" s="70"/>
      <c r="Y101" s="52"/>
      <c r="Z101" s="39"/>
      <c r="AA101" s="39"/>
      <c r="AB101" s="55"/>
      <c r="AC101" s="17"/>
      <c r="AD101" s="15"/>
      <c r="AE101" s="65"/>
      <c r="AF101" s="121"/>
      <c r="AG101" s="17"/>
      <c r="AH101" s="52"/>
      <c r="AJ101" s="17"/>
      <c r="AK101" s="17"/>
      <c r="AL101" s="17"/>
      <c r="AM101" s="17"/>
      <c r="AO101" s="31"/>
    </row>
    <row r="102" spans="2:41" s="3" customFormat="1" ht="3" customHeight="1" x14ac:dyDescent="0.2">
      <c r="P102" s="75"/>
      <c r="Q102" s="91"/>
      <c r="R102" s="6"/>
      <c r="S102" s="39"/>
      <c r="T102" s="6"/>
      <c r="U102" s="5"/>
      <c r="V102" s="52"/>
      <c r="W102" s="56"/>
      <c r="X102" s="15"/>
      <c r="Y102" s="52"/>
      <c r="Z102" s="39"/>
      <c r="AA102" s="39"/>
      <c r="AB102" s="55"/>
      <c r="AC102" s="17"/>
      <c r="AD102" s="15"/>
      <c r="AE102" s="65"/>
      <c r="AF102" s="121"/>
      <c r="AG102" s="39"/>
      <c r="AH102" s="52"/>
      <c r="AJ102" s="17"/>
      <c r="AK102" s="17"/>
      <c r="AL102" s="17"/>
      <c r="AM102" s="17"/>
      <c r="AO102" s="31"/>
    </row>
    <row r="103" spans="2:41" s="3" customFormat="1" ht="9.9499999999999993" customHeight="1" x14ac:dyDescent="0.2">
      <c r="B103" s="206" t="s">
        <v>108</v>
      </c>
      <c r="D103" s="40"/>
      <c r="E103" s="75" t="s">
        <v>183</v>
      </c>
      <c r="F103" s="75"/>
      <c r="G103" s="30" t="s">
        <v>184</v>
      </c>
      <c r="H103" s="30"/>
      <c r="I103" s="30"/>
      <c r="J103" s="30"/>
      <c r="K103" s="30"/>
      <c r="L103" s="30"/>
      <c r="M103" s="30"/>
      <c r="N103" s="30"/>
      <c r="P103" s="75"/>
      <c r="Q103" s="251" t="s">
        <v>13</v>
      </c>
      <c r="R103" s="219" t="s">
        <v>51</v>
      </c>
      <c r="S103" s="252">
        <f>IF(Suggested="Yes",AA103,AG103)</f>
        <v>8.0500000000000007</v>
      </c>
      <c r="T103" s="253" t="s">
        <v>45</v>
      </c>
      <c r="U103" s="5" t="str">
        <f>+Instructions!$B$3</f>
        <v>D</v>
      </c>
      <c r="V103" s="52"/>
      <c r="W103" s="56">
        <f>+Instructions!$C$22</f>
        <v>0</v>
      </c>
      <c r="X103" s="17">
        <f t="shared" ref="X103" si="119">ROUND($AA103*(1-W103)+0.004999,2)</f>
        <v>8.0500000000000007</v>
      </c>
      <c r="Y103" s="52"/>
      <c r="Z103" s="6" t="s">
        <v>225</v>
      </c>
      <c r="AA103" s="39">
        <v>8.0500000000000007</v>
      </c>
      <c r="AB103" s="60">
        <f t="shared" ref="AB103" si="120">+W103</f>
        <v>0</v>
      </c>
      <c r="AC103" s="17">
        <f t="shared" ref="AC103" si="121">+X103</f>
        <v>8.0500000000000007</v>
      </c>
      <c r="AD103" s="12">
        <f t="shared" ref="AD103" si="122">(AG103-AC103)/AG103</f>
        <v>0</v>
      </c>
      <c r="AE103" s="118"/>
      <c r="AF103" s="210">
        <v>13</v>
      </c>
      <c r="AG103" s="209">
        <f t="shared" ref="AG103" si="123">SUM(AJ103:AL103)+AE103</f>
        <v>8.0500000000000007</v>
      </c>
      <c r="AH103" s="52"/>
      <c r="AJ103" s="17">
        <f t="shared" ref="AJ103" si="124">ROUND(AC103/(1-VLOOKUP(AF103,Group,2,FALSE)),2)</f>
        <v>8.0500000000000007</v>
      </c>
      <c r="AK103" s="17">
        <f t="shared" ref="AK103" si="125">IF(VLOOKUP(AF103,Group,5,FALSE)="YES",VLOOKUP(ROUND(ROUND(AJ103,1)-AJ103,2),Round,2,FALSE)+VLOOKUP(AF103,Group,6,FALSE),0)</f>
        <v>0</v>
      </c>
      <c r="AL103" s="17">
        <f t="shared" ref="AL103" si="126">IF(VLOOKUP(AF103,Group,7,FALSE)="",0,ROUND(AJ103-0.04999,1)-AJ103+AM103)</f>
        <v>0</v>
      </c>
      <c r="AM103" s="17" t="str">
        <f t="shared" ref="AM103" si="127">IF(VLOOKUP(AF103,Group,7,FALSE)="","",VLOOKUP(AF103,Group,7,FALSE))</f>
        <v/>
      </c>
      <c r="AO103" s="103" t="s">
        <v>57</v>
      </c>
    </row>
    <row r="104" spans="2:41" s="3" customFormat="1" ht="3" customHeight="1" x14ac:dyDescent="0.2">
      <c r="P104" s="75"/>
      <c r="Q104" s="91"/>
      <c r="R104" s="6"/>
      <c r="S104" s="39"/>
      <c r="T104" s="6"/>
      <c r="U104" s="5"/>
      <c r="V104" s="52"/>
      <c r="W104" s="56"/>
      <c r="X104" s="15"/>
      <c r="Y104" s="52"/>
      <c r="Z104" s="39"/>
      <c r="AA104" s="39"/>
      <c r="AB104" s="55"/>
      <c r="AC104" s="17"/>
      <c r="AD104" s="15"/>
      <c r="AE104" s="65"/>
      <c r="AF104" s="121"/>
      <c r="AG104" s="39"/>
      <c r="AH104" s="52"/>
      <c r="AJ104" s="17"/>
      <c r="AK104" s="17"/>
      <c r="AL104" s="17"/>
      <c r="AM104" s="17"/>
      <c r="AO104" s="31"/>
    </row>
    <row r="105" spans="2:41" s="3" customFormat="1" ht="9.9499999999999993" customHeight="1" x14ac:dyDescent="0.2">
      <c r="D105" s="40" t="s">
        <v>94</v>
      </c>
      <c r="E105" s="256" t="s">
        <v>175</v>
      </c>
      <c r="P105" s="75"/>
      <c r="Q105" s="91"/>
      <c r="R105" s="6"/>
      <c r="S105" s="39"/>
      <c r="T105" s="6"/>
      <c r="U105" s="5"/>
      <c r="V105" s="52"/>
      <c r="W105" s="56"/>
      <c r="X105" s="15"/>
      <c r="Y105" s="52"/>
      <c r="Z105" s="39"/>
      <c r="AA105" s="39"/>
      <c r="AB105" s="55"/>
      <c r="AC105" s="17"/>
      <c r="AD105" s="15"/>
      <c r="AE105" s="65"/>
      <c r="AF105" s="121"/>
      <c r="AG105" s="39"/>
      <c r="AH105" s="52"/>
      <c r="AJ105" s="17"/>
      <c r="AK105" s="17"/>
      <c r="AL105" s="17"/>
      <c r="AM105" s="17"/>
      <c r="AO105" s="31"/>
    </row>
    <row r="106" spans="2:41" s="3" customFormat="1" ht="9.9499999999999993" customHeight="1" x14ac:dyDescent="0.2">
      <c r="P106" s="75"/>
      <c r="Q106" s="91"/>
      <c r="R106" s="6"/>
      <c r="S106" s="39"/>
      <c r="T106" s="6"/>
      <c r="U106" s="5"/>
      <c r="V106" s="52"/>
      <c r="W106" s="56"/>
      <c r="X106" s="15"/>
      <c r="Y106" s="52"/>
      <c r="Z106" s="39"/>
      <c r="AA106" s="39"/>
      <c r="AB106" s="55"/>
      <c r="AC106" s="17"/>
      <c r="AD106" s="15"/>
      <c r="AE106" s="65"/>
      <c r="AF106" s="121"/>
      <c r="AG106" s="39"/>
      <c r="AH106" s="52"/>
      <c r="AJ106" s="17"/>
      <c r="AK106" s="17"/>
      <c r="AL106" s="17"/>
      <c r="AM106" s="17"/>
      <c r="AO106" s="31"/>
    </row>
    <row r="107" spans="2:41" s="3" customFormat="1" ht="9.9499999999999993" customHeight="1" x14ac:dyDescent="0.2">
      <c r="P107" s="75"/>
      <c r="Q107" s="91"/>
      <c r="R107" s="6"/>
      <c r="S107" s="39"/>
      <c r="T107" s="6"/>
      <c r="U107" s="5"/>
      <c r="V107" s="52"/>
      <c r="W107" s="56"/>
      <c r="X107" s="15"/>
      <c r="Y107" s="52"/>
      <c r="Z107" s="39"/>
      <c r="AA107" s="39"/>
      <c r="AB107" s="55"/>
      <c r="AC107" s="17"/>
      <c r="AD107" s="15"/>
      <c r="AE107" s="65"/>
      <c r="AF107" s="121"/>
      <c r="AG107" s="39"/>
      <c r="AH107" s="52"/>
      <c r="AJ107" s="17"/>
      <c r="AK107" s="17"/>
      <c r="AL107" s="17"/>
      <c r="AM107" s="17"/>
      <c r="AO107" s="31"/>
    </row>
    <row r="108" spans="2:41" s="3" customFormat="1" ht="9.9499999999999993" customHeight="1" x14ac:dyDescent="0.2">
      <c r="P108" s="75"/>
      <c r="Q108" s="91"/>
      <c r="R108" s="6"/>
      <c r="S108" s="39"/>
      <c r="T108" s="6"/>
      <c r="U108" s="5"/>
      <c r="V108" s="52"/>
      <c r="W108" s="56"/>
      <c r="X108" s="15"/>
      <c r="Y108" s="52"/>
      <c r="Z108" s="39"/>
      <c r="AA108" s="39"/>
      <c r="AB108" s="55"/>
      <c r="AC108" s="17"/>
      <c r="AD108" s="15"/>
      <c r="AE108" s="65"/>
      <c r="AF108" s="121"/>
      <c r="AG108" s="39"/>
      <c r="AH108" s="52"/>
      <c r="AJ108" s="17"/>
      <c r="AK108" s="17"/>
      <c r="AL108" s="17"/>
      <c r="AM108" s="17"/>
      <c r="AO108" s="31"/>
    </row>
    <row r="109" spans="2:41" s="3" customFormat="1" ht="9.9499999999999993" customHeight="1" x14ac:dyDescent="0.2">
      <c r="P109" s="75"/>
      <c r="Q109" s="91"/>
      <c r="R109" s="6"/>
      <c r="S109" s="39"/>
      <c r="T109" s="6"/>
      <c r="U109" s="5"/>
      <c r="V109" s="52"/>
      <c r="W109" s="56"/>
      <c r="X109" s="15"/>
      <c r="Y109" s="52"/>
      <c r="Z109" s="39"/>
      <c r="AA109" s="39"/>
      <c r="AB109" s="55"/>
      <c r="AC109" s="17"/>
      <c r="AD109" s="15"/>
      <c r="AE109" s="65"/>
      <c r="AF109" s="121"/>
      <c r="AG109" s="39"/>
      <c r="AH109" s="52"/>
      <c r="AJ109" s="17"/>
      <c r="AK109" s="17"/>
      <c r="AL109" s="17"/>
      <c r="AM109" s="17"/>
      <c r="AO109" s="31"/>
    </row>
    <row r="110" spans="2:41" s="3" customFormat="1" ht="9.9499999999999993" customHeight="1" x14ac:dyDescent="0.2">
      <c r="P110" s="75"/>
      <c r="Q110" s="91"/>
      <c r="R110" s="6"/>
      <c r="S110" s="39"/>
      <c r="T110" s="6"/>
      <c r="U110" s="5"/>
      <c r="V110" s="52"/>
      <c r="W110" s="56"/>
      <c r="X110" s="15"/>
      <c r="Y110" s="52"/>
      <c r="Z110" s="39"/>
      <c r="AA110" s="39"/>
      <c r="AB110" s="55"/>
      <c r="AC110" s="17"/>
      <c r="AD110" s="15"/>
      <c r="AE110" s="65"/>
      <c r="AF110" s="121"/>
      <c r="AG110" s="39"/>
      <c r="AH110" s="52"/>
      <c r="AJ110" s="17"/>
      <c r="AK110" s="17"/>
      <c r="AL110" s="17"/>
      <c r="AM110" s="17"/>
      <c r="AO110" s="31"/>
    </row>
    <row r="111" spans="2:41" s="138" customFormat="1" ht="9.9499999999999993" customHeight="1" x14ac:dyDescent="0.2">
      <c r="C111" s="299" t="s">
        <v>99</v>
      </c>
      <c r="D111" s="299"/>
      <c r="E111" s="299"/>
      <c r="F111" s="299"/>
      <c r="G111" s="299"/>
      <c r="H111" s="299"/>
      <c r="I111" s="299"/>
      <c r="J111" s="299"/>
      <c r="K111" s="299"/>
      <c r="L111" s="299"/>
      <c r="M111" s="299"/>
      <c r="N111" s="299"/>
      <c r="O111" s="299"/>
      <c r="P111" s="299"/>
      <c r="Q111" s="299"/>
      <c r="R111" s="299"/>
      <c r="S111" s="299"/>
      <c r="T111" s="299"/>
      <c r="U111" s="139"/>
      <c r="V111" s="140"/>
      <c r="W111" s="143"/>
      <c r="X111" s="141"/>
      <c r="Y111" s="140"/>
      <c r="Z111" s="141"/>
      <c r="AA111" s="141"/>
      <c r="AB111" s="142"/>
      <c r="AC111" s="141"/>
      <c r="AD111" s="142"/>
      <c r="AE111" s="144"/>
      <c r="AF111" s="144"/>
      <c r="AG111" s="141"/>
      <c r="AH111" s="140"/>
      <c r="AI111" s="141"/>
      <c r="AJ111" s="141"/>
      <c r="AK111" s="141"/>
      <c r="AL111" s="141"/>
      <c r="AM111" s="141"/>
      <c r="AO111" s="145"/>
    </row>
    <row r="112" spans="2:41" s="3" customFormat="1" ht="2.1" customHeight="1" x14ac:dyDescent="0.2">
      <c r="C112" s="91"/>
      <c r="D112" s="219"/>
      <c r="E112" s="29"/>
      <c r="F112" s="29"/>
      <c r="G112" s="29"/>
      <c r="H112" s="29"/>
      <c r="I112" s="29"/>
      <c r="J112" s="29"/>
      <c r="K112" s="29"/>
      <c r="L112" s="29"/>
      <c r="M112" s="29"/>
      <c r="N112" s="29"/>
      <c r="O112" s="29"/>
      <c r="P112" s="29"/>
      <c r="Q112" s="91"/>
      <c r="R112" s="29"/>
      <c r="S112" s="220"/>
      <c r="T112" s="137"/>
      <c r="U112" s="37"/>
      <c r="V112" s="52"/>
      <c r="W112" s="56"/>
      <c r="X112" s="39"/>
      <c r="Y112" s="52"/>
      <c r="Z112" s="39"/>
      <c r="AA112" s="39"/>
      <c r="AB112" s="60"/>
      <c r="AC112" s="39"/>
      <c r="AD112" s="60"/>
      <c r="AE112" s="76"/>
      <c r="AF112" s="76"/>
      <c r="AG112" s="39"/>
      <c r="AH112" s="52"/>
      <c r="AI112" s="39"/>
      <c r="AJ112" s="39"/>
      <c r="AK112" s="39"/>
      <c r="AL112" s="39"/>
      <c r="AM112" s="39"/>
      <c r="AO112" s="146"/>
    </row>
    <row r="113" spans="1:42" s="3" customFormat="1" ht="38.25" customHeight="1" x14ac:dyDescent="0.2">
      <c r="C113" s="293" t="s">
        <v>28</v>
      </c>
      <c r="D113" s="293"/>
      <c r="E113" s="293"/>
      <c r="F113" s="293"/>
      <c r="G113" s="293"/>
      <c r="H113" s="293"/>
      <c r="I113" s="293"/>
      <c r="J113" s="293"/>
      <c r="K113" s="293"/>
      <c r="L113" s="293"/>
      <c r="M113" s="293"/>
      <c r="N113" s="294"/>
      <c r="O113" s="294"/>
      <c r="P113" s="294"/>
      <c r="Q113" s="294"/>
      <c r="R113" s="294"/>
      <c r="S113" s="294"/>
      <c r="T113" s="294"/>
      <c r="U113" s="37"/>
      <c r="V113" s="52"/>
      <c r="W113" s="56"/>
      <c r="X113" s="39"/>
      <c r="Y113" s="52"/>
      <c r="Z113" s="39"/>
      <c r="AA113" s="39"/>
      <c r="AB113" s="60"/>
      <c r="AC113" s="39"/>
      <c r="AD113" s="60"/>
      <c r="AE113" s="76"/>
      <c r="AF113" s="76"/>
      <c r="AG113" s="39"/>
      <c r="AH113" s="52"/>
      <c r="AI113" s="39"/>
      <c r="AJ113" s="39"/>
      <c r="AK113" s="39"/>
      <c r="AL113" s="39"/>
      <c r="AM113" s="39"/>
      <c r="AO113" s="146"/>
    </row>
    <row r="114" spans="1:42" s="3" customFormat="1" ht="3.95" customHeight="1" x14ac:dyDescent="0.2">
      <c r="C114" s="221"/>
      <c r="D114" s="219"/>
      <c r="E114" s="29"/>
      <c r="F114" s="29"/>
      <c r="G114" s="29"/>
      <c r="H114" s="29"/>
      <c r="I114" s="29"/>
      <c r="J114" s="29"/>
      <c r="K114" s="29"/>
      <c r="L114" s="29"/>
      <c r="M114" s="29"/>
      <c r="N114" s="29"/>
      <c r="O114" s="29"/>
      <c r="P114" s="29"/>
      <c r="Q114" s="91"/>
      <c r="R114" s="29"/>
      <c r="S114" s="220"/>
      <c r="T114" s="137"/>
      <c r="U114" s="37"/>
      <c r="V114" s="52"/>
      <c r="W114" s="56"/>
      <c r="X114" s="39"/>
      <c r="Y114" s="52"/>
      <c r="Z114" s="39"/>
      <c r="AA114" s="39"/>
      <c r="AB114" s="60"/>
      <c r="AC114" s="39"/>
      <c r="AD114" s="60"/>
      <c r="AE114" s="76"/>
      <c r="AF114" s="76"/>
      <c r="AG114" s="39"/>
      <c r="AH114" s="52"/>
      <c r="AI114" s="39"/>
      <c r="AJ114" s="39"/>
      <c r="AK114" s="39"/>
      <c r="AL114" s="39"/>
      <c r="AM114" s="39"/>
      <c r="AO114" s="146"/>
    </row>
    <row r="115" spans="1:42" x14ac:dyDescent="0.2">
      <c r="A115" s="103" t="s">
        <v>57</v>
      </c>
      <c r="B115" s="103" t="s">
        <v>57</v>
      </c>
      <c r="C115" s="103" t="s">
        <v>57</v>
      </c>
      <c r="D115" s="103" t="s">
        <v>57</v>
      </c>
      <c r="E115" s="103" t="s">
        <v>57</v>
      </c>
      <c r="F115" s="103" t="s">
        <v>57</v>
      </c>
      <c r="G115" s="103" t="s">
        <v>57</v>
      </c>
      <c r="H115" s="103" t="s">
        <v>57</v>
      </c>
      <c r="I115" s="103" t="s">
        <v>57</v>
      </c>
      <c r="J115" s="103" t="s">
        <v>57</v>
      </c>
      <c r="K115" s="103" t="s">
        <v>57</v>
      </c>
      <c r="L115" s="103" t="s">
        <v>57</v>
      </c>
      <c r="M115" s="103" t="s">
        <v>57</v>
      </c>
      <c r="N115" s="103" t="s">
        <v>57</v>
      </c>
      <c r="O115" s="103" t="s">
        <v>57</v>
      </c>
      <c r="P115" s="103" t="s">
        <v>57</v>
      </c>
      <c r="Q115" s="103" t="s">
        <v>57</v>
      </c>
      <c r="R115" s="103" t="s">
        <v>57</v>
      </c>
      <c r="S115" s="103" t="s">
        <v>57</v>
      </c>
      <c r="T115" s="103" t="s">
        <v>57</v>
      </c>
      <c r="U115" s="103" t="s">
        <v>57</v>
      </c>
      <c r="V115" s="103" t="s">
        <v>57</v>
      </c>
      <c r="W115" s="103" t="s">
        <v>57</v>
      </c>
      <c r="X115" s="103" t="s">
        <v>57</v>
      </c>
      <c r="Y115" s="103" t="s">
        <v>57</v>
      </c>
      <c r="Z115" s="103" t="s">
        <v>57</v>
      </c>
      <c r="AA115" s="103" t="s">
        <v>57</v>
      </c>
      <c r="AB115" s="103" t="s">
        <v>57</v>
      </c>
      <c r="AC115" s="103" t="s">
        <v>57</v>
      </c>
      <c r="AD115" s="103" t="s">
        <v>57</v>
      </c>
      <c r="AE115" s="103" t="s">
        <v>57</v>
      </c>
      <c r="AF115" s="103" t="s">
        <v>57</v>
      </c>
      <c r="AG115" s="103" t="s">
        <v>57</v>
      </c>
      <c r="AH115" s="103" t="s">
        <v>57</v>
      </c>
      <c r="AI115" s="103" t="s">
        <v>57</v>
      </c>
      <c r="AJ115" s="103" t="s">
        <v>57</v>
      </c>
      <c r="AK115" s="103" t="s">
        <v>57</v>
      </c>
      <c r="AL115" s="103" t="s">
        <v>57</v>
      </c>
      <c r="AM115" s="103" t="s">
        <v>57</v>
      </c>
      <c r="AN115" s="103" t="s">
        <v>57</v>
      </c>
      <c r="AO115" s="103" t="s">
        <v>57</v>
      </c>
      <c r="AP115" s="3"/>
    </row>
    <row r="116" spans="1:42" x14ac:dyDescent="0.2">
      <c r="AP116" s="3"/>
    </row>
    <row r="117" spans="1:42" x14ac:dyDescent="0.2">
      <c r="D117" s="296" t="s">
        <v>58</v>
      </c>
      <c r="E117" s="297"/>
      <c r="AP117" s="3"/>
    </row>
    <row r="118" spans="1:42" x14ac:dyDescent="0.2">
      <c r="D118" s="117">
        <v>-0.04</v>
      </c>
      <c r="E118" s="117">
        <v>0.01</v>
      </c>
      <c r="AP118" s="3"/>
    </row>
    <row r="119" spans="1:42" x14ac:dyDescent="0.2">
      <c r="D119" s="117">
        <v>-0.03</v>
      </c>
      <c r="E119" s="117">
        <v>0.02</v>
      </c>
      <c r="AP119" s="3"/>
    </row>
    <row r="120" spans="1:42" x14ac:dyDescent="0.2">
      <c r="D120" s="117">
        <v>-0.02</v>
      </c>
      <c r="E120" s="117">
        <v>0.03</v>
      </c>
      <c r="AP120" s="3"/>
    </row>
    <row r="121" spans="1:42" x14ac:dyDescent="0.2">
      <c r="D121" s="117">
        <v>-0.01</v>
      </c>
      <c r="E121" s="117">
        <v>-0.01</v>
      </c>
      <c r="AP121" s="3"/>
    </row>
    <row r="122" spans="1:42" x14ac:dyDescent="0.2">
      <c r="D122" s="117">
        <v>0</v>
      </c>
      <c r="E122" s="117">
        <v>0</v>
      </c>
      <c r="AP122" s="3"/>
    </row>
    <row r="123" spans="1:42" x14ac:dyDescent="0.2">
      <c r="D123" s="117">
        <v>0.01</v>
      </c>
      <c r="E123" s="117">
        <v>1.0000000000005116E-2</v>
      </c>
      <c r="AP123" s="3"/>
    </row>
    <row r="124" spans="1:42" x14ac:dyDescent="0.2">
      <c r="D124" s="117">
        <v>0.02</v>
      </c>
      <c r="E124" s="117">
        <v>2.0000000000003126E-2</v>
      </c>
      <c r="AP124" s="3"/>
    </row>
    <row r="125" spans="1:42" x14ac:dyDescent="0.2">
      <c r="D125" s="117">
        <v>0.03</v>
      </c>
      <c r="E125" s="117">
        <v>3.0000000000001137E-2</v>
      </c>
      <c r="AP125" s="3"/>
    </row>
    <row r="126" spans="1:42" x14ac:dyDescent="0.2">
      <c r="D126" s="117">
        <v>0.04</v>
      </c>
      <c r="E126" s="117">
        <v>-0.01</v>
      </c>
      <c r="AP126" s="3"/>
    </row>
    <row r="127" spans="1:42" x14ac:dyDescent="0.2">
      <c r="D127" s="117">
        <v>0.05</v>
      </c>
      <c r="E127" s="117">
        <v>0</v>
      </c>
      <c r="AP127" s="3"/>
    </row>
    <row r="128" spans="1:42" x14ac:dyDescent="0.2">
      <c r="AP128" s="3"/>
    </row>
    <row r="129" spans="42:42" x14ac:dyDescent="0.2">
      <c r="AP129" s="3"/>
    </row>
    <row r="130" spans="42:42" x14ac:dyDescent="0.2">
      <c r="AP130" s="3"/>
    </row>
    <row r="131" spans="42:42" x14ac:dyDescent="0.2">
      <c r="AP131" s="3"/>
    </row>
    <row r="132" spans="42:42" x14ac:dyDescent="0.2">
      <c r="AP132" s="3"/>
    </row>
    <row r="133" spans="42:42" x14ac:dyDescent="0.2">
      <c r="AP133" s="3"/>
    </row>
    <row r="134" spans="42:42" x14ac:dyDescent="0.2">
      <c r="AP134" s="3"/>
    </row>
    <row r="135" spans="42:42" x14ac:dyDescent="0.2">
      <c r="AP135" s="3"/>
    </row>
    <row r="136" spans="42:42" x14ac:dyDescent="0.2">
      <c r="AP136" s="3"/>
    </row>
    <row r="137" spans="42:42" x14ac:dyDescent="0.2">
      <c r="AP137" s="3"/>
    </row>
    <row r="138" spans="42:42" x14ac:dyDescent="0.2">
      <c r="AP138" s="3"/>
    </row>
    <row r="139" spans="42:42" x14ac:dyDescent="0.2">
      <c r="AP139" s="3"/>
    </row>
    <row r="140" spans="42:42" x14ac:dyDescent="0.2">
      <c r="AP140" s="3"/>
    </row>
    <row r="141" spans="42:42" x14ac:dyDescent="0.2">
      <c r="AP141" s="3"/>
    </row>
    <row r="142" spans="42:42" x14ac:dyDescent="0.2">
      <c r="AP142" s="3"/>
    </row>
    <row r="143" spans="42:42" x14ac:dyDescent="0.2">
      <c r="AP143" s="3"/>
    </row>
    <row r="144" spans="42:42" x14ac:dyDescent="0.2">
      <c r="AP144" s="3"/>
    </row>
    <row r="145" spans="42:42" x14ac:dyDescent="0.2">
      <c r="AP145" s="3"/>
    </row>
    <row r="146" spans="42:42" x14ac:dyDescent="0.2">
      <c r="AP146" s="3"/>
    </row>
    <row r="147" spans="42:42" x14ac:dyDescent="0.2">
      <c r="AP147" s="3"/>
    </row>
    <row r="148" spans="42:42" x14ac:dyDescent="0.2">
      <c r="AP148" s="3"/>
    </row>
    <row r="149" spans="42:42" x14ac:dyDescent="0.2">
      <c r="AP149" s="3"/>
    </row>
    <row r="150" spans="42:42" x14ac:dyDescent="0.2">
      <c r="AP150" s="3"/>
    </row>
    <row r="151" spans="42:42" x14ac:dyDescent="0.2">
      <c r="AP151" s="3"/>
    </row>
    <row r="152" spans="42:42" x14ac:dyDescent="0.2">
      <c r="AP152" s="3"/>
    </row>
    <row r="153" spans="42:42" x14ac:dyDescent="0.2">
      <c r="AP153" s="3"/>
    </row>
    <row r="154" spans="42:42" x14ac:dyDescent="0.2">
      <c r="AP154" s="3"/>
    </row>
    <row r="155" spans="42:42" x14ac:dyDescent="0.2">
      <c r="AP155" s="3"/>
    </row>
    <row r="156" spans="42:42" x14ac:dyDescent="0.2">
      <c r="AP156" s="3"/>
    </row>
    <row r="157" spans="42:42" x14ac:dyDescent="0.2">
      <c r="AP157" s="3"/>
    </row>
    <row r="158" spans="42:42" x14ac:dyDescent="0.2">
      <c r="AP158" s="3"/>
    </row>
    <row r="159" spans="42:42" x14ac:dyDescent="0.2">
      <c r="AP159" s="3"/>
    </row>
  </sheetData>
  <mergeCells count="14">
    <mergeCell ref="C113:T113"/>
    <mergeCell ref="N21:T22"/>
    <mergeCell ref="D117:E117"/>
    <mergeCell ref="C25:T25"/>
    <mergeCell ref="O24:P24"/>
    <mergeCell ref="C111:T111"/>
    <mergeCell ref="C99:Q99"/>
    <mergeCell ref="AE20:AG20"/>
    <mergeCell ref="O17:P17"/>
    <mergeCell ref="O16:T16"/>
    <mergeCell ref="W16:X16"/>
    <mergeCell ref="Z16:AG16"/>
    <mergeCell ref="W19:X19"/>
    <mergeCell ref="O19:T19"/>
  </mergeCells>
  <phoneticPr fontId="0" type="noConversion"/>
  <printOptions horizontalCentered="1"/>
  <pageMargins left="0.35" right="0.35" top="0.35" bottom="0.5" header="0.5" footer="0.35"/>
  <pageSetup orientation="portrait" r:id="rId1"/>
  <headerFooter alignWithMargins="0">
    <oddFooter>&amp;C&amp;8Page &amp;P of &amp;N</oddFooter>
  </headerFooter>
  <rowBreaks count="1" manualBreakCount="1">
    <brk id="18" max="16383"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38"/>
  <sheetViews>
    <sheetView workbookViewId="0">
      <selection activeCell="B1" sqref="B1"/>
    </sheetView>
  </sheetViews>
  <sheetFormatPr defaultRowHeight="12.75" x14ac:dyDescent="0.2"/>
  <cols>
    <col min="1" max="1" width="26.5703125" customWidth="1"/>
    <col min="2" max="2" width="59.5703125" customWidth="1"/>
  </cols>
  <sheetData>
    <row r="1" spans="1:3" x14ac:dyDescent="0.2">
      <c r="A1" t="s">
        <v>78</v>
      </c>
    </row>
    <row r="3" spans="1:3" x14ac:dyDescent="0.2">
      <c r="A3" s="130" t="s">
        <v>79</v>
      </c>
      <c r="B3" s="131" t="s">
        <v>80</v>
      </c>
    </row>
    <row r="5" spans="1:3" ht="12.75" customHeight="1" x14ac:dyDescent="0.2">
      <c r="A5" s="132" t="s">
        <v>81</v>
      </c>
      <c r="B5" s="155"/>
    </row>
    <row r="8" spans="1:3" x14ac:dyDescent="0.2">
      <c r="A8" s="133" t="s">
        <v>34</v>
      </c>
      <c r="B8" s="133" t="s">
        <v>82</v>
      </c>
    </row>
    <row r="9" spans="1:3" x14ac:dyDescent="0.2">
      <c r="A9" s="134"/>
      <c r="B9" s="131"/>
    </row>
    <row r="10" spans="1:3" x14ac:dyDescent="0.2">
      <c r="A10" s="134"/>
      <c r="B10" s="131"/>
    </row>
    <row r="11" spans="1:3" x14ac:dyDescent="0.2">
      <c r="A11" s="134"/>
      <c r="B11" s="131"/>
      <c r="C11" s="156"/>
    </row>
    <row r="12" spans="1:3" x14ac:dyDescent="0.2">
      <c r="A12" s="134"/>
      <c r="B12" s="131"/>
    </row>
    <row r="13" spans="1:3" x14ac:dyDescent="0.2">
      <c r="A13" s="134"/>
      <c r="B13" s="131"/>
    </row>
    <row r="14" spans="1:3" x14ac:dyDescent="0.2">
      <c r="A14" s="134"/>
      <c r="B14" s="131"/>
    </row>
    <row r="15" spans="1:3" x14ac:dyDescent="0.2">
      <c r="A15" s="134"/>
      <c r="B15" s="131"/>
    </row>
    <row r="16" spans="1:3" x14ac:dyDescent="0.2">
      <c r="A16" s="134"/>
      <c r="B16" s="131"/>
    </row>
    <row r="17" spans="1:2" x14ac:dyDescent="0.2">
      <c r="A17" s="134"/>
      <c r="B17" s="131"/>
    </row>
    <row r="18" spans="1:2" x14ac:dyDescent="0.2">
      <c r="A18" s="134"/>
      <c r="B18" s="131"/>
    </row>
    <row r="19" spans="1:2" x14ac:dyDescent="0.2">
      <c r="A19" s="134"/>
      <c r="B19" s="134"/>
    </row>
    <row r="20" spans="1:2" x14ac:dyDescent="0.2">
      <c r="A20" s="134"/>
      <c r="B20" s="134"/>
    </row>
    <row r="21" spans="1:2" x14ac:dyDescent="0.2">
      <c r="A21" s="134"/>
      <c r="B21" s="134"/>
    </row>
    <row r="22" spans="1:2" x14ac:dyDescent="0.2">
      <c r="A22" s="134"/>
      <c r="B22" s="134"/>
    </row>
    <row r="23" spans="1:2" x14ac:dyDescent="0.2">
      <c r="A23" s="134"/>
      <c r="B23" s="134"/>
    </row>
    <row r="24" spans="1:2" x14ac:dyDescent="0.2">
      <c r="A24" s="134"/>
      <c r="B24" s="134"/>
    </row>
    <row r="25" spans="1:2" x14ac:dyDescent="0.2">
      <c r="A25" s="134"/>
      <c r="B25" s="134"/>
    </row>
    <row r="26" spans="1:2" x14ac:dyDescent="0.2">
      <c r="A26" s="134"/>
      <c r="B26" s="134"/>
    </row>
    <row r="27" spans="1:2" x14ac:dyDescent="0.2">
      <c r="A27" s="134"/>
      <c r="B27" s="134"/>
    </row>
    <row r="28" spans="1:2" x14ac:dyDescent="0.2">
      <c r="A28" s="134"/>
      <c r="B28" s="134"/>
    </row>
    <row r="29" spans="1:2" x14ac:dyDescent="0.2">
      <c r="A29" s="134"/>
      <c r="B29" s="134"/>
    </row>
    <row r="30" spans="1:2" x14ac:dyDescent="0.2">
      <c r="A30" s="134"/>
      <c r="B30" s="134"/>
    </row>
    <row r="31" spans="1:2" x14ac:dyDescent="0.2">
      <c r="A31" s="134"/>
      <c r="B31" s="134"/>
    </row>
    <row r="32" spans="1:2" x14ac:dyDescent="0.2">
      <c r="A32" s="134"/>
      <c r="B32" s="134"/>
    </row>
    <row r="33" spans="1:2" x14ac:dyDescent="0.2">
      <c r="A33" s="134"/>
      <c r="B33" s="134"/>
    </row>
    <row r="34" spans="1:2" x14ac:dyDescent="0.2">
      <c r="A34" s="134"/>
      <c r="B34" s="134"/>
    </row>
    <row r="35" spans="1:2" x14ac:dyDescent="0.2">
      <c r="A35" s="134"/>
      <c r="B35" s="134"/>
    </row>
    <row r="36" spans="1:2" x14ac:dyDescent="0.2">
      <c r="A36" s="134"/>
      <c r="B36" s="134"/>
    </row>
    <row r="37" spans="1:2" x14ac:dyDescent="0.2">
      <c r="A37" s="134"/>
      <c r="B37" s="134"/>
    </row>
    <row r="38" spans="1:2" x14ac:dyDescent="0.2">
      <c r="A38" s="134"/>
      <c r="B38" s="134"/>
    </row>
  </sheetData>
  <phoneticPr fontId="0" type="noConversion"/>
  <hyperlinks>
    <hyperlink ref="B3" r:id="rId1" xr:uid="{00000000-0004-0000-0300-000000000000}"/>
    <hyperlink ref="B4" r:id="rId2" display="www.conestogatile.com" xr:uid="{00000000-0004-0000-0300-000001000000}"/>
    <hyperlink ref="B6" r:id="rId3" display="http://www.emilceramica.it/openemil/html/UK/index.html" xr:uid="{00000000-0004-0000-0300-000002000000}"/>
  </hyperlinks>
  <pageMargins left="0.75" right="0.75" top="1" bottom="1" header="0.5" footer="0.5"/>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L62"/>
  <sheetViews>
    <sheetView zoomScaleNormal="100" workbookViewId="0">
      <selection activeCell="D1" sqref="D1"/>
    </sheetView>
  </sheetViews>
  <sheetFormatPr defaultRowHeight="12.75" x14ac:dyDescent="0.2"/>
  <cols>
    <col min="1" max="1" width="13.28515625" style="101" customWidth="1"/>
    <col min="2" max="2" width="23.42578125" customWidth="1"/>
    <col min="3" max="3" width="74.5703125" customWidth="1"/>
  </cols>
  <sheetData>
    <row r="1" spans="1:3" x14ac:dyDescent="0.2">
      <c r="A1" s="99" t="s">
        <v>0</v>
      </c>
      <c r="B1" s="99"/>
      <c r="C1" s="99"/>
    </row>
    <row r="2" spans="1:3" x14ac:dyDescent="0.2">
      <c r="A2" s="100" t="s">
        <v>1</v>
      </c>
      <c r="B2" s="100" t="s">
        <v>48</v>
      </c>
      <c r="C2" s="100" t="s">
        <v>26</v>
      </c>
    </row>
    <row r="4" spans="1:3" x14ac:dyDescent="0.2">
      <c r="A4" s="225" t="s">
        <v>2</v>
      </c>
    </row>
    <row r="5" spans="1:3" s="242" customFormat="1" x14ac:dyDescent="0.2">
      <c r="A5" s="273">
        <v>43647</v>
      </c>
      <c r="B5" s="35" t="s">
        <v>190</v>
      </c>
      <c r="C5" s="35" t="s">
        <v>191</v>
      </c>
    </row>
    <row r="6" spans="1:3" s="242" customFormat="1" x14ac:dyDescent="0.2">
      <c r="A6" s="273">
        <v>43647</v>
      </c>
      <c r="B6" s="35" t="s">
        <v>192</v>
      </c>
      <c r="C6" s="35" t="s">
        <v>193</v>
      </c>
    </row>
    <row r="7" spans="1:3" s="242" customFormat="1" x14ac:dyDescent="0.2">
      <c r="A7" s="273">
        <v>43647</v>
      </c>
      <c r="B7" s="35" t="s">
        <v>194</v>
      </c>
      <c r="C7" s="35" t="s">
        <v>195</v>
      </c>
    </row>
    <row r="8" spans="1:3" s="242" customFormat="1" x14ac:dyDescent="0.2">
      <c r="A8" s="273">
        <v>43647</v>
      </c>
      <c r="B8" s="35" t="s">
        <v>196</v>
      </c>
      <c r="C8" s="35" t="s">
        <v>191</v>
      </c>
    </row>
    <row r="9" spans="1:3" s="242" customFormat="1" x14ac:dyDescent="0.2">
      <c r="A9" s="274">
        <v>44044</v>
      </c>
      <c r="B9" s="242" t="s">
        <v>197</v>
      </c>
      <c r="C9" s="242" t="s">
        <v>122</v>
      </c>
    </row>
    <row r="10" spans="1:3" s="242" customFormat="1" x14ac:dyDescent="0.2">
      <c r="A10" s="274">
        <v>44044</v>
      </c>
      <c r="B10" s="242" t="s">
        <v>198</v>
      </c>
      <c r="C10" s="242" t="s">
        <v>113</v>
      </c>
    </row>
    <row r="11" spans="1:3" s="242" customFormat="1" x14ac:dyDescent="0.2">
      <c r="A11" s="274">
        <v>44044</v>
      </c>
      <c r="B11" s="242" t="s">
        <v>199</v>
      </c>
      <c r="C11" s="242" t="s">
        <v>113</v>
      </c>
    </row>
    <row r="12" spans="1:3" s="242" customFormat="1" x14ac:dyDescent="0.2">
      <c r="A12" s="274">
        <v>44044</v>
      </c>
      <c r="B12" s="242" t="s">
        <v>200</v>
      </c>
      <c r="C12" s="242" t="s">
        <v>122</v>
      </c>
    </row>
    <row r="13" spans="1:3" s="35" customFormat="1" x14ac:dyDescent="0.2">
      <c r="A13" s="273">
        <v>44264</v>
      </c>
      <c r="B13" s="35" t="s">
        <v>192</v>
      </c>
      <c r="C13" s="35" t="s">
        <v>201</v>
      </c>
    </row>
    <row r="14" spans="1:3" s="278" customFormat="1" ht="25.5" x14ac:dyDescent="0.2">
      <c r="A14" s="275">
        <v>45152</v>
      </c>
      <c r="B14" s="276" t="s">
        <v>198</v>
      </c>
      <c r="C14" s="277" t="s">
        <v>202</v>
      </c>
    </row>
    <row r="15" spans="1:3" s="278" customFormat="1" ht="25.5" x14ac:dyDescent="0.2">
      <c r="A15" s="275">
        <v>45152</v>
      </c>
      <c r="B15" s="276" t="s">
        <v>200</v>
      </c>
      <c r="C15" s="277" t="s">
        <v>203</v>
      </c>
    </row>
    <row r="16" spans="1:3" s="278" customFormat="1" x14ac:dyDescent="0.2">
      <c r="A16" s="275">
        <v>45152</v>
      </c>
      <c r="B16" s="276" t="s">
        <v>204</v>
      </c>
      <c r="C16" s="277" t="s">
        <v>122</v>
      </c>
    </row>
    <row r="17" spans="1:5" s="278" customFormat="1" x14ac:dyDescent="0.2">
      <c r="A17" s="275">
        <v>45152</v>
      </c>
      <c r="B17" s="276" t="s">
        <v>205</v>
      </c>
      <c r="C17" s="277" t="s">
        <v>122</v>
      </c>
    </row>
    <row r="18" spans="1:5" s="242" customFormat="1" x14ac:dyDescent="0.2">
      <c r="A18" s="273">
        <v>45231</v>
      </c>
      <c r="B18" s="35" t="s">
        <v>206</v>
      </c>
      <c r="C18" s="35" t="s">
        <v>195</v>
      </c>
    </row>
    <row r="19" spans="1:5" s="242" customFormat="1" x14ac:dyDescent="0.2">
      <c r="A19" s="273">
        <v>45231</v>
      </c>
      <c r="B19" s="35" t="s">
        <v>207</v>
      </c>
      <c r="C19" s="35" t="s">
        <v>195</v>
      </c>
    </row>
    <row r="20" spans="1:5" s="242" customFormat="1" x14ac:dyDescent="0.2">
      <c r="A20" s="273">
        <v>45231</v>
      </c>
      <c r="B20" s="35" t="s">
        <v>208</v>
      </c>
      <c r="C20" s="35" t="s">
        <v>195</v>
      </c>
    </row>
    <row r="21" spans="1:5" s="157" customFormat="1" x14ac:dyDescent="0.2">
      <c r="A21" s="158"/>
      <c r="D21" s="163"/>
      <c r="E21" s="163"/>
    </row>
    <row r="22" spans="1:5" s="151" customFormat="1" x14ac:dyDescent="0.2">
      <c r="A22" s="152"/>
      <c r="D22" s="3"/>
      <c r="E22" s="3"/>
    </row>
    <row r="23" spans="1:5" x14ac:dyDescent="0.2">
      <c r="B23" s="150"/>
      <c r="C23" s="150"/>
      <c r="D23" s="163"/>
      <c r="E23" s="163"/>
    </row>
    <row r="24" spans="1:5" x14ac:dyDescent="0.2">
      <c r="A24" s="225" t="s">
        <v>3</v>
      </c>
    </row>
    <row r="25" spans="1:5" s="278" customFormat="1" x14ac:dyDescent="0.2">
      <c r="A25" s="279">
        <v>44264</v>
      </c>
      <c r="B25" s="278" t="s">
        <v>194</v>
      </c>
      <c r="C25" s="280" t="s">
        <v>209</v>
      </c>
    </row>
    <row r="26" spans="1:5" s="278" customFormat="1" ht="25.5" x14ac:dyDescent="0.2">
      <c r="A26" s="275">
        <v>44713</v>
      </c>
      <c r="B26" s="276" t="s">
        <v>196</v>
      </c>
      <c r="C26" s="277" t="s">
        <v>210</v>
      </c>
    </row>
    <row r="27" spans="1:5" s="278" customFormat="1" x14ac:dyDescent="0.2">
      <c r="A27" s="279">
        <v>44967</v>
      </c>
      <c r="B27" s="278" t="s">
        <v>197</v>
      </c>
      <c r="C27" s="280" t="s">
        <v>209</v>
      </c>
    </row>
    <row r="28" spans="1:5" s="278" customFormat="1" ht="25.5" x14ac:dyDescent="0.2">
      <c r="A28" s="279">
        <v>44967</v>
      </c>
      <c r="B28" s="278" t="s">
        <v>198</v>
      </c>
      <c r="C28" s="280" t="s">
        <v>211</v>
      </c>
    </row>
    <row r="29" spans="1:5" s="278" customFormat="1" ht="25.5" x14ac:dyDescent="0.2">
      <c r="A29" s="279">
        <v>44967</v>
      </c>
      <c r="B29" s="278" t="s">
        <v>200</v>
      </c>
      <c r="C29" s="280" t="s">
        <v>212</v>
      </c>
    </row>
    <row r="30" spans="1:5" s="278" customFormat="1" ht="25.5" x14ac:dyDescent="0.2">
      <c r="A30" s="275">
        <v>45152</v>
      </c>
      <c r="B30" s="276" t="s">
        <v>199</v>
      </c>
      <c r="C30" s="277" t="s">
        <v>213</v>
      </c>
    </row>
    <row r="31" spans="1:5" s="242" customFormat="1" x14ac:dyDescent="0.2">
      <c r="A31" s="274">
        <v>45328</v>
      </c>
      <c r="B31" s="242" t="s">
        <v>190</v>
      </c>
      <c r="C31" s="242" t="s">
        <v>209</v>
      </c>
    </row>
    <row r="32" spans="1:5" s="242" customFormat="1" x14ac:dyDescent="0.2">
      <c r="A32" s="274">
        <v>45328</v>
      </c>
      <c r="B32" s="242" t="s">
        <v>192</v>
      </c>
      <c r="C32" s="242" t="s">
        <v>209</v>
      </c>
    </row>
    <row r="33" spans="1:12" s="242" customFormat="1" x14ac:dyDescent="0.2">
      <c r="A33" s="274">
        <v>45328</v>
      </c>
      <c r="B33" s="242" t="s">
        <v>196</v>
      </c>
      <c r="C33" s="242" t="s">
        <v>209</v>
      </c>
    </row>
    <row r="34" spans="1:12" s="281" customFormat="1" ht="25.5" x14ac:dyDescent="0.2">
      <c r="A34" s="275">
        <v>45951</v>
      </c>
      <c r="B34" s="276" t="s">
        <v>200</v>
      </c>
      <c r="C34" s="277" t="s">
        <v>214</v>
      </c>
    </row>
    <row r="35" spans="1:12" s="282" customFormat="1" x14ac:dyDescent="0.2">
      <c r="A35" s="275">
        <v>45951</v>
      </c>
      <c r="B35" s="276" t="s">
        <v>204</v>
      </c>
      <c r="C35" s="277" t="s">
        <v>209</v>
      </c>
      <c r="D35" s="239"/>
      <c r="E35" s="239"/>
      <c r="F35" s="222"/>
    </row>
    <row r="36" spans="1:12" s="282" customFormat="1" ht="25.5" x14ac:dyDescent="0.2">
      <c r="A36" s="275">
        <v>45951</v>
      </c>
      <c r="B36" s="276" t="s">
        <v>215</v>
      </c>
      <c r="C36" s="277" t="s">
        <v>216</v>
      </c>
      <c r="D36" s="240"/>
      <c r="E36" s="240"/>
      <c r="F36" s="240"/>
    </row>
    <row r="37" spans="1:12" s="282" customFormat="1" ht="25.5" x14ac:dyDescent="0.2">
      <c r="A37" s="275">
        <v>45951</v>
      </c>
      <c r="B37" s="276" t="s">
        <v>217</v>
      </c>
      <c r="C37" s="277" t="s">
        <v>218</v>
      </c>
      <c r="D37" s="239"/>
      <c r="E37" s="239"/>
      <c r="F37" s="222"/>
    </row>
    <row r="38" spans="1:12" s="282" customFormat="1" x14ac:dyDescent="0.2">
      <c r="A38" s="275">
        <v>45951</v>
      </c>
      <c r="B38" s="276" t="s">
        <v>219</v>
      </c>
      <c r="C38" s="277" t="s">
        <v>220</v>
      </c>
      <c r="D38" s="75"/>
      <c r="E38" s="75"/>
      <c r="F38" s="30"/>
    </row>
    <row r="39" spans="1:12" s="278" customFormat="1" ht="25.5" x14ac:dyDescent="0.2">
      <c r="A39" s="279">
        <v>46008</v>
      </c>
      <c r="B39" s="278" t="s">
        <v>200</v>
      </c>
      <c r="C39" s="280" t="s">
        <v>221</v>
      </c>
    </row>
    <row r="40" spans="1:12" s="151" customFormat="1" x14ac:dyDescent="0.2">
      <c r="A40" s="101"/>
      <c r="B40" s="150"/>
      <c r="C40" s="150"/>
      <c r="D40" s="194"/>
      <c r="E40" s="243"/>
      <c r="F40" s="243"/>
      <c r="G40" s="242"/>
      <c r="H40" s="242"/>
      <c r="I40" s="242"/>
      <c r="J40" s="242"/>
      <c r="K40" s="242"/>
      <c r="L40" s="241"/>
    </row>
    <row r="41" spans="1:12" s="151" customFormat="1" x14ac:dyDescent="0.2">
      <c r="A41" s="101"/>
      <c r="B41" s="150"/>
      <c r="C41" s="150"/>
      <c r="D41" s="194"/>
      <c r="E41" s="242"/>
      <c r="F41" s="242"/>
      <c r="G41" s="242"/>
      <c r="H41" s="242"/>
      <c r="I41" s="242"/>
      <c r="J41" s="242"/>
      <c r="K41" s="242"/>
      <c r="L41" s="3"/>
    </row>
    <row r="42" spans="1:12" s="151" customFormat="1" x14ac:dyDescent="0.2">
      <c r="A42" s="101"/>
      <c r="B42" s="150"/>
      <c r="C42" s="150"/>
      <c r="D42" s="194"/>
      <c r="E42" s="243"/>
      <c r="F42" s="243"/>
      <c r="G42" s="242"/>
      <c r="H42" s="242"/>
      <c r="I42" s="242"/>
      <c r="J42" s="242"/>
      <c r="K42" s="242"/>
      <c r="L42" s="222"/>
    </row>
    <row r="43" spans="1:12" s="151" customFormat="1" x14ac:dyDescent="0.2">
      <c r="A43" s="225" t="s">
        <v>98</v>
      </c>
      <c r="D43" s="194"/>
      <c r="E43" s="75"/>
      <c r="F43" s="75"/>
      <c r="G43" s="30"/>
      <c r="H43" s="30"/>
      <c r="I43" s="30"/>
      <c r="J43" s="30"/>
      <c r="K43" s="30"/>
      <c r="L43" s="30"/>
    </row>
    <row r="44" spans="1:12" s="278" customFormat="1" ht="25.5" x14ac:dyDescent="0.2">
      <c r="A44" s="279">
        <v>45152</v>
      </c>
      <c r="B44" s="278" t="s">
        <v>199</v>
      </c>
      <c r="C44" s="280" t="s">
        <v>222</v>
      </c>
    </row>
    <row r="45" spans="1:12" s="278" customFormat="1" ht="25.5" x14ac:dyDescent="0.2">
      <c r="A45" s="279">
        <v>45152</v>
      </c>
      <c r="B45" s="278" t="s">
        <v>200</v>
      </c>
      <c r="C45" s="280" t="s">
        <v>223</v>
      </c>
    </row>
    <row r="46" spans="1:12" x14ac:dyDescent="0.2">
      <c r="A46" s="153"/>
      <c r="B46" s="150"/>
      <c r="C46" s="150"/>
      <c r="E46" s="75"/>
      <c r="F46" s="75"/>
      <c r="G46" s="30"/>
      <c r="H46" s="30"/>
      <c r="I46" s="30"/>
      <c r="J46" s="30"/>
      <c r="K46" s="30"/>
      <c r="L46" s="222"/>
    </row>
    <row r="47" spans="1:12" x14ac:dyDescent="0.2">
      <c r="A47" s="102"/>
      <c r="B47" s="151"/>
      <c r="C47" s="150"/>
      <c r="E47" s="239"/>
      <c r="F47" s="239"/>
      <c r="G47" s="222"/>
      <c r="H47" s="222"/>
      <c r="I47" s="222"/>
      <c r="J47" s="222"/>
      <c r="K47" s="222"/>
      <c r="L47" s="222"/>
    </row>
    <row r="48" spans="1:12" x14ac:dyDescent="0.2">
      <c r="A48" s="153"/>
      <c r="B48" s="150"/>
      <c r="C48" s="150"/>
      <c r="E48" s="240"/>
      <c r="F48" s="240"/>
      <c r="G48" s="240"/>
      <c r="H48" s="240"/>
      <c r="I48" s="240"/>
      <c r="J48" s="240"/>
      <c r="K48" s="240"/>
      <c r="L48" s="240"/>
    </row>
    <row r="49" spans="1:12" x14ac:dyDescent="0.2">
      <c r="A49" s="153"/>
      <c r="B49" s="150"/>
      <c r="C49" s="150"/>
      <c r="E49" s="239"/>
      <c r="F49" s="239"/>
      <c r="G49" s="222"/>
      <c r="H49" s="222"/>
      <c r="I49" s="222"/>
      <c r="J49" s="222"/>
      <c r="K49" s="222"/>
      <c r="L49" s="222"/>
    </row>
    <row r="50" spans="1:12" x14ac:dyDescent="0.2">
      <c r="B50" s="150"/>
      <c r="C50" s="154"/>
    </row>
    <row r="51" spans="1:12" x14ac:dyDescent="0.2">
      <c r="A51" s="153"/>
      <c r="B51" s="150"/>
      <c r="C51" s="150"/>
    </row>
    <row r="52" spans="1:12" x14ac:dyDescent="0.2">
      <c r="A52" s="159"/>
      <c r="B52" s="160"/>
      <c r="C52" s="160"/>
    </row>
    <row r="53" spans="1:12" x14ac:dyDescent="0.2">
      <c r="A53" s="159"/>
      <c r="B53" s="160"/>
      <c r="C53" s="160"/>
    </row>
    <row r="54" spans="1:12" x14ac:dyDescent="0.2">
      <c r="A54" s="159"/>
      <c r="B54" s="160"/>
      <c r="C54" s="160"/>
    </row>
    <row r="55" spans="1:12" s="150" customFormat="1" x14ac:dyDescent="0.2">
      <c r="A55" s="161"/>
      <c r="B55" s="162"/>
      <c r="C55" s="162"/>
    </row>
    <row r="56" spans="1:12" x14ac:dyDescent="0.2">
      <c r="A56" s="152"/>
      <c r="B56" s="151"/>
      <c r="C56" s="151"/>
    </row>
    <row r="57" spans="1:12" x14ac:dyDescent="0.2">
      <c r="A57" s="152"/>
      <c r="B57" s="151"/>
      <c r="C57" s="151"/>
    </row>
    <row r="58" spans="1:12" x14ac:dyDescent="0.2">
      <c r="A58" s="158"/>
      <c r="B58" s="157"/>
      <c r="C58" s="157"/>
    </row>
    <row r="59" spans="1:12" x14ac:dyDescent="0.2">
      <c r="A59" s="158"/>
      <c r="B59" s="157"/>
      <c r="C59" s="157"/>
    </row>
    <row r="60" spans="1:12" x14ac:dyDescent="0.2">
      <c r="A60" s="158"/>
      <c r="B60" s="157"/>
      <c r="C60" s="157"/>
    </row>
    <row r="61" spans="1:12" x14ac:dyDescent="0.2">
      <c r="A61" s="158"/>
      <c r="B61" s="157"/>
      <c r="C61" s="157"/>
    </row>
    <row r="62" spans="1:12" x14ac:dyDescent="0.2">
      <c r="A62" s="158"/>
      <c r="B62" s="157"/>
      <c r="C62" s="157"/>
    </row>
  </sheetData>
  <phoneticPr fontId="0" type="noConversion"/>
  <printOptions horizontalCentered="1"/>
  <pageMargins left="0.75" right="0.25" top="1" bottom="1" header="0.5" footer="0.5"/>
  <pageSetup scale="8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13</vt:i4>
      </vt:variant>
    </vt:vector>
  </HeadingPairs>
  <TitlesOfParts>
    <vt:vector size="18" baseType="lpstr">
      <vt:lpstr>Instructions</vt:lpstr>
      <vt:lpstr>Index</vt:lpstr>
      <vt:lpstr>Price List</vt:lpstr>
      <vt:lpstr>Websites</vt:lpstr>
      <vt:lpstr>Changes</vt:lpstr>
      <vt:lpstr>Customer</vt:lpstr>
      <vt:lpstr>Customer_Cost</vt:lpstr>
      <vt:lpstr>Customer_List</vt:lpstr>
      <vt:lpstr>Group</vt:lpstr>
      <vt:lpstr>Header</vt:lpstr>
      <vt:lpstr>Index</vt:lpstr>
      <vt:lpstr>Price_List</vt:lpstr>
      <vt:lpstr>Changes!Print_Area</vt:lpstr>
      <vt:lpstr>Index!Print_Area</vt:lpstr>
      <vt:lpstr>'Price List'!Print_Area</vt:lpstr>
      <vt:lpstr>'Price List'!Print_Titles</vt:lpstr>
      <vt:lpstr>Round</vt:lpstr>
      <vt:lpstr>Suggested</vt:lpstr>
    </vt:vector>
  </TitlesOfParts>
  <Company>Conestoga Ceramic Tile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 Vogel</dc:creator>
  <cp:lastModifiedBy>John Fox</cp:lastModifiedBy>
  <cp:lastPrinted>2026-03-05T15:44:55Z</cp:lastPrinted>
  <dcterms:created xsi:type="dcterms:W3CDTF">1998-06-02T12:05:01Z</dcterms:created>
  <dcterms:modified xsi:type="dcterms:W3CDTF">2026-03-05T15:45:43Z</dcterms:modified>
</cp:coreProperties>
</file>