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ThisWorkbook"/>
  <mc:AlternateContent xmlns:mc="http://schemas.openxmlformats.org/markup-compatibility/2006">
    <mc:Choice Requires="x15">
      <x15ac:absPath xmlns:x15ac="http://schemas.microsoft.com/office/spreadsheetml/2010/11/ac" url="O:\Departments\Marketing\TRAILBLAZER\2026\Feb\Price Lists\Excel\"/>
    </mc:Choice>
  </mc:AlternateContent>
  <xr:revisionPtr revIDLastSave="0" documentId="8_{F10997E3-5AFC-4B93-9DF3-59B2658D0F22}" xr6:coauthVersionLast="47" xr6:coauthVersionMax="47" xr10:uidLastSave="{00000000-0000-0000-0000-000000000000}"/>
  <bookViews>
    <workbookView xWindow="-120" yWindow="-120" windowWidth="29040" windowHeight="15720" activeTab="2" xr2:uid="{00000000-000D-0000-FFFF-FFFF00000000}"/>
  </bookViews>
  <sheets>
    <sheet name="Instructions" sheetId="5" r:id="rId1"/>
    <sheet name="Index" sheetId="4" r:id="rId2"/>
    <sheet name="Price List" sheetId="1" r:id="rId3"/>
    <sheet name="Websites" sheetId="6" r:id="rId4"/>
    <sheet name="Changes" sheetId="3" r:id="rId5"/>
  </sheets>
  <definedNames>
    <definedName name="Cost">'Price List'!#REF!</definedName>
    <definedName name="Customer">'Price List'!$W$13:$X$313</definedName>
    <definedName name="Customer_Cost">'Price List'!$Z$13:$AG$313</definedName>
    <definedName name="Customer_List">'Price List'!$C$13:$T$313</definedName>
    <definedName name="Group">Instructions!$B$38:$H$44</definedName>
    <definedName name="Header">'Price List'!$13:$21</definedName>
    <definedName name="Index">Index!$A$1:$K$51</definedName>
    <definedName name="Price_Calculation">'Price List'!#REF!</definedName>
    <definedName name="Price_Change">'Price List'!#REF!</definedName>
    <definedName name="Price_List">'Price List'!$C$13:$T$313</definedName>
    <definedName name="_xlnm.Print_Area" localSheetId="4">Changes!$A$1:$C$51</definedName>
    <definedName name="_xlnm.Print_Area" localSheetId="1">Index!$A$1:$K$51</definedName>
    <definedName name="_xlnm.Print_Area" localSheetId="2">'Price List'!$C$13:$T$313</definedName>
    <definedName name="_xlnm.Print_Titles" localSheetId="4">Changes!#REF!</definedName>
    <definedName name="_xlnm.Print_Titles" localSheetId="2">'Price List'!$C:$N,'Price List'!$13:$21</definedName>
    <definedName name="Purchasing_Cost">'Price List'!#REF!</definedName>
    <definedName name="Round">'Price List'!$D$317:$E$326</definedName>
    <definedName name="Suggested">Instructions!$H$55</definedName>
  </definedNames>
  <calcPr calcId="191029"/>
</workbook>
</file>

<file path=xl/calcChain.xml><?xml version="1.0" encoding="utf-8"?>
<calcChain xmlns="http://schemas.openxmlformats.org/spreadsheetml/2006/main">
  <c r="U251" i="1" l="1"/>
  <c r="W251" i="1"/>
  <c r="AB251" i="1" s="1"/>
  <c r="AK251" i="1"/>
  <c r="AL251" i="1"/>
  <c r="AM251" i="1"/>
  <c r="U183" i="1" l="1"/>
  <c r="W183" i="1"/>
  <c r="AB183" i="1" s="1"/>
  <c r="AK183" i="1"/>
  <c r="AL183" i="1"/>
  <c r="AM183" i="1"/>
  <c r="AM72" i="1" l="1"/>
  <c r="AL72" i="1"/>
  <c r="AK72" i="1"/>
  <c r="W72" i="1"/>
  <c r="AB72" i="1" s="1"/>
  <c r="U72" i="1"/>
  <c r="U73" i="1"/>
  <c r="W73" i="1"/>
  <c r="AB73" i="1" s="1"/>
  <c r="AK73" i="1"/>
  <c r="AL73" i="1"/>
  <c r="AM73" i="1"/>
  <c r="AM100" i="1"/>
  <c r="AL100" i="1"/>
  <c r="AK100" i="1"/>
  <c r="W100" i="1"/>
  <c r="AB100" i="1" s="1"/>
  <c r="U100" i="1"/>
  <c r="AM86" i="1"/>
  <c r="AL86" i="1"/>
  <c r="AK86" i="1"/>
  <c r="W86" i="1"/>
  <c r="AB86" i="1" s="1"/>
  <c r="U86" i="1"/>
  <c r="AM101" i="1"/>
  <c r="AL101" i="1"/>
  <c r="AK101" i="1"/>
  <c r="W101" i="1"/>
  <c r="AB101" i="1" s="1"/>
  <c r="U101" i="1"/>
  <c r="AM99" i="1"/>
  <c r="AL99" i="1"/>
  <c r="AK99" i="1"/>
  <c r="W99" i="1"/>
  <c r="AB99" i="1" s="1"/>
  <c r="U99" i="1"/>
  <c r="AM61" i="1"/>
  <c r="AL61" i="1"/>
  <c r="AK61" i="1"/>
  <c r="W61" i="1"/>
  <c r="AB61" i="1" s="1"/>
  <c r="U61" i="1"/>
  <c r="AM60" i="1"/>
  <c r="AL60" i="1"/>
  <c r="AK60" i="1"/>
  <c r="W60" i="1"/>
  <c r="AB60" i="1" s="1"/>
  <c r="U60" i="1"/>
  <c r="AM58" i="1"/>
  <c r="AL58" i="1"/>
  <c r="AK58" i="1"/>
  <c r="W58" i="1"/>
  <c r="AB58" i="1" s="1"/>
  <c r="U58" i="1"/>
  <c r="AM56" i="1"/>
  <c r="AL56" i="1"/>
  <c r="AK56" i="1"/>
  <c r="W56" i="1"/>
  <c r="AB56" i="1" s="1"/>
  <c r="U56" i="1"/>
  <c r="AM54" i="1"/>
  <c r="AL54" i="1"/>
  <c r="AK54" i="1"/>
  <c r="W54" i="1"/>
  <c r="AB54" i="1" s="1"/>
  <c r="U54" i="1"/>
  <c r="AM52" i="1"/>
  <c r="AL52" i="1"/>
  <c r="AK52" i="1"/>
  <c r="W52" i="1"/>
  <c r="AB52" i="1" s="1"/>
  <c r="U52" i="1"/>
  <c r="AM50" i="1"/>
  <c r="AL50" i="1"/>
  <c r="AK50" i="1"/>
  <c r="W50" i="1"/>
  <c r="AB50" i="1" s="1"/>
  <c r="U50" i="1"/>
  <c r="AM48" i="1"/>
  <c r="AL48" i="1"/>
  <c r="AK48" i="1"/>
  <c r="W48" i="1"/>
  <c r="AB48" i="1" s="1"/>
  <c r="U48" i="1"/>
  <c r="AM46" i="1"/>
  <c r="AL46" i="1"/>
  <c r="AK46" i="1"/>
  <c r="W46" i="1"/>
  <c r="AB46" i="1" s="1"/>
  <c r="U46" i="1"/>
  <c r="AM44" i="1"/>
  <c r="AL44" i="1"/>
  <c r="AK44" i="1"/>
  <c r="W44" i="1"/>
  <c r="AB44" i="1" s="1"/>
  <c r="U44" i="1"/>
  <c r="AM39" i="1"/>
  <c r="AL39" i="1"/>
  <c r="AK39" i="1"/>
  <c r="W39" i="1"/>
  <c r="AB39" i="1" s="1"/>
  <c r="U39" i="1"/>
  <c r="AM38" i="1"/>
  <c r="AL38" i="1"/>
  <c r="AK38" i="1"/>
  <c r="W38" i="1"/>
  <c r="AB38" i="1" s="1"/>
  <c r="U38" i="1"/>
  <c r="AM37" i="1"/>
  <c r="AL37" i="1"/>
  <c r="AK37" i="1"/>
  <c r="W37" i="1"/>
  <c r="AB37" i="1" s="1"/>
  <c r="U37" i="1"/>
  <c r="AM36" i="1"/>
  <c r="AL36" i="1"/>
  <c r="AK36" i="1"/>
  <c r="W36" i="1"/>
  <c r="AB36" i="1" s="1"/>
  <c r="U36" i="1"/>
  <c r="AM35" i="1"/>
  <c r="AL35" i="1"/>
  <c r="AK35" i="1"/>
  <c r="W35" i="1"/>
  <c r="AB35" i="1" s="1"/>
  <c r="U35" i="1"/>
  <c r="AM34" i="1"/>
  <c r="AL34" i="1"/>
  <c r="AK34" i="1"/>
  <c r="W34" i="1"/>
  <c r="AB34" i="1" s="1"/>
  <c r="U34" i="1"/>
  <c r="AM33" i="1"/>
  <c r="AL33" i="1"/>
  <c r="AK33" i="1"/>
  <c r="W33" i="1"/>
  <c r="AB33" i="1" s="1"/>
  <c r="U33" i="1"/>
  <c r="AM32" i="1"/>
  <c r="AL32" i="1"/>
  <c r="AK32" i="1"/>
  <c r="W32" i="1"/>
  <c r="AB32" i="1" s="1"/>
  <c r="U32" i="1"/>
  <c r="AM31" i="1"/>
  <c r="AL31" i="1"/>
  <c r="AK31" i="1"/>
  <c r="W31" i="1"/>
  <c r="AB31" i="1" s="1"/>
  <c r="U31" i="1"/>
  <c r="AM30" i="1"/>
  <c r="AL30" i="1"/>
  <c r="AK30" i="1"/>
  <c r="W30" i="1"/>
  <c r="AB30" i="1" s="1"/>
  <c r="U30" i="1"/>
  <c r="AM29" i="1"/>
  <c r="AL29" i="1"/>
  <c r="AK29" i="1"/>
  <c r="W29" i="1"/>
  <c r="AB29" i="1" s="1"/>
  <c r="U29" i="1"/>
  <c r="AM28" i="1"/>
  <c r="AL28" i="1"/>
  <c r="AK28" i="1"/>
  <c r="W28" i="1"/>
  <c r="AB28" i="1" s="1"/>
  <c r="U28" i="1"/>
  <c r="AM27" i="1"/>
  <c r="AL27" i="1"/>
  <c r="AK27" i="1"/>
  <c r="W27" i="1"/>
  <c r="AB27" i="1" s="1"/>
  <c r="U27" i="1"/>
  <c r="AM26" i="1"/>
  <c r="AL26" i="1"/>
  <c r="AK26" i="1"/>
  <c r="W26" i="1"/>
  <c r="AB26" i="1" s="1"/>
  <c r="U26" i="1"/>
  <c r="AM104" i="1"/>
  <c r="AL104" i="1"/>
  <c r="AK104" i="1"/>
  <c r="W104" i="1"/>
  <c r="AB104" i="1" s="1"/>
  <c r="U104" i="1"/>
  <c r="AM103" i="1"/>
  <c r="AL103" i="1"/>
  <c r="AK103" i="1"/>
  <c r="W103" i="1"/>
  <c r="AB103" i="1" s="1"/>
  <c r="U103" i="1"/>
  <c r="AM98" i="1"/>
  <c r="AL98" i="1"/>
  <c r="AK98" i="1"/>
  <c r="W98" i="1"/>
  <c r="AB98" i="1" s="1"/>
  <c r="U98" i="1"/>
  <c r="AM97" i="1"/>
  <c r="AL97" i="1"/>
  <c r="AK97" i="1"/>
  <c r="W97" i="1"/>
  <c r="AB97" i="1" s="1"/>
  <c r="U97" i="1"/>
  <c r="AM81" i="1"/>
  <c r="AL81" i="1"/>
  <c r="AK81" i="1"/>
  <c r="W81" i="1"/>
  <c r="AB81" i="1" s="1"/>
  <c r="U81" i="1"/>
  <c r="AM77" i="1"/>
  <c r="AL77" i="1"/>
  <c r="AK77" i="1"/>
  <c r="W77" i="1"/>
  <c r="AB77" i="1" s="1"/>
  <c r="U77" i="1"/>
  <c r="AM75" i="1"/>
  <c r="AL75" i="1"/>
  <c r="AK75" i="1"/>
  <c r="W75" i="1"/>
  <c r="AB75" i="1" s="1"/>
  <c r="U75" i="1"/>
  <c r="AM74" i="1"/>
  <c r="AL74" i="1"/>
  <c r="AK74" i="1"/>
  <c r="W74" i="1"/>
  <c r="AB74" i="1" s="1"/>
  <c r="U74" i="1"/>
  <c r="AM231" i="1"/>
  <c r="AL231" i="1"/>
  <c r="AK231" i="1"/>
  <c r="W231" i="1"/>
  <c r="AB231" i="1" s="1"/>
  <c r="U231" i="1"/>
  <c r="AM229" i="1"/>
  <c r="AL229" i="1"/>
  <c r="AK229" i="1"/>
  <c r="W229" i="1"/>
  <c r="AB229" i="1" s="1"/>
  <c r="U229" i="1"/>
  <c r="AM227" i="1"/>
  <c r="AL227" i="1"/>
  <c r="AK227" i="1"/>
  <c r="W227" i="1"/>
  <c r="AB227" i="1" s="1"/>
  <c r="U227" i="1"/>
  <c r="AM226" i="1"/>
  <c r="AL226" i="1"/>
  <c r="AK226" i="1"/>
  <c r="W226" i="1"/>
  <c r="AB226" i="1" s="1"/>
  <c r="U226" i="1"/>
  <c r="AM225" i="1"/>
  <c r="AL225" i="1"/>
  <c r="AK225" i="1"/>
  <c r="W225" i="1"/>
  <c r="AB225" i="1" s="1"/>
  <c r="U225" i="1"/>
  <c r="AM224" i="1"/>
  <c r="AL224" i="1"/>
  <c r="AK224" i="1"/>
  <c r="W224" i="1"/>
  <c r="AB224" i="1" s="1"/>
  <c r="U224" i="1"/>
  <c r="AM223" i="1"/>
  <c r="AL223" i="1"/>
  <c r="AK223" i="1"/>
  <c r="W223" i="1"/>
  <c r="AB223" i="1" s="1"/>
  <c r="U223" i="1"/>
  <c r="AM215" i="1"/>
  <c r="AL215" i="1"/>
  <c r="AK215" i="1"/>
  <c r="W215" i="1"/>
  <c r="AB215" i="1" s="1"/>
  <c r="U215" i="1"/>
  <c r="AM214" i="1"/>
  <c r="AL214" i="1"/>
  <c r="AK214" i="1"/>
  <c r="W214" i="1"/>
  <c r="AB214" i="1" s="1"/>
  <c r="U214" i="1"/>
  <c r="AM212" i="1"/>
  <c r="AL212" i="1"/>
  <c r="AK212" i="1"/>
  <c r="W212" i="1"/>
  <c r="AB212" i="1" s="1"/>
  <c r="U212" i="1"/>
  <c r="AM206" i="1"/>
  <c r="AL206" i="1"/>
  <c r="AK206" i="1"/>
  <c r="W206" i="1"/>
  <c r="AB206" i="1" s="1"/>
  <c r="U206" i="1"/>
  <c r="AM205" i="1"/>
  <c r="AL205" i="1"/>
  <c r="AK205" i="1"/>
  <c r="W205" i="1"/>
  <c r="AB205" i="1" s="1"/>
  <c r="U205" i="1"/>
  <c r="AM204" i="1"/>
  <c r="AL204" i="1"/>
  <c r="AK204" i="1"/>
  <c r="W204" i="1"/>
  <c r="AB204" i="1" s="1"/>
  <c r="U204" i="1"/>
  <c r="AM203" i="1"/>
  <c r="AL203" i="1"/>
  <c r="AK203" i="1"/>
  <c r="W203" i="1"/>
  <c r="AB203" i="1" s="1"/>
  <c r="U203" i="1"/>
  <c r="AM202" i="1"/>
  <c r="AL202" i="1"/>
  <c r="AK202" i="1"/>
  <c r="W202" i="1"/>
  <c r="AB202" i="1" s="1"/>
  <c r="U202" i="1"/>
  <c r="AM195" i="1"/>
  <c r="AL195" i="1"/>
  <c r="AK195" i="1"/>
  <c r="W195" i="1"/>
  <c r="AB195" i="1" s="1"/>
  <c r="U195" i="1"/>
  <c r="AM194" i="1"/>
  <c r="AL194" i="1"/>
  <c r="AK194" i="1"/>
  <c r="W194" i="1"/>
  <c r="AB194" i="1" s="1"/>
  <c r="U194" i="1"/>
  <c r="AM193" i="1"/>
  <c r="AL193" i="1"/>
  <c r="AK193" i="1"/>
  <c r="W193" i="1"/>
  <c r="AB193" i="1" s="1"/>
  <c r="U193" i="1"/>
  <c r="AM192" i="1"/>
  <c r="AL192" i="1"/>
  <c r="AK192" i="1"/>
  <c r="W192" i="1"/>
  <c r="AB192" i="1" s="1"/>
  <c r="U192" i="1"/>
  <c r="AM189" i="1"/>
  <c r="AL189" i="1"/>
  <c r="AK189" i="1"/>
  <c r="W189" i="1"/>
  <c r="AB189" i="1" s="1"/>
  <c r="U189" i="1"/>
  <c r="AM188" i="1"/>
  <c r="AL188" i="1"/>
  <c r="AK188" i="1"/>
  <c r="W188" i="1"/>
  <c r="AB188" i="1" s="1"/>
  <c r="U188" i="1"/>
  <c r="AM187" i="1"/>
  <c r="AL187" i="1"/>
  <c r="AK187" i="1"/>
  <c r="W187" i="1"/>
  <c r="AB187" i="1" s="1"/>
  <c r="U187" i="1"/>
  <c r="AM186" i="1"/>
  <c r="AL186" i="1"/>
  <c r="AK186" i="1"/>
  <c r="W186" i="1"/>
  <c r="AB186" i="1" s="1"/>
  <c r="U186" i="1"/>
  <c r="AM185" i="1"/>
  <c r="AL185" i="1"/>
  <c r="AK185" i="1"/>
  <c r="W185" i="1"/>
  <c r="AB185" i="1" s="1"/>
  <c r="U185" i="1"/>
  <c r="AM184" i="1"/>
  <c r="AL184" i="1"/>
  <c r="AK184" i="1"/>
  <c r="W184" i="1"/>
  <c r="AB184" i="1" s="1"/>
  <c r="U184" i="1"/>
  <c r="AM181" i="1"/>
  <c r="AL181" i="1"/>
  <c r="AK181" i="1"/>
  <c r="W181" i="1"/>
  <c r="AB181" i="1" s="1"/>
  <c r="U181" i="1"/>
  <c r="AM180" i="1"/>
  <c r="AL180" i="1"/>
  <c r="AK180" i="1"/>
  <c r="W180" i="1"/>
  <c r="AB180" i="1" s="1"/>
  <c r="U180" i="1"/>
  <c r="AM179" i="1"/>
  <c r="AL179" i="1"/>
  <c r="AK179" i="1"/>
  <c r="W179" i="1"/>
  <c r="AB179" i="1" s="1"/>
  <c r="U179" i="1"/>
  <c r="AM178" i="1"/>
  <c r="AL178" i="1"/>
  <c r="AK178" i="1"/>
  <c r="W178" i="1"/>
  <c r="AB178" i="1" s="1"/>
  <c r="U178" i="1"/>
  <c r="AM177" i="1"/>
  <c r="AL177" i="1"/>
  <c r="AK177" i="1"/>
  <c r="W177" i="1"/>
  <c r="AB177" i="1" s="1"/>
  <c r="U177" i="1"/>
  <c r="AM176" i="1"/>
  <c r="AL176" i="1"/>
  <c r="AK176" i="1"/>
  <c r="W176" i="1"/>
  <c r="AB176" i="1" s="1"/>
  <c r="U176" i="1"/>
  <c r="AM174" i="1"/>
  <c r="AL174" i="1"/>
  <c r="AK174" i="1"/>
  <c r="W174" i="1"/>
  <c r="AB174" i="1" s="1"/>
  <c r="U174" i="1"/>
  <c r="AM173" i="1"/>
  <c r="AL173" i="1"/>
  <c r="AK173" i="1"/>
  <c r="W173" i="1"/>
  <c r="AB173" i="1" s="1"/>
  <c r="U173" i="1"/>
  <c r="AM172" i="1"/>
  <c r="AL172" i="1"/>
  <c r="AK172" i="1"/>
  <c r="W172" i="1"/>
  <c r="AB172" i="1" s="1"/>
  <c r="U172" i="1"/>
  <c r="AM169" i="1"/>
  <c r="AL169" i="1"/>
  <c r="AK169" i="1"/>
  <c r="W169" i="1"/>
  <c r="AB169" i="1" s="1"/>
  <c r="U169" i="1"/>
  <c r="AM168" i="1"/>
  <c r="AL168" i="1"/>
  <c r="AK168" i="1"/>
  <c r="W168" i="1"/>
  <c r="AB168" i="1" s="1"/>
  <c r="U168" i="1"/>
  <c r="AM167" i="1"/>
  <c r="AL167" i="1"/>
  <c r="AK167" i="1"/>
  <c r="W167" i="1"/>
  <c r="AB167" i="1" s="1"/>
  <c r="U167" i="1"/>
  <c r="AM166" i="1"/>
  <c r="AL166" i="1"/>
  <c r="AK166" i="1"/>
  <c r="W166" i="1"/>
  <c r="AB166" i="1" s="1"/>
  <c r="U166" i="1"/>
  <c r="AM233" i="1"/>
  <c r="AL233" i="1"/>
  <c r="AK233" i="1"/>
  <c r="W233" i="1"/>
  <c r="AB233" i="1" s="1"/>
  <c r="U233" i="1"/>
  <c r="AM65" i="1"/>
  <c r="AL65" i="1"/>
  <c r="AK65" i="1"/>
  <c r="W65" i="1"/>
  <c r="AB65" i="1" s="1"/>
  <c r="U65" i="1"/>
  <c r="AM47" i="1"/>
  <c r="AL47" i="1"/>
  <c r="AK47" i="1"/>
  <c r="W47" i="1"/>
  <c r="AB47" i="1" s="1"/>
  <c r="U47" i="1"/>
  <c r="AM45" i="1"/>
  <c r="AL45" i="1"/>
  <c r="AK45" i="1"/>
  <c r="W45" i="1"/>
  <c r="AB45" i="1" s="1"/>
  <c r="U45" i="1"/>
  <c r="AM43" i="1"/>
  <c r="AL43" i="1"/>
  <c r="AK43" i="1"/>
  <c r="W43" i="1"/>
  <c r="AB43" i="1" s="1"/>
  <c r="U43" i="1"/>
  <c r="AM59" i="1"/>
  <c r="AL59" i="1"/>
  <c r="AK59" i="1"/>
  <c r="W59" i="1"/>
  <c r="AB59" i="1" s="1"/>
  <c r="U59" i="1"/>
  <c r="AM57" i="1"/>
  <c r="AL57" i="1"/>
  <c r="AK57" i="1"/>
  <c r="W57" i="1"/>
  <c r="AB57" i="1" s="1"/>
  <c r="U57" i="1"/>
  <c r="AM55" i="1"/>
  <c r="AL55" i="1"/>
  <c r="AK55" i="1"/>
  <c r="W55" i="1"/>
  <c r="AB55" i="1" s="1"/>
  <c r="U55" i="1"/>
  <c r="AM53" i="1"/>
  <c r="AL53" i="1"/>
  <c r="AK53" i="1"/>
  <c r="W53" i="1"/>
  <c r="AB53" i="1" s="1"/>
  <c r="U53" i="1"/>
  <c r="AM51" i="1"/>
  <c r="AL51" i="1"/>
  <c r="AK51" i="1"/>
  <c r="W51" i="1"/>
  <c r="AB51" i="1" s="1"/>
  <c r="U51" i="1"/>
  <c r="AM49" i="1"/>
  <c r="AL49" i="1"/>
  <c r="AK49" i="1"/>
  <c r="W49" i="1"/>
  <c r="AB49" i="1" s="1"/>
  <c r="U49" i="1"/>
  <c r="F3" i="4"/>
  <c r="A6" i="4"/>
  <c r="B22" i="5"/>
  <c r="U1" i="1"/>
  <c r="W1" i="1"/>
  <c r="AB1" i="1" s="1"/>
  <c r="AK1" i="1"/>
  <c r="AL1" i="1"/>
  <c r="AM1" i="1"/>
  <c r="U2" i="1"/>
  <c r="W2" i="1"/>
  <c r="AB2" i="1" s="1"/>
  <c r="AK2" i="1"/>
  <c r="AL2" i="1"/>
  <c r="AM2" i="1"/>
  <c r="U3" i="1"/>
  <c r="W3" i="1"/>
  <c r="AB3" i="1" s="1"/>
  <c r="AK3" i="1"/>
  <c r="AL3" i="1"/>
  <c r="AM3" i="1"/>
  <c r="U4" i="1"/>
  <c r="W4" i="1"/>
  <c r="AB4" i="1" s="1"/>
  <c r="AK4" i="1"/>
  <c r="AL4" i="1"/>
  <c r="AM4" i="1"/>
  <c r="U5" i="1"/>
  <c r="W5" i="1"/>
  <c r="AB5" i="1" s="1"/>
  <c r="AK5" i="1"/>
  <c r="AL5" i="1"/>
  <c r="AM5" i="1"/>
  <c r="U6" i="1"/>
  <c r="W6" i="1"/>
  <c r="AB6" i="1" s="1"/>
  <c r="AK6" i="1"/>
  <c r="AL6" i="1"/>
  <c r="AM6" i="1"/>
  <c r="U7" i="1"/>
  <c r="W7" i="1"/>
  <c r="AB7" i="1" s="1"/>
  <c r="AK7" i="1"/>
  <c r="AL7" i="1"/>
  <c r="AM7" i="1"/>
  <c r="S11" i="1"/>
  <c r="S18" i="1" s="1"/>
  <c r="O13" i="1"/>
  <c r="T14" i="1"/>
  <c r="AE14" i="1"/>
  <c r="N15" i="1"/>
  <c r="C16" i="1"/>
  <c r="AG16" i="1"/>
  <c r="U18" i="1"/>
  <c r="AB18" i="1"/>
  <c r="AC18" i="1"/>
  <c r="AD18" i="1"/>
  <c r="AE18" i="1"/>
  <c r="AF18" i="1"/>
  <c r="AG18" i="1"/>
  <c r="AJ18" i="1"/>
  <c r="AK18" i="1"/>
  <c r="AL18" i="1"/>
  <c r="AM18" i="1"/>
  <c r="U171" i="1"/>
  <c r="W171" i="1"/>
  <c r="AB171" i="1" s="1"/>
  <c r="AK171" i="1"/>
  <c r="AL171" i="1"/>
  <c r="AM171" i="1"/>
  <c r="U191" i="1"/>
  <c r="W191" i="1"/>
  <c r="AB191" i="1" s="1"/>
  <c r="AK191" i="1"/>
  <c r="AL191" i="1"/>
  <c r="AM191" i="1"/>
  <c r="U196" i="1"/>
  <c r="W196" i="1"/>
  <c r="AB196" i="1" s="1"/>
  <c r="AK196" i="1"/>
  <c r="AL196" i="1"/>
  <c r="AM196" i="1"/>
  <c r="U197" i="1"/>
  <c r="W197" i="1"/>
  <c r="AB197" i="1" s="1"/>
  <c r="AK197" i="1"/>
  <c r="AL197" i="1"/>
  <c r="AM197" i="1"/>
  <c r="U198" i="1"/>
  <c r="W198" i="1"/>
  <c r="AB198" i="1" s="1"/>
  <c r="AK198" i="1"/>
  <c r="AL198" i="1"/>
  <c r="AM198" i="1"/>
  <c r="U200" i="1"/>
  <c r="W200" i="1"/>
  <c r="AB200" i="1" s="1"/>
  <c r="AK200" i="1"/>
  <c r="AL200" i="1"/>
  <c r="AM200" i="1"/>
  <c r="U201" i="1"/>
  <c r="W201" i="1"/>
  <c r="AB201" i="1" s="1"/>
  <c r="AK201" i="1"/>
  <c r="AL201" i="1"/>
  <c r="AM201" i="1"/>
  <c r="U207" i="1"/>
  <c r="W207" i="1"/>
  <c r="AB207" i="1" s="1"/>
  <c r="AK207" i="1"/>
  <c r="AL207" i="1"/>
  <c r="AM207" i="1"/>
  <c r="U208" i="1"/>
  <c r="W208" i="1"/>
  <c r="AB208" i="1" s="1"/>
  <c r="AK208" i="1"/>
  <c r="AL208" i="1"/>
  <c r="AM208" i="1"/>
  <c r="U210" i="1"/>
  <c r="W210" i="1"/>
  <c r="AB210" i="1" s="1"/>
  <c r="AK210" i="1"/>
  <c r="AL210" i="1"/>
  <c r="AM210" i="1"/>
  <c r="U211" i="1"/>
  <c r="W211" i="1"/>
  <c r="AB211" i="1" s="1"/>
  <c r="AK211" i="1"/>
  <c r="AL211" i="1"/>
  <c r="AM211" i="1"/>
  <c r="U213" i="1"/>
  <c r="W213" i="1"/>
  <c r="AB213" i="1" s="1"/>
  <c r="AK213" i="1"/>
  <c r="AL213" i="1"/>
  <c r="AM213" i="1"/>
  <c r="U216" i="1"/>
  <c r="W216" i="1"/>
  <c r="AB216" i="1" s="1"/>
  <c r="AK216" i="1"/>
  <c r="AL216" i="1"/>
  <c r="AM216" i="1"/>
  <c r="U217" i="1"/>
  <c r="W217" i="1"/>
  <c r="AB217" i="1" s="1"/>
  <c r="AK217" i="1"/>
  <c r="AL217" i="1"/>
  <c r="AM217" i="1"/>
  <c r="U218" i="1"/>
  <c r="W218" i="1"/>
  <c r="AB218" i="1" s="1"/>
  <c r="AK218" i="1"/>
  <c r="AL218" i="1"/>
  <c r="AM218" i="1"/>
  <c r="U219" i="1"/>
  <c r="W219" i="1"/>
  <c r="AB219" i="1" s="1"/>
  <c r="AK219" i="1"/>
  <c r="AL219" i="1"/>
  <c r="AM219" i="1"/>
  <c r="U221" i="1"/>
  <c r="W221" i="1"/>
  <c r="AB221" i="1" s="1"/>
  <c r="AK221" i="1"/>
  <c r="AL221" i="1"/>
  <c r="AM221" i="1"/>
  <c r="U222" i="1"/>
  <c r="W222" i="1"/>
  <c r="AB222" i="1" s="1"/>
  <c r="AK222" i="1"/>
  <c r="AL222" i="1"/>
  <c r="AM222" i="1"/>
  <c r="U228" i="1"/>
  <c r="W228" i="1"/>
  <c r="AB228" i="1" s="1"/>
  <c r="AK228" i="1"/>
  <c r="AL228" i="1"/>
  <c r="AM228" i="1"/>
  <c r="U230" i="1"/>
  <c r="W230" i="1"/>
  <c r="AB230" i="1" s="1"/>
  <c r="AK230" i="1"/>
  <c r="AL230" i="1"/>
  <c r="AM230" i="1"/>
  <c r="U239" i="1"/>
  <c r="W239" i="1"/>
  <c r="AB239" i="1" s="1"/>
  <c r="AK239" i="1"/>
  <c r="AL239" i="1"/>
  <c r="AM239" i="1"/>
  <c r="U240" i="1"/>
  <c r="W240" i="1"/>
  <c r="AB240" i="1" s="1"/>
  <c r="AK240" i="1"/>
  <c r="AL240" i="1"/>
  <c r="AM240" i="1"/>
  <c r="U241" i="1"/>
  <c r="W241" i="1"/>
  <c r="AB241" i="1" s="1"/>
  <c r="AK241" i="1"/>
  <c r="AL241" i="1"/>
  <c r="AM241" i="1"/>
  <c r="U242" i="1"/>
  <c r="W242" i="1"/>
  <c r="AB242" i="1" s="1"/>
  <c r="AK242" i="1"/>
  <c r="AL242" i="1"/>
  <c r="AM242" i="1"/>
  <c r="U244" i="1"/>
  <c r="W244" i="1"/>
  <c r="AB244" i="1" s="1"/>
  <c r="AK244" i="1"/>
  <c r="AL244" i="1"/>
  <c r="AM244" i="1"/>
  <c r="U245" i="1"/>
  <c r="W245" i="1"/>
  <c r="AB245" i="1" s="1"/>
  <c r="AK245" i="1"/>
  <c r="AL245" i="1"/>
  <c r="AM245" i="1"/>
  <c r="U246" i="1"/>
  <c r="W246" i="1"/>
  <c r="AB246" i="1" s="1"/>
  <c r="AK246" i="1"/>
  <c r="AL246" i="1"/>
  <c r="AM246" i="1"/>
  <c r="U247" i="1"/>
  <c r="W247" i="1"/>
  <c r="AB247" i="1" s="1"/>
  <c r="AK247" i="1"/>
  <c r="AL247" i="1"/>
  <c r="AM247" i="1"/>
  <c r="U248" i="1"/>
  <c r="W248" i="1"/>
  <c r="AB248" i="1" s="1"/>
  <c r="AK248" i="1"/>
  <c r="AL248" i="1"/>
  <c r="AM248" i="1"/>
  <c r="U249" i="1"/>
  <c r="W249" i="1"/>
  <c r="AB249" i="1" s="1"/>
  <c r="AK249" i="1"/>
  <c r="AL249" i="1"/>
  <c r="AM249" i="1"/>
  <c r="U252" i="1"/>
  <c r="W252" i="1"/>
  <c r="AB252" i="1" s="1"/>
  <c r="AK252" i="1"/>
  <c r="AL252" i="1"/>
  <c r="AM252" i="1"/>
  <c r="U253" i="1"/>
  <c r="W253" i="1"/>
  <c r="AB253" i="1" s="1"/>
  <c r="AK253" i="1"/>
  <c r="AL253" i="1"/>
  <c r="AM253" i="1"/>
  <c r="U254" i="1"/>
  <c r="W254" i="1"/>
  <c r="AB254" i="1" s="1"/>
  <c r="AK254" i="1"/>
  <c r="AL254" i="1"/>
  <c r="AM254" i="1"/>
  <c r="U255" i="1"/>
  <c r="W255" i="1"/>
  <c r="AB255" i="1" s="1"/>
  <c r="AK255" i="1"/>
  <c r="AL255" i="1"/>
  <c r="AM255" i="1"/>
  <c r="U256" i="1"/>
  <c r="W256" i="1"/>
  <c r="AB256" i="1" s="1"/>
  <c r="AK256" i="1"/>
  <c r="AL256" i="1"/>
  <c r="AM256" i="1"/>
  <c r="U257" i="1"/>
  <c r="W257" i="1"/>
  <c r="AB257" i="1" s="1"/>
  <c r="AK257" i="1"/>
  <c r="AL257" i="1"/>
  <c r="AM257" i="1"/>
  <c r="U258" i="1"/>
  <c r="W258" i="1"/>
  <c r="AB258" i="1" s="1"/>
  <c r="AK258" i="1"/>
  <c r="AL258" i="1"/>
  <c r="AM258" i="1"/>
  <c r="U260" i="1"/>
  <c r="W260" i="1"/>
  <c r="AB260" i="1" s="1"/>
  <c r="AK260" i="1"/>
  <c r="AL260" i="1"/>
  <c r="AM260" i="1"/>
  <c r="U261" i="1"/>
  <c r="W261" i="1"/>
  <c r="AB261" i="1" s="1"/>
  <c r="AK261" i="1"/>
  <c r="AL261" i="1"/>
  <c r="AM261" i="1"/>
  <c r="U262" i="1"/>
  <c r="W262" i="1"/>
  <c r="AB262" i="1" s="1"/>
  <c r="AK262" i="1"/>
  <c r="AL262" i="1"/>
  <c r="AM262" i="1"/>
  <c r="U263" i="1"/>
  <c r="W263" i="1"/>
  <c r="AB263" i="1" s="1"/>
  <c r="AK263" i="1"/>
  <c r="AL263" i="1"/>
  <c r="AM263" i="1"/>
  <c r="U264" i="1"/>
  <c r="W264" i="1"/>
  <c r="AB264" i="1" s="1"/>
  <c r="AK264" i="1"/>
  <c r="AL264" i="1"/>
  <c r="AM264" i="1"/>
  <c r="U265" i="1"/>
  <c r="W265" i="1"/>
  <c r="AB265" i="1" s="1"/>
  <c r="AK265" i="1"/>
  <c r="AL265" i="1"/>
  <c r="AM265" i="1"/>
  <c r="U266" i="1"/>
  <c r="W266" i="1"/>
  <c r="AB266" i="1" s="1"/>
  <c r="AK266" i="1"/>
  <c r="AL266" i="1"/>
  <c r="AM266" i="1"/>
  <c r="U267" i="1"/>
  <c r="W267" i="1"/>
  <c r="AB267" i="1" s="1"/>
  <c r="AK267" i="1"/>
  <c r="AL267" i="1"/>
  <c r="AM267" i="1"/>
  <c r="U268" i="1"/>
  <c r="W268" i="1"/>
  <c r="AB268" i="1" s="1"/>
  <c r="AK268" i="1"/>
  <c r="AL268" i="1"/>
  <c r="AM268" i="1"/>
  <c r="U270" i="1"/>
  <c r="W270" i="1"/>
  <c r="AB270" i="1" s="1"/>
  <c r="AK270" i="1"/>
  <c r="AL270" i="1"/>
  <c r="AM270" i="1"/>
  <c r="U271" i="1"/>
  <c r="W271" i="1"/>
  <c r="AB271" i="1" s="1"/>
  <c r="AK271" i="1"/>
  <c r="AL271" i="1"/>
  <c r="AM271" i="1"/>
  <c r="U272" i="1"/>
  <c r="W272" i="1"/>
  <c r="AB272" i="1" s="1"/>
  <c r="AK272" i="1"/>
  <c r="AL272" i="1"/>
  <c r="AM272" i="1"/>
  <c r="U273" i="1"/>
  <c r="W273" i="1"/>
  <c r="AB273" i="1" s="1"/>
  <c r="AK273" i="1"/>
  <c r="AL273" i="1"/>
  <c r="AM273" i="1"/>
  <c r="U274" i="1"/>
  <c r="W274" i="1"/>
  <c r="AB274" i="1" s="1"/>
  <c r="AK274" i="1"/>
  <c r="AL274" i="1"/>
  <c r="AM274" i="1"/>
  <c r="U275" i="1"/>
  <c r="W275" i="1"/>
  <c r="AB275" i="1" s="1"/>
  <c r="AK275" i="1"/>
  <c r="AL275" i="1"/>
  <c r="AM275" i="1"/>
  <c r="U276" i="1"/>
  <c r="W276" i="1"/>
  <c r="AB276" i="1" s="1"/>
  <c r="AK276" i="1"/>
  <c r="AL276" i="1"/>
  <c r="AM276" i="1"/>
  <c r="U277" i="1"/>
  <c r="W277" i="1"/>
  <c r="AB277" i="1" s="1"/>
  <c r="AK277" i="1"/>
  <c r="AL277" i="1"/>
  <c r="AM277" i="1"/>
  <c r="U278" i="1"/>
  <c r="W278" i="1"/>
  <c r="AB278" i="1" s="1"/>
  <c r="AK278" i="1"/>
  <c r="AL278" i="1"/>
  <c r="AM278" i="1"/>
  <c r="U279" i="1"/>
  <c r="W279" i="1"/>
  <c r="AB279" i="1" s="1"/>
  <c r="AK279" i="1"/>
  <c r="AL279" i="1"/>
  <c r="AM279" i="1"/>
  <c r="U281" i="1"/>
  <c r="W281" i="1"/>
  <c r="AB281" i="1" s="1"/>
  <c r="AK281" i="1"/>
  <c r="AL281" i="1"/>
  <c r="AM281" i="1"/>
  <c r="U282" i="1"/>
  <c r="W282" i="1"/>
  <c r="AB282" i="1" s="1"/>
  <c r="AK282" i="1"/>
  <c r="AL282" i="1"/>
  <c r="AM282" i="1"/>
  <c r="U283" i="1"/>
  <c r="W283" i="1"/>
  <c r="AB283" i="1" s="1"/>
  <c r="AK283" i="1"/>
  <c r="AL283" i="1"/>
  <c r="AM283" i="1"/>
  <c r="U284" i="1"/>
  <c r="W284" i="1"/>
  <c r="AB284" i="1" s="1"/>
  <c r="AK284" i="1"/>
  <c r="AL284" i="1"/>
  <c r="AM284" i="1"/>
  <c r="U285" i="1"/>
  <c r="W285" i="1"/>
  <c r="AB285" i="1" s="1"/>
  <c r="AK285" i="1"/>
  <c r="AL285" i="1"/>
  <c r="AM285" i="1"/>
  <c r="U286" i="1"/>
  <c r="W286" i="1"/>
  <c r="AB286" i="1" s="1"/>
  <c r="AK286" i="1"/>
  <c r="AL286" i="1"/>
  <c r="AM286" i="1"/>
  <c r="U287" i="1"/>
  <c r="W287" i="1"/>
  <c r="AB287" i="1" s="1"/>
  <c r="AK287" i="1"/>
  <c r="AL287" i="1"/>
  <c r="AM287" i="1"/>
  <c r="U288" i="1"/>
  <c r="W288" i="1"/>
  <c r="AB288" i="1" s="1"/>
  <c r="AK288" i="1"/>
  <c r="AL288" i="1"/>
  <c r="AM288" i="1"/>
  <c r="U289" i="1"/>
  <c r="W289" i="1"/>
  <c r="AB289" i="1" s="1"/>
  <c r="AK289" i="1"/>
  <c r="AL289" i="1"/>
  <c r="AM289" i="1"/>
  <c r="U290" i="1"/>
  <c r="W290" i="1"/>
  <c r="AB290" i="1" s="1"/>
  <c r="AK290" i="1"/>
  <c r="AL290" i="1"/>
  <c r="AM290" i="1"/>
  <c r="U291" i="1"/>
  <c r="W291" i="1"/>
  <c r="AB291" i="1" s="1"/>
  <c r="AK291" i="1"/>
  <c r="AL291" i="1"/>
  <c r="AM291" i="1"/>
  <c r="U293" i="1"/>
  <c r="W293" i="1"/>
  <c r="AB293" i="1" s="1"/>
  <c r="AK293" i="1"/>
  <c r="AL293" i="1"/>
  <c r="AM293" i="1"/>
  <c r="U294" i="1"/>
  <c r="W294" i="1"/>
  <c r="AB294" i="1" s="1"/>
  <c r="AK294" i="1"/>
  <c r="AL294" i="1"/>
  <c r="AM294" i="1"/>
  <c r="U295" i="1"/>
  <c r="W295" i="1"/>
  <c r="AB295" i="1" s="1"/>
  <c r="AK295" i="1"/>
  <c r="AL295" i="1"/>
  <c r="AM295" i="1"/>
  <c r="U296" i="1"/>
  <c r="W296" i="1"/>
  <c r="AB296" i="1" s="1"/>
  <c r="AK296" i="1"/>
  <c r="AL296" i="1"/>
  <c r="AM296" i="1"/>
  <c r="U297" i="1"/>
  <c r="W297" i="1"/>
  <c r="AB297" i="1" s="1"/>
  <c r="AK297" i="1"/>
  <c r="AL297" i="1"/>
  <c r="AM297" i="1"/>
  <c r="U298" i="1"/>
  <c r="W298" i="1"/>
  <c r="AB298" i="1" s="1"/>
  <c r="AK298" i="1"/>
  <c r="AL298" i="1"/>
  <c r="AM298" i="1"/>
  <c r="U299" i="1"/>
  <c r="W299" i="1"/>
  <c r="AB299" i="1" s="1"/>
  <c r="AK299" i="1"/>
  <c r="AL299" i="1"/>
  <c r="AM299" i="1"/>
  <c r="U301" i="1"/>
  <c r="W301" i="1"/>
  <c r="AB301" i="1" s="1"/>
  <c r="AK301" i="1"/>
  <c r="AL301" i="1"/>
  <c r="AM301" i="1"/>
  <c r="U302" i="1"/>
  <c r="W302" i="1"/>
  <c r="AB302" i="1" s="1"/>
  <c r="AK302" i="1"/>
  <c r="AL302" i="1"/>
  <c r="AM302" i="1"/>
  <c r="U303" i="1"/>
  <c r="W303" i="1"/>
  <c r="AB303" i="1" s="1"/>
  <c r="AK303" i="1"/>
  <c r="AL303" i="1"/>
  <c r="AM303" i="1"/>
  <c r="U304" i="1"/>
  <c r="W304" i="1"/>
  <c r="AB304" i="1" s="1"/>
  <c r="AK304" i="1"/>
  <c r="AL304" i="1"/>
  <c r="AM304" i="1"/>
  <c r="U306" i="1"/>
  <c r="W306" i="1"/>
  <c r="AB306" i="1" s="1"/>
  <c r="AK306" i="1"/>
  <c r="AL306" i="1"/>
  <c r="AM306" i="1"/>
  <c r="U78" i="1"/>
  <c r="W78" i="1"/>
  <c r="AB78" i="1" s="1"/>
  <c r="AK78" i="1"/>
  <c r="AL78" i="1"/>
  <c r="AM78" i="1"/>
  <c r="U79" i="1"/>
  <c r="W79" i="1"/>
  <c r="AB79" i="1" s="1"/>
  <c r="AK79" i="1"/>
  <c r="AL79" i="1"/>
  <c r="AM79" i="1"/>
  <c r="U82" i="1"/>
  <c r="W82" i="1"/>
  <c r="AB82" i="1" s="1"/>
  <c r="AK82" i="1"/>
  <c r="AL82" i="1"/>
  <c r="AM82" i="1"/>
  <c r="U83" i="1"/>
  <c r="W83" i="1"/>
  <c r="AB83" i="1" s="1"/>
  <c r="AK83" i="1"/>
  <c r="AL83" i="1"/>
  <c r="AM83" i="1"/>
  <c r="U85" i="1"/>
  <c r="W85" i="1"/>
  <c r="AB85" i="1" s="1"/>
  <c r="AK85" i="1"/>
  <c r="AL85" i="1"/>
  <c r="AM85" i="1"/>
  <c r="U87" i="1"/>
  <c r="W87" i="1"/>
  <c r="AB87" i="1" s="1"/>
  <c r="AK87" i="1"/>
  <c r="AL87" i="1"/>
  <c r="AM87" i="1"/>
  <c r="X55" i="1" l="1"/>
  <c r="AC55" i="1" s="1"/>
  <c r="AJ55" i="1" s="1"/>
  <c r="AG55" i="1" s="1"/>
  <c r="AD55" i="1" s="1"/>
  <c r="S173" i="1" l="1"/>
  <c r="S202" i="1"/>
  <c r="S251" i="1"/>
  <c r="X251" i="1"/>
  <c r="AC251" i="1" s="1"/>
  <c r="AJ251" i="1" s="1"/>
  <c r="AG251" i="1" s="1"/>
  <c r="AD251" i="1" s="1"/>
  <c r="X1" i="1"/>
  <c r="AC1" i="1" s="1"/>
  <c r="AJ1" i="1" s="1"/>
  <c r="AG1" i="1" s="1"/>
  <c r="AD1" i="1" s="1"/>
  <c r="S185" i="1"/>
  <c r="X212" i="1"/>
  <c r="AC212" i="1" s="1"/>
  <c r="AJ212" i="1" s="1"/>
  <c r="AG212" i="1" s="1"/>
  <c r="AD212" i="1" s="1"/>
  <c r="X262" i="1"/>
  <c r="AC262" i="1" s="1"/>
  <c r="AJ262" i="1" s="1"/>
  <c r="AG262" i="1" s="1"/>
  <c r="AD262" i="1" s="1"/>
  <c r="X284" i="1"/>
  <c r="AC284" i="1" s="1"/>
  <c r="AJ284" i="1" s="1"/>
  <c r="AG284" i="1" s="1"/>
  <c r="AD284" i="1" s="1"/>
  <c r="S26" i="1"/>
  <c r="S210" i="1"/>
  <c r="X293" i="1"/>
  <c r="AC293" i="1" s="1"/>
  <c r="AJ293" i="1" s="1"/>
  <c r="AG293" i="1" s="1"/>
  <c r="AD293" i="1" s="1"/>
  <c r="X216" i="1"/>
  <c r="AC216" i="1" s="1"/>
  <c r="AJ216" i="1" s="1"/>
  <c r="AG216" i="1" s="1"/>
  <c r="AD216" i="1" s="1"/>
  <c r="X34" i="1"/>
  <c r="AC34" i="1" s="1"/>
  <c r="AJ34" i="1" s="1"/>
  <c r="AG34" i="1" s="1"/>
  <c r="AD34" i="1" s="1"/>
  <c r="X261" i="1"/>
  <c r="AC261" i="1" s="1"/>
  <c r="AJ261" i="1" s="1"/>
  <c r="AG261" i="1" s="1"/>
  <c r="AD261" i="1" s="1"/>
  <c r="S248" i="1"/>
  <c r="X85" i="1"/>
  <c r="AC85" i="1" s="1"/>
  <c r="AJ85" i="1" s="1"/>
  <c r="AG85" i="1" s="1"/>
  <c r="AD85" i="1" s="1"/>
  <c r="S186" i="1"/>
  <c r="S276" i="1"/>
  <c r="X215" i="1"/>
  <c r="AC215" i="1" s="1"/>
  <c r="AJ215" i="1" s="1"/>
  <c r="AG215" i="1" s="1"/>
  <c r="AD215" i="1" s="1"/>
  <c r="S226" i="1"/>
  <c r="S176" i="1"/>
  <c r="X50" i="1"/>
  <c r="AC50" i="1" s="1"/>
  <c r="AJ50" i="1" s="1"/>
  <c r="AG50" i="1" s="1"/>
  <c r="AD50" i="1" s="1"/>
  <c r="X167" i="1"/>
  <c r="AC167" i="1" s="1"/>
  <c r="AJ167" i="1" s="1"/>
  <c r="AG167" i="1" s="1"/>
  <c r="AD167" i="1" s="1"/>
  <c r="X256" i="1"/>
  <c r="AC256" i="1" s="1"/>
  <c r="AJ256" i="1" s="1"/>
  <c r="AG256" i="1" s="1"/>
  <c r="AD256" i="1" s="1"/>
  <c r="X283" i="1"/>
  <c r="AC283" i="1" s="1"/>
  <c r="AJ283" i="1" s="1"/>
  <c r="AG283" i="1" s="1"/>
  <c r="AD283" i="1" s="1"/>
  <c r="X35" i="1"/>
  <c r="AC35" i="1" s="1"/>
  <c r="AJ35" i="1" s="1"/>
  <c r="AG35" i="1" s="1"/>
  <c r="AD35" i="1" s="1"/>
  <c r="S2" i="1"/>
  <c r="X279" i="1"/>
  <c r="AC279" i="1" s="1"/>
  <c r="AJ279" i="1" s="1"/>
  <c r="AG279" i="1" s="1"/>
  <c r="AD279" i="1" s="1"/>
  <c r="S29" i="1"/>
  <c r="S240" i="1"/>
  <c r="S196" i="1"/>
  <c r="X263" i="1"/>
  <c r="AC263" i="1" s="1"/>
  <c r="AJ263" i="1" s="1"/>
  <c r="AG263" i="1" s="1"/>
  <c r="AD263" i="1" s="1"/>
  <c r="S55" i="1"/>
  <c r="S179" i="1"/>
  <c r="S166" i="1"/>
  <c r="S44" i="1"/>
  <c r="X242" i="1"/>
  <c r="AC242" i="1" s="1"/>
  <c r="AJ242" i="1" s="1"/>
  <c r="AG242" i="1" s="1"/>
  <c r="AD242" i="1" s="1"/>
  <c r="S253" i="1"/>
  <c r="S282" i="1"/>
  <c r="S57" i="1"/>
  <c r="X57" i="1"/>
  <c r="AC57" i="1" s="1"/>
  <c r="AJ57" i="1" s="1"/>
  <c r="AG57" i="1" s="1"/>
  <c r="AD57" i="1" s="1"/>
  <c r="S7" i="1"/>
  <c r="X103" i="1"/>
  <c r="AC103" i="1" s="1"/>
  <c r="AJ103" i="1" s="1"/>
  <c r="AG103" i="1" s="1"/>
  <c r="AD103" i="1" s="1"/>
  <c r="S204" i="1"/>
  <c r="S30" i="1"/>
  <c r="X168" i="1"/>
  <c r="AC168" i="1" s="1"/>
  <c r="AJ168" i="1" s="1"/>
  <c r="AG168" i="1" s="1"/>
  <c r="AD168" i="1" s="1"/>
  <c r="S168" i="1"/>
  <c r="S194" i="1"/>
  <c r="X194" i="1"/>
  <c r="AC194" i="1" s="1"/>
  <c r="AJ194" i="1" s="1"/>
  <c r="AG194" i="1" s="1"/>
  <c r="AD194" i="1" s="1"/>
  <c r="S51" i="1"/>
  <c r="X51" i="1"/>
  <c r="AC51" i="1" s="1"/>
  <c r="AJ51" i="1" s="1"/>
  <c r="AG51" i="1" s="1"/>
  <c r="AD51" i="1" s="1"/>
  <c r="X247" i="1"/>
  <c r="AC247" i="1" s="1"/>
  <c r="AJ247" i="1" s="1"/>
  <c r="AG247" i="1" s="1"/>
  <c r="AD247" i="1" s="1"/>
  <c r="S247" i="1"/>
  <c r="S206" i="1"/>
  <c r="X206" i="1"/>
  <c r="AC206" i="1" s="1"/>
  <c r="AJ206" i="1" s="1"/>
  <c r="AG206" i="1" s="1"/>
  <c r="AD206" i="1" s="1"/>
  <c r="S5" i="1"/>
  <c r="X5" i="1"/>
  <c r="AC5" i="1" s="1"/>
  <c r="AJ5" i="1" s="1"/>
  <c r="AG5" i="1" s="1"/>
  <c r="AD5" i="1" s="1"/>
  <c r="X60" i="1" l="1"/>
  <c r="AC60" i="1" s="1"/>
  <c r="AJ60" i="1" s="1"/>
  <c r="AG60" i="1" s="1"/>
  <c r="AD60" i="1" s="1"/>
  <c r="X202" i="1"/>
  <c r="AC202" i="1" s="1"/>
  <c r="AJ202" i="1" s="1"/>
  <c r="AG202" i="1" s="1"/>
  <c r="AD202" i="1" s="1"/>
  <c r="X173" i="1"/>
  <c r="AC173" i="1" s="1"/>
  <c r="AJ173" i="1" s="1"/>
  <c r="AG173" i="1" s="1"/>
  <c r="AD173" i="1" s="1"/>
  <c r="S43" i="1"/>
  <c r="S262" i="1"/>
  <c r="S293" i="1"/>
  <c r="S299" i="1"/>
  <c r="S1" i="1"/>
  <c r="X183" i="1"/>
  <c r="AC183" i="1" s="1"/>
  <c r="AJ183" i="1" s="1"/>
  <c r="AG183" i="1" s="1"/>
  <c r="AD183" i="1" s="1"/>
  <c r="S183" i="1"/>
  <c r="X185" i="1"/>
  <c r="AC185" i="1" s="1"/>
  <c r="AJ185" i="1" s="1"/>
  <c r="AG185" i="1" s="1"/>
  <c r="AD185" i="1" s="1"/>
  <c r="X47" i="1"/>
  <c r="AC47" i="1" s="1"/>
  <c r="AJ47" i="1" s="1"/>
  <c r="AG47" i="1" s="1"/>
  <c r="AD47" i="1" s="1"/>
  <c r="S229" i="1"/>
  <c r="X195" i="1"/>
  <c r="AC195" i="1" s="1"/>
  <c r="AJ195" i="1" s="1"/>
  <c r="AG195" i="1" s="1"/>
  <c r="AD195" i="1" s="1"/>
  <c r="S178" i="1"/>
  <c r="X30" i="1"/>
  <c r="AC30" i="1" s="1"/>
  <c r="AJ30" i="1" s="1"/>
  <c r="AG30" i="1" s="1"/>
  <c r="AD30" i="1" s="1"/>
  <c r="X211" i="1"/>
  <c r="AC211" i="1" s="1"/>
  <c r="AJ211" i="1" s="1"/>
  <c r="AG211" i="1" s="1"/>
  <c r="AD211" i="1" s="1"/>
  <c r="S212" i="1"/>
  <c r="S261" i="1"/>
  <c r="X276" i="1"/>
  <c r="AC276" i="1" s="1"/>
  <c r="AJ276" i="1" s="1"/>
  <c r="AG276" i="1" s="1"/>
  <c r="AD276" i="1" s="1"/>
  <c r="X248" i="1"/>
  <c r="AC248" i="1" s="1"/>
  <c r="AJ248" i="1" s="1"/>
  <c r="AG248" i="1" s="1"/>
  <c r="AD248" i="1" s="1"/>
  <c r="X43" i="1"/>
  <c r="AC43" i="1" s="1"/>
  <c r="AJ43" i="1" s="1"/>
  <c r="AG43" i="1" s="1"/>
  <c r="AD43" i="1" s="1"/>
  <c r="S32" i="1"/>
  <c r="S27" i="1"/>
  <c r="X26" i="1"/>
  <c r="AC26" i="1" s="1"/>
  <c r="AJ26" i="1" s="1"/>
  <c r="AG26" i="1" s="1"/>
  <c r="AD26" i="1" s="1"/>
  <c r="S216" i="1"/>
  <c r="X198" i="1"/>
  <c r="AC198" i="1" s="1"/>
  <c r="AJ198" i="1" s="1"/>
  <c r="AG198" i="1" s="1"/>
  <c r="AD198" i="1" s="1"/>
  <c r="S198" i="1"/>
  <c r="X210" i="1"/>
  <c r="AC210" i="1" s="1"/>
  <c r="AJ210" i="1" s="1"/>
  <c r="AG210" i="1" s="1"/>
  <c r="AD210" i="1" s="1"/>
  <c r="S294" i="1"/>
  <c r="X2" i="1"/>
  <c r="AC2" i="1" s="1"/>
  <c r="AJ2" i="1" s="1"/>
  <c r="AG2" i="1" s="1"/>
  <c r="AD2" i="1" s="1"/>
  <c r="S197" i="1"/>
  <c r="X257" i="1"/>
  <c r="AC257" i="1" s="1"/>
  <c r="AJ257" i="1" s="1"/>
  <c r="AG257" i="1" s="1"/>
  <c r="AD257" i="1" s="1"/>
  <c r="X295" i="1"/>
  <c r="AC295" i="1" s="1"/>
  <c r="AJ295" i="1" s="1"/>
  <c r="AG295" i="1" s="1"/>
  <c r="AD295" i="1" s="1"/>
  <c r="X53" i="1"/>
  <c r="AC53" i="1" s="1"/>
  <c r="AJ53" i="1" s="1"/>
  <c r="AG53" i="1" s="1"/>
  <c r="AD53" i="1" s="1"/>
  <c r="X253" i="1"/>
  <c r="AC253" i="1" s="1"/>
  <c r="AJ253" i="1" s="1"/>
  <c r="AG253" i="1" s="1"/>
  <c r="AD253" i="1" s="1"/>
  <c r="X166" i="1"/>
  <c r="AC166" i="1" s="1"/>
  <c r="AJ166" i="1" s="1"/>
  <c r="AG166" i="1" s="1"/>
  <c r="AD166" i="1" s="1"/>
  <c r="S283" i="1"/>
  <c r="S263" i="1"/>
  <c r="S284" i="1"/>
  <c r="X196" i="1"/>
  <c r="AC196" i="1" s="1"/>
  <c r="AJ196" i="1" s="1"/>
  <c r="AG196" i="1" s="1"/>
  <c r="AD196" i="1" s="1"/>
  <c r="S34" i="1"/>
  <c r="S60" i="1"/>
  <c r="X29" i="1"/>
  <c r="AC29" i="1" s="1"/>
  <c r="AJ29" i="1" s="1"/>
  <c r="AG29" i="1" s="1"/>
  <c r="AD29" i="1" s="1"/>
  <c r="X226" i="1"/>
  <c r="AC226" i="1" s="1"/>
  <c r="AJ226" i="1" s="1"/>
  <c r="AG226" i="1" s="1"/>
  <c r="AD226" i="1" s="1"/>
  <c r="X179" i="1"/>
  <c r="AC179" i="1" s="1"/>
  <c r="AJ179" i="1" s="1"/>
  <c r="AG179" i="1" s="1"/>
  <c r="AD179" i="1" s="1"/>
  <c r="X177" i="1"/>
  <c r="AC177" i="1" s="1"/>
  <c r="AJ177" i="1" s="1"/>
  <c r="AG177" i="1" s="1"/>
  <c r="AD177" i="1" s="1"/>
  <c r="S177" i="1"/>
  <c r="S85" i="1"/>
  <c r="S242" i="1"/>
  <c r="X240" i="1"/>
  <c r="AC240" i="1" s="1"/>
  <c r="AJ240" i="1" s="1"/>
  <c r="AG240" i="1" s="1"/>
  <c r="AD240" i="1" s="1"/>
  <c r="X180" i="1"/>
  <c r="AC180" i="1" s="1"/>
  <c r="AJ180" i="1" s="1"/>
  <c r="AG180" i="1" s="1"/>
  <c r="AD180" i="1" s="1"/>
  <c r="S35" i="1"/>
  <c r="S256" i="1"/>
  <c r="X176" i="1"/>
  <c r="AC176" i="1" s="1"/>
  <c r="AJ176" i="1" s="1"/>
  <c r="AG176" i="1" s="1"/>
  <c r="AD176" i="1" s="1"/>
  <c r="X99" i="1"/>
  <c r="AC99" i="1" s="1"/>
  <c r="AJ99" i="1" s="1"/>
  <c r="AG99" i="1" s="1"/>
  <c r="AD99" i="1" s="1"/>
  <c r="X7" i="1"/>
  <c r="AC7" i="1" s="1"/>
  <c r="AJ7" i="1" s="1"/>
  <c r="AG7" i="1" s="1"/>
  <c r="AD7" i="1" s="1"/>
  <c r="S167" i="1"/>
  <c r="X282" i="1"/>
  <c r="AC282" i="1" s="1"/>
  <c r="AJ282" i="1" s="1"/>
  <c r="AG282" i="1" s="1"/>
  <c r="AD282" i="1" s="1"/>
  <c r="S279" i="1"/>
  <c r="S50" i="1"/>
  <c r="X204" i="1"/>
  <c r="AC204" i="1" s="1"/>
  <c r="AJ204" i="1" s="1"/>
  <c r="AG204" i="1" s="1"/>
  <c r="AD204" i="1" s="1"/>
  <c r="S215" i="1"/>
  <c r="X186" i="1"/>
  <c r="AC186" i="1" s="1"/>
  <c r="AJ186" i="1" s="1"/>
  <c r="AG186" i="1" s="1"/>
  <c r="AD186" i="1" s="1"/>
  <c r="S31" i="1"/>
  <c r="S103" i="1"/>
  <c r="X44" i="1"/>
  <c r="AC44" i="1" s="1"/>
  <c r="AJ44" i="1" s="1"/>
  <c r="AG44" i="1" s="1"/>
  <c r="AD44" i="1" s="1"/>
  <c r="S39" i="1"/>
  <c r="X39" i="1"/>
  <c r="AC39" i="1" s="1"/>
  <c r="AJ39" i="1" s="1"/>
  <c r="AG39" i="1" s="1"/>
  <c r="AD39" i="1" s="1"/>
  <c r="X302" i="1"/>
  <c r="AC302" i="1" s="1"/>
  <c r="AJ302" i="1" s="1"/>
  <c r="AG302" i="1" s="1"/>
  <c r="AD302" i="1" s="1"/>
  <c r="S302" i="1"/>
  <c r="X45" i="1"/>
  <c r="AC45" i="1" s="1"/>
  <c r="AJ45" i="1" s="1"/>
  <c r="AG45" i="1" s="1"/>
  <c r="AD45" i="1" s="1"/>
  <c r="S45" i="1"/>
  <c r="X188" i="1"/>
  <c r="AC188" i="1" s="1"/>
  <c r="AJ188" i="1" s="1"/>
  <c r="AG188" i="1" s="1"/>
  <c r="AD188" i="1" s="1"/>
  <c r="S188" i="1"/>
  <c r="S49" i="1"/>
  <c r="X49" i="1"/>
  <c r="AC49" i="1" s="1"/>
  <c r="AJ49" i="1" s="1"/>
  <c r="AG49" i="1" s="1"/>
  <c r="AD49" i="1" s="1"/>
  <c r="X218" i="1"/>
  <c r="AC218" i="1" s="1"/>
  <c r="AJ218" i="1" s="1"/>
  <c r="AG218" i="1" s="1"/>
  <c r="AD218" i="1" s="1"/>
  <c r="S218" i="1"/>
  <c r="S189" i="1"/>
  <c r="X189" i="1"/>
  <c r="AC189" i="1" s="1"/>
  <c r="AJ189" i="1" s="1"/>
  <c r="AG189" i="1" s="1"/>
  <c r="AD189" i="1" s="1"/>
  <c r="S225" i="1"/>
  <c r="X225" i="1"/>
  <c r="AC225" i="1" s="1"/>
  <c r="AJ225" i="1" s="1"/>
  <c r="AG225" i="1" s="1"/>
  <c r="AD225" i="1" s="1"/>
  <c r="X193" i="1"/>
  <c r="AC193" i="1" s="1"/>
  <c r="AJ193" i="1" s="1"/>
  <c r="AG193" i="1" s="1"/>
  <c r="AD193" i="1" s="1"/>
  <c r="S193" i="1"/>
  <c r="X205" i="1"/>
  <c r="AC205" i="1" s="1"/>
  <c r="AJ205" i="1" s="1"/>
  <c r="AG205" i="1" s="1"/>
  <c r="AD205" i="1" s="1"/>
  <c r="S205" i="1"/>
  <c r="X169" i="1"/>
  <c r="AC169" i="1" s="1"/>
  <c r="AJ169" i="1" s="1"/>
  <c r="AG169" i="1" s="1"/>
  <c r="AD169" i="1" s="1"/>
  <c r="S169" i="1"/>
  <c r="S252" i="1"/>
  <c r="X252" i="1"/>
  <c r="AC252" i="1" s="1"/>
  <c r="AJ252" i="1" s="1"/>
  <c r="AG252" i="1" s="1"/>
  <c r="AD252" i="1" s="1"/>
  <c r="X3" i="1"/>
  <c r="AC3" i="1" s="1"/>
  <c r="AJ3" i="1" s="1"/>
  <c r="AG3" i="1" s="1"/>
  <c r="AD3" i="1" s="1"/>
  <c r="S3" i="1"/>
  <c r="X203" i="1"/>
  <c r="AC203" i="1" s="1"/>
  <c r="AJ203" i="1" s="1"/>
  <c r="AG203" i="1" s="1"/>
  <c r="AD203" i="1" s="1"/>
  <c r="S203" i="1"/>
  <c r="S61" i="1"/>
  <c r="X61" i="1"/>
  <c r="AC61" i="1" s="1"/>
  <c r="AJ61" i="1" s="1"/>
  <c r="AG61" i="1" s="1"/>
  <c r="AD61" i="1" s="1"/>
  <c r="X98" i="1"/>
  <c r="AC98" i="1" s="1"/>
  <c r="AJ98" i="1" s="1"/>
  <c r="AG98" i="1" s="1"/>
  <c r="AD98" i="1" s="1"/>
  <c r="S98" i="1"/>
  <c r="S233" i="1"/>
  <c r="X233" i="1"/>
  <c r="AC233" i="1" s="1"/>
  <c r="AJ233" i="1" s="1"/>
  <c r="AG233" i="1" s="1"/>
  <c r="AD233" i="1" s="1"/>
  <c r="X174" i="1"/>
  <c r="AC174" i="1" s="1"/>
  <c r="AJ174" i="1" s="1"/>
  <c r="AG174" i="1" s="1"/>
  <c r="AD174" i="1" s="1"/>
  <c r="S174" i="1"/>
  <c r="X208" i="1"/>
  <c r="AC208" i="1" s="1"/>
  <c r="AJ208" i="1" s="1"/>
  <c r="AG208" i="1" s="1"/>
  <c r="AD208" i="1" s="1"/>
  <c r="S208" i="1"/>
  <c r="S171" i="1"/>
  <c r="X171" i="1"/>
  <c r="AC171" i="1" s="1"/>
  <c r="AJ171" i="1" s="1"/>
  <c r="AG171" i="1" s="1"/>
  <c r="AD171" i="1" s="1"/>
  <c r="S28" i="1"/>
  <c r="X28" i="1"/>
  <c r="AC28" i="1" s="1"/>
  <c r="AJ28" i="1" s="1"/>
  <c r="AG28" i="1" s="1"/>
  <c r="AD28" i="1" s="1"/>
  <c r="X304" i="1"/>
  <c r="AC304" i="1" s="1"/>
  <c r="AJ304" i="1" s="1"/>
  <c r="AG304" i="1" s="1"/>
  <c r="AD304" i="1" s="1"/>
  <c r="S304" i="1"/>
  <c r="X82" i="1"/>
  <c r="AC82" i="1" s="1"/>
  <c r="AJ82" i="1" s="1"/>
  <c r="AG82" i="1" s="1"/>
  <c r="AD82" i="1" s="1"/>
  <c r="S82" i="1"/>
  <c r="X271" i="1"/>
  <c r="AC271" i="1" s="1"/>
  <c r="AJ271" i="1" s="1"/>
  <c r="AG271" i="1" s="1"/>
  <c r="AD271" i="1" s="1"/>
  <c r="S271" i="1"/>
  <c r="X286" i="1"/>
  <c r="AC286" i="1" s="1"/>
  <c r="AJ286" i="1" s="1"/>
  <c r="AG286" i="1" s="1"/>
  <c r="AD286" i="1" s="1"/>
  <c r="S286" i="1"/>
  <c r="S213" i="1"/>
  <c r="X213" i="1"/>
  <c r="AC213" i="1" s="1"/>
  <c r="AJ213" i="1" s="1"/>
  <c r="AG213" i="1" s="1"/>
  <c r="AD213" i="1" s="1"/>
  <c r="X59" i="1"/>
  <c r="AC59" i="1" s="1"/>
  <c r="AJ59" i="1" s="1"/>
  <c r="AG59" i="1" s="1"/>
  <c r="AD59" i="1" s="1"/>
  <c r="S59" i="1"/>
  <c r="S184" i="1"/>
  <c r="X184" i="1"/>
  <c r="AC184" i="1" s="1"/>
  <c r="AJ184" i="1" s="1"/>
  <c r="AG184" i="1" s="1"/>
  <c r="AD184" i="1" s="1"/>
  <c r="S231" i="1"/>
  <c r="X231" i="1"/>
  <c r="AC231" i="1" s="1"/>
  <c r="AJ231" i="1" s="1"/>
  <c r="AG231" i="1" s="1"/>
  <c r="AD231" i="1" s="1"/>
  <c r="S54" i="1"/>
  <c r="X54" i="1"/>
  <c r="AC54" i="1" s="1"/>
  <c r="AJ54" i="1" s="1"/>
  <c r="AG54" i="1" s="1"/>
  <c r="AD54" i="1" s="1"/>
  <c r="X65" i="1"/>
  <c r="AC65" i="1" s="1"/>
  <c r="AJ65" i="1" s="1"/>
  <c r="AG65" i="1" s="1"/>
  <c r="AD65" i="1" s="1"/>
  <c r="S65" i="1"/>
  <c r="S74" i="1"/>
  <c r="X74" i="1"/>
  <c r="AC74" i="1" s="1"/>
  <c r="AJ74" i="1" s="1"/>
  <c r="AG74" i="1" s="1"/>
  <c r="AD74" i="1" s="1"/>
  <c r="X264" i="1"/>
  <c r="AC264" i="1" s="1"/>
  <c r="AJ264" i="1" s="1"/>
  <c r="AG264" i="1" s="1"/>
  <c r="AD264" i="1" s="1"/>
  <c r="S264" i="1"/>
  <c r="X86" i="1"/>
  <c r="AC86" i="1" s="1"/>
  <c r="AJ86" i="1" s="1"/>
  <c r="AG86" i="1" s="1"/>
  <c r="AD86" i="1" s="1"/>
  <c r="S86" i="1"/>
  <c r="X272" i="1"/>
  <c r="AC272" i="1" s="1"/>
  <c r="AJ272" i="1" s="1"/>
  <c r="AG272" i="1" s="1"/>
  <c r="AD272" i="1" s="1"/>
  <c r="S272" i="1"/>
  <c r="S219" i="1"/>
  <c r="X219" i="1"/>
  <c r="AC219" i="1" s="1"/>
  <c r="AJ219" i="1" s="1"/>
  <c r="AG219" i="1" s="1"/>
  <c r="AD219" i="1" s="1"/>
  <c r="S6" i="1"/>
  <c r="X6" i="1"/>
  <c r="AC6" i="1" s="1"/>
  <c r="AJ6" i="1" s="1"/>
  <c r="AG6" i="1" s="1"/>
  <c r="AD6" i="1" s="1"/>
  <c r="X172" i="1"/>
  <c r="AC172" i="1" s="1"/>
  <c r="AJ172" i="1" s="1"/>
  <c r="AG172" i="1" s="1"/>
  <c r="AD172" i="1" s="1"/>
  <c r="S172" i="1"/>
  <c r="X287" i="1"/>
  <c r="AC287" i="1" s="1"/>
  <c r="AJ287" i="1" s="1"/>
  <c r="AG287" i="1" s="1"/>
  <c r="AD287" i="1" s="1"/>
  <c r="S287" i="1"/>
  <c r="S273" i="1"/>
  <c r="X273" i="1"/>
  <c r="AC273" i="1" s="1"/>
  <c r="AJ273" i="1" s="1"/>
  <c r="AG273" i="1" s="1"/>
  <c r="AD273" i="1" s="1"/>
  <c r="S187" i="1"/>
  <c r="X187" i="1"/>
  <c r="AC187" i="1" s="1"/>
  <c r="AJ187" i="1" s="1"/>
  <c r="AG187" i="1" s="1"/>
  <c r="AD187" i="1" s="1"/>
  <c r="X192" i="1"/>
  <c r="AC192" i="1" s="1"/>
  <c r="AJ192" i="1" s="1"/>
  <c r="AG192" i="1" s="1"/>
  <c r="AD192" i="1" s="1"/>
  <c r="S192" i="1"/>
  <c r="X230" i="1"/>
  <c r="AC230" i="1" s="1"/>
  <c r="AJ230" i="1" s="1"/>
  <c r="AG230" i="1" s="1"/>
  <c r="AD230" i="1" s="1"/>
  <c r="S230" i="1"/>
  <c r="S38" i="1"/>
  <c r="X38" i="1"/>
  <c r="AC38" i="1" s="1"/>
  <c r="AJ38" i="1" s="1"/>
  <c r="AG38" i="1" s="1"/>
  <c r="AD38" i="1" s="1"/>
  <c r="S83" i="1"/>
  <c r="X83" i="1"/>
  <c r="AC83" i="1" s="1"/>
  <c r="AJ83" i="1" s="1"/>
  <c r="AG83" i="1" s="1"/>
  <c r="AD83" i="1" s="1"/>
  <c r="X104" i="1"/>
  <c r="AC104" i="1" s="1"/>
  <c r="AJ104" i="1" s="1"/>
  <c r="AG104" i="1" s="1"/>
  <c r="AD104" i="1" s="1"/>
  <c r="S104" i="1"/>
  <c r="X298" i="1"/>
  <c r="AC298" i="1" s="1"/>
  <c r="AJ298" i="1" s="1"/>
  <c r="AG298" i="1" s="1"/>
  <c r="AD298" i="1" s="1"/>
  <c r="S298" i="1"/>
  <c r="X214" i="1"/>
  <c r="AC214" i="1" s="1"/>
  <c r="AJ214" i="1" s="1"/>
  <c r="AG214" i="1" s="1"/>
  <c r="AD214" i="1" s="1"/>
  <c r="S214" i="1"/>
  <c r="S56" i="1"/>
  <c r="X56" i="1"/>
  <c r="AC56" i="1" s="1"/>
  <c r="AJ56" i="1" s="1"/>
  <c r="AG56" i="1" s="1"/>
  <c r="AD56" i="1" s="1"/>
  <c r="S207" i="1"/>
  <c r="X207" i="1"/>
  <c r="AC207" i="1" s="1"/>
  <c r="AJ207" i="1" s="1"/>
  <c r="AG207" i="1" s="1"/>
  <c r="AD207" i="1" s="1"/>
  <c r="S245" i="1"/>
  <c r="X245" i="1"/>
  <c r="AC245" i="1" s="1"/>
  <c r="AJ245" i="1" s="1"/>
  <c r="AG245" i="1" s="1"/>
  <c r="AD245" i="1" s="1"/>
  <c r="X290" i="1"/>
  <c r="AC290" i="1" s="1"/>
  <c r="AJ290" i="1" s="1"/>
  <c r="AG290" i="1" s="1"/>
  <c r="AD290" i="1" s="1"/>
  <c r="S290" i="1"/>
  <c r="S289" i="1"/>
  <c r="X289" i="1"/>
  <c r="AC289" i="1" s="1"/>
  <c r="AJ289" i="1" s="1"/>
  <c r="AG289" i="1" s="1"/>
  <c r="AD289" i="1" s="1"/>
  <c r="X224" i="1"/>
  <c r="AC224" i="1" s="1"/>
  <c r="AJ224" i="1" s="1"/>
  <c r="AG224" i="1" s="1"/>
  <c r="AD224" i="1" s="1"/>
  <c r="S224" i="1"/>
  <c r="S266" i="1"/>
  <c r="X266" i="1"/>
  <c r="AC266" i="1" s="1"/>
  <c r="AJ266" i="1" s="1"/>
  <c r="AG266" i="1" s="1"/>
  <c r="AD266" i="1" s="1"/>
  <c r="X268" i="1"/>
  <c r="AC268" i="1" s="1"/>
  <c r="AJ268" i="1" s="1"/>
  <c r="AG268" i="1" s="1"/>
  <c r="AD268" i="1" s="1"/>
  <c r="S268" i="1"/>
  <c r="X52" i="1"/>
  <c r="AC52" i="1" s="1"/>
  <c r="AJ52" i="1" s="1"/>
  <c r="AG52" i="1" s="1"/>
  <c r="AD52" i="1" s="1"/>
  <c r="S52" i="1"/>
  <c r="S222" i="1"/>
  <c r="X222" i="1"/>
  <c r="AC222" i="1" s="1"/>
  <c r="AJ222" i="1" s="1"/>
  <c r="AG222" i="1" s="1"/>
  <c r="AD222" i="1" s="1"/>
  <c r="X246" i="1"/>
  <c r="AC246" i="1" s="1"/>
  <c r="AJ246" i="1" s="1"/>
  <c r="AG246" i="1" s="1"/>
  <c r="AD246" i="1" s="1"/>
  <c r="S246" i="1"/>
  <c r="X77" i="1"/>
  <c r="AC77" i="1" s="1"/>
  <c r="AJ77" i="1" s="1"/>
  <c r="AG77" i="1" s="1"/>
  <c r="AD77" i="1" s="1"/>
  <c r="S77" i="1"/>
  <c r="X288" i="1"/>
  <c r="AC288" i="1" s="1"/>
  <c r="AJ288" i="1" s="1"/>
  <c r="AG288" i="1" s="1"/>
  <c r="AD288" i="1" s="1"/>
  <c r="S288" i="1"/>
  <c r="S79" i="1"/>
  <c r="X79" i="1"/>
  <c r="AC79" i="1" s="1"/>
  <c r="AJ79" i="1" s="1"/>
  <c r="AG79" i="1" s="1"/>
  <c r="AD79" i="1" s="1"/>
  <c r="X58" i="1" l="1"/>
  <c r="AC58" i="1" s="1"/>
  <c r="AJ58" i="1" s="1"/>
  <c r="AG58" i="1" s="1"/>
  <c r="AD58" i="1" s="1"/>
  <c r="X294" i="1"/>
  <c r="AC294" i="1" s="1"/>
  <c r="AJ294" i="1" s="1"/>
  <c r="AG294" i="1" s="1"/>
  <c r="AD294" i="1" s="1"/>
  <c r="X229" i="1"/>
  <c r="AC229" i="1" s="1"/>
  <c r="AJ229" i="1" s="1"/>
  <c r="AG229" i="1" s="1"/>
  <c r="AD229" i="1" s="1"/>
  <c r="S47" i="1"/>
  <c r="S281" i="1"/>
  <c r="X299" i="1"/>
  <c r="AC299" i="1" s="1"/>
  <c r="AJ299" i="1" s="1"/>
  <c r="AG299" i="1" s="1"/>
  <c r="AD299" i="1" s="1"/>
  <c r="S257" i="1"/>
  <c r="X27" i="1"/>
  <c r="AC27" i="1" s="1"/>
  <c r="AJ27" i="1" s="1"/>
  <c r="AG27" i="1" s="1"/>
  <c r="AD27" i="1" s="1"/>
  <c r="X178" i="1"/>
  <c r="AC178" i="1" s="1"/>
  <c r="AJ178" i="1" s="1"/>
  <c r="AG178" i="1" s="1"/>
  <c r="AD178" i="1" s="1"/>
  <c r="S195" i="1"/>
  <c r="S211" i="1"/>
  <c r="X32" i="1"/>
  <c r="AC32" i="1" s="1"/>
  <c r="AJ32" i="1" s="1"/>
  <c r="AG32" i="1" s="1"/>
  <c r="AD32" i="1" s="1"/>
  <c r="X197" i="1"/>
  <c r="AC197" i="1" s="1"/>
  <c r="AJ197" i="1" s="1"/>
  <c r="AG197" i="1" s="1"/>
  <c r="AD197" i="1" s="1"/>
  <c r="S53" i="1"/>
  <c r="S295" i="1"/>
  <c r="S180" i="1"/>
  <c r="S244" i="1"/>
  <c r="X244" i="1"/>
  <c r="AC244" i="1" s="1"/>
  <c r="AJ244" i="1" s="1"/>
  <c r="AG244" i="1" s="1"/>
  <c r="AD244" i="1" s="1"/>
  <c r="S72" i="1"/>
  <c r="X72" i="1"/>
  <c r="AC72" i="1" s="1"/>
  <c r="AJ72" i="1" s="1"/>
  <c r="AG72" i="1" s="1"/>
  <c r="AD72" i="1" s="1"/>
  <c r="S99" i="1"/>
  <c r="X73" i="1"/>
  <c r="AC73" i="1" s="1"/>
  <c r="AJ73" i="1" s="1"/>
  <c r="AG73" i="1" s="1"/>
  <c r="AD73" i="1" s="1"/>
  <c r="S73" i="1"/>
  <c r="S100" i="1"/>
  <c r="X100" i="1"/>
  <c r="AC100" i="1" s="1"/>
  <c r="AJ100" i="1" s="1"/>
  <c r="AG100" i="1" s="1"/>
  <c r="AD100" i="1" s="1"/>
  <c r="S227" i="1"/>
  <c r="X227" i="1"/>
  <c r="AC227" i="1" s="1"/>
  <c r="AJ227" i="1" s="1"/>
  <c r="AG227" i="1" s="1"/>
  <c r="AD227" i="1" s="1"/>
  <c r="X267" i="1"/>
  <c r="AC267" i="1" s="1"/>
  <c r="AJ267" i="1" s="1"/>
  <c r="AG267" i="1" s="1"/>
  <c r="AD267" i="1" s="1"/>
  <c r="S267" i="1"/>
  <c r="X31" i="1"/>
  <c r="AC31" i="1" s="1"/>
  <c r="AJ31" i="1" s="1"/>
  <c r="AG31" i="1" s="1"/>
  <c r="AD31" i="1" s="1"/>
  <c r="S191" i="1"/>
  <c r="X191" i="1"/>
  <c r="AC191" i="1" s="1"/>
  <c r="AJ191" i="1" s="1"/>
  <c r="AG191" i="1" s="1"/>
  <c r="AD191" i="1" s="1"/>
  <c r="S87" i="1"/>
  <c r="X87" i="1"/>
  <c r="AC87" i="1" s="1"/>
  <c r="AJ87" i="1" s="1"/>
  <c r="AG87" i="1" s="1"/>
  <c r="AD87" i="1" s="1"/>
  <c r="S274" i="1"/>
  <c r="X274" i="1"/>
  <c r="AC274" i="1" s="1"/>
  <c r="AJ274" i="1" s="1"/>
  <c r="AG274" i="1" s="1"/>
  <c r="AD274" i="1" s="1"/>
  <c r="S306" i="1"/>
  <c r="X306" i="1"/>
  <c r="AC306" i="1" s="1"/>
  <c r="AJ306" i="1" s="1"/>
  <c r="AG306" i="1" s="1"/>
  <c r="AD306" i="1" s="1"/>
  <c r="S97" i="1"/>
  <c r="X97" i="1"/>
  <c r="AC97" i="1" s="1"/>
  <c r="AJ97" i="1" s="1"/>
  <c r="AG97" i="1" s="1"/>
  <c r="AD97" i="1" s="1"/>
  <c r="S81" i="1"/>
  <c r="X81" i="1"/>
  <c r="AC81" i="1" s="1"/>
  <c r="AJ81" i="1" s="1"/>
  <c r="AG81" i="1" s="1"/>
  <c r="AD81" i="1" s="1"/>
  <c r="S291" i="1"/>
  <c r="X291" i="1"/>
  <c r="AC291" i="1" s="1"/>
  <c r="AJ291" i="1" s="1"/>
  <c r="AG291" i="1" s="1"/>
  <c r="AD291" i="1" s="1"/>
  <c r="S223" i="1"/>
  <c r="X223" i="1"/>
  <c r="AC223" i="1" s="1"/>
  <c r="AJ223" i="1" s="1"/>
  <c r="AG223" i="1" s="1"/>
  <c r="AD223" i="1" s="1"/>
  <c r="S48" i="1"/>
  <c r="X48" i="1"/>
  <c r="AC48" i="1" s="1"/>
  <c r="AJ48" i="1" s="1"/>
  <c r="AG48" i="1" s="1"/>
  <c r="AD48" i="1" s="1"/>
  <c r="X249" i="1"/>
  <c r="AC249" i="1" s="1"/>
  <c r="AJ249" i="1" s="1"/>
  <c r="AG249" i="1" s="1"/>
  <c r="AD249" i="1" s="1"/>
  <c r="S249" i="1"/>
  <c r="S4" i="1"/>
  <c r="X4" i="1"/>
  <c r="AC4" i="1" s="1"/>
  <c r="AJ4" i="1" s="1"/>
  <c r="AG4" i="1" s="1"/>
  <c r="AD4" i="1" s="1"/>
  <c r="X75" i="1"/>
  <c r="AC75" i="1" s="1"/>
  <c r="AJ75" i="1" s="1"/>
  <c r="AG75" i="1" s="1"/>
  <c r="AD75" i="1" s="1"/>
  <c r="S75" i="1"/>
  <c r="X303" i="1"/>
  <c r="AC303" i="1" s="1"/>
  <c r="AJ303" i="1" s="1"/>
  <c r="AG303" i="1" s="1"/>
  <c r="AD303" i="1" s="1"/>
  <c r="S303" i="1"/>
  <c r="S241" i="1"/>
  <c r="X241" i="1"/>
  <c r="AC241" i="1" s="1"/>
  <c r="AJ241" i="1" s="1"/>
  <c r="AG241" i="1" s="1"/>
  <c r="AD241" i="1" s="1"/>
  <c r="X181" i="1"/>
  <c r="AC181" i="1" s="1"/>
  <c r="AJ181" i="1" s="1"/>
  <c r="AG181" i="1" s="1"/>
  <c r="AD181" i="1" s="1"/>
  <c r="S181" i="1"/>
  <c r="X201" i="1"/>
  <c r="AC201" i="1" s="1"/>
  <c r="AJ201" i="1" s="1"/>
  <c r="AG201" i="1" s="1"/>
  <c r="AD201" i="1" s="1"/>
  <c r="S201" i="1"/>
  <c r="X278" i="1"/>
  <c r="AC278" i="1" s="1"/>
  <c r="AJ278" i="1" s="1"/>
  <c r="AG278" i="1" s="1"/>
  <c r="AD278" i="1" s="1"/>
  <c r="S278" i="1"/>
  <c r="S36" i="1"/>
  <c r="X36" i="1"/>
  <c r="AC36" i="1" s="1"/>
  <c r="AJ36" i="1" s="1"/>
  <c r="AG36" i="1" s="1"/>
  <c r="AD36" i="1" s="1"/>
  <c r="S46" i="1"/>
  <c r="X46" i="1"/>
  <c r="AC46" i="1" s="1"/>
  <c r="AJ46" i="1" s="1"/>
  <c r="AG46" i="1" s="1"/>
  <c r="AD46" i="1" s="1"/>
  <c r="S301" i="1"/>
  <c r="X301" i="1"/>
  <c r="AC301" i="1" s="1"/>
  <c r="AJ301" i="1" s="1"/>
  <c r="AG301" i="1" s="1"/>
  <c r="AD301" i="1" s="1"/>
  <c r="X33" i="1"/>
  <c r="AC33" i="1" s="1"/>
  <c r="AJ33" i="1" s="1"/>
  <c r="AG33" i="1" s="1"/>
  <c r="AD33" i="1" s="1"/>
  <c r="S33" i="1"/>
  <c r="S37" i="1"/>
  <c r="X37" i="1"/>
  <c r="AC37" i="1" s="1"/>
  <c r="AJ37" i="1" s="1"/>
  <c r="AG37" i="1" s="1"/>
  <c r="AD37" i="1" s="1"/>
  <c r="S255" i="1"/>
  <c r="X255" i="1"/>
  <c r="AC255" i="1" s="1"/>
  <c r="AJ255" i="1" s="1"/>
  <c r="AG255" i="1" s="1"/>
  <c r="AD255" i="1" s="1"/>
  <c r="X275" i="1"/>
  <c r="AC275" i="1" s="1"/>
  <c r="AJ275" i="1" s="1"/>
  <c r="AG275" i="1" s="1"/>
  <c r="AD275" i="1" s="1"/>
  <c r="S275" i="1"/>
  <c r="X254" i="1"/>
  <c r="AC254" i="1" s="1"/>
  <c r="AJ254" i="1" s="1"/>
  <c r="AG254" i="1" s="1"/>
  <c r="AD254" i="1" s="1"/>
  <c r="S254" i="1"/>
  <c r="S296" i="1"/>
  <c r="X296" i="1"/>
  <c r="AC296" i="1" s="1"/>
  <c r="AJ296" i="1" s="1"/>
  <c r="AG296" i="1" s="1"/>
  <c r="AD296" i="1" s="1"/>
  <c r="X101" i="1"/>
  <c r="AC101" i="1" s="1"/>
  <c r="AJ101" i="1" s="1"/>
  <c r="AG101" i="1" s="1"/>
  <c r="AD101" i="1" s="1"/>
  <c r="S101" i="1"/>
  <c r="S200" i="1"/>
  <c r="X200" i="1"/>
  <c r="AC200" i="1" s="1"/>
  <c r="AJ200" i="1" s="1"/>
  <c r="AG200" i="1" s="1"/>
  <c r="AD200" i="1" s="1"/>
  <c r="X217" i="1"/>
  <c r="AC217" i="1" s="1"/>
  <c r="AJ217" i="1" s="1"/>
  <c r="AG217" i="1" s="1"/>
  <c r="AD217" i="1" s="1"/>
  <c r="S217" i="1"/>
  <c r="S258" i="1"/>
  <c r="X258" i="1"/>
  <c r="AC258" i="1" s="1"/>
  <c r="AJ258" i="1" s="1"/>
  <c r="AG258" i="1" s="1"/>
  <c r="AD258" i="1" s="1"/>
  <c r="S277" i="1"/>
  <c r="X277" i="1"/>
  <c r="AC277" i="1" s="1"/>
  <c r="AJ277" i="1" s="1"/>
  <c r="AG277" i="1" s="1"/>
  <c r="AD277" i="1" s="1"/>
  <c r="X285" i="1"/>
  <c r="AC285" i="1" s="1"/>
  <c r="AJ285" i="1" s="1"/>
  <c r="AG285" i="1" s="1"/>
  <c r="AD285" i="1" s="1"/>
  <c r="S285" i="1"/>
  <c r="X270" i="1"/>
  <c r="AC270" i="1" s="1"/>
  <c r="AJ270" i="1" s="1"/>
  <c r="AG270" i="1" s="1"/>
  <c r="AD270" i="1" s="1"/>
  <c r="S270" i="1"/>
  <c r="S265" i="1"/>
  <c r="X265" i="1"/>
  <c r="AC265" i="1" s="1"/>
  <c r="AJ265" i="1" s="1"/>
  <c r="AG265" i="1" s="1"/>
  <c r="AD265" i="1" s="1"/>
  <c r="S228" i="1"/>
  <c r="X228" i="1"/>
  <c r="AC228" i="1" s="1"/>
  <c r="AJ228" i="1" s="1"/>
  <c r="AG228" i="1" s="1"/>
  <c r="AD228" i="1" s="1"/>
  <c r="X297" i="1"/>
  <c r="AC297" i="1" s="1"/>
  <c r="AJ297" i="1" s="1"/>
  <c r="AG297" i="1" s="1"/>
  <c r="AD297" i="1" s="1"/>
  <c r="S297" i="1"/>
  <c r="S260" i="1"/>
  <c r="X260" i="1"/>
  <c r="AC260" i="1" s="1"/>
  <c r="AJ260" i="1" s="1"/>
  <c r="AG260" i="1" s="1"/>
  <c r="AD260" i="1" s="1"/>
  <c r="S221" i="1"/>
  <c r="X221" i="1"/>
  <c r="AC221" i="1" s="1"/>
  <c r="AJ221" i="1" s="1"/>
  <c r="AG221" i="1" s="1"/>
  <c r="AD221" i="1" s="1"/>
  <c r="S239" i="1"/>
  <c r="X239" i="1"/>
  <c r="AC239" i="1" s="1"/>
  <c r="AJ239" i="1" s="1"/>
  <c r="AG239" i="1" s="1"/>
  <c r="AD239" i="1" s="1"/>
  <c r="X78" i="1"/>
  <c r="AC78" i="1" s="1"/>
  <c r="AJ78" i="1" s="1"/>
  <c r="AG78" i="1" s="1"/>
  <c r="AD78" i="1" s="1"/>
  <c r="S78" i="1"/>
  <c r="S58" i="1" l="1"/>
  <c r="X281" i="1"/>
  <c r="AC281" i="1" s="1"/>
  <c r="AJ281" i="1" s="1"/>
  <c r="AG281" i="1" s="1"/>
  <c r="AD281" i="1" s="1"/>
</calcChain>
</file>

<file path=xl/sharedStrings.xml><?xml version="1.0" encoding="utf-8"?>
<sst xmlns="http://schemas.openxmlformats.org/spreadsheetml/2006/main" count="1565" uniqueCount="474">
  <si>
    <t>Date</t>
  </si>
  <si>
    <t>Announced</t>
  </si>
  <si>
    <t>New Products</t>
  </si>
  <si>
    <t>Discontinued Products</t>
  </si>
  <si>
    <t>Price</t>
  </si>
  <si>
    <t>If you have any questions on how to best use this spreadsheet, please feel free to contact</t>
  </si>
  <si>
    <t>Jim Vogel at (800) 422-6860, ext. 4201 or via e-mail at jimvogel@cctd.com</t>
  </si>
  <si>
    <t>If you want to use Conestoga Tile's list price, leave them blank.</t>
  </si>
  <si>
    <t>Page</t>
  </si>
  <si>
    <t>Sizes &amp; Shapes</t>
  </si>
  <si>
    <t>Cost</t>
  </si>
  <si>
    <t>Stock</t>
  </si>
  <si>
    <t>Net</t>
  </si>
  <si>
    <t>Code</t>
  </si>
  <si>
    <t>U/M</t>
  </si>
  <si>
    <t>Note</t>
  </si>
  <si>
    <t>Disc.</t>
  </si>
  <si>
    <t>Disc</t>
  </si>
  <si>
    <t>Act. Cost</t>
  </si>
  <si>
    <t>Retail Price Calculations</t>
  </si>
  <si>
    <t>Price List</t>
  </si>
  <si>
    <t>Size</t>
  </si>
  <si>
    <t>Shape</t>
  </si>
  <si>
    <t>Description</t>
  </si>
  <si>
    <t>CCTD Effective Date</t>
  </si>
  <si>
    <t>The spreadsheet has many special features to assist you.  Apply your discount to generate your net costs for your purchasing department.  Apply your standard gross margin percentage or custom prices to generate your own custom price list for your showroom.  Print out individual price list for each series that can be attached to the back of your sample boards for easy reference.</t>
  </si>
  <si>
    <t>GP%</t>
  </si>
  <si>
    <t>Click on "Index" to set the print area for the price list index</t>
  </si>
  <si>
    <t>Then you can send it to print</t>
  </si>
  <si>
    <t>Click on "Suggested Price List" to set the print area for Conestoga Tile's suggested price list.</t>
  </si>
  <si>
    <t>Enter your discount codes if you want a personal net cost sheet.</t>
  </si>
  <si>
    <t>Product</t>
  </si>
  <si>
    <t>Disc. %</t>
  </si>
  <si>
    <t>Click on "Your Cost" to set the print area for your personal cost report.</t>
  </si>
  <si>
    <t>To help establish your price list, enter the gross profit percent for each type of product.</t>
  </si>
  <si>
    <t>If you want to manually adjust your price list, hit "F5" and go to "Customer_Cost" to manually adjust pricing.</t>
  </si>
  <si>
    <t>Click on "Your Price Calculation" to set the print area for your personal cost calculation report.</t>
  </si>
  <si>
    <t>Click on "Your Price List" to set the print area for your personal price list.</t>
  </si>
  <si>
    <t>Enter your Company Name</t>
  </si>
  <si>
    <t>If you always want your price to end with a certain cents, enter that cent value.</t>
  </si>
  <si>
    <t>Cust. Cost</t>
  </si>
  <si>
    <t>Customer Cost Calculation</t>
  </si>
  <si>
    <t>EA</t>
  </si>
  <si>
    <t>Field</t>
  </si>
  <si>
    <t>Series</t>
  </si>
  <si>
    <t>Product Type</t>
  </si>
  <si>
    <t>Full Carton</t>
  </si>
  <si>
    <t>a</t>
  </si>
  <si>
    <t>Notes:</t>
  </si>
  <si>
    <t>Group</t>
  </si>
  <si>
    <t>GP Margin % for</t>
  </si>
  <si>
    <t>Manufacturer</t>
  </si>
  <si>
    <t>Format</t>
  </si>
  <si>
    <t>ABC</t>
  </si>
  <si>
    <t>X</t>
  </si>
  <si>
    <t>$.05 Round Matrix</t>
  </si>
  <si>
    <t>Chg</t>
  </si>
  <si>
    <t>Adj.</t>
  </si>
  <si>
    <t xml:space="preserve">Discount: </t>
  </si>
  <si>
    <t xml:space="preserve">Round Nickel: </t>
  </si>
  <si>
    <t>If you always want your price to round to the nearest nickel, enter "YES".</t>
  </si>
  <si>
    <t xml:space="preserve">Ending Cents: </t>
  </si>
  <si>
    <t>GP Margin</t>
  </si>
  <si>
    <t>Round Nickel</t>
  </si>
  <si>
    <t>add/subtract</t>
  </si>
  <si>
    <t>Ending Cents</t>
  </si>
  <si>
    <t>No</t>
  </si>
  <si>
    <t>Product Code</t>
  </si>
  <si>
    <t>Calc Price</t>
  </si>
  <si>
    <t>.05 Round</t>
  </si>
  <si>
    <t>Cents</t>
  </si>
  <si>
    <t>Round to</t>
  </si>
  <si>
    <t>If you enter "NO", it will NOT round to the nearest nickel.</t>
  </si>
  <si>
    <t>If you leave it "blank" will NOT round to this cent value.</t>
  </si>
  <si>
    <t>Easy Access Website links</t>
  </si>
  <si>
    <r>
      <t>ConestogaTile's</t>
    </r>
    <r>
      <rPr>
        <sz val="10"/>
        <rFont val="Arial"/>
        <family val="2"/>
      </rPr>
      <t xml:space="preserve"> Website</t>
    </r>
  </si>
  <si>
    <t>www.conestogatile.com</t>
  </si>
  <si>
    <t>Manufacturer's Home Page</t>
  </si>
  <si>
    <t>Direct Website Link</t>
  </si>
  <si>
    <t>File as</t>
  </si>
  <si>
    <t>Yes</t>
  </si>
  <si>
    <t xml:space="preserve"> </t>
  </si>
  <si>
    <t>You can enter a value in the column labeled "Adj." to change your price manually.</t>
  </si>
  <si>
    <t>Nuheat</t>
  </si>
  <si>
    <t>N</t>
  </si>
  <si>
    <t>40" x 27"</t>
  </si>
  <si>
    <t>40" x 32"</t>
  </si>
  <si>
    <t>40" x 40"</t>
  </si>
  <si>
    <t>40" x 48"</t>
  </si>
  <si>
    <t>F1006</t>
  </si>
  <si>
    <t>F1008</t>
  </si>
  <si>
    <t>F1010</t>
  </si>
  <si>
    <t>F1012</t>
  </si>
  <si>
    <t>48" x 24"</t>
  </si>
  <si>
    <t>48" x 30"</t>
  </si>
  <si>
    <t>48" x 36"</t>
  </si>
  <si>
    <t>48" x 48"</t>
  </si>
  <si>
    <t>F1206</t>
  </si>
  <si>
    <t>F1208</t>
  </si>
  <si>
    <t>F1209</t>
  </si>
  <si>
    <t>F1212</t>
  </si>
  <si>
    <t>60" x 24"</t>
  </si>
  <si>
    <t>60" x 30"</t>
  </si>
  <si>
    <t>60" x 36"</t>
  </si>
  <si>
    <t>60" x 42"</t>
  </si>
  <si>
    <t>60" x 48"</t>
  </si>
  <si>
    <t>60" x 60"</t>
  </si>
  <si>
    <t>72" x 24"</t>
  </si>
  <si>
    <t>72" x 30"</t>
  </si>
  <si>
    <t>72" x 36"</t>
  </si>
  <si>
    <t>72" x 42"</t>
  </si>
  <si>
    <t>72" x 48"</t>
  </si>
  <si>
    <t>72" x 60"</t>
  </si>
  <si>
    <t>72" x 72"</t>
  </si>
  <si>
    <t>F1806</t>
  </si>
  <si>
    <t>F1808</t>
  </si>
  <si>
    <t>F1809</t>
  </si>
  <si>
    <t>F1810</t>
  </si>
  <si>
    <t>F1812</t>
  </si>
  <si>
    <t>F1815</t>
  </si>
  <si>
    <t>F1818</t>
  </si>
  <si>
    <t>84" x 24"</t>
  </si>
  <si>
    <t>84" x 30"</t>
  </si>
  <si>
    <t>84" x 36"</t>
  </si>
  <si>
    <t>84" x 42"</t>
  </si>
  <si>
    <t>84" x 48"</t>
  </si>
  <si>
    <t>84" x 60"</t>
  </si>
  <si>
    <t>84" x 84"</t>
  </si>
  <si>
    <t>F2106</t>
  </si>
  <si>
    <t>F2108</t>
  </si>
  <si>
    <t>F2109</t>
  </si>
  <si>
    <t>F2110</t>
  </si>
  <si>
    <t>F2112</t>
  </si>
  <si>
    <t>F2115</t>
  </si>
  <si>
    <t>F2118</t>
  </si>
  <si>
    <t>F2121</t>
  </si>
  <si>
    <t>96" x 24"</t>
  </si>
  <si>
    <t>96" x 30"</t>
  </si>
  <si>
    <t>96" x 36"</t>
  </si>
  <si>
    <t>96" x 42"</t>
  </si>
  <si>
    <t>96" x 48"</t>
  </si>
  <si>
    <t>96" x 60"</t>
  </si>
  <si>
    <t>96" x 72"</t>
  </si>
  <si>
    <t>96" x 84"</t>
  </si>
  <si>
    <t>96" x 96"</t>
  </si>
  <si>
    <t>F2508</t>
  </si>
  <si>
    <t>F2506</t>
  </si>
  <si>
    <t>F2509</t>
  </si>
  <si>
    <t>F2510</t>
  </si>
  <si>
    <t>F2512</t>
  </si>
  <si>
    <t>F2515</t>
  </si>
  <si>
    <t>F2518</t>
  </si>
  <si>
    <t>F2521</t>
  </si>
  <si>
    <t>F2525</t>
  </si>
  <si>
    <t>108" x 24"</t>
  </si>
  <si>
    <t>108" x 30"</t>
  </si>
  <si>
    <t>108" x 36"</t>
  </si>
  <si>
    <t>108" x 42"</t>
  </si>
  <si>
    <t>108" x 48"</t>
  </si>
  <si>
    <t>108" x 60"</t>
  </si>
  <si>
    <t>108" x 72"</t>
  </si>
  <si>
    <t>108" x 84"</t>
  </si>
  <si>
    <t>108" x 96"</t>
  </si>
  <si>
    <t>108" x 108"</t>
  </si>
  <si>
    <t>F2706</t>
  </si>
  <si>
    <t>F2708</t>
  </si>
  <si>
    <t>F2709</t>
  </si>
  <si>
    <t>F2710</t>
  </si>
  <si>
    <t>F2712</t>
  </si>
  <si>
    <t>F2715</t>
  </si>
  <si>
    <t>F2718</t>
  </si>
  <si>
    <t>F2721</t>
  </si>
  <si>
    <t>F2725</t>
  </si>
  <si>
    <t>F2727</t>
  </si>
  <si>
    <t>118" x 24"</t>
  </si>
  <si>
    <t>118" x 30"</t>
  </si>
  <si>
    <t>118" x 36"</t>
  </si>
  <si>
    <t>118" x 42"</t>
  </si>
  <si>
    <t>118" x 48"</t>
  </si>
  <si>
    <t>118" x 60"</t>
  </si>
  <si>
    <t>118" x 72"</t>
  </si>
  <si>
    <t>118" x 84"</t>
  </si>
  <si>
    <t>118" x 96"</t>
  </si>
  <si>
    <t>118" x 108"</t>
  </si>
  <si>
    <t>118" x 116"</t>
  </si>
  <si>
    <t>F3006</t>
  </si>
  <si>
    <t>F3008</t>
  </si>
  <si>
    <t>F3009</t>
  </si>
  <si>
    <t>F3010</t>
  </si>
  <si>
    <t>F3012</t>
  </si>
  <si>
    <t>F3015</t>
  </si>
  <si>
    <t>F3018</t>
  </si>
  <si>
    <t>F3021</t>
  </si>
  <si>
    <t>F3025</t>
  </si>
  <si>
    <t>F3027</t>
  </si>
  <si>
    <t>F3030</t>
  </si>
  <si>
    <t>84" x 72"</t>
  </si>
  <si>
    <t>G1509</t>
  </si>
  <si>
    <t>G1510</t>
  </si>
  <si>
    <t>G1515</t>
  </si>
  <si>
    <t>G1512</t>
  </si>
  <si>
    <t>G1808</t>
  </si>
  <si>
    <t>G1809</t>
  </si>
  <si>
    <t>G1810</t>
  </si>
  <si>
    <t>G1812</t>
  </si>
  <si>
    <t>G1815</t>
  </si>
  <si>
    <t>G1818</t>
  </si>
  <si>
    <t>G2106</t>
  </si>
  <si>
    <t>G2108</t>
  </si>
  <si>
    <t>G2109</t>
  </si>
  <si>
    <t>G2110</t>
  </si>
  <si>
    <t>G2112</t>
  </si>
  <si>
    <t>G2115</t>
  </si>
  <si>
    <t>G2118</t>
  </si>
  <si>
    <t>G2121</t>
  </si>
  <si>
    <t>G2506</t>
  </si>
  <si>
    <t>G2508</t>
  </si>
  <si>
    <t>G2509</t>
  </si>
  <si>
    <t>G2510</t>
  </si>
  <si>
    <t>G2512</t>
  </si>
  <si>
    <t>G2515</t>
  </si>
  <si>
    <t>G2518</t>
  </si>
  <si>
    <t>G2521</t>
  </si>
  <si>
    <t>G2525</t>
  </si>
  <si>
    <t>G2706</t>
  </si>
  <si>
    <t>G2708</t>
  </si>
  <si>
    <t>G2709</t>
  </si>
  <si>
    <t>G2710</t>
  </si>
  <si>
    <t>G2712</t>
  </si>
  <si>
    <t>G2715</t>
  </si>
  <si>
    <t>G2718</t>
  </si>
  <si>
    <t>G2721</t>
  </si>
  <si>
    <t>G2725</t>
  </si>
  <si>
    <t>G2727</t>
  </si>
  <si>
    <t>G3006</t>
  </si>
  <si>
    <t>G3008</t>
  </si>
  <si>
    <t>G3009</t>
  </si>
  <si>
    <t>G3010</t>
  </si>
  <si>
    <t>G3012</t>
  </si>
  <si>
    <t>G3015</t>
  </si>
  <si>
    <t>G3018</t>
  </si>
  <si>
    <t>G3021</t>
  </si>
  <si>
    <t>G3025</t>
  </si>
  <si>
    <t>G3027</t>
  </si>
  <si>
    <t>G3030</t>
  </si>
  <si>
    <t>PRICING LISTED IS NET PRICING. TRADE DISCOUNTS DO NOT APPLY.</t>
  </si>
  <si>
    <t>CONTROLS</t>
  </si>
  <si>
    <t>Dimmer Switch</t>
  </si>
  <si>
    <t>b</t>
  </si>
  <si>
    <t>Heating Wire Repair Kit</t>
  </si>
  <si>
    <t>c</t>
  </si>
  <si>
    <t>Lead Wire Repair Kit</t>
  </si>
  <si>
    <t>d</t>
  </si>
  <si>
    <t>Floor Sensing Probe</t>
  </si>
  <si>
    <t>e</t>
  </si>
  <si>
    <t>CUSTOM MATS</t>
  </si>
  <si>
    <t>Mats</t>
  </si>
  <si>
    <t>Thermostats</t>
  </si>
  <si>
    <t>Misc.</t>
  </si>
  <si>
    <t>F1506</t>
  </si>
  <si>
    <t>F1508</t>
  </si>
  <si>
    <t>F1509</t>
  </si>
  <si>
    <t>F1510</t>
  </si>
  <si>
    <t>F1512</t>
  </si>
  <si>
    <t>F1515</t>
  </si>
  <si>
    <t>LF</t>
  </si>
  <si>
    <t>120 Volt</t>
  </si>
  <si>
    <t>SQ/FT Range</t>
  </si>
  <si>
    <t>http://www.nuheat.com/</t>
  </si>
  <si>
    <t>240 VOLT STANDARD MATS</t>
  </si>
  <si>
    <t>120 VOLT STANDARD MATS</t>
  </si>
  <si>
    <t>CABLE KITS</t>
  </si>
  <si>
    <t>240 Volt Cable Kits</t>
  </si>
  <si>
    <t>120 Volt Cable Kits</t>
  </si>
  <si>
    <t>Cable Kit Accessories</t>
  </si>
  <si>
    <t>Cable Repair Kit</t>
  </si>
  <si>
    <t>Amps</t>
  </si>
  <si>
    <t>Length (ft)</t>
  </si>
  <si>
    <t>Extra Lead Length</t>
  </si>
  <si>
    <t>Adding Cable Kits to pricelist and Cable Repair Kit</t>
  </si>
  <si>
    <t>SOLO Dual Voltage Programmable Thermostat</t>
  </si>
  <si>
    <t>120V or 240V</t>
  </si>
  <si>
    <t>f</t>
  </si>
  <si>
    <t>Controls</t>
  </si>
  <si>
    <t>NDG6220 220V Tile &amp; Stone Floor Heating Regulator</t>
  </si>
  <si>
    <t>NTG5110L 110V Laminate/Engineered Wood Floor Thermostat (82F)</t>
  </si>
  <si>
    <t>NTG5220L 220V Laminate/Engineered Wood Floor Thermostat (82F)</t>
  </si>
  <si>
    <t>NTG5110 110V Programmable Tile &amp; Stone Floor-Sensing Thermostat</t>
  </si>
  <si>
    <t>NDG6110 110V Tile &amp; Stone Floor Heating Regulator</t>
  </si>
  <si>
    <t>NTG5220 220V Programmable Tile &amp; Stone Floor-Sensing Thermostat</t>
  </si>
  <si>
    <t>Tempo Dual Voltage Non-Programmable Thermostat</t>
  </si>
  <si>
    <t>Cable Kits</t>
  </si>
  <si>
    <t>12 larger sized mats introduced</t>
  </si>
  <si>
    <t>240 Volt</t>
  </si>
  <si>
    <t>144" x 36"</t>
  </si>
  <si>
    <t>144" x 60"</t>
  </si>
  <si>
    <t>144" x 72"</t>
  </si>
  <si>
    <t>144" x 96"</t>
  </si>
  <si>
    <t>144" x 108"</t>
  </si>
  <si>
    <t>144" x 120"</t>
  </si>
  <si>
    <t>144" x 140"</t>
  </si>
  <si>
    <t>G144036</t>
  </si>
  <si>
    <t>G144060</t>
  </si>
  <si>
    <t>G144072</t>
  </si>
  <si>
    <t>G144096</t>
  </si>
  <si>
    <t>G144108</t>
  </si>
  <si>
    <t>G144120</t>
  </si>
  <si>
    <t>G144140</t>
  </si>
  <si>
    <t>168" x 96"</t>
  </si>
  <si>
    <t>168" x 108"</t>
  </si>
  <si>
    <t>168" x 120"</t>
  </si>
  <si>
    <t>168" x 140"</t>
  </si>
  <si>
    <t>G168096</t>
  </si>
  <si>
    <t>G168108</t>
  </si>
  <si>
    <t>G168120</t>
  </si>
  <si>
    <t>G168140</t>
  </si>
  <si>
    <t>240" x 120"</t>
  </si>
  <si>
    <t>G240120</t>
  </si>
  <si>
    <t>AC0007</t>
  </si>
  <si>
    <t>AC0017</t>
  </si>
  <si>
    <t>AC0013</t>
  </si>
  <si>
    <t>AC0014</t>
  </si>
  <si>
    <t>AC0008</t>
  </si>
  <si>
    <t>AC0016</t>
  </si>
  <si>
    <t>AC0006</t>
  </si>
  <si>
    <t>AC0012</t>
  </si>
  <si>
    <t xml:space="preserve">Nuheat Mats can now be used in Wet areas and can also be used as a heating alternative.  All Standard Mats have 10 feet of lead wire.  </t>
  </si>
  <si>
    <t>HMY110 Harmony Series Thermostat 120 Volt Double Gang Box</t>
  </si>
  <si>
    <t>HMY220 Harmony Series Thermostat 240 Volt Double Gang Box</t>
  </si>
  <si>
    <t>AC0040</t>
  </si>
  <si>
    <t>N1C060</t>
  </si>
  <si>
    <t>N1C025</t>
  </si>
  <si>
    <t>N1C040</t>
  </si>
  <si>
    <t>N1C080</t>
  </si>
  <si>
    <t>N1C015</t>
  </si>
  <si>
    <t>N1C008</t>
  </si>
  <si>
    <t>N1C012</t>
  </si>
  <si>
    <t>N1C030</t>
  </si>
  <si>
    <t>N1C050</t>
  </si>
  <si>
    <t>N1C070</t>
  </si>
  <si>
    <t>N1C085</t>
  </si>
  <si>
    <t>N1C095</t>
  </si>
  <si>
    <t>N1C110</t>
  </si>
  <si>
    <t>N1C120</t>
  </si>
  <si>
    <t>N2C015</t>
  </si>
  <si>
    <t>N2C020</t>
  </si>
  <si>
    <t>N2C025</t>
  </si>
  <si>
    <t>N2C035</t>
  </si>
  <si>
    <t>N2C045</t>
  </si>
  <si>
    <t>N2C055</t>
  </si>
  <si>
    <t>N2C065</t>
  </si>
  <si>
    <t>N2C070</t>
  </si>
  <si>
    <t>N2C085</t>
  </si>
  <si>
    <t>N2C090</t>
  </si>
  <si>
    <t>N2C100</t>
  </si>
  <si>
    <t>N2C120</t>
  </si>
  <si>
    <t>N2C135</t>
  </si>
  <si>
    <t>N2C145</t>
  </si>
  <si>
    <t>N2C160</t>
  </si>
  <si>
    <t>N2C170</t>
  </si>
  <si>
    <t>N2C190</t>
  </si>
  <si>
    <t>N2C215</t>
  </si>
  <si>
    <t>N2C240</t>
  </si>
  <si>
    <t>Net Price</t>
  </si>
  <si>
    <t>Relay 120V Input &amp; Load Relay 25 Amps</t>
  </si>
  <si>
    <t>Relay 240V Input &amp; Load Relay 25 Amps</t>
  </si>
  <si>
    <t>Areas not heated:</t>
  </si>
  <si>
    <t>SIGNATURE WiFi enabled Dual Voltage Programmable Thermostat</t>
  </si>
  <si>
    <t>AC0056</t>
  </si>
  <si>
    <t>SIGNATURE WiFi enabled Programmable Dual Voltage Thermostat</t>
  </si>
  <si>
    <t>AC0057</t>
  </si>
  <si>
    <t>HOME Programmable Dual Voltage Touchscreen Thermostat</t>
  </si>
  <si>
    <t>SOLO Dual Voltage Programmable Thermostat and Tempo Non-Programmable Dual Voltage Thermostat.</t>
  </si>
  <si>
    <t>HOME Touchscreen Programmable Dual-Voltage Thermostat (replacing the SOLO thermostat)</t>
  </si>
  <si>
    <t>Element Non-Programmable Dual-Voltage Thermostat (replacing the Tempo thermostat)</t>
  </si>
  <si>
    <t>Coverage (Square Feet)</t>
  </si>
  <si>
    <t>12 Watts/SF</t>
  </si>
  <si>
    <t>10 Watts/SF</t>
  </si>
  <si>
    <t>15 Watts/SF</t>
  </si>
  <si>
    <t>2/3/2 Pillars</t>
  </si>
  <si>
    <t>3 Pillars</t>
  </si>
  <si>
    <t>2 Pillars</t>
  </si>
  <si>
    <t>1</t>
  </si>
  <si>
    <t>2</t>
  </si>
  <si>
    <t>QuickNet</t>
  </si>
  <si>
    <t>Floor Heating Mats</t>
  </si>
  <si>
    <t>32" x 32"</t>
  </si>
  <si>
    <t>F032032-S</t>
  </si>
  <si>
    <t>Shower Mat</t>
  </si>
  <si>
    <t>Harmony Programmable Dual Voltage Thermostat.</t>
  </si>
  <si>
    <t>AC0055</t>
  </si>
  <si>
    <t>ELEMENT Non-Programmable Dual Voltage Thermostat</t>
  </si>
  <si>
    <t>3' 3" x 49.50'</t>
  </si>
  <si>
    <t>3' 3" x 16.50'</t>
  </si>
  <si>
    <t>NUMEM054</t>
  </si>
  <si>
    <t>NUMEM161</t>
  </si>
  <si>
    <t>PRBPE 1505</t>
  </si>
  <si>
    <t xml:space="preserve">Waterproofing Seam Tape </t>
  </si>
  <si>
    <t>PRBPE 1530</t>
  </si>
  <si>
    <t>(54 SF Coverage)</t>
  </si>
  <si>
    <t>(161 SF Coverage)</t>
  </si>
  <si>
    <t>Waterproofing Seam Tape</t>
  </si>
  <si>
    <t>6" x 16'</t>
  </si>
  <si>
    <t>6" x 98'</t>
  </si>
  <si>
    <t xml:space="preserve">Nuheat Membrane - Small Roll </t>
  </si>
  <si>
    <t>Nuheat Membrane - Large Roll</t>
  </si>
  <si>
    <t>MEMBRANE - Uncoupling &amp; Integrated Floor Heating Underlayment</t>
  </si>
  <si>
    <t>Can be used in showers &amp; sauna's.  Lead Wire cannot be extended on Cable Kits.  (11 LF Lead Wire in Kits)</t>
  </si>
  <si>
    <t>Quicknet Floor Heating</t>
  </si>
  <si>
    <t>Entire Series.</t>
  </si>
  <si>
    <t>Uncoupling &amp; Integrated Floor Heating Underlayment.</t>
  </si>
  <si>
    <t>Membrane</t>
  </si>
  <si>
    <t>The modifiable mesh solution with 13, 120V kits &amp; 19, 240V kits.</t>
  </si>
  <si>
    <t>Mesh</t>
  </si>
  <si>
    <t>120 Volt Standard Mats</t>
  </si>
  <si>
    <t>240 Volt Standard Mats</t>
  </si>
  <si>
    <t>Custom Mats</t>
  </si>
  <si>
    <t>Nuheat Cable to Nuheat Membrane Pillar Coverage Chart</t>
  </si>
  <si>
    <t>NUHEAT CABLE to NUHEAT MEMBRANE PILLAR COVERAGE CHART</t>
  </si>
  <si>
    <t>Stocked Mats</t>
  </si>
  <si>
    <t>Stocked Thermostats</t>
  </si>
  <si>
    <t>Stocked Misc.</t>
  </si>
  <si>
    <t>Stocked Heat Mats</t>
  </si>
  <si>
    <t>Item # Lookup:</t>
  </si>
  <si>
    <t>NUF</t>
  </si>
  <si>
    <t>NUG</t>
  </si>
  <si>
    <t>NU</t>
  </si>
  <si>
    <t>NUME, NUPR</t>
  </si>
  <si>
    <t>NUN1C</t>
  </si>
  <si>
    <t>NUN2C</t>
  </si>
  <si>
    <t>NUMEM250</t>
  </si>
  <si>
    <t>3' 3" x 3' 3"</t>
  </si>
  <si>
    <t>Nuheat Membrane Sheet</t>
  </si>
  <si>
    <t>3' 3" x 3' 3" Nuheat Membrane Sheets added, 10 SF per sheet.</t>
  </si>
  <si>
    <t>Contact Customer Service for a custom mat configuration (controls would not be included).</t>
  </si>
  <si>
    <t>Accurate drawings and measurements would be needed to receive a quote.</t>
  </si>
  <si>
    <t>Kitchen Cabinets/Appliances - 2 SF for every foot in length</t>
  </si>
  <si>
    <t>Bathroom Cabinets/Vanity - 1-1/2 SF for every foot in length</t>
  </si>
  <si>
    <t>Toilet - 5 SF</t>
  </si>
  <si>
    <t>Forced Air Duct - 1 SF</t>
  </si>
  <si>
    <t xml:space="preserve">  This is a "NET" price list.  0% is the discount for this spreadsheet</t>
  </si>
  <si>
    <t>(10 SF/Sheet Coverage)</t>
  </si>
  <si>
    <t>This price list is available electronically on an Excel spreadsheet at www.conestogatile.com/pricelists.</t>
  </si>
  <si>
    <t>NUMEM250PS</t>
  </si>
  <si>
    <t>25 Sheets/CTN</t>
  </si>
  <si>
    <t>Peel &amp; Stick Membrane Sheet</t>
  </si>
  <si>
    <t>Energy Efficient only 12 Watts per Square Foot.  (same as Nuheat Mats)  Can be used with 120V or 240V systems.</t>
  </si>
  <si>
    <t>#NUMEM250PS 3' 3" x 3' 3" Nuheat Peel &amp; Stick Membrane Sheets added, 10 SF per sheet.</t>
  </si>
  <si>
    <t>AC0200</t>
  </si>
  <si>
    <t>Install Pro Alarm Fault Indicator</t>
  </si>
  <si>
    <t>AC0100 MatSense Pro Electric Fault Indicator.  (Being replaced with the AC0200 Install Pro Alarm Fault Indicator.)</t>
  </si>
  <si>
    <t>AC0200 Install Pro Alarm Fault Indicator that features a louder alarm tone, longer operating time and easily replaceable 9-volt battery (included).  (Replacing the AC0100 MatSense Pro Electric Fault Indicator.)</t>
  </si>
  <si>
    <t>MESH Floor Heating System</t>
  </si>
  <si>
    <t>All 240 Volt Cable Kits only.</t>
  </si>
  <si>
    <t>NUMEM100PS</t>
  </si>
  <si>
    <t>10 Sheets/CTN</t>
  </si>
  <si>
    <t>#NUMEM100PS 3' 3" x 3' 3" Nuheat Peel &amp; Stick Membrane Sheets added, 10 SF per sheet, 10 Sheets per Carton.</t>
  </si>
  <si>
    <t>Nuheat Mats can now be used in Wet areas and can also be used as a heating alternative.</t>
  </si>
  <si>
    <t>Changes</t>
  </si>
  <si>
    <t>120 Volt Cable Kits, N1C008 8sf and N1C012 12sf only and all 240 Volt Cable Kits are no longer being "Stocked".</t>
  </si>
  <si>
    <t>CONDUCTOR Connected Smart Programmable Dual-Voltage Thermostat</t>
  </si>
  <si>
    <t>g</t>
  </si>
  <si>
    <t>b) Dual voltage compatibility suitable for tile/stone, laminate and engineered wood floors.</t>
  </si>
  <si>
    <t>c) Dual voltage compatibility, for tile and stone with a temperature limiting (82°F) feature for laminate and engineered wood floors.</t>
  </si>
  <si>
    <t>d) Contains 10 LF of lead wire for 120V or 240V.</t>
  </si>
  <si>
    <t>f) For on-site repair of damaged mats.</t>
  </si>
  <si>
    <t>e) Can be added to standard mats at the factory, up to 22 feet.  Available only in 2 LF increments.</t>
  </si>
  <si>
    <t>g) Allows tile completion if thermostat is backordered.</t>
  </si>
  <si>
    <t>a) Advanced new features such as Auto-Adaptive Scheduling, Early Start, Open Window Detection, and Vacation Mode.</t>
  </si>
  <si>
    <t xml:space="preserve">All Custom and Standard Mats come with 10 feet of lead wire.  </t>
  </si>
  <si>
    <t>2/1/26</t>
  </si>
  <si>
    <t>Entire Series. (120 Volt Cable Kits.)</t>
  </si>
  <si>
    <t>new</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</si>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</sst>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0.0"/>
    <numFmt numFmtId="166" formatCode="0.0%"/>
    <numFmt numFmtId="168" formatCode="m/d/yy"/>
  </numFmts>
  <fonts count="33" x14ac:knownFonts="1">
    <font>
      <sz val="10"/>
      <name val="Arial"/>
    </font>
    <font>
      <sz val="10"/>
      <name val="Arial"/>
      <family val="2"/>
    </font>
    <font>
      <sz val="10"/>
      <name val="Arial"/>
      <family val="2"/>
    </font>
    <font>
      <b/>
      <sz val="10"/>
      <name val="Arial"/>
      <family val="2"/>
    </font>
    <font>
      <sz val="8"/>
      <name val="Arial"/>
      <family val="2"/>
    </font>
    <font>
      <i/>
      <sz val="8"/>
      <name val="Arial"/>
      <family val="2"/>
    </font>
    <font>
      <b/>
      <sz val="8"/>
      <name val="Arial"/>
      <family val="2"/>
    </font>
    <font>
      <sz val="8"/>
      <name val="Arial Narrow"/>
      <family val="2"/>
    </font>
    <font>
      <b/>
      <sz val="12"/>
      <name val="Arial"/>
      <family val="2"/>
    </font>
    <font>
      <b/>
      <sz val="8"/>
      <name val="Arial Narrow"/>
      <family val="2"/>
    </font>
    <font>
      <b/>
      <i/>
      <sz val="8"/>
      <name val="Arial"/>
      <family val="2"/>
    </font>
    <font>
      <u/>
      <sz val="10"/>
      <color indexed="12"/>
      <name val="Arial"/>
      <family val="2"/>
    </font>
    <font>
      <b/>
      <u/>
      <sz val="8"/>
      <name val="Arial"/>
      <family val="2"/>
    </font>
    <font>
      <sz val="6"/>
      <name val="Arial Narrow"/>
      <family val="2"/>
    </font>
    <font>
      <sz val="6"/>
      <name val="Arial"/>
      <family val="2"/>
    </font>
    <font>
      <b/>
      <i/>
      <sz val="12"/>
      <name val="Arial"/>
      <family val="2"/>
    </font>
    <font>
      <i/>
      <sz val="8"/>
      <name val="Arial Narrow"/>
      <family val="2"/>
    </font>
    <font>
      <sz val="18"/>
      <name val="Arial"/>
      <family val="2"/>
    </font>
    <font>
      <sz val="10"/>
      <name val="Copperplate Gothic Bold"/>
      <family val="2"/>
    </font>
    <font>
      <u/>
      <sz val="8"/>
      <name val="Arial"/>
      <family val="2"/>
    </font>
    <font>
      <b/>
      <sz val="11"/>
      <name val="Arial"/>
      <family val="2"/>
    </font>
    <font>
      <b/>
      <sz val="12"/>
      <name val="Arial Narrow"/>
      <family val="2"/>
    </font>
    <font>
      <b/>
      <u/>
      <sz val="8"/>
      <name val="Arial Narrow"/>
      <family val="2"/>
    </font>
    <font>
      <u/>
      <sz val="10"/>
      <name val="Arial"/>
      <family val="2"/>
    </font>
    <font>
      <sz val="10"/>
      <name val="Arial Narrow"/>
      <family val="2"/>
    </font>
    <font>
      <sz val="7"/>
      <name val="Arial Narrow"/>
      <family val="2"/>
    </font>
    <font>
      <b/>
      <sz val="10"/>
      <name val="Arial Narrow"/>
      <family val="2"/>
    </font>
    <font>
      <sz val="10"/>
      <name val="Arial"/>
      <family val="2"/>
    </font>
    <font>
      <sz val="8"/>
      <color rgb="FF0000FF"/>
      <name val="Arial"/>
      <family val="2"/>
    </font>
    <font>
      <b/>
      <sz val="10"/>
      <color theme="1"/>
      <name val="Arial"/>
      <family val="2"/>
    </font>
    <font>
      <sz val="10"/>
      <color theme="1"/>
      <name val="Arial"/>
      <family val="2"/>
    </font>
    <font>
      <sz val="10"/>
      <color rgb="FF000000"/>
      <name val="Arial"/>
      <family val="2"/>
    </font>
    <font>
      <b/>
      <u/>
      <sz val="10"/>
      <name val="Arial"/>
      <family val="2"/>
    </font>
  </fonts>
  <fills count="15">
    <fill>
      <patternFill patternType="none"/>
    </fill>
    <fill>
      <patternFill patternType="gray125"/>
    </fill>
    <fill>
      <patternFill patternType="solid">
        <fgColor indexed="42"/>
        <bgColor indexed="64"/>
      </patternFill>
    </fill>
    <fill>
      <patternFill patternType="solid">
        <fgColor indexed="10"/>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47"/>
        <bgColor indexed="64"/>
      </patternFill>
    </fill>
    <fill>
      <patternFill patternType="solid">
        <fgColor indexed="45"/>
        <bgColor indexed="64"/>
      </patternFill>
    </fill>
    <fill>
      <patternFill patternType="solid">
        <fgColor indexed="8"/>
        <bgColor indexed="64"/>
      </patternFill>
    </fill>
    <fill>
      <patternFill patternType="solid">
        <fgColor indexed="22"/>
        <bgColor indexed="64"/>
      </patternFill>
    </fill>
    <fill>
      <patternFill patternType="solid">
        <fgColor indexed="41"/>
        <bgColor indexed="64"/>
      </patternFill>
    </fill>
    <fill>
      <patternFill patternType="solid">
        <fgColor indexed="46"/>
        <bgColor indexed="64"/>
      </patternFill>
    </fill>
    <fill>
      <patternFill patternType="solid">
        <fgColor indexed="13"/>
        <bgColor indexed="64"/>
      </patternFill>
    </fill>
    <fill>
      <patternFill patternType="solid">
        <fgColor rgb="FFFFCC99"/>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6">
    <xf numFmtId="0" fontId="0" fillId="0" borderId="0"/>
    <xf numFmtId="43" fontId="1" fillId="0" borderId="0" applyFont="0" applyFill="0" applyBorder="0" applyAlignment="0" applyProtection="0"/>
    <xf numFmtId="43" fontId="27" fillId="0" borderId="0" applyFont="0" applyFill="0" applyBorder="0" applyAlignment="0" applyProtection="0"/>
    <xf numFmtId="0" fontId="11" fillId="0" borderId="0" applyNumberFormat="0" applyFill="0" applyBorder="0" applyAlignment="0" applyProtection="0">
      <alignment vertical="top"/>
      <protection locked="0"/>
    </xf>
    <xf numFmtId="0" fontId="27" fillId="0" borderId="0"/>
    <xf numFmtId="9" fontId="1" fillId="0" borderId="0" applyFont="0" applyFill="0" applyBorder="0" applyAlignment="0" applyProtection="0"/>
  </cellStyleXfs>
  <cellXfs count="259">
    <xf numFmtId="0" fontId="0" fillId="0" borderId="0" xfId="0"/>
    <xf numFmtId="0" fontId="4" fillId="0" borderId="0" xfId="0" applyFont="1" applyAlignment="1">
      <alignment horizontal="center"/>
    </xf>
    <xf numFmtId="0" fontId="4" fillId="0" borderId="0" xfId="0" applyFont="1"/>
    <xf numFmtId="0" fontId="4" fillId="0" borderId="0" xfId="0" applyFont="1" applyAlignment="1">
      <alignment vertical="center"/>
    </xf>
    <xf numFmtId="43" fontId="4" fillId="0" borderId="0" xfId="1" applyFont="1" applyAlignment="1">
      <alignment vertical="center"/>
    </xf>
    <xf numFmtId="43" fontId="4" fillId="0" borderId="0" xfId="1" applyFont="1" applyAlignment="1">
      <alignment horizontal="center" vertical="center"/>
    </xf>
    <xf numFmtId="0" fontId="4" fillId="0" borderId="0" xfId="0" applyFont="1" applyAlignment="1">
      <alignment horizontal="center" vertical="center"/>
    </xf>
    <xf numFmtId="9" fontId="4" fillId="0" borderId="0" xfId="5" applyFont="1" applyAlignment="1">
      <alignment vertical="center"/>
    </xf>
    <xf numFmtId="43" fontId="4" fillId="0" borderId="0" xfId="1" applyFont="1"/>
    <xf numFmtId="43" fontId="4" fillId="0" borderId="0" xfId="1" applyFont="1" applyAlignment="1">
      <alignment horizontal="center"/>
    </xf>
    <xf numFmtId="0" fontId="4" fillId="0" borderId="0" xfId="0" applyFont="1" applyAlignment="1">
      <alignment horizontal="right"/>
    </xf>
    <xf numFmtId="0" fontId="6" fillId="0" borderId="0" xfId="0" applyFont="1" applyAlignment="1">
      <alignment vertical="center"/>
    </xf>
    <xf numFmtId="166" fontId="4" fillId="0" borderId="0" xfId="5" applyNumberFormat="1" applyFont="1" applyAlignment="1">
      <alignment vertical="center"/>
    </xf>
    <xf numFmtId="43" fontId="4" fillId="2" borderId="0" xfId="1" applyFont="1" applyFill="1" applyAlignment="1">
      <alignment vertical="center"/>
    </xf>
    <xf numFmtId="4" fontId="4" fillId="0" borderId="1" xfId="0" applyNumberFormat="1" applyFont="1" applyBorder="1" applyAlignment="1">
      <alignment horizontal="center" vertical="center"/>
    </xf>
    <xf numFmtId="4" fontId="4" fillId="0" borderId="0" xfId="0" applyNumberFormat="1" applyFont="1" applyAlignment="1">
      <alignment vertical="center"/>
    </xf>
    <xf numFmtId="4" fontId="4" fillId="0" borderId="0" xfId="0" applyNumberFormat="1" applyFont="1"/>
    <xf numFmtId="4" fontId="4" fillId="0" borderId="0" xfId="1" applyNumberFormat="1" applyFont="1" applyAlignment="1">
      <alignment vertical="center"/>
    </xf>
    <xf numFmtId="4" fontId="4" fillId="0" borderId="0" xfId="1" applyNumberFormat="1" applyFont="1"/>
    <xf numFmtId="43" fontId="4" fillId="0" borderId="0" xfId="1" applyFont="1" applyBorder="1" applyAlignment="1">
      <alignment horizontal="center" vertical="center"/>
    </xf>
    <xf numFmtId="4" fontId="6" fillId="0" borderId="0" xfId="0" applyNumberFormat="1" applyFont="1" applyAlignment="1">
      <alignment horizontal="right" vertical="center"/>
    </xf>
    <xf numFmtId="4" fontId="4" fillId="0" borderId="0" xfId="0" applyNumberFormat="1" applyFont="1" applyAlignment="1">
      <alignment horizontal="center" vertical="center"/>
    </xf>
    <xf numFmtId="4" fontId="4" fillId="0" borderId="0" xfId="0" applyNumberFormat="1" applyFont="1" applyAlignment="1">
      <alignment horizontal="center"/>
    </xf>
    <xf numFmtId="0" fontId="7" fillId="0" borderId="2" xfId="0" applyFont="1" applyBorder="1" applyAlignment="1">
      <alignment vertical="center"/>
    </xf>
    <xf numFmtId="0" fontId="7" fillId="0" borderId="3" xfId="0" applyFont="1" applyBorder="1" applyAlignment="1">
      <alignment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4" fontId="7" fillId="0" borderId="1" xfId="0" applyNumberFormat="1" applyFont="1" applyBorder="1" applyAlignment="1">
      <alignment horizontal="center" vertical="center"/>
    </xf>
    <xf numFmtId="43" fontId="7" fillId="0" borderId="1" xfId="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0" fontId="4" fillId="3" borderId="0" xfId="0" applyFont="1" applyFill="1" applyAlignment="1">
      <alignment vertical="center"/>
    </xf>
    <xf numFmtId="0" fontId="4" fillId="2" borderId="0" xfId="0" applyFont="1" applyFill="1" applyAlignment="1">
      <alignment vertical="center"/>
    </xf>
    <xf numFmtId="0" fontId="4" fillId="2" borderId="0" xfId="0" applyFont="1" applyFill="1" applyAlignment="1">
      <alignment horizontal="center" vertical="center"/>
    </xf>
    <xf numFmtId="4" fontId="4" fillId="2" borderId="0" xfId="0" applyNumberFormat="1" applyFont="1" applyFill="1" applyAlignment="1">
      <alignment horizontal="center" vertical="center"/>
    </xf>
    <xf numFmtId="0" fontId="3" fillId="0" borderId="0" xfId="0" applyFont="1" applyAlignment="1">
      <alignment vertical="center"/>
    </xf>
    <xf numFmtId="43" fontId="3" fillId="0" borderId="0" xfId="1" applyFont="1" applyAlignment="1">
      <alignment horizontal="center" vertical="center"/>
    </xf>
    <xf numFmtId="43" fontId="4" fillId="0" borderId="0" xfId="1" applyFont="1" applyFill="1" applyAlignment="1">
      <alignment horizontal="center" vertical="center"/>
    </xf>
    <xf numFmtId="4" fontId="4" fillId="4" borderId="0" xfId="1" applyNumberFormat="1" applyFont="1" applyFill="1" applyAlignment="1">
      <alignment vertical="center"/>
    </xf>
    <xf numFmtId="4" fontId="4" fillId="0" borderId="0" xfId="1" applyNumberFormat="1" applyFont="1" applyFill="1" applyAlignment="1">
      <alignment vertical="center"/>
    </xf>
    <xf numFmtId="0" fontId="5" fillId="0" borderId="0" xfId="0" applyFont="1" applyAlignment="1">
      <alignment horizontal="right" vertical="center"/>
    </xf>
    <xf numFmtId="43" fontId="7" fillId="0" borderId="1" xfId="1" applyFont="1" applyFill="1" applyBorder="1" applyAlignment="1">
      <alignment horizontal="center" vertical="center"/>
    </xf>
    <xf numFmtId="4" fontId="4" fillId="0" borderId="0" xfId="1" applyNumberFormat="1" applyFont="1" applyFill="1"/>
    <xf numFmtId="43" fontId="4" fillId="2" borderId="0" xfId="1" applyFont="1" applyFill="1" applyAlignment="1">
      <alignment horizontal="center" vertical="center"/>
    </xf>
    <xf numFmtId="4" fontId="4" fillId="2" borderId="0" xfId="1" applyNumberFormat="1" applyFont="1" applyFill="1" applyAlignment="1">
      <alignment vertical="center"/>
    </xf>
    <xf numFmtId="9" fontId="4" fillId="2" borderId="0" xfId="5" applyFont="1" applyFill="1" applyAlignment="1">
      <alignment vertical="center"/>
    </xf>
    <xf numFmtId="4" fontId="4" fillId="2" borderId="0" xfId="0" applyNumberFormat="1" applyFont="1" applyFill="1" applyAlignment="1">
      <alignment vertical="center"/>
    </xf>
    <xf numFmtId="0" fontId="4" fillId="0" borderId="1" xfId="0" applyFont="1" applyBorder="1" applyAlignment="1">
      <alignment horizontal="center" vertical="center"/>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xf>
    <xf numFmtId="0" fontId="6" fillId="5" borderId="2" xfId="0" applyFont="1" applyFill="1" applyBorder="1" applyAlignment="1">
      <alignment vertical="center"/>
    </xf>
    <xf numFmtId="0" fontId="6" fillId="5" borderId="6" xfId="0" applyFont="1" applyFill="1" applyBorder="1" applyAlignment="1">
      <alignment vertical="center"/>
    </xf>
    <xf numFmtId="43" fontId="2" fillId="6" borderId="0" xfId="1" applyFont="1" applyFill="1" applyAlignment="1">
      <alignment vertical="center"/>
    </xf>
    <xf numFmtId="4" fontId="4" fillId="7" borderId="0" xfId="1" applyNumberFormat="1" applyFont="1" applyFill="1" applyAlignment="1">
      <alignment vertical="center"/>
    </xf>
    <xf numFmtId="9" fontId="4" fillId="0" borderId="1" xfId="5" applyFont="1" applyFill="1" applyBorder="1" applyAlignment="1">
      <alignment horizontal="center" vertical="center"/>
    </xf>
    <xf numFmtId="9" fontId="4" fillId="0" borderId="0" xfId="5" applyFont="1" applyFill="1" applyAlignment="1">
      <alignment vertical="center"/>
    </xf>
    <xf numFmtId="9" fontId="4" fillId="0" borderId="0" xfId="5" applyFont="1" applyFill="1" applyAlignment="1">
      <alignment horizontal="center" vertical="center"/>
    </xf>
    <xf numFmtId="9" fontId="4" fillId="0" borderId="0" xfId="5" applyFont="1" applyFill="1" applyAlignment="1">
      <alignment horizontal="center"/>
    </xf>
    <xf numFmtId="4" fontId="6" fillId="0" borderId="0" xfId="1" applyNumberFormat="1" applyFont="1" applyFill="1" applyAlignment="1">
      <alignment vertical="center"/>
    </xf>
    <xf numFmtId="9" fontId="6" fillId="0" borderId="0" xfId="5" applyFont="1" applyFill="1" applyAlignment="1">
      <alignment vertical="center"/>
    </xf>
    <xf numFmtId="166" fontId="4" fillId="0" borderId="0" xfId="5" applyNumberFormat="1" applyFont="1" applyFill="1" applyAlignment="1">
      <alignment vertical="center"/>
    </xf>
    <xf numFmtId="9" fontId="4" fillId="0" borderId="0" xfId="5" applyFont="1" applyFill="1"/>
    <xf numFmtId="4" fontId="4" fillId="2" borderId="0" xfId="1" applyNumberFormat="1" applyFont="1" applyFill="1" applyAlignment="1" applyProtection="1">
      <alignment vertical="center"/>
      <protection locked="0"/>
    </xf>
    <xf numFmtId="9" fontId="4" fillId="0" borderId="1" xfId="5" applyFont="1" applyBorder="1" applyAlignment="1" applyProtection="1">
      <alignment horizontal="center" vertical="center"/>
      <protection locked="0"/>
    </xf>
    <xf numFmtId="43" fontId="7" fillId="0" borderId="1" xfId="1" applyFont="1" applyBorder="1" applyAlignment="1" applyProtection="1">
      <alignment horizontal="center" vertical="center"/>
      <protection locked="0"/>
    </xf>
    <xf numFmtId="4" fontId="4" fillId="0" borderId="0" xfId="1" applyNumberFormat="1" applyFont="1" applyAlignment="1" applyProtection="1">
      <alignment vertical="center"/>
      <protection locked="0"/>
    </xf>
    <xf numFmtId="4" fontId="6" fillId="0" borderId="0" xfId="1" applyNumberFormat="1" applyFont="1" applyAlignment="1" applyProtection="1">
      <alignment vertical="center"/>
      <protection locked="0"/>
    </xf>
    <xf numFmtId="4" fontId="4" fillId="0" borderId="0" xfId="1" applyNumberFormat="1" applyFont="1" applyProtection="1">
      <protection locked="0"/>
    </xf>
    <xf numFmtId="0" fontId="10" fillId="0" borderId="0" xfId="0" applyFont="1" applyAlignment="1">
      <alignment horizontal="right" vertical="center"/>
    </xf>
    <xf numFmtId="43" fontId="7" fillId="8" borderId="1" xfId="1" applyFont="1" applyFill="1" applyBorder="1" applyAlignment="1" applyProtection="1">
      <alignment horizontal="center" vertical="center"/>
      <protection locked="0"/>
    </xf>
    <xf numFmtId="4" fontId="4" fillId="0" borderId="0" xfId="0" applyNumberFormat="1" applyFont="1" applyAlignment="1">
      <alignment horizontal="right" vertical="center"/>
    </xf>
    <xf numFmtId="0" fontId="6" fillId="0" borderId="0" xfId="5" applyNumberFormat="1" applyFont="1" applyAlignment="1">
      <alignment horizontal="right" vertical="center"/>
    </xf>
    <xf numFmtId="0" fontId="6" fillId="0" borderId="0" xfId="0" applyFont="1" applyAlignment="1">
      <alignment horizontal="right" vertical="center"/>
    </xf>
    <xf numFmtId="0" fontId="8" fillId="0" borderId="0" xfId="0" applyFont="1" applyAlignment="1">
      <alignment horizontal="right" vertical="center"/>
    </xf>
    <xf numFmtId="0" fontId="12" fillId="0" borderId="0" xfId="0" applyFont="1" applyAlignment="1">
      <alignment vertical="center"/>
    </xf>
    <xf numFmtId="0" fontId="7" fillId="0" borderId="0" xfId="0" applyFont="1" applyAlignment="1">
      <alignment horizontal="right" vertical="center"/>
    </xf>
    <xf numFmtId="4" fontId="4" fillId="0" borderId="0" xfId="1" applyNumberFormat="1" applyFont="1" applyFill="1" applyAlignment="1" applyProtection="1">
      <alignment vertical="center"/>
      <protection locked="0"/>
    </xf>
    <xf numFmtId="9" fontId="7" fillId="0" borderId="1" xfId="5" applyFont="1" applyFill="1" applyBorder="1" applyAlignment="1">
      <alignment horizontal="center"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4" fillId="0" borderId="0" xfId="0" applyFont="1" applyAlignment="1">
      <alignment horizontal="right" vertical="center"/>
    </xf>
    <xf numFmtId="0" fontId="4" fillId="0" borderId="0" xfId="0" quotePrefix="1" applyFont="1" applyAlignment="1">
      <alignment horizontal="right" vertical="center"/>
    </xf>
    <xf numFmtId="0" fontId="6" fillId="0" borderId="0" xfId="0" applyFont="1" applyAlignment="1">
      <alignment horizontal="center"/>
    </xf>
    <xf numFmtId="0" fontId="6" fillId="0" borderId="7" xfId="0" applyFont="1" applyBorder="1" applyAlignment="1">
      <alignment horizontal="center"/>
    </xf>
    <xf numFmtId="0" fontId="0" fillId="0" borderId="0" xfId="0" applyAlignment="1">
      <alignment vertical="center"/>
    </xf>
    <xf numFmtId="0" fontId="8" fillId="0" borderId="0" xfId="0" applyFont="1" applyAlignment="1">
      <alignment horizontal="center" vertical="center"/>
    </xf>
    <xf numFmtId="0" fontId="4" fillId="9" borderId="0" xfId="0" applyFont="1" applyFill="1" applyAlignment="1">
      <alignment vertical="center"/>
    </xf>
    <xf numFmtId="0" fontId="4" fillId="0" borderId="7" xfId="0" applyFont="1" applyBorder="1" applyAlignment="1">
      <alignment vertical="center"/>
    </xf>
    <xf numFmtId="0" fontId="4" fillId="0" borderId="1" xfId="0" applyFont="1" applyBorder="1" applyAlignment="1" applyProtection="1">
      <alignment horizontal="center" vertical="center"/>
      <protection locked="0"/>
    </xf>
    <xf numFmtId="0" fontId="15" fillId="0" borderId="0" xfId="0" applyFont="1" applyAlignment="1">
      <alignment horizontal="right" vertical="center"/>
    </xf>
    <xf numFmtId="0" fontId="0" fillId="3" borderId="0" xfId="0" applyFill="1"/>
    <xf numFmtId="0" fontId="9" fillId="0" borderId="0" xfId="0" applyFont="1" applyAlignment="1">
      <alignment horizontal="center" vertical="center"/>
    </xf>
    <xf numFmtId="43" fontId="4" fillId="0" borderId="0" xfId="1" applyFont="1" applyFill="1"/>
    <xf numFmtId="9" fontId="4" fillId="2" borderId="0" xfId="5" applyFont="1" applyFill="1" applyAlignment="1">
      <alignment horizontal="center" vertical="center"/>
    </xf>
    <xf numFmtId="49" fontId="4" fillId="0" borderId="0" xfId="0" applyNumberFormat="1" applyFont="1" applyAlignment="1">
      <alignment horizontal="right" vertical="center"/>
    </xf>
    <xf numFmtId="1" fontId="4" fillId="0" borderId="0" xfId="0" applyNumberFormat="1" applyFont="1" applyAlignment="1">
      <alignment horizontal="center" vertical="center"/>
    </xf>
    <xf numFmtId="1" fontId="7" fillId="0" borderId="1" xfId="1" applyNumberFormat="1" applyFont="1" applyBorder="1" applyAlignment="1">
      <alignment horizontal="center" vertical="center"/>
    </xf>
    <xf numFmtId="1" fontId="6" fillId="0" borderId="0" xfId="0" applyNumberFormat="1" applyFont="1" applyAlignment="1">
      <alignment horizontal="center" vertical="center"/>
    </xf>
    <xf numFmtId="4" fontId="7" fillId="0" borderId="0" xfId="0" applyNumberFormat="1" applyFont="1" applyAlignment="1">
      <alignment horizontal="center" vertical="center"/>
    </xf>
    <xf numFmtId="14" fontId="3" fillId="10" borderId="4" xfId="0" applyNumberFormat="1" applyFont="1" applyFill="1" applyBorder="1" applyAlignment="1">
      <alignment horizontal="center"/>
    </xf>
    <xf numFmtId="14" fontId="3" fillId="10" borderId="5" xfId="0" applyNumberFormat="1" applyFont="1" applyFill="1" applyBorder="1" applyAlignment="1">
      <alignment horizontal="center"/>
    </xf>
    <xf numFmtId="14" fontId="3" fillId="0" borderId="0" xfId="0" applyNumberFormat="1" applyFont="1" applyAlignment="1">
      <alignment horizontal="left"/>
    </xf>
    <xf numFmtId="14" fontId="0" fillId="0" borderId="0" xfId="0" quotePrefix="1" applyNumberFormat="1" applyAlignment="1">
      <alignment horizontal="left"/>
    </xf>
    <xf numFmtId="0" fontId="4" fillId="3" borderId="0" xfId="0" applyFont="1" applyFill="1"/>
    <xf numFmtId="0" fontId="16" fillId="0" borderId="0" xfId="0" applyFont="1" applyAlignment="1">
      <alignment horizontal="right" vertical="center"/>
    </xf>
    <xf numFmtId="0" fontId="6" fillId="10" borderId="6" xfId="0" applyFont="1" applyFill="1" applyBorder="1" applyAlignment="1">
      <alignment vertical="center"/>
    </xf>
    <xf numFmtId="0" fontId="4" fillId="2" borderId="1" xfId="0" applyFont="1" applyFill="1" applyBorder="1" applyAlignment="1">
      <alignment horizontal="center" vertical="center"/>
    </xf>
    <xf numFmtId="0" fontId="0" fillId="0" borderId="1" xfId="0" applyBorder="1" applyAlignment="1">
      <alignment horizontal="center"/>
    </xf>
    <xf numFmtId="0" fontId="6" fillId="10" borderId="2" xfId="0" applyFont="1" applyFill="1" applyBorder="1" applyAlignment="1">
      <alignment vertical="center"/>
    </xf>
    <xf numFmtId="0" fontId="0" fillId="0" borderId="0" xfId="0" applyAlignment="1">
      <alignment horizontal="left"/>
    </xf>
    <xf numFmtId="49" fontId="4" fillId="0" borderId="0" xfId="0" applyNumberFormat="1" applyFont="1" applyAlignment="1">
      <alignment horizontal="left" vertical="center"/>
    </xf>
    <xf numFmtId="0" fontId="17" fillId="0" borderId="0" xfId="0" applyFont="1" applyAlignment="1">
      <alignment horizontal="left"/>
    </xf>
    <xf numFmtId="9" fontId="4" fillId="0" borderId="0" xfId="5" applyFont="1" applyBorder="1" applyAlignment="1" applyProtection="1">
      <alignment horizontal="center" vertical="center"/>
      <protection locked="0"/>
    </xf>
    <xf numFmtId="4" fontId="4" fillId="11" borderId="0" xfId="1" applyNumberFormat="1" applyFont="1" applyFill="1" applyAlignment="1">
      <alignment vertical="center"/>
    </xf>
    <xf numFmtId="4" fontId="4" fillId="6" borderId="0" xfId="1" applyNumberFormat="1" applyFont="1" applyFill="1" applyAlignment="1">
      <alignment vertical="center"/>
    </xf>
    <xf numFmtId="4" fontId="4" fillId="12" borderId="0" xfId="1" applyNumberFormat="1" applyFont="1" applyFill="1" applyAlignment="1">
      <alignment vertical="center"/>
    </xf>
    <xf numFmtId="4" fontId="4" fillId="10" borderId="0" xfId="1" applyNumberFormat="1" applyFont="1" applyFill="1" applyAlignment="1">
      <alignment vertical="center"/>
    </xf>
    <xf numFmtId="4" fontId="4" fillId="7" borderId="0" xfId="1" applyNumberFormat="1" applyFont="1" applyFill="1" applyAlignment="1">
      <alignment horizontal="left" vertical="center"/>
    </xf>
    <xf numFmtId="4" fontId="4" fillId="4" borderId="0" xfId="1" applyNumberFormat="1" applyFont="1" applyFill="1" applyAlignment="1">
      <alignment horizontal="left" vertical="center"/>
    </xf>
    <xf numFmtId="4" fontId="4" fillId="2" borderId="0" xfId="1" applyNumberFormat="1" applyFont="1" applyFill="1" applyAlignment="1">
      <alignment horizontal="left" vertical="center"/>
    </xf>
    <xf numFmtId="4" fontId="4" fillId="11" borderId="0" xfId="1" applyNumberFormat="1" applyFont="1" applyFill="1" applyAlignment="1">
      <alignment horizontal="left" vertical="center"/>
    </xf>
    <xf numFmtId="4" fontId="4" fillId="6" borderId="0" xfId="1" applyNumberFormat="1" applyFont="1" applyFill="1" applyAlignment="1">
      <alignment horizontal="left" vertical="center"/>
    </xf>
    <xf numFmtId="4" fontId="4" fillId="12" borderId="0" xfId="1" applyNumberFormat="1" applyFont="1" applyFill="1" applyAlignment="1">
      <alignment horizontal="left" vertical="center"/>
    </xf>
    <xf numFmtId="4" fontId="4" fillId="10" borderId="0" xfId="1" applyNumberFormat="1" applyFont="1" applyFill="1" applyAlignment="1">
      <alignment horizontal="left" vertical="center"/>
    </xf>
    <xf numFmtId="4" fontId="4" fillId="0" borderId="0" xfId="1" applyNumberFormat="1" applyFont="1" applyFill="1" applyAlignment="1">
      <alignment horizontal="left" vertical="center"/>
    </xf>
    <xf numFmtId="4" fontId="4" fillId="0" borderId="1" xfId="0" applyNumberFormat="1" applyFont="1" applyBorder="1" applyAlignment="1">
      <alignment horizontal="right"/>
    </xf>
    <xf numFmtId="4" fontId="4" fillId="10" borderId="0" xfId="1" applyNumberFormat="1" applyFont="1" applyFill="1" applyAlignment="1" applyProtection="1">
      <alignment vertical="center"/>
      <protection locked="0"/>
    </xf>
    <xf numFmtId="9" fontId="4" fillId="0" borderId="5" xfId="5" applyFont="1" applyBorder="1" applyAlignment="1" applyProtection="1">
      <alignment horizontal="center" vertical="center"/>
      <protection locked="0"/>
    </xf>
    <xf numFmtId="2" fontId="0" fillId="0" borderId="1" xfId="0" applyNumberFormat="1" applyBorder="1" applyAlignment="1">
      <alignment horizontal="center"/>
    </xf>
    <xf numFmtId="1" fontId="4" fillId="0" borderId="0" xfId="1" applyNumberFormat="1" applyFont="1" applyAlignment="1">
      <alignment horizontal="center" vertical="center"/>
    </xf>
    <xf numFmtId="1" fontId="4" fillId="0" borderId="0" xfId="1" applyNumberFormat="1" applyFont="1" applyFill="1" applyAlignment="1">
      <alignment horizontal="center" vertical="center"/>
    </xf>
    <xf numFmtId="1" fontId="4" fillId="2" borderId="0" xfId="1" applyNumberFormat="1" applyFont="1" applyFill="1" applyAlignment="1">
      <alignment horizontal="center" vertical="center"/>
    </xf>
    <xf numFmtId="1" fontId="4" fillId="0" borderId="0" xfId="1" applyNumberFormat="1" applyFont="1" applyAlignment="1">
      <alignment horizontal="center"/>
    </xf>
    <xf numFmtId="3" fontId="4" fillId="4" borderId="0" xfId="1" applyNumberFormat="1" applyFont="1" applyFill="1" applyAlignment="1">
      <alignment horizontal="center" vertical="center"/>
    </xf>
    <xf numFmtId="3" fontId="4" fillId="7" borderId="0" xfId="1" applyNumberFormat="1" applyFont="1" applyFill="1" applyAlignment="1">
      <alignment horizontal="center" vertical="center"/>
    </xf>
    <xf numFmtId="3" fontId="4" fillId="2" borderId="0" xfId="1" applyNumberFormat="1" applyFont="1" applyFill="1" applyAlignment="1">
      <alignment horizontal="center" vertical="center"/>
    </xf>
    <xf numFmtId="3" fontId="4" fillId="11" borderId="0" xfId="1" applyNumberFormat="1" applyFont="1" applyFill="1" applyAlignment="1">
      <alignment horizontal="center" vertical="center"/>
    </xf>
    <xf numFmtId="3" fontId="4" fillId="6" borderId="0" xfId="1" applyNumberFormat="1" applyFont="1" applyFill="1" applyAlignment="1">
      <alignment horizontal="center" vertical="center"/>
    </xf>
    <xf numFmtId="3" fontId="4" fillId="12" borderId="0" xfId="1" applyNumberFormat="1" applyFont="1" applyFill="1" applyAlignment="1">
      <alignment horizontal="center" vertical="center"/>
    </xf>
    <xf numFmtId="3" fontId="4" fillId="10" borderId="0" xfId="1" applyNumberFormat="1" applyFont="1" applyFill="1" applyAlignment="1">
      <alignment horizontal="center" vertical="center"/>
    </xf>
    <xf numFmtId="43" fontId="7" fillId="0" borderId="1" xfId="1" quotePrefix="1" applyFont="1" applyBorder="1" applyAlignment="1">
      <alignment horizontal="center" vertical="center"/>
    </xf>
    <xf numFmtId="0" fontId="18" fillId="13" borderId="2" xfId="0" applyFont="1" applyFill="1" applyBorder="1"/>
    <xf numFmtId="0" fontId="11" fillId="0" borderId="1" xfId="3" applyBorder="1" applyAlignment="1" applyProtection="1"/>
    <xf numFmtId="0" fontId="0" fillId="13" borderId="2" xfId="0" applyFill="1" applyBorder="1"/>
    <xf numFmtId="0" fontId="0" fillId="13" borderId="1" xfId="0" applyFill="1" applyBorder="1"/>
    <xf numFmtId="0" fontId="0" fillId="0" borderId="1" xfId="0" applyBorder="1"/>
    <xf numFmtId="0" fontId="9" fillId="0" borderId="0" xfId="0" applyFont="1" applyAlignment="1">
      <alignment vertical="center"/>
    </xf>
    <xf numFmtId="2" fontId="7" fillId="0" borderId="0" xfId="1" applyNumberFormat="1" applyFont="1" applyFill="1" applyAlignment="1">
      <alignment vertical="center"/>
    </xf>
    <xf numFmtId="43" fontId="7" fillId="0" borderId="0" xfId="1" applyFont="1" applyFill="1" applyAlignment="1">
      <alignment horizontal="center" vertical="center"/>
    </xf>
    <xf numFmtId="0" fontId="4" fillId="0" borderId="0" xfId="0" applyFont="1" applyAlignment="1">
      <alignment horizontal="left" vertical="center" wrapText="1"/>
    </xf>
    <xf numFmtId="43" fontId="4" fillId="0" borderId="0" xfId="1" applyFont="1" applyFill="1" applyAlignment="1">
      <alignment horizontal="left" vertical="center" wrapText="1"/>
    </xf>
    <xf numFmtId="43" fontId="2" fillId="6" borderId="0" xfId="1" applyFont="1" applyFill="1" applyAlignment="1">
      <alignment horizontal="left" vertical="center" wrapText="1"/>
    </xf>
    <xf numFmtId="4" fontId="4" fillId="0" borderId="0" xfId="1" applyNumberFormat="1" applyFont="1" applyFill="1" applyAlignment="1">
      <alignment horizontal="left" vertical="center" wrapText="1"/>
    </xf>
    <xf numFmtId="166" fontId="4" fillId="0" borderId="0" xfId="5" applyNumberFormat="1" applyFont="1" applyFill="1" applyAlignment="1">
      <alignment horizontal="left" vertical="center" wrapText="1"/>
    </xf>
    <xf numFmtId="9" fontId="4" fillId="0" borderId="0" xfId="5" applyFont="1" applyFill="1" applyAlignment="1">
      <alignment horizontal="left" vertical="center" wrapText="1"/>
    </xf>
    <xf numFmtId="4" fontId="4" fillId="0" borderId="0" xfId="1" applyNumberFormat="1" applyFont="1" applyFill="1" applyAlignment="1" applyProtection="1">
      <alignment horizontal="left" vertical="center" wrapText="1"/>
      <protection locked="0"/>
    </xf>
    <xf numFmtId="0" fontId="4" fillId="3" borderId="0" xfId="0" applyFont="1" applyFill="1" applyAlignment="1">
      <alignment horizontal="left" vertical="center" wrapText="1"/>
    </xf>
    <xf numFmtId="0" fontId="4" fillId="3" borderId="0" xfId="0" applyFont="1" applyFill="1" applyAlignment="1">
      <alignment horizontal="center" vertical="center"/>
    </xf>
    <xf numFmtId="0" fontId="19" fillId="0" borderId="0" xfId="0" applyFont="1" applyAlignment="1">
      <alignment vertical="center"/>
    </xf>
    <xf numFmtId="0" fontId="20" fillId="0" borderId="0" xfId="0" applyFont="1"/>
    <xf numFmtId="0" fontId="7" fillId="0" borderId="0" xfId="0" applyFont="1" applyAlignment="1">
      <alignment horizontal="left" vertical="center"/>
    </xf>
    <xf numFmtId="43" fontId="7" fillId="0" borderId="0" xfId="1" applyFont="1" applyBorder="1" applyAlignment="1">
      <alignment horizontal="center" vertical="center"/>
    </xf>
    <xf numFmtId="9" fontId="7" fillId="0" borderId="0" xfId="5" applyFont="1" applyFill="1" applyBorder="1" applyAlignment="1">
      <alignment horizontal="center" vertical="center"/>
    </xf>
    <xf numFmtId="43" fontId="7" fillId="0" borderId="0" xfId="1" applyFont="1" applyFill="1" applyBorder="1" applyAlignment="1">
      <alignment horizontal="center" vertical="center"/>
    </xf>
    <xf numFmtId="43" fontId="7" fillId="0" borderId="0" xfId="1" applyFont="1" applyBorder="1" applyAlignment="1" applyProtection="1">
      <alignment horizontal="center" vertical="center"/>
      <protection locked="0"/>
    </xf>
    <xf numFmtId="1" fontId="7" fillId="0" borderId="0" xfId="1" applyNumberFormat="1" applyFont="1" applyBorder="1" applyAlignment="1">
      <alignment horizontal="center" vertical="center"/>
    </xf>
    <xf numFmtId="0" fontId="2" fillId="0" borderId="0" xfId="0" applyFont="1"/>
    <xf numFmtId="0" fontId="14" fillId="0" borderId="0" xfId="0" applyFont="1" applyAlignment="1">
      <alignment vertical="center"/>
    </xf>
    <xf numFmtId="43" fontId="14" fillId="0" borderId="0" xfId="1" applyFont="1" applyAlignment="1">
      <alignment horizontal="center" vertical="center"/>
    </xf>
    <xf numFmtId="4" fontId="14" fillId="0" borderId="0" xfId="1" applyNumberFormat="1" applyFont="1" applyAlignment="1">
      <alignment vertical="center"/>
    </xf>
    <xf numFmtId="4" fontId="14" fillId="0" borderId="0" xfId="0" applyNumberFormat="1" applyFont="1" applyAlignment="1">
      <alignment vertical="center"/>
    </xf>
    <xf numFmtId="4" fontId="14" fillId="0" borderId="0" xfId="0" applyNumberFormat="1" applyFont="1" applyAlignment="1">
      <alignment horizontal="right" vertical="center"/>
    </xf>
    <xf numFmtId="4" fontId="14" fillId="0" borderId="0" xfId="1" applyNumberFormat="1" applyFont="1" applyFill="1" applyAlignment="1">
      <alignment vertical="center"/>
    </xf>
    <xf numFmtId="9" fontId="14" fillId="0" borderId="0" xfId="5" applyFont="1" applyFill="1" applyAlignment="1">
      <alignment vertical="center"/>
    </xf>
    <xf numFmtId="4" fontId="14" fillId="0" borderId="0" xfId="1" applyNumberFormat="1" applyFont="1" applyAlignment="1" applyProtection="1">
      <alignment vertical="center"/>
      <protection locked="0"/>
    </xf>
    <xf numFmtId="1" fontId="14" fillId="0" borderId="0" xfId="1" applyNumberFormat="1" applyFont="1" applyAlignment="1">
      <alignment horizontal="center" vertical="center"/>
    </xf>
    <xf numFmtId="164" fontId="7" fillId="0" borderId="0" xfId="0" applyNumberFormat="1" applyFont="1" applyAlignment="1">
      <alignment vertical="center"/>
    </xf>
    <xf numFmtId="164" fontId="4" fillId="0" borderId="0" xfId="0" applyNumberFormat="1" applyFont="1" applyAlignment="1">
      <alignment vertical="center"/>
    </xf>
    <xf numFmtId="164" fontId="9" fillId="0" borderId="0" xfId="0" applyNumberFormat="1" applyFont="1" applyAlignment="1">
      <alignment horizontal="center" vertical="center"/>
    </xf>
    <xf numFmtId="1" fontId="7" fillId="0" borderId="0" xfId="0" applyNumberFormat="1" applyFont="1" applyAlignment="1">
      <alignment horizontal="right" vertical="center"/>
    </xf>
    <xf numFmtId="164" fontId="7" fillId="0" borderId="0" xfId="0" applyNumberFormat="1" applyFont="1" applyAlignment="1">
      <alignment horizontal="right" vertical="center"/>
    </xf>
    <xf numFmtId="49" fontId="28" fillId="0" borderId="0" xfId="0" applyNumberFormat="1" applyFont="1" applyAlignment="1">
      <alignment horizontal="left" vertical="center"/>
    </xf>
    <xf numFmtId="14" fontId="3" fillId="0" borderId="0" xfId="0" quotePrefix="1" applyNumberFormat="1" applyFont="1" applyAlignment="1">
      <alignment horizontal="right" vertical="center"/>
    </xf>
    <xf numFmtId="14" fontId="3" fillId="0" borderId="0" xfId="0" applyNumberFormat="1" applyFont="1" applyAlignment="1">
      <alignment horizontal="left" vertical="center"/>
    </xf>
    <xf numFmtId="14" fontId="2" fillId="0" borderId="0" xfId="0" applyNumberFormat="1" applyFont="1" applyAlignment="1">
      <alignment horizontal="left" vertical="center"/>
    </xf>
    <xf numFmtId="0" fontId="2" fillId="0" borderId="0" xfId="0" applyFont="1" applyAlignment="1">
      <alignment vertical="center"/>
    </xf>
    <xf numFmtId="168" fontId="3" fillId="0" borderId="0" xfId="0" applyNumberFormat="1" applyFont="1" applyAlignment="1">
      <alignment horizontal="left" vertical="center"/>
    </xf>
    <xf numFmtId="168" fontId="0" fillId="0" borderId="0" xfId="0" applyNumberFormat="1" applyAlignment="1">
      <alignment horizontal="left" vertical="center"/>
    </xf>
    <xf numFmtId="14" fontId="3" fillId="0" borderId="0" xfId="0" quotePrefix="1" applyNumberFormat="1" applyFont="1" applyAlignment="1">
      <alignment horizontal="left" vertical="center"/>
    </xf>
    <xf numFmtId="0" fontId="3" fillId="0" borderId="0" xfId="0" quotePrefix="1" applyFont="1" applyAlignment="1">
      <alignment vertical="center"/>
    </xf>
    <xf numFmtId="14" fontId="2" fillId="0" borderId="0" xfId="0" quotePrefix="1" applyNumberFormat="1" applyFont="1" applyAlignment="1">
      <alignment horizontal="left" vertical="center"/>
    </xf>
    <xf numFmtId="0" fontId="2" fillId="0" borderId="0" xfId="0" quotePrefix="1" applyFont="1" applyAlignment="1">
      <alignment vertical="center" wrapText="1"/>
    </xf>
    <xf numFmtId="14" fontId="2" fillId="0" borderId="0" xfId="0" quotePrefix="1" applyNumberFormat="1" applyFont="1" applyAlignment="1">
      <alignment horizontal="left"/>
    </xf>
    <xf numFmtId="0" fontId="22" fillId="0" borderId="0" xfId="0" applyFont="1" applyAlignment="1">
      <alignment vertical="center"/>
    </xf>
    <xf numFmtId="43" fontId="2" fillId="0" borderId="0" xfId="1" applyFont="1" applyFill="1" applyAlignment="1">
      <alignment vertical="center"/>
    </xf>
    <xf numFmtId="0" fontId="25" fillId="0" borderId="0" xfId="0" applyFont="1" applyAlignment="1">
      <alignment vertical="center"/>
    </xf>
    <xf numFmtId="4" fontId="4" fillId="14" borderId="0" xfId="1" applyNumberFormat="1" applyFont="1" applyFill="1" applyAlignment="1">
      <alignment horizontal="left" vertical="center"/>
    </xf>
    <xf numFmtId="168" fontId="3" fillId="0" borderId="0" xfId="0" applyNumberFormat="1" applyFont="1" applyAlignment="1">
      <alignment horizontal="left" vertical="top"/>
    </xf>
    <xf numFmtId="0" fontId="3" fillId="0" borderId="0" xfId="0" applyFont="1" applyAlignment="1">
      <alignment vertical="top"/>
    </xf>
    <xf numFmtId="0" fontId="3" fillId="0" borderId="0" xfId="0" applyFont="1" applyAlignment="1">
      <alignment vertical="top" wrapText="1"/>
    </xf>
    <xf numFmtId="0" fontId="2" fillId="0" borderId="0" xfId="0" applyFont="1" applyAlignment="1">
      <alignment vertical="top"/>
    </xf>
    <xf numFmtId="168" fontId="29" fillId="0" borderId="0" xfId="0" applyNumberFormat="1" applyFont="1" applyAlignment="1">
      <alignment horizontal="left" vertical="top"/>
    </xf>
    <xf numFmtId="0" fontId="29" fillId="0" borderId="0" xfId="0" applyFont="1" applyAlignment="1">
      <alignment vertical="top"/>
    </xf>
    <xf numFmtId="0" fontId="29" fillId="0" borderId="0" xfId="0" applyFont="1" applyAlignment="1">
      <alignment vertical="top" wrapText="1"/>
    </xf>
    <xf numFmtId="0" fontId="30" fillId="0" borderId="0" xfId="0" applyFont="1" applyAlignment="1">
      <alignment vertical="top"/>
    </xf>
    <xf numFmtId="14" fontId="30" fillId="0" borderId="0" xfId="0" applyNumberFormat="1" applyFont="1" applyAlignment="1">
      <alignment horizontal="left" vertical="center"/>
    </xf>
    <xf numFmtId="0" fontId="30" fillId="0" borderId="0" xfId="0" applyFont="1" applyAlignment="1">
      <alignment vertical="center"/>
    </xf>
    <xf numFmtId="0" fontId="26" fillId="0" borderId="0" xfId="0" applyFont="1" applyAlignment="1">
      <alignment horizontal="center" vertical="center"/>
    </xf>
    <xf numFmtId="49" fontId="4" fillId="0" borderId="0" xfId="4" applyNumberFormat="1" applyFont="1" applyAlignment="1">
      <alignment horizontal="right" vertical="center"/>
    </xf>
    <xf numFmtId="4" fontId="6" fillId="0" borderId="2" xfId="2" applyNumberFormat="1" applyFont="1" applyFill="1" applyBorder="1" applyAlignment="1">
      <alignment vertical="center"/>
    </xf>
    <xf numFmtId="0" fontId="6" fillId="0" borderId="6" xfId="4" applyFont="1" applyBorder="1" applyAlignment="1">
      <alignment vertical="center"/>
    </xf>
    <xf numFmtId="1" fontId="4" fillId="0" borderId="0" xfId="0" quotePrefix="1" applyNumberFormat="1" applyFont="1" applyAlignment="1">
      <alignment horizontal="center" vertical="center"/>
    </xf>
    <xf numFmtId="1" fontId="4" fillId="0" borderId="0" xfId="0" applyNumberFormat="1" applyFont="1" applyAlignment="1">
      <alignment horizontal="right" vertical="center"/>
    </xf>
    <xf numFmtId="168" fontId="2" fillId="0" borderId="0" xfId="0" applyNumberFormat="1" applyFont="1" applyAlignment="1">
      <alignment horizontal="left" vertical="top"/>
    </xf>
    <xf numFmtId="0" fontId="2" fillId="0" borderId="0" xfId="0" applyFont="1" applyAlignment="1">
      <alignment vertical="top" wrapText="1"/>
    </xf>
    <xf numFmtId="4" fontId="6" fillId="0" borderId="0" xfId="2" applyNumberFormat="1" applyFont="1" applyFill="1" applyBorder="1" applyAlignment="1">
      <alignment vertical="center"/>
    </xf>
    <xf numFmtId="0" fontId="6" fillId="0" borderId="0" xfId="4" applyFont="1" applyAlignment="1">
      <alignment vertical="center"/>
    </xf>
    <xf numFmtId="0" fontId="3" fillId="0" borderId="0" xfId="0" applyFont="1" applyAlignment="1">
      <alignment vertical="center" wrapText="1"/>
    </xf>
    <xf numFmtId="14" fontId="3" fillId="0" borderId="0" xfId="0" quotePrefix="1" applyNumberFormat="1" applyFont="1" applyAlignment="1">
      <alignment horizontal="left" vertical="top"/>
    </xf>
    <xf numFmtId="14" fontId="2" fillId="0" borderId="0" xfId="0" quotePrefix="1" applyNumberFormat="1" applyFont="1" applyAlignment="1">
      <alignment horizontal="left" vertical="top"/>
    </xf>
    <xf numFmtId="0" fontId="2" fillId="0" borderId="0" xfId="0" applyFont="1" applyAlignment="1">
      <alignment vertical="center" wrapText="1"/>
    </xf>
    <xf numFmtId="14" fontId="32" fillId="0" borderId="0" xfId="0" applyNumberFormat="1" applyFont="1" applyAlignment="1">
      <alignment horizontal="left" vertical="center"/>
    </xf>
    <xf numFmtId="0" fontId="1" fillId="0" borderId="0" xfId="0" applyFont="1" applyAlignment="1">
      <alignment vertical="top"/>
    </xf>
    <xf numFmtId="0" fontId="1" fillId="0" borderId="0" xfId="0" quotePrefix="1" applyFont="1" applyAlignment="1">
      <alignment vertical="center" wrapText="1"/>
    </xf>
    <xf numFmtId="14" fontId="1" fillId="0" borderId="0" xfId="0" applyNumberFormat="1" applyFont="1" applyAlignment="1">
      <alignment horizontal="left" vertical="center"/>
    </xf>
    <xf numFmtId="0" fontId="1" fillId="0" borderId="0" xfId="0" applyFont="1" applyAlignment="1">
      <alignment vertical="center"/>
    </xf>
    <xf numFmtId="0" fontId="1" fillId="0" borderId="0" xfId="0" applyFont="1" applyAlignment="1">
      <alignment horizontal="center" vertical="center"/>
    </xf>
    <xf numFmtId="168" fontId="30" fillId="0" borderId="0" xfId="0" applyNumberFormat="1" applyFont="1" applyAlignment="1">
      <alignment horizontal="left" vertical="top"/>
    </xf>
    <xf numFmtId="0" fontId="30" fillId="0" borderId="0" xfId="0" applyFont="1" applyAlignment="1">
      <alignment vertical="top" wrapText="1"/>
    </xf>
    <xf numFmtId="0" fontId="4" fillId="0" borderId="3"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2" borderId="2" xfId="0" applyFont="1" applyFill="1" applyBorder="1" applyAlignment="1">
      <alignment horizontal="center" vertical="center"/>
    </xf>
    <xf numFmtId="0" fontId="4" fillId="2" borderId="6" xfId="0" applyFont="1" applyFill="1" applyBorder="1" applyAlignment="1">
      <alignment horizontal="center" vertical="center"/>
    </xf>
    <xf numFmtId="0" fontId="8" fillId="0" borderId="0" xfId="0" applyFont="1" applyAlignment="1">
      <alignment horizontal="center" vertical="center"/>
    </xf>
    <xf numFmtId="0" fontId="4" fillId="0" borderId="0" xfId="0" applyFont="1" applyAlignment="1">
      <alignment horizontal="center" vertical="top" wrapText="1"/>
    </xf>
    <xf numFmtId="0" fontId="8" fillId="0" borderId="0" xfId="0" applyFont="1" applyAlignment="1">
      <alignment horizontal="right" vertical="center"/>
    </xf>
    <xf numFmtId="0" fontId="7" fillId="0" borderId="0" xfId="0" applyFont="1" applyAlignment="1">
      <alignment horizontal="center" vertical="center"/>
    </xf>
    <xf numFmtId="0" fontId="24" fillId="0" borderId="0" xfId="0" applyFont="1" applyAlignment="1">
      <alignment horizontal="center" vertical="center"/>
    </xf>
    <xf numFmtId="14" fontId="6" fillId="0" borderId="0" xfId="0" applyNumberFormat="1" applyFont="1" applyAlignment="1">
      <alignment horizontal="right" vertical="center"/>
    </xf>
    <xf numFmtId="9" fontId="6" fillId="0" borderId="8" xfId="5" applyFont="1" applyFill="1" applyBorder="1" applyAlignment="1">
      <alignment horizontal="center" vertical="center"/>
    </xf>
    <xf numFmtId="4" fontId="6" fillId="0" borderId="1" xfId="1" applyNumberFormat="1" applyFont="1" applyFill="1" applyBorder="1" applyAlignment="1">
      <alignment horizontal="center" vertical="center"/>
    </xf>
    <xf numFmtId="0" fontId="8" fillId="0" borderId="0" xfId="5" applyNumberFormat="1" applyFont="1" applyAlignment="1">
      <alignment horizontal="right"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9" fillId="0" borderId="0" xfId="0" applyFont="1" applyAlignment="1">
      <alignment horizontal="center" vertical="center"/>
    </xf>
    <xf numFmtId="0" fontId="26" fillId="0" borderId="0" xfId="0" applyFont="1" applyAlignment="1">
      <alignment horizontal="center" vertical="center"/>
    </xf>
    <xf numFmtId="0" fontId="12" fillId="0" borderId="0" xfId="0" applyFont="1" applyAlignment="1">
      <alignment horizontal="left" vertical="center"/>
    </xf>
    <xf numFmtId="0" fontId="1" fillId="0" borderId="0" xfId="0" applyFont="1" applyAlignment="1">
      <alignment horizontal="left" vertical="center"/>
    </xf>
    <xf numFmtId="4" fontId="4" fillId="0" borderId="2" xfId="0" applyNumberFormat="1" applyFont="1" applyBorder="1" applyAlignment="1">
      <alignment horizontal="center"/>
    </xf>
    <xf numFmtId="4" fontId="4" fillId="0" borderId="6" xfId="0" applyNumberFormat="1" applyFont="1" applyBorder="1" applyAlignment="1">
      <alignment horizontal="center"/>
    </xf>
    <xf numFmtId="0" fontId="13" fillId="0" borderId="0" xfId="0" applyFont="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2" fontId="7" fillId="0" borderId="0" xfId="0" applyNumberFormat="1" applyFont="1" applyAlignment="1">
      <alignment horizontal="center" vertical="center" wrapText="1"/>
    </xf>
    <xf numFmtId="0" fontId="15" fillId="0" borderId="0" xfId="0" applyFont="1" applyAlignment="1">
      <alignment horizontal="right" vertical="center"/>
    </xf>
    <xf numFmtId="0" fontId="21" fillId="0" borderId="0" xfId="0" applyFont="1" applyAlignment="1">
      <alignment horizontal="center" vertical="center"/>
    </xf>
    <xf numFmtId="0" fontId="22" fillId="0" borderId="0" xfId="0" applyFont="1" applyAlignment="1">
      <alignment horizontal="center" vertical="center"/>
    </xf>
    <xf numFmtId="0" fontId="23" fillId="0" borderId="0" xfId="0" applyFont="1" applyAlignment="1">
      <alignment horizontal="center" vertical="center"/>
    </xf>
  </cellXfs>
  <cellStyles count="6">
    <cellStyle name="Comma" xfId="1" builtinId="3"/>
    <cellStyle name="Comma 2" xfId="2" xr:uid="{00000000-0005-0000-0000-000001000000}"/>
    <cellStyle name="Hyperlink" xfId="3" builtinId="8"/>
    <cellStyle name="Normal" xfId="0" builtinId="0"/>
    <cellStyle name="Normal 2" xfId="4" xr:uid="{00000000-0005-0000-0000-000004000000}"/>
    <cellStyle name="Percent" xfId="5" builtinId="5"/>
  </cellStyles>
  <dxfs count="0"/>
  <tableStyles count="0" defaultTableStyle="TableStyleMedium2" defaultPivotStyle="PivotStyleLight16"/>
  <colors>
    <mruColors>
      <color rgb="FF0000FF"/>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9</xdr:row>
          <xdr:rowOff>28575</xdr:rowOff>
        </xdr:from>
        <xdr:to>
          <xdr:col>0</xdr:col>
          <xdr:colOff>1038225</xdr:colOff>
          <xdr:row>11</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13</xdr:row>
          <xdr:rowOff>28575</xdr:rowOff>
        </xdr:from>
        <xdr:to>
          <xdr:col>0</xdr:col>
          <xdr:colOff>1038225</xdr:colOff>
          <xdr:row>15</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23</xdr:row>
          <xdr:rowOff>28575</xdr:rowOff>
        </xdr:from>
        <xdr:to>
          <xdr:col>0</xdr:col>
          <xdr:colOff>1038225</xdr:colOff>
          <xdr:row>25</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48</xdr:row>
          <xdr:rowOff>28575</xdr:rowOff>
        </xdr:from>
        <xdr:to>
          <xdr:col>0</xdr:col>
          <xdr:colOff>1038225</xdr:colOff>
          <xdr:row>50</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52</xdr:row>
          <xdr:rowOff>28575</xdr:rowOff>
        </xdr:from>
        <xdr:to>
          <xdr:col>0</xdr:col>
          <xdr:colOff>1038225</xdr:colOff>
          <xdr:row>54</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114300</xdr:colOff>
      <xdr:row>9</xdr:row>
      <xdr:rowOff>9525</xdr:rowOff>
    </xdr:from>
    <xdr:to>
      <xdr:col>5</xdr:col>
      <xdr:colOff>114300</xdr:colOff>
      <xdr:row>46</xdr:row>
      <xdr:rowOff>0</xdr:rowOff>
    </xdr:to>
    <xdr:sp macro="" textlink="">
      <xdr:nvSpPr>
        <xdr:cNvPr id="8720" name="Line 2">
          <a:extLst>
            <a:ext uri="{FF2B5EF4-FFF2-40B4-BE49-F238E27FC236}">
              <a16:creationId xmlns:a16="http://schemas.microsoft.com/office/drawing/2014/main" id="{00000000-0008-0000-0100-000010220000}"/>
            </a:ext>
          </a:extLst>
        </xdr:cNvPr>
        <xdr:cNvSpPr>
          <a:spLocks noChangeShapeType="1"/>
        </xdr:cNvSpPr>
      </xdr:nvSpPr>
      <xdr:spPr bwMode="auto">
        <a:xfrm>
          <a:off x="3152775" y="1285875"/>
          <a:ext cx="0" cy="6848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4</xdr:col>
      <xdr:colOff>371475</xdr:colOff>
      <xdr:row>1</xdr:row>
      <xdr:rowOff>47625</xdr:rowOff>
    </xdr:from>
    <xdr:to>
      <xdr:col>8</xdr:col>
      <xdr:colOff>400050</xdr:colOff>
      <xdr:row>4</xdr:row>
      <xdr:rowOff>114300</xdr:rowOff>
    </xdr:to>
    <xdr:pic>
      <xdr:nvPicPr>
        <xdr:cNvPr id="8721" name="Picture 6" descr="nuheat">
          <a:extLst>
            <a:ext uri="{FF2B5EF4-FFF2-40B4-BE49-F238E27FC236}">
              <a16:creationId xmlns:a16="http://schemas.microsoft.com/office/drawing/2014/main" id="{00000000-0008-0000-0100-0000112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05050" y="209550"/>
          <a:ext cx="1743075"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9525</xdr:colOff>
      <xdr:row>2</xdr:row>
      <xdr:rowOff>9525</xdr:rowOff>
    </xdr:from>
    <xdr:to>
      <xdr:col>2</xdr:col>
      <xdr:colOff>1181100</xdr:colOff>
      <xdr:row>3</xdr:row>
      <xdr:rowOff>9525</xdr:rowOff>
    </xdr:to>
    <xdr:pic>
      <xdr:nvPicPr>
        <xdr:cNvPr id="8722" name="Picture 335">
          <a:extLst>
            <a:ext uri="{FF2B5EF4-FFF2-40B4-BE49-F238E27FC236}">
              <a16:creationId xmlns:a16="http://schemas.microsoft.com/office/drawing/2014/main" id="{00000000-0008-0000-0100-00001222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525" y="333375"/>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228600</xdr:colOff>
      <xdr:row>12</xdr:row>
      <xdr:rowOff>0</xdr:rowOff>
    </xdr:from>
    <xdr:to>
      <xdr:col>12</xdr:col>
      <xdr:colOff>228600</xdr:colOff>
      <xdr:row>12</xdr:row>
      <xdr:rowOff>0</xdr:rowOff>
    </xdr:to>
    <xdr:sp macro="" textlink="">
      <xdr:nvSpPr>
        <xdr:cNvPr id="9920" name="Line 118">
          <a:extLst>
            <a:ext uri="{FF2B5EF4-FFF2-40B4-BE49-F238E27FC236}">
              <a16:creationId xmlns:a16="http://schemas.microsoft.com/office/drawing/2014/main" id="{00000000-0008-0000-0200-0000C0260000}"/>
            </a:ext>
          </a:extLst>
        </xdr:cNvPr>
        <xdr:cNvSpPr>
          <a:spLocks noChangeShapeType="1"/>
        </xdr:cNvSpPr>
      </xdr:nvSpPr>
      <xdr:spPr bwMode="auto">
        <a:xfrm>
          <a:off x="4581525"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228600</xdr:colOff>
      <xdr:row>12</xdr:row>
      <xdr:rowOff>0</xdr:rowOff>
    </xdr:from>
    <xdr:to>
      <xdr:col>12</xdr:col>
      <xdr:colOff>228600</xdr:colOff>
      <xdr:row>12</xdr:row>
      <xdr:rowOff>0</xdr:rowOff>
    </xdr:to>
    <xdr:sp macro="" textlink="">
      <xdr:nvSpPr>
        <xdr:cNvPr id="9921" name="Line 192">
          <a:extLst>
            <a:ext uri="{FF2B5EF4-FFF2-40B4-BE49-F238E27FC236}">
              <a16:creationId xmlns:a16="http://schemas.microsoft.com/office/drawing/2014/main" id="{00000000-0008-0000-0200-0000C1260000}"/>
            </a:ext>
          </a:extLst>
        </xdr:cNvPr>
        <xdr:cNvSpPr>
          <a:spLocks noChangeShapeType="1"/>
        </xdr:cNvSpPr>
      </xdr:nvSpPr>
      <xdr:spPr bwMode="auto">
        <a:xfrm>
          <a:off x="4581525"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8</xdr:col>
      <xdr:colOff>123825</xdr:colOff>
      <xdr:row>12</xdr:row>
      <xdr:rowOff>38100</xdr:rowOff>
    </xdr:from>
    <xdr:to>
      <xdr:col>13</xdr:col>
      <xdr:colOff>247650</xdr:colOff>
      <xdr:row>15</xdr:row>
      <xdr:rowOff>142874</xdr:rowOff>
    </xdr:to>
    <xdr:pic>
      <xdr:nvPicPr>
        <xdr:cNvPr id="9922" name="Picture 330" descr="nuheat">
          <a:extLst>
            <a:ext uri="{FF2B5EF4-FFF2-40B4-BE49-F238E27FC236}">
              <a16:creationId xmlns:a16="http://schemas.microsoft.com/office/drawing/2014/main" id="{00000000-0008-0000-0200-0000C22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81350" y="1562100"/>
          <a:ext cx="1743075"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9525</xdr:colOff>
      <xdr:row>12</xdr:row>
      <xdr:rowOff>9525</xdr:rowOff>
    </xdr:from>
    <xdr:to>
      <xdr:col>7</xdr:col>
      <xdr:colOff>19050</xdr:colOff>
      <xdr:row>13</xdr:row>
      <xdr:rowOff>9525</xdr:rowOff>
    </xdr:to>
    <xdr:pic>
      <xdr:nvPicPr>
        <xdr:cNvPr id="9923" name="Picture 335">
          <a:extLst>
            <a:ext uri="{FF2B5EF4-FFF2-40B4-BE49-F238E27FC236}">
              <a16:creationId xmlns:a16="http://schemas.microsoft.com/office/drawing/2014/main" id="{00000000-0008-0000-0200-0000C326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33475" y="1533525"/>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hyperlink" Target="http://www.nuheat.com/" TargetMode="External"/><Relationship Id="rId1" Type="http://schemas.openxmlformats.org/officeDocument/2006/relationships/hyperlink" Target="http://www.conestogatile.com/"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60"/>
  <sheetViews>
    <sheetView topLeftCell="A13" workbookViewId="0">
      <selection activeCell="H55" sqref="H55"/>
    </sheetView>
  </sheetViews>
  <sheetFormatPr defaultRowHeight="12.75" x14ac:dyDescent="0.2"/>
  <cols>
    <col min="1" max="1" width="18.85546875" customWidth="1"/>
    <col min="2" max="8" width="9.42578125" customWidth="1"/>
  </cols>
  <sheetData>
    <row r="1" spans="1:13" ht="23.25" x14ac:dyDescent="0.35">
      <c r="A1" s="7" t="s">
        <v>51</v>
      </c>
      <c r="B1" s="111" t="s">
        <v>83</v>
      </c>
    </row>
    <row r="2" spans="1:13" x14ac:dyDescent="0.2">
      <c r="A2" s="7" t="s">
        <v>79</v>
      </c>
      <c r="B2" s="109" t="s">
        <v>84</v>
      </c>
      <c r="D2" s="181"/>
    </row>
    <row r="3" spans="1:13" x14ac:dyDescent="0.2">
      <c r="A3" s="7" t="s">
        <v>67</v>
      </c>
      <c r="B3" s="109" t="s">
        <v>84</v>
      </c>
      <c r="D3" s="181"/>
    </row>
    <row r="4" spans="1:13" x14ac:dyDescent="0.2">
      <c r="A4" s="7" t="s">
        <v>24</v>
      </c>
      <c r="B4" s="110" t="s">
        <v>470</v>
      </c>
      <c r="C4" s="110"/>
      <c r="D4" s="110"/>
    </row>
    <row r="6" spans="1:13" x14ac:dyDescent="0.2">
      <c r="A6" s="90"/>
      <c r="B6" s="90"/>
      <c r="C6" s="90"/>
      <c r="D6" s="90"/>
      <c r="E6" s="90"/>
      <c r="F6" s="90"/>
      <c r="G6" s="90"/>
      <c r="H6" s="90"/>
    </row>
    <row r="8" spans="1:13" x14ac:dyDescent="0.2">
      <c r="A8" s="50" t="s">
        <v>38</v>
      </c>
      <c r="B8" s="51"/>
      <c r="C8" s="229"/>
      <c r="D8" s="229"/>
      <c r="E8" s="229"/>
      <c r="F8" s="229"/>
      <c r="G8" s="229"/>
      <c r="H8" s="230"/>
    </row>
    <row r="9" spans="1:13" x14ac:dyDescent="0.2">
      <c r="A9" s="3"/>
      <c r="B9" s="3"/>
      <c r="C9" s="3"/>
      <c r="D9" s="3"/>
      <c r="E9" s="3"/>
      <c r="F9" s="3"/>
      <c r="G9" s="3"/>
      <c r="H9" s="3"/>
      <c r="I9" s="3"/>
      <c r="J9" s="3"/>
      <c r="K9" s="3"/>
      <c r="L9" s="3"/>
      <c r="M9" s="3"/>
    </row>
    <row r="10" spans="1:13" x14ac:dyDescent="0.2">
      <c r="A10" s="3"/>
      <c r="B10" s="3" t="s">
        <v>27</v>
      </c>
      <c r="C10" s="3"/>
      <c r="D10" s="3"/>
      <c r="F10" s="3"/>
      <c r="G10" s="3"/>
      <c r="H10" s="3"/>
      <c r="I10" s="3"/>
      <c r="J10" s="3"/>
      <c r="K10" s="3"/>
      <c r="L10" s="3"/>
      <c r="M10" s="3"/>
    </row>
    <row r="11" spans="1:13" x14ac:dyDescent="0.2">
      <c r="A11" s="3"/>
      <c r="B11" s="3" t="s">
        <v>28</v>
      </c>
      <c r="C11" s="3"/>
      <c r="D11" s="3"/>
      <c r="F11" s="3"/>
      <c r="G11" s="3"/>
      <c r="H11" s="3"/>
      <c r="I11" s="3"/>
      <c r="J11" s="3"/>
      <c r="K11" s="3"/>
      <c r="L11" s="3"/>
      <c r="M11" s="3"/>
    </row>
    <row r="12" spans="1:13" x14ac:dyDescent="0.2">
      <c r="A12" s="3"/>
      <c r="B12" s="3"/>
      <c r="C12" s="3"/>
      <c r="D12" s="3"/>
      <c r="F12" s="3"/>
      <c r="G12" s="3" t="s">
        <v>81</v>
      </c>
      <c r="H12" s="3"/>
      <c r="I12" s="3"/>
      <c r="J12" s="3"/>
      <c r="K12" s="3"/>
      <c r="L12" s="3"/>
      <c r="M12" s="3"/>
    </row>
    <row r="13" spans="1:13" x14ac:dyDescent="0.2">
      <c r="A13" s="3"/>
      <c r="B13" s="3"/>
      <c r="C13" s="3"/>
      <c r="D13" s="3"/>
      <c r="F13" s="3"/>
      <c r="G13" s="3"/>
      <c r="H13" s="3"/>
      <c r="I13" s="3"/>
      <c r="J13" s="3"/>
      <c r="K13" s="3"/>
      <c r="L13" s="3"/>
      <c r="M13" s="3"/>
    </row>
    <row r="14" spans="1:13" x14ac:dyDescent="0.2">
      <c r="A14" s="3"/>
      <c r="B14" s="3" t="s">
        <v>29</v>
      </c>
      <c r="C14" s="3"/>
      <c r="D14" s="3"/>
      <c r="F14" s="3"/>
      <c r="G14" s="3"/>
      <c r="H14" s="3"/>
      <c r="I14" s="3"/>
      <c r="J14" s="3"/>
      <c r="K14" s="3"/>
      <c r="L14" s="3"/>
      <c r="M14" s="3"/>
    </row>
    <row r="15" spans="1:13" x14ac:dyDescent="0.2">
      <c r="A15" s="3"/>
      <c r="B15" s="3" t="s">
        <v>28</v>
      </c>
      <c r="C15" s="3"/>
      <c r="D15" s="3"/>
      <c r="F15" s="3"/>
      <c r="G15" s="3"/>
      <c r="H15" s="3"/>
      <c r="I15" s="3"/>
      <c r="J15" s="3"/>
      <c r="K15" s="3"/>
      <c r="L15" s="3"/>
      <c r="M15" s="3"/>
    </row>
    <row r="16" spans="1:13" x14ac:dyDescent="0.2">
      <c r="A16" s="3"/>
      <c r="B16" s="3"/>
      <c r="C16" s="3"/>
      <c r="D16" s="3"/>
      <c r="E16" s="3"/>
      <c r="F16" s="3"/>
      <c r="G16" s="3"/>
      <c r="H16" s="3"/>
      <c r="I16" s="3"/>
      <c r="J16" s="3"/>
      <c r="K16" s="3"/>
      <c r="L16" s="3"/>
      <c r="M16" s="3"/>
    </row>
    <row r="17" spans="1:13" x14ac:dyDescent="0.2">
      <c r="A17" s="3"/>
      <c r="B17" s="3"/>
      <c r="C17" s="3"/>
      <c r="D17" s="3"/>
      <c r="E17" s="3"/>
      <c r="F17" s="3"/>
      <c r="G17" s="3"/>
      <c r="H17" s="3"/>
      <c r="I17" s="3"/>
      <c r="J17" s="3"/>
      <c r="K17" s="3"/>
      <c r="L17" s="3"/>
      <c r="M17" s="3"/>
    </row>
    <row r="18" spans="1:13" x14ac:dyDescent="0.2">
      <c r="B18" s="3" t="s">
        <v>30</v>
      </c>
      <c r="C18" s="3"/>
      <c r="D18" s="3"/>
      <c r="E18" s="3"/>
      <c r="F18" s="3"/>
      <c r="G18" s="3"/>
      <c r="H18" s="3"/>
      <c r="I18" s="3"/>
      <c r="J18" s="3"/>
      <c r="K18" s="3"/>
      <c r="L18" s="3"/>
      <c r="M18" s="3"/>
    </row>
    <row r="19" spans="1:13" ht="6" customHeight="1" x14ac:dyDescent="0.2">
      <c r="B19" s="3"/>
      <c r="C19" s="3"/>
      <c r="D19" s="3"/>
      <c r="E19" s="3"/>
      <c r="F19" s="3"/>
      <c r="G19" s="3"/>
      <c r="H19" s="3"/>
      <c r="I19" s="3"/>
      <c r="J19" s="3"/>
      <c r="K19" s="3"/>
      <c r="L19" s="3"/>
      <c r="M19" s="3"/>
    </row>
    <row r="20" spans="1:13" x14ac:dyDescent="0.2">
      <c r="B20" s="48" t="s">
        <v>31</v>
      </c>
      <c r="C20" s="48"/>
      <c r="D20" s="3"/>
      <c r="E20" s="3"/>
      <c r="F20" s="3"/>
      <c r="G20" s="3"/>
      <c r="H20" s="3"/>
      <c r="I20" s="3"/>
      <c r="J20" s="3"/>
      <c r="K20" s="3"/>
      <c r="L20" s="3"/>
      <c r="M20" s="3"/>
    </row>
    <row r="21" spans="1:13" x14ac:dyDescent="0.2">
      <c r="B21" s="49" t="s">
        <v>13</v>
      </c>
      <c r="C21" s="49" t="s">
        <v>32</v>
      </c>
      <c r="D21" s="3"/>
      <c r="E21" s="3"/>
      <c r="F21" s="3"/>
      <c r="G21" s="3"/>
      <c r="H21" s="3"/>
      <c r="I21" s="3"/>
      <c r="J21" s="3"/>
      <c r="K21" s="3"/>
      <c r="L21" s="3"/>
      <c r="M21" s="3"/>
    </row>
    <row r="22" spans="1:13" x14ac:dyDescent="0.2">
      <c r="B22" s="47" t="str">
        <f>+B3</f>
        <v>N</v>
      </c>
      <c r="C22" s="63">
        <v>0</v>
      </c>
      <c r="D22" s="3" t="s">
        <v>440</v>
      </c>
      <c r="E22" s="3"/>
      <c r="F22" s="3"/>
      <c r="G22" s="3"/>
      <c r="H22" s="3"/>
      <c r="I22" s="3"/>
      <c r="J22" s="3"/>
      <c r="K22" s="3"/>
      <c r="L22" s="3"/>
      <c r="M22" s="3"/>
    </row>
    <row r="23" spans="1:13" x14ac:dyDescent="0.2">
      <c r="B23" s="6"/>
      <c r="C23" s="112"/>
      <c r="D23" s="3"/>
      <c r="E23" s="3"/>
      <c r="F23" s="3"/>
      <c r="G23" s="3"/>
      <c r="H23" s="3"/>
      <c r="I23" s="3"/>
      <c r="J23" s="3"/>
      <c r="K23" s="3"/>
      <c r="L23" s="3"/>
      <c r="M23" s="3"/>
    </row>
    <row r="24" spans="1:13" x14ac:dyDescent="0.2">
      <c r="A24" s="3"/>
      <c r="B24" s="3" t="s">
        <v>33</v>
      </c>
      <c r="C24" s="3"/>
      <c r="D24" s="3"/>
      <c r="F24" s="3"/>
      <c r="G24" s="3"/>
      <c r="H24" s="3"/>
      <c r="I24" s="3"/>
      <c r="J24" s="3"/>
      <c r="K24" s="3"/>
      <c r="L24" s="3"/>
      <c r="M24" s="3"/>
    </row>
    <row r="25" spans="1:13" x14ac:dyDescent="0.2">
      <c r="A25" s="3"/>
      <c r="B25" s="3" t="s">
        <v>28</v>
      </c>
      <c r="C25" s="3"/>
      <c r="D25" s="3"/>
      <c r="F25" s="3"/>
      <c r="G25" s="3"/>
      <c r="H25" s="3"/>
      <c r="I25" s="3"/>
      <c r="J25" s="3"/>
      <c r="K25" s="3"/>
      <c r="L25" s="3"/>
      <c r="M25" s="3"/>
    </row>
    <row r="26" spans="1:13" x14ac:dyDescent="0.2">
      <c r="A26" s="3"/>
      <c r="B26" s="3"/>
      <c r="C26" s="3"/>
      <c r="D26" s="3"/>
      <c r="E26" s="3"/>
      <c r="F26" s="3"/>
      <c r="G26" s="3"/>
      <c r="H26" s="3"/>
      <c r="I26" s="3"/>
      <c r="J26" s="3"/>
      <c r="K26" s="3"/>
      <c r="L26" s="3"/>
      <c r="M26" s="3"/>
    </row>
    <row r="27" spans="1:13" x14ac:dyDescent="0.2">
      <c r="A27" s="3"/>
      <c r="B27" s="3"/>
      <c r="C27" s="3"/>
      <c r="D27" s="3"/>
      <c r="E27" s="3"/>
      <c r="F27" s="3"/>
      <c r="G27" s="3"/>
      <c r="H27" s="3"/>
      <c r="I27" s="3"/>
      <c r="J27" s="3"/>
      <c r="K27" s="3"/>
      <c r="L27" s="3"/>
      <c r="M27" s="3"/>
    </row>
    <row r="28" spans="1:13" x14ac:dyDescent="0.2">
      <c r="A28" s="80" t="s">
        <v>58</v>
      </c>
      <c r="B28" s="3" t="s">
        <v>34</v>
      </c>
      <c r="C28" s="3"/>
      <c r="D28" s="3"/>
      <c r="E28" s="3"/>
      <c r="F28" s="3"/>
      <c r="G28" s="3"/>
      <c r="H28" s="3"/>
      <c r="I28" s="3"/>
      <c r="J28" s="3"/>
      <c r="K28" s="3"/>
      <c r="L28" s="3"/>
      <c r="M28" s="3"/>
    </row>
    <row r="29" spans="1:13" x14ac:dyDescent="0.2">
      <c r="A29" s="80"/>
      <c r="B29" s="3" t="s">
        <v>7</v>
      </c>
      <c r="C29" s="3"/>
      <c r="D29" s="3"/>
      <c r="E29" s="3"/>
      <c r="F29" s="3"/>
      <c r="G29" s="3"/>
      <c r="H29" s="3"/>
      <c r="I29" s="3"/>
      <c r="J29" s="3"/>
      <c r="K29" s="3"/>
      <c r="L29" s="3"/>
      <c r="M29" s="3"/>
    </row>
    <row r="30" spans="1:13" x14ac:dyDescent="0.2">
      <c r="A30" s="80"/>
      <c r="B30" s="3"/>
      <c r="C30" s="3"/>
      <c r="D30" s="3"/>
      <c r="E30" s="3"/>
      <c r="F30" s="3"/>
      <c r="G30" s="3"/>
      <c r="H30" s="3"/>
      <c r="I30" s="3"/>
      <c r="J30" s="3"/>
      <c r="K30" s="3"/>
      <c r="L30" s="3"/>
      <c r="M30" s="3"/>
    </row>
    <row r="31" spans="1:13" x14ac:dyDescent="0.2">
      <c r="A31" s="80" t="s">
        <v>59</v>
      </c>
      <c r="B31" s="3" t="s">
        <v>60</v>
      </c>
      <c r="C31" s="3"/>
      <c r="D31" s="3"/>
      <c r="E31" s="3"/>
      <c r="F31" s="3"/>
      <c r="G31" s="3"/>
      <c r="H31" s="3"/>
      <c r="I31" s="3"/>
      <c r="J31" s="3"/>
      <c r="K31" s="3"/>
      <c r="L31" s="3"/>
      <c r="M31" s="3"/>
    </row>
    <row r="32" spans="1:13" x14ac:dyDescent="0.2">
      <c r="A32" s="80"/>
      <c r="B32" s="3" t="s">
        <v>72</v>
      </c>
      <c r="C32" s="3"/>
      <c r="D32" s="3"/>
      <c r="E32" s="3"/>
      <c r="F32" s="3"/>
      <c r="G32" s="3"/>
      <c r="H32" s="3"/>
      <c r="I32" s="3"/>
      <c r="J32" s="3"/>
      <c r="K32" s="3"/>
      <c r="L32" s="3"/>
      <c r="M32" s="3"/>
    </row>
    <row r="33" spans="1:13" x14ac:dyDescent="0.2">
      <c r="B33" s="3"/>
      <c r="C33" s="3"/>
      <c r="D33" s="3"/>
      <c r="E33" s="3"/>
      <c r="F33" s="3"/>
      <c r="G33" s="3"/>
      <c r="H33" s="3"/>
      <c r="I33" s="3"/>
      <c r="J33" s="3"/>
      <c r="K33" s="3"/>
      <c r="L33" s="3"/>
      <c r="M33" s="3"/>
    </row>
    <row r="34" spans="1:13" x14ac:dyDescent="0.2">
      <c r="A34" s="80" t="s">
        <v>61</v>
      </c>
      <c r="B34" s="3" t="s">
        <v>39</v>
      </c>
      <c r="C34" s="3"/>
      <c r="D34" s="3"/>
      <c r="E34" s="3"/>
      <c r="F34" s="3"/>
      <c r="G34" s="3"/>
      <c r="H34" s="3"/>
      <c r="I34" s="3"/>
      <c r="J34" s="3"/>
      <c r="K34" s="3"/>
      <c r="L34" s="3"/>
      <c r="M34" s="3"/>
    </row>
    <row r="35" spans="1:13" x14ac:dyDescent="0.2">
      <c r="A35" s="80"/>
      <c r="B35" s="3" t="s">
        <v>73</v>
      </c>
      <c r="C35" s="3"/>
      <c r="D35" s="3"/>
      <c r="E35" s="3"/>
      <c r="F35" s="3"/>
      <c r="G35" s="3"/>
      <c r="H35" s="3"/>
      <c r="I35" s="3"/>
      <c r="J35" s="3"/>
      <c r="K35" s="3"/>
      <c r="L35" s="3"/>
      <c r="M35" s="3"/>
    </row>
    <row r="36" spans="1:13" x14ac:dyDescent="0.2">
      <c r="B36" s="3"/>
      <c r="C36" s="3"/>
      <c r="D36" s="3"/>
      <c r="E36" s="3"/>
      <c r="F36" s="3"/>
      <c r="G36" s="3"/>
      <c r="H36" s="3"/>
      <c r="I36" s="3"/>
      <c r="J36" s="3"/>
      <c r="K36" s="3"/>
      <c r="L36" s="3"/>
      <c r="M36" s="3"/>
    </row>
    <row r="37" spans="1:13" x14ac:dyDescent="0.2">
      <c r="A37" s="3"/>
      <c r="B37" s="106" t="s">
        <v>49</v>
      </c>
      <c r="C37" s="106" t="s">
        <v>62</v>
      </c>
      <c r="D37" s="231" t="s">
        <v>50</v>
      </c>
      <c r="E37" s="232"/>
      <c r="F37" s="106" t="s">
        <v>63</v>
      </c>
      <c r="G37" s="106" t="s">
        <v>64</v>
      </c>
      <c r="H37" s="106" t="s">
        <v>65</v>
      </c>
      <c r="I37" s="3"/>
      <c r="J37" s="3"/>
      <c r="K37" s="3"/>
      <c r="L37" s="3"/>
      <c r="M37" s="3"/>
    </row>
    <row r="38" spans="1:13" x14ac:dyDescent="0.2">
      <c r="B38" s="107">
        <v>1</v>
      </c>
      <c r="C38" s="127"/>
      <c r="D38" s="108" t="s">
        <v>256</v>
      </c>
      <c r="E38" s="105"/>
      <c r="F38" s="128" t="s">
        <v>66</v>
      </c>
      <c r="G38" s="128">
        <v>0</v>
      </c>
      <c r="H38" s="128"/>
      <c r="I38" s="3"/>
      <c r="J38" s="3"/>
      <c r="K38" s="3"/>
      <c r="L38" s="3"/>
      <c r="M38" s="3"/>
    </row>
    <row r="39" spans="1:13" x14ac:dyDescent="0.2">
      <c r="B39" s="107">
        <v>2</v>
      </c>
      <c r="C39" s="127"/>
      <c r="D39" s="108" t="s">
        <v>257</v>
      </c>
      <c r="E39" s="105"/>
      <c r="F39" s="128" t="s">
        <v>66</v>
      </c>
      <c r="G39" s="128">
        <v>0</v>
      </c>
      <c r="H39" s="128"/>
      <c r="I39" s="3"/>
      <c r="J39" s="3"/>
      <c r="K39" s="3"/>
      <c r="L39" s="3"/>
      <c r="M39" s="3"/>
    </row>
    <row r="40" spans="1:13" x14ac:dyDescent="0.2">
      <c r="B40" s="107">
        <v>3</v>
      </c>
      <c r="C40" s="127"/>
      <c r="D40" s="108" t="s">
        <v>258</v>
      </c>
      <c r="E40" s="105"/>
      <c r="F40" s="128" t="s">
        <v>66</v>
      </c>
      <c r="G40" s="128">
        <v>0</v>
      </c>
      <c r="H40" s="128"/>
      <c r="I40" s="3"/>
      <c r="J40" s="3"/>
      <c r="K40" s="3"/>
      <c r="L40" s="3"/>
      <c r="M40" s="3"/>
    </row>
    <row r="41" spans="1:13" x14ac:dyDescent="0.2">
      <c r="B41" s="107">
        <v>4</v>
      </c>
      <c r="C41" s="127"/>
      <c r="D41" s="108" t="s">
        <v>419</v>
      </c>
      <c r="E41" s="105"/>
      <c r="F41" s="128" t="s">
        <v>66</v>
      </c>
      <c r="G41" s="128">
        <v>0</v>
      </c>
      <c r="H41" s="128"/>
      <c r="I41" s="3"/>
      <c r="J41" s="3"/>
      <c r="K41" s="3"/>
      <c r="L41" s="3"/>
      <c r="M41" s="3"/>
    </row>
    <row r="42" spans="1:13" x14ac:dyDescent="0.2">
      <c r="B42" s="107">
        <v>5</v>
      </c>
      <c r="C42" s="127"/>
      <c r="D42" s="108" t="s">
        <v>420</v>
      </c>
      <c r="E42" s="105"/>
      <c r="F42" s="128" t="s">
        <v>66</v>
      </c>
      <c r="G42" s="128">
        <v>0</v>
      </c>
      <c r="H42" s="128"/>
      <c r="I42" s="3"/>
      <c r="J42" s="3"/>
      <c r="K42" s="3"/>
      <c r="L42" s="3"/>
      <c r="M42" s="3"/>
    </row>
    <row r="43" spans="1:13" x14ac:dyDescent="0.2">
      <c r="B43" s="107">
        <v>6</v>
      </c>
      <c r="C43" s="127"/>
      <c r="D43" s="108" t="s">
        <v>421</v>
      </c>
      <c r="E43" s="105"/>
      <c r="F43" s="128" t="s">
        <v>66</v>
      </c>
      <c r="G43" s="128">
        <v>0</v>
      </c>
      <c r="H43" s="128"/>
      <c r="I43" s="3"/>
      <c r="J43" s="3"/>
      <c r="K43" s="3"/>
      <c r="L43" s="3"/>
      <c r="M43" s="3"/>
    </row>
    <row r="44" spans="1:13" x14ac:dyDescent="0.2">
      <c r="B44" s="107">
        <v>7</v>
      </c>
      <c r="C44" s="127"/>
      <c r="D44" s="108" t="s">
        <v>422</v>
      </c>
      <c r="E44" s="105"/>
      <c r="F44" s="128" t="s">
        <v>66</v>
      </c>
      <c r="G44" s="128">
        <v>0</v>
      </c>
      <c r="H44" s="128"/>
      <c r="I44" s="3"/>
      <c r="J44" s="3"/>
      <c r="K44" s="3"/>
      <c r="L44" s="3"/>
      <c r="M44" s="3"/>
    </row>
    <row r="45" spans="1:13" x14ac:dyDescent="0.2">
      <c r="A45" s="3"/>
      <c r="B45" s="3"/>
      <c r="C45" s="3"/>
      <c r="D45" s="3"/>
      <c r="E45" s="3"/>
      <c r="F45" s="3"/>
      <c r="G45" s="3"/>
      <c r="H45" s="3"/>
      <c r="I45" s="3"/>
      <c r="J45" s="3"/>
      <c r="K45" s="3"/>
      <c r="L45" s="3"/>
      <c r="M45" s="3"/>
    </row>
    <row r="46" spans="1:13" x14ac:dyDescent="0.2">
      <c r="A46" s="3" t="s">
        <v>35</v>
      </c>
      <c r="B46" s="3"/>
      <c r="C46" s="3"/>
      <c r="D46" s="3"/>
      <c r="E46" s="3"/>
      <c r="F46" s="3"/>
      <c r="G46" s="3"/>
      <c r="H46" s="3"/>
      <c r="I46" s="3"/>
      <c r="J46" s="3"/>
      <c r="K46" s="3"/>
      <c r="L46" s="3"/>
      <c r="M46" s="3"/>
    </row>
    <row r="47" spans="1:13" x14ac:dyDescent="0.2">
      <c r="A47" s="3" t="s">
        <v>82</v>
      </c>
      <c r="B47" s="3"/>
      <c r="C47" s="3"/>
      <c r="D47" s="3"/>
      <c r="E47" s="3"/>
      <c r="F47" s="3"/>
      <c r="G47" s="3"/>
      <c r="H47" s="3"/>
      <c r="I47" s="3"/>
      <c r="J47" s="3"/>
      <c r="K47" s="3"/>
      <c r="L47" s="3"/>
      <c r="M47" s="3"/>
    </row>
    <row r="48" spans="1:13" x14ac:dyDescent="0.2">
      <c r="A48" s="3"/>
      <c r="B48" s="3"/>
      <c r="C48" s="3"/>
      <c r="D48" s="3"/>
      <c r="E48" s="3"/>
      <c r="F48" s="3"/>
      <c r="G48" s="3"/>
      <c r="H48" s="3"/>
      <c r="I48" s="3"/>
      <c r="J48" s="3"/>
      <c r="K48" s="3"/>
      <c r="L48" s="3"/>
      <c r="M48" s="3"/>
    </row>
    <row r="49" spans="1:13" x14ac:dyDescent="0.2">
      <c r="A49" s="3"/>
      <c r="B49" s="3" t="s">
        <v>36</v>
      </c>
      <c r="C49" s="3"/>
      <c r="D49" s="3"/>
      <c r="F49" s="3"/>
      <c r="G49" s="3"/>
      <c r="H49" s="3"/>
      <c r="I49" s="3"/>
      <c r="J49" s="3"/>
      <c r="K49" s="3"/>
      <c r="L49" s="3"/>
      <c r="M49" s="3"/>
    </row>
    <row r="50" spans="1:13" x14ac:dyDescent="0.2">
      <c r="A50" s="3"/>
      <c r="B50" s="3" t="s">
        <v>28</v>
      </c>
      <c r="C50" s="3"/>
      <c r="D50" s="3"/>
      <c r="F50" s="3"/>
      <c r="G50" s="3"/>
      <c r="H50" s="3"/>
      <c r="I50" s="3"/>
      <c r="J50" s="3"/>
      <c r="K50" s="3"/>
      <c r="L50" s="3"/>
      <c r="M50" s="3"/>
    </row>
    <row r="51" spans="1:13" x14ac:dyDescent="0.2">
      <c r="A51" s="3"/>
      <c r="B51" s="3"/>
      <c r="C51" s="3"/>
      <c r="D51" s="3"/>
      <c r="E51" s="3"/>
      <c r="F51" s="3"/>
      <c r="G51" s="3"/>
      <c r="H51" s="3"/>
      <c r="I51" s="3"/>
      <c r="J51" s="3"/>
      <c r="K51" s="3"/>
      <c r="L51" s="3"/>
      <c r="M51" s="3"/>
    </row>
    <row r="52" spans="1:13" x14ac:dyDescent="0.2">
      <c r="A52" s="3"/>
      <c r="B52" s="3"/>
      <c r="C52" s="3"/>
      <c r="D52" s="3"/>
      <c r="E52" s="3"/>
      <c r="F52" s="3"/>
      <c r="G52" s="3"/>
      <c r="H52" s="3"/>
      <c r="I52" s="3"/>
      <c r="J52" s="3"/>
      <c r="K52" s="3"/>
      <c r="L52" s="3"/>
      <c r="M52" s="3"/>
    </row>
    <row r="53" spans="1:13" x14ac:dyDescent="0.2">
      <c r="A53" s="3"/>
      <c r="B53" s="3" t="s">
        <v>37</v>
      </c>
      <c r="C53" s="3"/>
      <c r="D53" s="3"/>
      <c r="F53" s="3"/>
      <c r="G53" s="3"/>
      <c r="H53" s="3"/>
      <c r="I53" s="3"/>
      <c r="J53" s="3"/>
      <c r="K53" s="3"/>
      <c r="L53" s="3"/>
      <c r="M53" s="3"/>
    </row>
    <row r="54" spans="1:13" x14ac:dyDescent="0.2">
      <c r="A54" s="3"/>
      <c r="B54" s="3" t="s">
        <v>28</v>
      </c>
      <c r="C54" s="3"/>
      <c r="D54" s="3"/>
      <c r="F54" s="3"/>
      <c r="G54" s="3"/>
      <c r="H54" s="3"/>
      <c r="I54" s="3"/>
      <c r="J54" s="3"/>
      <c r="K54" s="3"/>
      <c r="L54" s="3"/>
      <c r="M54" s="3"/>
    </row>
    <row r="55" spans="1:13" x14ac:dyDescent="0.2">
      <c r="A55" s="3"/>
      <c r="B55" s="3"/>
      <c r="C55" s="3"/>
      <c r="D55" s="3"/>
      <c r="E55" s="3"/>
      <c r="F55" s="3"/>
      <c r="G55" s="3"/>
      <c r="H55" s="88" t="s">
        <v>80</v>
      </c>
      <c r="I55" s="3"/>
      <c r="J55" s="3"/>
      <c r="K55" s="3"/>
      <c r="L55" s="3"/>
      <c r="M55" s="3"/>
    </row>
    <row r="56" spans="1:13" x14ac:dyDescent="0.2">
      <c r="A56" s="3"/>
      <c r="B56" s="3"/>
      <c r="C56" s="3"/>
      <c r="D56" s="3"/>
      <c r="E56" s="3"/>
      <c r="F56" s="3"/>
      <c r="G56" s="3"/>
      <c r="H56" s="3"/>
      <c r="I56" s="3"/>
      <c r="J56" s="3"/>
      <c r="K56" s="3"/>
      <c r="L56" s="3"/>
      <c r="M56" s="3"/>
    </row>
    <row r="57" spans="1:13" x14ac:dyDescent="0.2">
      <c r="A57" s="3" t="s">
        <v>5</v>
      </c>
      <c r="B57" s="3"/>
      <c r="C57" s="3"/>
      <c r="D57" s="3"/>
      <c r="E57" s="3"/>
      <c r="F57" s="3"/>
      <c r="G57" s="3"/>
      <c r="H57" s="3"/>
      <c r="I57" s="3"/>
      <c r="J57" s="3"/>
      <c r="K57" s="3"/>
      <c r="L57" s="3"/>
      <c r="M57" s="3"/>
    </row>
    <row r="58" spans="1:13" x14ac:dyDescent="0.2">
      <c r="A58" s="3" t="s">
        <v>6</v>
      </c>
      <c r="B58" s="3"/>
      <c r="C58" s="3"/>
      <c r="D58" s="3"/>
      <c r="E58" s="3"/>
      <c r="F58" s="3"/>
      <c r="G58" s="3"/>
      <c r="H58" s="3"/>
      <c r="I58" s="3"/>
      <c r="J58" s="3"/>
      <c r="K58" s="3"/>
      <c r="L58" s="3"/>
      <c r="M58" s="3"/>
    </row>
    <row r="59" spans="1:13" x14ac:dyDescent="0.2">
      <c r="A59" s="3"/>
      <c r="B59" s="3"/>
      <c r="C59" s="3"/>
      <c r="D59" s="3"/>
      <c r="E59" s="3"/>
      <c r="F59" s="3"/>
      <c r="G59" s="3"/>
      <c r="H59" s="3"/>
      <c r="I59" s="3"/>
      <c r="J59" s="3"/>
      <c r="K59" s="3"/>
      <c r="L59" s="3"/>
      <c r="M59" s="3"/>
    </row>
    <row r="60" spans="1:13" x14ac:dyDescent="0.2">
      <c r="A60" s="90"/>
      <c r="B60" s="90"/>
      <c r="C60" s="90"/>
      <c r="D60" s="90"/>
      <c r="E60" s="90"/>
      <c r="F60" s="90"/>
      <c r="G60" s="90"/>
      <c r="H60" s="90"/>
    </row>
  </sheetData>
  <mergeCells count="2">
    <mergeCell ref="C8:H8"/>
    <mergeCell ref="D37:E37"/>
  </mergeCells>
  <phoneticPr fontId="0" type="noConversion"/>
  <pageMargins left="0.75" right="0.75" top="1" bottom="1" header="0.5" footer="0.5"/>
  <pageSetup orientation="portrait" r:id="rId1"/>
  <headerFooter alignWithMargins="0"/>
  <ignoredErrors>
    <ignoredError sqref="B4" twoDigitTextYear="1"/>
  </ignoredErrors>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9</xdr:row>
                    <xdr:rowOff>28575</xdr:rowOff>
                  </from>
                  <to>
                    <xdr:col>0</xdr:col>
                    <xdr:colOff>1038225</xdr:colOff>
                    <xdr:row>11</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13</xdr:row>
                    <xdr:rowOff>28575</xdr:rowOff>
                  </from>
                  <to>
                    <xdr:col>0</xdr:col>
                    <xdr:colOff>1038225</xdr:colOff>
                    <xdr:row>15</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23</xdr:row>
                    <xdr:rowOff>28575</xdr:rowOff>
                  </from>
                  <to>
                    <xdr:col>0</xdr:col>
                    <xdr:colOff>1038225</xdr:colOff>
                    <xdr:row>25</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48</xdr:row>
                    <xdr:rowOff>28575</xdr:rowOff>
                  </from>
                  <to>
                    <xdr:col>0</xdr:col>
                    <xdr:colOff>1038225</xdr:colOff>
                    <xdr:row>50</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52</xdr:row>
                    <xdr:rowOff>28575</xdr:rowOff>
                  </from>
                  <to>
                    <xdr:col>0</xdr:col>
                    <xdr:colOff>1038225</xdr:colOff>
                    <xdr:row>54</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3:S52"/>
  <sheetViews>
    <sheetView workbookViewId="0">
      <selection sqref="A1:K51"/>
    </sheetView>
  </sheetViews>
  <sheetFormatPr defaultRowHeight="12.75" x14ac:dyDescent="0.2"/>
  <cols>
    <col min="1" max="1" width="4.85546875" style="10" customWidth="1"/>
    <col min="2" max="2" width="1" style="10" customWidth="1"/>
    <col min="3" max="3" width="22.140625" style="2" customWidth="1"/>
    <col min="4" max="4" width="1" style="2" customWidth="1"/>
    <col min="5" max="5" width="16.5703125" style="2" customWidth="1"/>
    <col min="6" max="6" width="3.28515625" customWidth="1"/>
    <col min="7" max="7" width="4.85546875" style="10" customWidth="1"/>
    <col min="8" max="8" width="1" style="10" customWidth="1"/>
    <col min="9" max="9" width="22.140625" style="2" customWidth="1"/>
    <col min="10" max="10" width="1" style="2" customWidth="1"/>
    <col min="11" max="11" width="16.5703125" style="2" customWidth="1"/>
  </cols>
  <sheetData>
    <row r="3" spans="1:19" ht="15.75" x14ac:dyDescent="0.2">
      <c r="A3" s="85"/>
      <c r="B3" s="85"/>
      <c r="C3" s="85"/>
      <c r="D3" s="85"/>
      <c r="E3" s="85"/>
      <c r="F3" s="235" t="str">
        <f>"File '"&amp;Instructions!B2&amp;"' - "&amp;Instructions!B1</f>
        <v>File 'N' - Nuheat</v>
      </c>
      <c r="G3" s="235"/>
      <c r="H3" s="235"/>
      <c r="I3" s="235"/>
      <c r="J3" s="235"/>
      <c r="K3" s="235"/>
      <c r="Q3" s="11"/>
      <c r="R3" s="6"/>
      <c r="S3" s="36"/>
    </row>
    <row r="4" spans="1:19" ht="15.75" x14ac:dyDescent="0.25">
      <c r="A4" s="85"/>
      <c r="B4" s="85"/>
      <c r="C4" s="85"/>
      <c r="D4" s="85"/>
      <c r="E4" s="159"/>
      <c r="Q4" s="11"/>
      <c r="R4" s="6"/>
      <c r="S4" s="36"/>
    </row>
    <row r="5" spans="1:19" ht="15.75" x14ac:dyDescent="0.2">
      <c r="A5" s="85"/>
      <c r="B5" s="85"/>
      <c r="C5" s="85"/>
      <c r="D5" s="85"/>
      <c r="E5" s="85"/>
      <c r="F5" s="85"/>
      <c r="G5" s="85"/>
      <c r="H5" s="85"/>
      <c r="I5" s="85"/>
      <c r="J5" s="85"/>
      <c r="K5" s="85"/>
      <c r="L5" s="3"/>
      <c r="M5" s="3"/>
      <c r="N5" s="3"/>
      <c r="O5" s="3"/>
      <c r="P5" s="4"/>
      <c r="Q5" s="11"/>
      <c r="R5" s="6"/>
      <c r="S5" s="36"/>
    </row>
    <row r="6" spans="1:19" ht="15.75" x14ac:dyDescent="0.2">
      <c r="A6" s="233" t="str">
        <f>"Price List Index - "&amp;Instructions!B4</f>
        <v>Price List Index - 2/1/26</v>
      </c>
      <c r="B6" s="233"/>
      <c r="C6" s="233"/>
      <c r="D6" s="233"/>
      <c r="E6" s="233"/>
      <c r="F6" s="233"/>
      <c r="G6" s="233"/>
      <c r="H6" s="233"/>
      <c r="I6" s="233"/>
      <c r="J6" s="233"/>
      <c r="K6" s="233"/>
      <c r="L6" s="3"/>
      <c r="M6" s="3"/>
      <c r="N6" s="3"/>
      <c r="O6" s="3"/>
      <c r="P6" s="4"/>
      <c r="Q6" s="11"/>
      <c r="R6" s="6"/>
      <c r="S6" s="36"/>
    </row>
    <row r="7" spans="1:19" ht="6" customHeight="1" x14ac:dyDescent="0.2">
      <c r="A7" s="85"/>
      <c r="B7" s="85"/>
      <c r="C7" s="85"/>
      <c r="D7" s="85"/>
      <c r="E7" s="85"/>
      <c r="F7" s="85"/>
      <c r="G7" s="85"/>
      <c r="H7" s="85"/>
      <c r="I7" s="85"/>
      <c r="J7" s="85"/>
      <c r="K7" s="85"/>
      <c r="L7" s="3"/>
      <c r="M7" s="3"/>
      <c r="N7" s="3"/>
      <c r="O7" s="3"/>
      <c r="P7" s="4"/>
      <c r="Q7" s="11"/>
      <c r="R7" s="6"/>
      <c r="S7" s="36"/>
    </row>
    <row r="8" spans="1:19" ht="3" customHeight="1" x14ac:dyDescent="0.2">
      <c r="A8" s="86"/>
      <c r="B8" s="86"/>
      <c r="C8" s="86"/>
      <c r="D8" s="86"/>
      <c r="E8" s="86"/>
      <c r="F8" s="86"/>
      <c r="G8" s="86"/>
      <c r="H8" s="86"/>
      <c r="I8" s="86"/>
      <c r="J8" s="86"/>
      <c r="K8" s="86"/>
    </row>
    <row r="9" spans="1:19" ht="3" customHeight="1" x14ac:dyDescent="0.2">
      <c r="A9" s="87"/>
      <c r="B9" s="87"/>
      <c r="C9" s="87"/>
      <c r="D9" s="87"/>
      <c r="E9" s="87"/>
      <c r="F9" s="87"/>
      <c r="G9" s="87"/>
      <c r="H9" s="87"/>
      <c r="I9" s="87"/>
      <c r="J9" s="87"/>
      <c r="K9" s="87"/>
    </row>
    <row r="11" spans="1:19" x14ac:dyDescent="0.2">
      <c r="A11" s="83" t="s">
        <v>8</v>
      </c>
      <c r="B11" s="82"/>
      <c r="C11" s="83" t="s">
        <v>44</v>
      </c>
      <c r="D11" s="82"/>
      <c r="E11" s="83" t="s">
        <v>45</v>
      </c>
      <c r="G11" s="83" t="s">
        <v>8</v>
      </c>
      <c r="H11" s="82"/>
      <c r="I11" s="83" t="s">
        <v>44</v>
      </c>
      <c r="J11" s="82"/>
      <c r="K11" s="83" t="s">
        <v>45</v>
      </c>
    </row>
    <row r="12" spans="1:19" s="84" customFormat="1" ht="15" customHeight="1" x14ac:dyDescent="0.2">
      <c r="A12" s="95" t="s">
        <v>382</v>
      </c>
      <c r="B12" s="80"/>
      <c r="C12" s="3" t="s">
        <v>291</v>
      </c>
      <c r="D12" s="3"/>
      <c r="E12" s="3"/>
      <c r="G12" s="94"/>
      <c r="H12" s="80"/>
      <c r="I12" s="3"/>
      <c r="J12" s="3"/>
      <c r="K12" s="3"/>
    </row>
    <row r="13" spans="1:19" s="84" customFormat="1" ht="15" customHeight="1" x14ac:dyDescent="0.2">
      <c r="A13" s="95">
        <v>1</v>
      </c>
      <c r="B13" s="80"/>
      <c r="C13" s="3" t="s">
        <v>283</v>
      </c>
      <c r="D13" s="3"/>
      <c r="E13" s="3"/>
      <c r="G13" s="94"/>
      <c r="H13" s="80"/>
      <c r="I13" s="3"/>
      <c r="J13" s="3"/>
      <c r="K13" s="3"/>
    </row>
    <row r="14" spans="1:19" s="84" customFormat="1" ht="15" customHeight="1" x14ac:dyDescent="0.2">
      <c r="A14" s="95">
        <v>2</v>
      </c>
      <c r="B14" s="80"/>
      <c r="C14" s="3" t="s">
        <v>411</v>
      </c>
      <c r="D14" s="3"/>
      <c r="E14" s="3"/>
      <c r="G14" s="94"/>
      <c r="H14" s="81"/>
      <c r="I14" s="3"/>
      <c r="J14" s="3"/>
      <c r="K14" s="3"/>
    </row>
    <row r="15" spans="1:19" s="84" customFormat="1" ht="15" customHeight="1" x14ac:dyDescent="0.2">
      <c r="A15" s="95" t="s">
        <v>383</v>
      </c>
      <c r="B15" s="80"/>
      <c r="C15" s="3" t="s">
        <v>417</v>
      </c>
      <c r="D15" s="3"/>
      <c r="E15" s="3"/>
      <c r="G15" s="94"/>
      <c r="H15" s="80"/>
      <c r="I15" s="3"/>
      <c r="J15" s="3"/>
      <c r="K15" s="3"/>
    </row>
    <row r="16" spans="1:19" s="84" customFormat="1" ht="15" customHeight="1" x14ac:dyDescent="0.2">
      <c r="A16" s="211">
        <v>2</v>
      </c>
      <c r="B16" s="80"/>
      <c r="C16" s="3" t="s">
        <v>416</v>
      </c>
      <c r="D16" s="3"/>
      <c r="E16" s="3"/>
      <c r="G16" s="94"/>
      <c r="H16" s="80"/>
      <c r="I16" s="3"/>
      <c r="J16" s="3"/>
      <c r="K16" s="3"/>
    </row>
    <row r="17" spans="1:11" s="84" customFormat="1" ht="15" customHeight="1" x14ac:dyDescent="0.2">
      <c r="A17" s="211">
        <v>3</v>
      </c>
      <c r="B17" s="80"/>
      <c r="C17" s="3" t="s">
        <v>414</v>
      </c>
      <c r="D17" s="3"/>
      <c r="E17" s="3"/>
      <c r="G17" s="94"/>
      <c r="H17" s="80"/>
      <c r="I17" s="3"/>
      <c r="J17" s="3"/>
      <c r="K17" s="3"/>
    </row>
    <row r="18" spans="1:11" s="84" customFormat="1" ht="15" customHeight="1" x14ac:dyDescent="0.2">
      <c r="A18" s="211">
        <v>4</v>
      </c>
      <c r="B18" s="80"/>
      <c r="C18" s="3" t="s">
        <v>415</v>
      </c>
      <c r="D18" s="3"/>
      <c r="E18" s="3"/>
      <c r="G18" s="94"/>
      <c r="H18" s="80"/>
      <c r="I18" s="3"/>
      <c r="J18" s="3"/>
      <c r="K18" s="3"/>
    </row>
    <row r="19" spans="1:11" s="84" customFormat="1" ht="15" customHeight="1" x14ac:dyDescent="0.2">
      <c r="A19" s="211"/>
      <c r="B19" s="80"/>
      <c r="C19" s="3"/>
      <c r="D19" s="3"/>
      <c r="E19" s="3"/>
      <c r="G19" s="94"/>
      <c r="H19" s="80"/>
      <c r="I19" s="3"/>
      <c r="J19" s="3"/>
      <c r="K19" s="3"/>
    </row>
    <row r="20" spans="1:11" s="84" customFormat="1" ht="15" customHeight="1" x14ac:dyDescent="0.2">
      <c r="A20" s="212"/>
      <c r="B20" s="80"/>
      <c r="D20" s="3"/>
      <c r="E20" s="3"/>
      <c r="G20" s="94"/>
      <c r="H20" s="80"/>
      <c r="I20" s="3"/>
      <c r="J20" s="3"/>
      <c r="K20" s="3"/>
    </row>
    <row r="21" spans="1:11" s="84" customFormat="1" ht="15" customHeight="1" x14ac:dyDescent="0.2">
      <c r="A21" s="94"/>
      <c r="B21" s="80"/>
      <c r="D21" s="3"/>
      <c r="E21" s="3"/>
      <c r="G21" s="94"/>
      <c r="H21" s="80"/>
      <c r="I21" s="3"/>
      <c r="J21" s="3"/>
      <c r="K21" s="3"/>
    </row>
    <row r="22" spans="1:11" s="84" customFormat="1" ht="15" customHeight="1" x14ac:dyDescent="0.2">
      <c r="A22" s="94"/>
      <c r="B22" s="80"/>
      <c r="C22" s="3"/>
      <c r="D22" s="3"/>
      <c r="E22" s="3"/>
      <c r="G22" s="94"/>
      <c r="H22" s="80"/>
      <c r="I22" s="3"/>
      <c r="J22" s="3"/>
      <c r="K22" s="3"/>
    </row>
    <row r="23" spans="1:11" s="84" customFormat="1" ht="15" customHeight="1" x14ac:dyDescent="0.2">
      <c r="A23" s="94"/>
      <c r="B23" s="80"/>
      <c r="C23" s="3"/>
      <c r="D23" s="3"/>
      <c r="E23" s="3"/>
      <c r="G23" s="94"/>
      <c r="H23" s="80"/>
      <c r="I23" s="3"/>
      <c r="J23" s="3"/>
      <c r="K23" s="3"/>
    </row>
    <row r="24" spans="1:11" s="84" customFormat="1" ht="15" customHeight="1" x14ac:dyDescent="0.2">
      <c r="A24" s="94"/>
      <c r="B24" s="80"/>
      <c r="C24" s="3"/>
      <c r="D24" s="3"/>
      <c r="E24" s="3"/>
      <c r="G24" s="94"/>
      <c r="H24" s="80"/>
      <c r="I24" s="3"/>
      <c r="J24" s="3"/>
      <c r="K24" s="3"/>
    </row>
    <row r="25" spans="1:11" s="84" customFormat="1" ht="15" customHeight="1" x14ac:dyDescent="0.2">
      <c r="A25" s="94"/>
      <c r="B25" s="80"/>
      <c r="C25" s="3"/>
      <c r="D25" s="3"/>
      <c r="E25" s="3"/>
      <c r="G25" s="94"/>
      <c r="H25" s="80"/>
      <c r="I25" s="3"/>
      <c r="J25" s="3"/>
      <c r="K25" s="3"/>
    </row>
    <row r="26" spans="1:11" s="84" customFormat="1" ht="15" customHeight="1" x14ac:dyDescent="0.2">
      <c r="A26" s="94"/>
      <c r="B26" s="80"/>
      <c r="C26" s="3"/>
      <c r="D26" s="3"/>
      <c r="E26" s="3"/>
      <c r="G26" s="94"/>
      <c r="H26" s="80"/>
      <c r="I26" s="3"/>
      <c r="J26" s="3"/>
      <c r="K26" s="3"/>
    </row>
    <row r="27" spans="1:11" s="84" customFormat="1" ht="15" customHeight="1" x14ac:dyDescent="0.2">
      <c r="A27" s="94"/>
      <c r="B27" s="80"/>
      <c r="C27" s="3"/>
      <c r="D27" s="3"/>
      <c r="E27" s="3"/>
      <c r="G27" s="94"/>
      <c r="H27" s="80"/>
      <c r="I27" s="3"/>
      <c r="J27" s="3"/>
      <c r="K27" s="3"/>
    </row>
    <row r="28" spans="1:11" s="84" customFormat="1" ht="15" customHeight="1" x14ac:dyDescent="0.2">
      <c r="A28" s="94"/>
      <c r="B28" s="80"/>
      <c r="C28" s="3"/>
      <c r="D28" s="3"/>
      <c r="E28" s="3"/>
      <c r="G28" s="94"/>
      <c r="H28" s="80"/>
      <c r="I28" s="3"/>
      <c r="J28" s="3"/>
      <c r="K28" s="3"/>
    </row>
    <row r="29" spans="1:11" s="84" customFormat="1" ht="15" customHeight="1" x14ac:dyDescent="0.2">
      <c r="A29" s="94"/>
      <c r="B29" s="80"/>
      <c r="C29" s="3"/>
      <c r="D29" s="3"/>
      <c r="E29" s="3"/>
      <c r="G29" s="94"/>
      <c r="H29" s="80"/>
      <c r="I29" s="3"/>
      <c r="J29" s="3"/>
      <c r="K29" s="3"/>
    </row>
    <row r="30" spans="1:11" s="84" customFormat="1" ht="15" customHeight="1" x14ac:dyDescent="0.2">
      <c r="A30" s="94"/>
      <c r="B30" s="80"/>
      <c r="C30" s="3"/>
      <c r="D30" s="3"/>
      <c r="E30" s="3"/>
      <c r="G30" s="94"/>
      <c r="H30" s="80"/>
      <c r="I30" s="3"/>
      <c r="J30" s="3"/>
      <c r="K30" s="3"/>
    </row>
    <row r="31" spans="1:11" s="84" customFormat="1" ht="15" customHeight="1" x14ac:dyDescent="0.2">
      <c r="A31" s="94"/>
      <c r="B31" s="80"/>
      <c r="C31" s="3"/>
      <c r="D31" s="3"/>
      <c r="E31" s="3"/>
      <c r="G31" s="94"/>
      <c r="H31" s="80"/>
      <c r="I31" s="3"/>
      <c r="J31" s="3"/>
      <c r="K31" s="3"/>
    </row>
    <row r="32" spans="1:11" s="84" customFormat="1" ht="15" customHeight="1" x14ac:dyDescent="0.2">
      <c r="A32" s="94"/>
      <c r="B32" s="80"/>
      <c r="C32" s="3"/>
      <c r="D32" s="3"/>
      <c r="E32" s="3"/>
      <c r="G32" s="94"/>
      <c r="H32" s="80"/>
      <c r="I32" s="3"/>
      <c r="J32" s="3"/>
      <c r="K32" s="3"/>
    </row>
    <row r="33" spans="1:11" s="84" customFormat="1" ht="15" customHeight="1" x14ac:dyDescent="0.2">
      <c r="A33" s="94"/>
      <c r="B33" s="80"/>
      <c r="C33" s="3"/>
      <c r="D33" s="3"/>
      <c r="E33" s="3"/>
      <c r="G33" s="94"/>
      <c r="H33" s="80"/>
      <c r="I33" s="3"/>
      <c r="J33" s="3"/>
      <c r="K33" s="3"/>
    </row>
    <row r="34" spans="1:11" s="84" customFormat="1" ht="15" customHeight="1" x14ac:dyDescent="0.2">
      <c r="A34" s="94"/>
      <c r="B34" s="80"/>
      <c r="C34" s="3"/>
      <c r="D34" s="3"/>
      <c r="E34" s="3"/>
      <c r="G34" s="94"/>
      <c r="H34" s="80"/>
      <c r="I34" s="3"/>
      <c r="J34" s="3"/>
      <c r="K34" s="3"/>
    </row>
    <row r="35" spans="1:11" s="84" customFormat="1" ht="15" customHeight="1" x14ac:dyDescent="0.2">
      <c r="A35" s="94"/>
      <c r="B35" s="80"/>
      <c r="C35" s="3"/>
      <c r="D35" s="3"/>
      <c r="E35" s="3"/>
      <c r="G35" s="94"/>
      <c r="H35" s="81"/>
      <c r="I35" s="3"/>
      <c r="J35" s="3"/>
      <c r="K35" s="3"/>
    </row>
    <row r="36" spans="1:11" s="84" customFormat="1" ht="15" customHeight="1" x14ac:dyDescent="0.2">
      <c r="A36" s="94"/>
      <c r="B36" s="80"/>
      <c r="C36" s="3"/>
      <c r="D36" s="3"/>
      <c r="E36" s="3"/>
      <c r="G36" s="94"/>
      <c r="H36" s="80"/>
      <c r="I36" s="3"/>
      <c r="J36" s="3"/>
      <c r="K36" s="3"/>
    </row>
    <row r="37" spans="1:11" s="84" customFormat="1" ht="15" customHeight="1" x14ac:dyDescent="0.2">
      <c r="A37" s="94"/>
      <c r="B37" s="80"/>
      <c r="C37" s="3"/>
      <c r="D37" s="3"/>
      <c r="E37" s="3"/>
      <c r="G37" s="94"/>
      <c r="H37" s="81"/>
      <c r="I37" s="3"/>
      <c r="J37" s="3"/>
      <c r="K37" s="3"/>
    </row>
    <row r="38" spans="1:11" s="84" customFormat="1" ht="15" customHeight="1" x14ac:dyDescent="0.2">
      <c r="A38" s="94"/>
      <c r="B38" s="80"/>
      <c r="C38" s="3"/>
      <c r="D38" s="3"/>
      <c r="E38" s="3"/>
      <c r="G38" s="94"/>
      <c r="H38" s="80"/>
      <c r="I38" s="3"/>
      <c r="J38" s="3"/>
      <c r="K38" s="3"/>
    </row>
    <row r="39" spans="1:11" s="84" customFormat="1" ht="15" customHeight="1" x14ac:dyDescent="0.2">
      <c r="A39" s="94"/>
      <c r="B39" s="80"/>
      <c r="C39" s="3"/>
      <c r="D39" s="3"/>
      <c r="E39" s="3"/>
      <c r="G39" s="94"/>
      <c r="H39" s="80"/>
      <c r="I39" s="3"/>
      <c r="J39" s="3"/>
      <c r="K39" s="3"/>
    </row>
    <row r="40" spans="1:11" s="84" customFormat="1" ht="15" customHeight="1" x14ac:dyDescent="0.2">
      <c r="A40" s="94"/>
      <c r="B40" s="80"/>
      <c r="C40" s="3"/>
      <c r="D40" s="3"/>
      <c r="E40" s="3"/>
      <c r="G40" s="94"/>
      <c r="H40" s="80"/>
      <c r="I40" s="3"/>
      <c r="J40" s="3"/>
      <c r="K40" s="3"/>
    </row>
    <row r="41" spans="1:11" s="84" customFormat="1" ht="15" customHeight="1" x14ac:dyDescent="0.2">
      <c r="A41" s="94"/>
      <c r="B41" s="80"/>
      <c r="C41" s="3"/>
      <c r="D41" s="3"/>
      <c r="E41" s="3"/>
      <c r="G41" s="94"/>
      <c r="H41" s="80"/>
      <c r="I41" s="3"/>
      <c r="J41" s="3"/>
      <c r="K41" s="3"/>
    </row>
    <row r="42" spans="1:11" s="84" customFormat="1" ht="15" customHeight="1" x14ac:dyDescent="0.2">
      <c r="A42" s="94"/>
      <c r="B42" s="81"/>
      <c r="C42" s="3"/>
      <c r="D42" s="3"/>
      <c r="E42" s="3"/>
      <c r="G42" s="94"/>
      <c r="H42" s="80"/>
      <c r="I42" s="3"/>
      <c r="J42" s="3"/>
      <c r="K42" s="3"/>
    </row>
    <row r="43" spans="1:11" s="84" customFormat="1" ht="15" customHeight="1" x14ac:dyDescent="0.2">
      <c r="A43" s="94"/>
      <c r="B43" s="80"/>
      <c r="C43" s="3"/>
      <c r="D43" s="3"/>
      <c r="E43" s="3"/>
      <c r="G43" s="94"/>
      <c r="H43" s="81"/>
      <c r="I43" s="3"/>
      <c r="J43" s="3"/>
      <c r="K43" s="3"/>
    </row>
    <row r="44" spans="1:11" s="84" customFormat="1" ht="15" customHeight="1" x14ac:dyDescent="0.2">
      <c r="A44" s="94"/>
      <c r="B44" s="80"/>
      <c r="C44" s="3"/>
      <c r="D44" s="3"/>
      <c r="E44" s="3"/>
      <c r="G44" s="94"/>
      <c r="H44" s="80"/>
      <c r="I44" s="3"/>
      <c r="J44" s="3"/>
      <c r="K44" s="3"/>
    </row>
    <row r="45" spans="1:11" s="84" customFormat="1" ht="15" customHeight="1" x14ac:dyDescent="0.2">
      <c r="A45" s="94"/>
      <c r="B45" s="80"/>
      <c r="C45" s="3"/>
      <c r="D45" s="3"/>
      <c r="E45" s="3"/>
      <c r="G45" s="94"/>
      <c r="H45" s="80"/>
      <c r="I45" s="3"/>
      <c r="J45" s="3"/>
      <c r="K45" s="3"/>
    </row>
    <row r="46" spans="1:11" s="84" customFormat="1" ht="5.0999999999999996" customHeight="1" x14ac:dyDescent="0.2">
      <c r="G46" s="94"/>
      <c r="H46" s="80"/>
      <c r="I46" s="3"/>
      <c r="J46" s="3"/>
      <c r="K46" s="3"/>
    </row>
    <row r="47" spans="1:11" s="84" customFormat="1" ht="9.9499999999999993" customHeight="1" x14ac:dyDescent="0.2">
      <c r="A47" s="80"/>
      <c r="B47" s="80"/>
      <c r="C47" s="3"/>
      <c r="D47" s="3"/>
      <c r="E47" s="3"/>
    </row>
    <row r="48" spans="1:11" s="84" customFormat="1" ht="9.9499999999999993" customHeight="1" x14ac:dyDescent="0.2">
      <c r="A48" s="80"/>
      <c r="B48" s="80"/>
      <c r="C48" s="3"/>
      <c r="D48" s="3"/>
      <c r="E48" s="3"/>
    </row>
    <row r="49" spans="1:11" s="84" customFormat="1" ht="12.75" customHeight="1" x14ac:dyDescent="0.2">
      <c r="A49" s="234" t="s">
        <v>442</v>
      </c>
      <c r="B49" s="234"/>
      <c r="C49" s="234"/>
      <c r="D49" s="234"/>
      <c r="E49" s="234"/>
      <c r="F49" s="234"/>
      <c r="G49" s="234"/>
      <c r="H49" s="234"/>
      <c r="I49" s="234"/>
      <c r="J49" s="234"/>
      <c r="K49" s="234"/>
    </row>
    <row r="50" spans="1:11" s="84" customFormat="1" ht="3.95" customHeight="1" x14ac:dyDescent="0.2">
      <c r="A50" s="80"/>
      <c r="B50" s="80"/>
      <c r="C50" s="3"/>
      <c r="D50" s="3"/>
      <c r="E50" s="3"/>
    </row>
    <row r="51" spans="1:11" s="84" customFormat="1" ht="36.75" customHeight="1" x14ac:dyDescent="0.2">
      <c r="A51" s="234" t="s">
        <v>25</v>
      </c>
      <c r="B51" s="234"/>
      <c r="C51" s="234"/>
      <c r="D51" s="234"/>
      <c r="E51" s="234"/>
      <c r="F51" s="234"/>
      <c r="G51" s="234"/>
      <c r="H51" s="234"/>
      <c r="I51" s="234"/>
      <c r="J51" s="234"/>
      <c r="K51" s="234"/>
    </row>
    <row r="52" spans="1:11" x14ac:dyDescent="0.2">
      <c r="A52" s="31"/>
      <c r="B52" s="31"/>
      <c r="C52" s="31"/>
      <c r="D52" s="31"/>
      <c r="E52" s="31"/>
      <c r="F52" s="31"/>
      <c r="G52" s="31"/>
      <c r="H52" s="31"/>
      <c r="I52" s="31"/>
      <c r="J52" s="31"/>
      <c r="K52" s="31"/>
    </row>
  </sheetData>
  <mergeCells count="4">
    <mergeCell ref="A6:K6"/>
    <mergeCell ref="A49:K49"/>
    <mergeCell ref="A51:K51"/>
    <mergeCell ref="F3:K3"/>
  </mergeCells>
  <phoneticPr fontId="0" type="noConversion"/>
  <printOptions horizontalCentered="1"/>
  <pageMargins left="0.35" right="0.35" top="0.35" bottom="0.35" header="0.5" footer="0.5"/>
  <pageSetup orientation="portrait" r:id="rId1"/>
  <headerFooter alignWithMargins="0"/>
  <ignoredErrors>
    <ignoredError sqref="A12:A13 A15" numberStoredAsText="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Q358"/>
  <sheetViews>
    <sheetView tabSelected="1" zoomScale="117" zoomScaleNormal="117" zoomScaleSheetLayoutView="100" workbookViewId="0">
      <pane xSplit="14" ySplit="18" topLeftCell="O19" activePane="bottomRight" state="frozen"/>
      <selection pane="topRight" activeCell="O1" sqref="O1"/>
      <selection pane="bottomLeft" activeCell="A19" sqref="A19"/>
      <selection pane="bottomRight" activeCell="O19" sqref="O19"/>
    </sheetView>
  </sheetViews>
  <sheetFormatPr defaultRowHeight="11.25" x14ac:dyDescent="0.2"/>
  <cols>
    <col min="1" max="1" width="1.28515625" style="2" customWidth="1"/>
    <col min="2" max="2" width="15.5703125" style="2" customWidth="1"/>
    <col min="3" max="3" width="3.140625" style="2" customWidth="1"/>
    <col min="4" max="4" width="5.140625" style="2" customWidth="1"/>
    <col min="5" max="5" width="9.42578125" style="2" customWidth="1"/>
    <col min="6" max="6" width="0.7109375" style="2" customWidth="1"/>
    <col min="7" max="7" width="4.85546875" style="2" customWidth="1"/>
    <col min="8" max="8" width="5.7109375" style="2" customWidth="1"/>
    <col min="9" max="15" width="4.85546875" style="2" customWidth="1"/>
    <col min="16" max="16" width="4.85546875" style="8" customWidth="1"/>
    <col min="17" max="17" width="4.5703125" style="1" customWidth="1"/>
    <col min="18" max="18" width="3" style="2" customWidth="1"/>
    <col min="19" max="19" width="6.7109375" style="22" customWidth="1"/>
    <col min="20" max="20" width="3.7109375" style="2" customWidth="1"/>
    <col min="21" max="21" width="4" style="9" customWidth="1"/>
    <col min="22" max="22" width="3.28515625" style="92" customWidth="1"/>
    <col min="23" max="23" width="3.85546875" style="57" customWidth="1"/>
    <col min="24" max="24" width="6.7109375" style="16" customWidth="1"/>
    <col min="25" max="25" width="1" style="92" customWidth="1"/>
    <col min="26" max="26" width="3.7109375" style="42" customWidth="1"/>
    <col min="27" max="27" width="6.7109375" style="42" customWidth="1"/>
    <col min="28" max="28" width="5.140625" style="61" customWidth="1"/>
    <col min="29" max="29" width="6.7109375" style="18" customWidth="1"/>
    <col min="30" max="30" width="5.140625" style="16" customWidth="1"/>
    <col min="31" max="31" width="4.5703125" style="67" customWidth="1"/>
    <col min="32" max="32" width="4.140625" style="67" customWidth="1"/>
    <col min="33" max="33" width="6.7109375" style="18" customWidth="1"/>
    <col min="34" max="34" width="1" style="92" customWidth="1"/>
    <col min="35" max="35" width="4.28515625" style="132" customWidth="1"/>
    <col min="36" max="39" width="6.7109375" style="18" customWidth="1"/>
    <col min="40" max="40" width="1" style="2" customWidth="1"/>
    <col min="41" max="41" width="2" style="2" customWidth="1"/>
    <col min="42" max="16384" width="9.140625" style="2"/>
  </cols>
  <sheetData>
    <row r="1" spans="2:41" s="3" customFormat="1" ht="9.9499999999999993" hidden="1" customHeight="1" x14ac:dyDescent="0.2">
      <c r="B1" s="118" t="s">
        <v>256</v>
      </c>
      <c r="D1" s="40"/>
      <c r="E1" s="75" t="s">
        <v>21</v>
      </c>
      <c r="F1" s="75"/>
      <c r="G1" s="30" t="s">
        <v>43</v>
      </c>
      <c r="H1" s="30"/>
      <c r="I1" s="30"/>
      <c r="J1" s="30"/>
      <c r="K1" s="30"/>
      <c r="L1" s="30"/>
      <c r="M1" s="30"/>
      <c r="N1" s="30"/>
      <c r="P1" s="75"/>
      <c r="Q1" s="91"/>
      <c r="R1" s="29"/>
      <c r="S1" s="39">
        <f t="shared" ref="S1:S7" si="0">IF(Suggested="Yes",AA1,AG1)</f>
        <v>0</v>
      </c>
      <c r="T1" s="37" t="s">
        <v>42</v>
      </c>
      <c r="U1" s="5" t="str">
        <f>+Instructions!$B$3</f>
        <v>N</v>
      </c>
      <c r="V1" s="52"/>
      <c r="W1" s="56">
        <f>+Instructions!$C$22</f>
        <v>0</v>
      </c>
      <c r="X1" s="17">
        <f t="shared" ref="X1:X7" si="1">ROUND($AA1*(1-W1)+0.004999,2)</f>
        <v>0</v>
      </c>
      <c r="Y1" s="52"/>
      <c r="Z1" s="6" t="s">
        <v>472</v>
      </c>
      <c r="AA1" s="39">
        <v>0</v>
      </c>
      <c r="AB1" s="60">
        <f t="shared" ref="AB1:AC7" si="2">+W1</f>
        <v>0</v>
      </c>
      <c r="AC1" s="17">
        <f t="shared" si="2"/>
        <v>0</v>
      </c>
      <c r="AD1" s="12" t="e">
        <f t="shared" ref="AD1:AD7" si="3">(AG1-AC1)/AG1</f>
        <v>#DIV/0!</v>
      </c>
      <c r="AE1" s="126"/>
      <c r="AF1" s="133">
        <v>1</v>
      </c>
      <c r="AG1" s="38">
        <f t="shared" ref="AG1:AG7" si="4">SUM(AJ1:AL1)+AE1</f>
        <v>0</v>
      </c>
      <c r="AH1" s="52"/>
      <c r="AJ1" s="17">
        <f t="shared" ref="AJ1:AJ7" si="5">ROUND(AC1/(1-VLOOKUP(AF1,Group,2,FALSE)),2)</f>
        <v>0</v>
      </c>
      <c r="AK1" s="17">
        <f t="shared" ref="AK1:AK7" si="6">IF(VLOOKUP(AF1,Group,5,FALSE)="YES",VLOOKUP(ROUND(ROUND(AJ1,1)-AJ1,2),Round,2,FALSE)+VLOOKUP(AF1,Group,6,FALSE),0)</f>
        <v>0</v>
      </c>
      <c r="AL1" s="17">
        <f t="shared" ref="AL1:AL7" si="7">IF(VLOOKUP(AF1,Group,7,FALSE)="",0,ROUND(AJ1-0.04999,1)-AJ1+AM1)</f>
        <v>0</v>
      </c>
      <c r="AM1" s="17" t="str">
        <f t="shared" ref="AM1:AM7" si="8">IF(VLOOKUP(AF1,Group,7,FALSE)="","",VLOOKUP(AF1,Group,7,FALSE))</f>
        <v/>
      </c>
      <c r="AO1" s="103" t="s">
        <v>54</v>
      </c>
    </row>
    <row r="2" spans="2:41" s="3" customFormat="1" ht="9.9499999999999993" hidden="1" customHeight="1" x14ac:dyDescent="0.2">
      <c r="B2" s="119" t="s">
        <v>257</v>
      </c>
      <c r="D2" s="40"/>
      <c r="E2" s="75" t="s">
        <v>21</v>
      </c>
      <c r="F2" s="75"/>
      <c r="G2" s="30" t="s">
        <v>22</v>
      </c>
      <c r="H2" s="30"/>
      <c r="I2" s="30" t="s">
        <v>23</v>
      </c>
      <c r="J2" s="30"/>
      <c r="K2" s="30"/>
      <c r="L2" s="30"/>
      <c r="M2" s="30"/>
      <c r="N2" s="30"/>
      <c r="P2" s="75"/>
      <c r="Q2" s="91"/>
      <c r="R2" s="29"/>
      <c r="S2" s="39">
        <f t="shared" si="0"/>
        <v>0</v>
      </c>
      <c r="T2" s="37" t="s">
        <v>42</v>
      </c>
      <c r="U2" s="5" t="str">
        <f>+Instructions!$B$3</f>
        <v>N</v>
      </c>
      <c r="V2" s="52"/>
      <c r="W2" s="56">
        <f>+Instructions!$C$22</f>
        <v>0</v>
      </c>
      <c r="X2" s="39">
        <f t="shared" si="1"/>
        <v>0</v>
      </c>
      <c r="Y2" s="52"/>
      <c r="Z2" s="6" t="s">
        <v>472</v>
      </c>
      <c r="AA2" s="39">
        <v>0</v>
      </c>
      <c r="AB2" s="60">
        <f t="shared" si="2"/>
        <v>0</v>
      </c>
      <c r="AC2" s="39">
        <f t="shared" si="2"/>
        <v>0</v>
      </c>
      <c r="AD2" s="60" t="e">
        <f t="shared" si="3"/>
        <v>#DIV/0!</v>
      </c>
      <c r="AE2" s="126"/>
      <c r="AF2" s="135">
        <v>2</v>
      </c>
      <c r="AG2" s="44">
        <f t="shared" si="4"/>
        <v>0</v>
      </c>
      <c r="AH2" s="52"/>
      <c r="AJ2" s="17">
        <f t="shared" si="5"/>
        <v>0</v>
      </c>
      <c r="AK2" s="17">
        <f t="shared" si="6"/>
        <v>0</v>
      </c>
      <c r="AL2" s="17">
        <f t="shared" si="7"/>
        <v>0</v>
      </c>
      <c r="AM2" s="17" t="str">
        <f t="shared" si="8"/>
        <v/>
      </c>
      <c r="AO2" s="103" t="s">
        <v>54</v>
      </c>
    </row>
    <row r="3" spans="2:41" s="3" customFormat="1" ht="9.9499999999999993" hidden="1" customHeight="1" x14ac:dyDescent="0.2">
      <c r="B3" s="117" t="s">
        <v>258</v>
      </c>
      <c r="D3" s="40"/>
      <c r="E3" s="75" t="s">
        <v>21</v>
      </c>
      <c r="F3" s="75"/>
      <c r="G3" s="30" t="s">
        <v>22</v>
      </c>
      <c r="H3" s="30"/>
      <c r="I3" s="30" t="s">
        <v>23</v>
      </c>
      <c r="J3" s="30"/>
      <c r="K3" s="30"/>
      <c r="L3" s="30"/>
      <c r="M3" s="30"/>
      <c r="N3" s="30"/>
      <c r="P3" s="75"/>
      <c r="Q3" s="91"/>
      <c r="R3" s="29"/>
      <c r="S3" s="39">
        <f t="shared" si="0"/>
        <v>0</v>
      </c>
      <c r="T3" s="37" t="s">
        <v>42</v>
      </c>
      <c r="U3" s="5" t="str">
        <f>+Instructions!$B$3</f>
        <v>N</v>
      </c>
      <c r="V3" s="52"/>
      <c r="W3" s="56">
        <f>+Instructions!$C$22</f>
        <v>0</v>
      </c>
      <c r="X3" s="17">
        <f t="shared" si="1"/>
        <v>0</v>
      </c>
      <c r="Y3" s="52"/>
      <c r="Z3" s="6" t="s">
        <v>472</v>
      </c>
      <c r="AA3" s="39">
        <v>0</v>
      </c>
      <c r="AB3" s="60">
        <f t="shared" si="2"/>
        <v>0</v>
      </c>
      <c r="AC3" s="17">
        <f t="shared" si="2"/>
        <v>0</v>
      </c>
      <c r="AD3" s="12" t="e">
        <f t="shared" si="3"/>
        <v>#DIV/0!</v>
      </c>
      <c r="AE3" s="126"/>
      <c r="AF3" s="134">
        <v>3</v>
      </c>
      <c r="AG3" s="53">
        <f t="shared" si="4"/>
        <v>0</v>
      </c>
      <c r="AH3" s="52"/>
      <c r="AJ3" s="17">
        <f t="shared" si="5"/>
        <v>0</v>
      </c>
      <c r="AK3" s="17">
        <f t="shared" si="6"/>
        <v>0</v>
      </c>
      <c r="AL3" s="17">
        <f t="shared" si="7"/>
        <v>0</v>
      </c>
      <c r="AM3" s="17" t="str">
        <f t="shared" si="8"/>
        <v/>
      </c>
      <c r="AO3" s="103" t="s">
        <v>54</v>
      </c>
    </row>
    <row r="4" spans="2:41" s="3" customFormat="1" ht="9.9499999999999993" hidden="1" customHeight="1" x14ac:dyDescent="0.2">
      <c r="B4" s="120" t="s">
        <v>419</v>
      </c>
      <c r="D4" s="40"/>
      <c r="E4" s="75" t="s">
        <v>21</v>
      </c>
      <c r="F4" s="75"/>
      <c r="G4" s="30" t="s">
        <v>22</v>
      </c>
      <c r="H4" s="30"/>
      <c r="I4" s="30" t="s">
        <v>23</v>
      </c>
      <c r="J4" s="30"/>
      <c r="K4" s="30"/>
      <c r="L4" s="30"/>
      <c r="M4" s="30"/>
      <c r="N4" s="30"/>
      <c r="P4" s="75"/>
      <c r="Q4" s="91"/>
      <c r="R4" s="29"/>
      <c r="S4" s="39">
        <f t="shared" si="0"/>
        <v>0</v>
      </c>
      <c r="T4" s="37" t="s">
        <v>42</v>
      </c>
      <c r="U4" s="5" t="str">
        <f>+Instructions!$B$3</f>
        <v>N</v>
      </c>
      <c r="V4" s="52"/>
      <c r="W4" s="56">
        <f>+Instructions!$C$22</f>
        <v>0</v>
      </c>
      <c r="X4" s="17">
        <f t="shared" si="1"/>
        <v>0</v>
      </c>
      <c r="Y4" s="52"/>
      <c r="Z4" s="6" t="s">
        <v>472</v>
      </c>
      <c r="AA4" s="39">
        <v>0</v>
      </c>
      <c r="AB4" s="60">
        <f t="shared" si="2"/>
        <v>0</v>
      </c>
      <c r="AC4" s="17">
        <f t="shared" si="2"/>
        <v>0</v>
      </c>
      <c r="AD4" s="12" t="e">
        <f t="shared" si="3"/>
        <v>#DIV/0!</v>
      </c>
      <c r="AE4" s="126"/>
      <c r="AF4" s="136">
        <v>4</v>
      </c>
      <c r="AG4" s="113">
        <f t="shared" si="4"/>
        <v>0</v>
      </c>
      <c r="AH4" s="52"/>
      <c r="AJ4" s="17">
        <f t="shared" si="5"/>
        <v>0</v>
      </c>
      <c r="AK4" s="17">
        <f t="shared" si="6"/>
        <v>0</v>
      </c>
      <c r="AL4" s="17">
        <f t="shared" si="7"/>
        <v>0</v>
      </c>
      <c r="AM4" s="17" t="str">
        <f t="shared" si="8"/>
        <v/>
      </c>
      <c r="AO4" s="103" t="s">
        <v>54</v>
      </c>
    </row>
    <row r="5" spans="2:41" s="3" customFormat="1" ht="9.9499999999999993" hidden="1" customHeight="1" x14ac:dyDescent="0.2">
      <c r="B5" s="121" t="s">
        <v>420</v>
      </c>
      <c r="D5" s="40"/>
      <c r="E5" s="75" t="s">
        <v>21</v>
      </c>
      <c r="F5" s="75"/>
      <c r="G5" s="30" t="s">
        <v>22</v>
      </c>
      <c r="H5" s="30"/>
      <c r="I5" s="30" t="s">
        <v>23</v>
      </c>
      <c r="J5" s="30"/>
      <c r="K5" s="30"/>
      <c r="L5" s="30"/>
      <c r="M5" s="30"/>
      <c r="N5" s="30"/>
      <c r="P5" s="75"/>
      <c r="Q5" s="91"/>
      <c r="R5" s="29"/>
      <c r="S5" s="39">
        <f t="shared" si="0"/>
        <v>0</v>
      </c>
      <c r="T5" s="37" t="s">
        <v>42</v>
      </c>
      <c r="U5" s="5" t="str">
        <f>+Instructions!$B$3</f>
        <v>N</v>
      </c>
      <c r="V5" s="52"/>
      <c r="W5" s="56">
        <f>+Instructions!$C$22</f>
        <v>0</v>
      </c>
      <c r="X5" s="17">
        <f t="shared" si="1"/>
        <v>0</v>
      </c>
      <c r="Y5" s="52"/>
      <c r="Z5" s="6" t="s">
        <v>472</v>
      </c>
      <c r="AA5" s="39">
        <v>0</v>
      </c>
      <c r="AB5" s="60">
        <f t="shared" si="2"/>
        <v>0</v>
      </c>
      <c r="AC5" s="17">
        <f t="shared" si="2"/>
        <v>0</v>
      </c>
      <c r="AD5" s="12" t="e">
        <f t="shared" si="3"/>
        <v>#DIV/0!</v>
      </c>
      <c r="AE5" s="126"/>
      <c r="AF5" s="137">
        <v>5</v>
      </c>
      <c r="AG5" s="114">
        <f t="shared" si="4"/>
        <v>0</v>
      </c>
      <c r="AH5" s="52"/>
      <c r="AJ5" s="17">
        <f t="shared" si="5"/>
        <v>0</v>
      </c>
      <c r="AK5" s="17">
        <f t="shared" si="6"/>
        <v>0</v>
      </c>
      <c r="AL5" s="17">
        <f t="shared" si="7"/>
        <v>0</v>
      </c>
      <c r="AM5" s="17" t="str">
        <f t="shared" si="8"/>
        <v/>
      </c>
      <c r="AO5" s="103" t="s">
        <v>54</v>
      </c>
    </row>
    <row r="6" spans="2:41" s="3" customFormat="1" ht="9.9499999999999993" hidden="1" customHeight="1" x14ac:dyDescent="0.2">
      <c r="B6" s="122" t="s">
        <v>421</v>
      </c>
      <c r="D6" s="40"/>
      <c r="E6" s="75" t="s">
        <v>21</v>
      </c>
      <c r="F6" s="75"/>
      <c r="G6" s="30" t="s">
        <v>22</v>
      </c>
      <c r="H6" s="30"/>
      <c r="I6" s="30" t="s">
        <v>23</v>
      </c>
      <c r="J6" s="30"/>
      <c r="K6" s="30"/>
      <c r="L6" s="30"/>
      <c r="M6" s="30"/>
      <c r="N6" s="30"/>
      <c r="P6" s="75"/>
      <c r="Q6" s="91"/>
      <c r="R6" s="29"/>
      <c r="S6" s="39">
        <f t="shared" si="0"/>
        <v>0</v>
      </c>
      <c r="T6" s="37" t="s">
        <v>42</v>
      </c>
      <c r="U6" s="5" t="str">
        <f>+Instructions!$B$3</f>
        <v>N</v>
      </c>
      <c r="V6" s="52"/>
      <c r="W6" s="56">
        <f>+Instructions!$C$22</f>
        <v>0</v>
      </c>
      <c r="X6" s="17">
        <f t="shared" si="1"/>
        <v>0</v>
      </c>
      <c r="Y6" s="52"/>
      <c r="Z6" s="6" t="s">
        <v>472</v>
      </c>
      <c r="AA6" s="39">
        <v>0</v>
      </c>
      <c r="AB6" s="60">
        <f t="shared" si="2"/>
        <v>0</v>
      </c>
      <c r="AC6" s="17">
        <f t="shared" si="2"/>
        <v>0</v>
      </c>
      <c r="AD6" s="12" t="e">
        <f t="shared" si="3"/>
        <v>#DIV/0!</v>
      </c>
      <c r="AE6" s="126"/>
      <c r="AF6" s="138">
        <v>6</v>
      </c>
      <c r="AG6" s="115">
        <f t="shared" si="4"/>
        <v>0</v>
      </c>
      <c r="AH6" s="52"/>
      <c r="AJ6" s="17">
        <f t="shared" si="5"/>
        <v>0</v>
      </c>
      <c r="AK6" s="17">
        <f t="shared" si="6"/>
        <v>0</v>
      </c>
      <c r="AL6" s="17">
        <f t="shared" si="7"/>
        <v>0</v>
      </c>
      <c r="AM6" s="17" t="str">
        <f t="shared" si="8"/>
        <v/>
      </c>
      <c r="AO6" s="103" t="s">
        <v>54</v>
      </c>
    </row>
    <row r="7" spans="2:41" s="3" customFormat="1" ht="9.9499999999999993" hidden="1" customHeight="1" x14ac:dyDescent="0.2">
      <c r="B7" s="123" t="s">
        <v>422</v>
      </c>
      <c r="D7" s="40"/>
      <c r="E7" s="75" t="s">
        <v>21</v>
      </c>
      <c r="F7" s="75"/>
      <c r="G7" s="30" t="s">
        <v>22</v>
      </c>
      <c r="H7" s="30"/>
      <c r="I7" s="30" t="s">
        <v>23</v>
      </c>
      <c r="J7" s="30"/>
      <c r="K7" s="30"/>
      <c r="L7" s="30"/>
      <c r="M7" s="30"/>
      <c r="N7" s="30"/>
      <c r="P7" s="75"/>
      <c r="Q7" s="91"/>
      <c r="R7" s="29"/>
      <c r="S7" s="39">
        <f t="shared" si="0"/>
        <v>0</v>
      </c>
      <c r="T7" s="37" t="s">
        <v>42</v>
      </c>
      <c r="U7" s="5" t="str">
        <f>+Instructions!$B$3</f>
        <v>N</v>
      </c>
      <c r="V7" s="52"/>
      <c r="W7" s="56">
        <f>+Instructions!$C$22</f>
        <v>0</v>
      </c>
      <c r="X7" s="17">
        <f t="shared" si="1"/>
        <v>0</v>
      </c>
      <c r="Y7" s="52"/>
      <c r="Z7" s="6" t="s">
        <v>472</v>
      </c>
      <c r="AA7" s="39">
        <v>0</v>
      </c>
      <c r="AB7" s="60">
        <f t="shared" si="2"/>
        <v>0</v>
      </c>
      <c r="AC7" s="17">
        <f t="shared" si="2"/>
        <v>0</v>
      </c>
      <c r="AD7" s="12" t="e">
        <f t="shared" si="3"/>
        <v>#DIV/0!</v>
      </c>
      <c r="AE7" s="126"/>
      <c r="AF7" s="139">
        <v>7</v>
      </c>
      <c r="AG7" s="116">
        <f t="shared" si="4"/>
        <v>0</v>
      </c>
      <c r="AH7" s="52"/>
      <c r="AJ7" s="17">
        <f t="shared" si="5"/>
        <v>0</v>
      </c>
      <c r="AK7" s="17">
        <f t="shared" si="6"/>
        <v>0</v>
      </c>
      <c r="AL7" s="17">
        <f t="shared" si="7"/>
        <v>0</v>
      </c>
      <c r="AM7" s="17" t="str">
        <f t="shared" si="8"/>
        <v/>
      </c>
      <c r="AO7" s="103" t="s">
        <v>54</v>
      </c>
    </row>
    <row r="8" spans="2:41" s="3" customFormat="1" ht="9.9499999999999993" hidden="1" customHeight="1" x14ac:dyDescent="0.2">
      <c r="B8" s="124" t="s">
        <v>52</v>
      </c>
      <c r="D8" s="40"/>
      <c r="E8" s="75"/>
      <c r="F8" s="75"/>
      <c r="G8" s="30"/>
      <c r="H8" s="30"/>
      <c r="I8" s="30"/>
      <c r="J8" s="30"/>
      <c r="K8" s="30"/>
      <c r="L8" s="30"/>
      <c r="M8" s="30"/>
      <c r="N8" s="30"/>
      <c r="P8" s="75"/>
      <c r="Q8" s="91" t="s">
        <v>11</v>
      </c>
      <c r="R8" s="29" t="s">
        <v>47</v>
      </c>
      <c r="S8" s="39">
        <v>1000</v>
      </c>
      <c r="T8" s="37" t="s">
        <v>53</v>
      </c>
      <c r="U8" s="37"/>
      <c r="V8" s="52"/>
      <c r="W8" s="56">
        <v>0.1</v>
      </c>
      <c r="X8" s="39">
        <v>1000</v>
      </c>
      <c r="Y8" s="52"/>
      <c r="Z8" s="39" t="s">
        <v>53</v>
      </c>
      <c r="AA8" s="39">
        <v>1000</v>
      </c>
      <c r="AB8" s="60">
        <v>0.1</v>
      </c>
      <c r="AC8" s="39">
        <v>1000</v>
      </c>
      <c r="AD8" s="60">
        <v>0.1</v>
      </c>
      <c r="AE8" s="76">
        <v>10</v>
      </c>
      <c r="AF8" s="76"/>
      <c r="AG8" s="39">
        <v>1000</v>
      </c>
      <c r="AH8" s="52"/>
      <c r="AI8" s="130"/>
      <c r="AJ8" s="39"/>
      <c r="AK8" s="39"/>
      <c r="AL8" s="39"/>
      <c r="AM8" s="39"/>
      <c r="AO8" s="103" t="s">
        <v>54</v>
      </c>
    </row>
    <row r="9" spans="2:41" s="3" customFormat="1" ht="12.75" hidden="1" x14ac:dyDescent="0.2">
      <c r="C9" s="32"/>
      <c r="D9" s="32"/>
      <c r="E9" s="32"/>
      <c r="F9" s="32"/>
      <c r="G9" s="32"/>
      <c r="H9" s="32"/>
      <c r="I9" s="32"/>
      <c r="J9" s="32"/>
      <c r="K9" s="32"/>
      <c r="L9" s="32"/>
      <c r="M9" s="32"/>
      <c r="N9" s="32"/>
      <c r="O9" s="32"/>
      <c r="P9" s="13"/>
      <c r="Q9" s="33"/>
      <c r="R9" s="32"/>
      <c r="S9" s="34"/>
      <c r="T9" s="32"/>
      <c r="U9" s="43"/>
      <c r="V9" s="52"/>
      <c r="W9" s="93"/>
      <c r="X9" s="46"/>
      <c r="Y9" s="52"/>
      <c r="Z9" s="44"/>
      <c r="AA9" s="44"/>
      <c r="AB9" s="45"/>
      <c r="AC9" s="44"/>
      <c r="AD9" s="46"/>
      <c r="AE9" s="62"/>
      <c r="AF9" s="62"/>
      <c r="AG9" s="44"/>
      <c r="AH9" s="52"/>
      <c r="AI9" s="131"/>
      <c r="AJ9" s="44"/>
      <c r="AK9" s="44"/>
      <c r="AL9" s="44"/>
      <c r="AM9" s="44"/>
      <c r="AN9" s="32"/>
      <c r="AO9" s="103" t="s">
        <v>54</v>
      </c>
    </row>
    <row r="10" spans="2:41" s="3" customFormat="1" ht="9.9499999999999993" hidden="1" customHeight="1" x14ac:dyDescent="0.2">
      <c r="I10" s="6"/>
      <c r="J10" s="6"/>
      <c r="K10" s="6"/>
      <c r="L10" s="6"/>
      <c r="M10" s="6"/>
      <c r="N10" s="6"/>
      <c r="O10" s="251" t="s">
        <v>20</v>
      </c>
      <c r="P10" s="252"/>
      <c r="Q10" s="252"/>
      <c r="R10" s="252"/>
      <c r="S10" s="252"/>
      <c r="T10" s="253"/>
      <c r="U10" s="19"/>
      <c r="V10" s="52"/>
      <c r="W10" s="239" t="s">
        <v>40</v>
      </c>
      <c r="X10" s="239"/>
      <c r="Y10" s="52"/>
      <c r="Z10" s="240" t="s">
        <v>41</v>
      </c>
      <c r="AA10" s="240"/>
      <c r="AB10" s="240"/>
      <c r="AC10" s="240"/>
      <c r="AD10" s="240"/>
      <c r="AE10" s="240"/>
      <c r="AF10" s="240"/>
      <c r="AG10" s="240"/>
      <c r="AH10" s="52"/>
      <c r="AI10" s="95"/>
      <c r="AO10" s="103" t="s">
        <v>54</v>
      </c>
    </row>
    <row r="11" spans="2:41" s="30" customFormat="1" ht="9.9499999999999993" hidden="1" customHeight="1" x14ac:dyDescent="0.2">
      <c r="D11" s="23" t="s">
        <v>9</v>
      </c>
      <c r="E11" s="24"/>
      <c r="F11" s="24"/>
      <c r="G11" s="24"/>
      <c r="H11" s="24"/>
      <c r="I11" s="25"/>
      <c r="J11" s="25"/>
      <c r="K11" s="25"/>
      <c r="L11" s="25"/>
      <c r="M11" s="25"/>
      <c r="N11" s="25"/>
      <c r="O11" s="242" t="s">
        <v>46</v>
      </c>
      <c r="P11" s="243"/>
      <c r="Q11" s="26" t="s">
        <v>11</v>
      </c>
      <c r="R11" s="26" t="s">
        <v>15</v>
      </c>
      <c r="S11" s="27" t="str">
        <f>IF(Suggested="Yes",AA11,AG11)</f>
        <v>Net Price</v>
      </c>
      <c r="T11" s="26" t="s">
        <v>14</v>
      </c>
      <c r="U11" s="28" t="s">
        <v>13</v>
      </c>
      <c r="V11" s="52"/>
      <c r="W11" s="54" t="s">
        <v>16</v>
      </c>
      <c r="X11" s="14" t="s">
        <v>12</v>
      </c>
      <c r="Y11" s="52"/>
      <c r="Z11" s="69" t="s">
        <v>56</v>
      </c>
      <c r="AA11" s="69" t="s">
        <v>363</v>
      </c>
      <c r="AB11" s="41" t="s">
        <v>17</v>
      </c>
      <c r="AC11" s="28" t="s">
        <v>18</v>
      </c>
      <c r="AD11" s="28" t="s">
        <v>26</v>
      </c>
      <c r="AE11" s="64" t="s">
        <v>57</v>
      </c>
      <c r="AF11" s="96" t="s">
        <v>49</v>
      </c>
      <c r="AG11" s="64" t="s">
        <v>4</v>
      </c>
      <c r="AH11" s="52"/>
      <c r="AJ11" s="28" t="s">
        <v>68</v>
      </c>
      <c r="AK11" s="140" t="s">
        <v>69</v>
      </c>
      <c r="AL11" s="28" t="s">
        <v>70</v>
      </c>
      <c r="AM11" s="28" t="s">
        <v>71</v>
      </c>
      <c r="AN11" s="3"/>
      <c r="AO11" s="103" t="s">
        <v>54</v>
      </c>
    </row>
    <row r="12" spans="2:41" s="3" customFormat="1" ht="9.9499999999999993" hidden="1" customHeight="1" x14ac:dyDescent="0.2">
      <c r="C12" s="32"/>
      <c r="D12" s="32"/>
      <c r="E12" s="32"/>
      <c r="F12" s="32"/>
      <c r="G12" s="32"/>
      <c r="H12" s="32"/>
      <c r="I12" s="32"/>
      <c r="J12" s="32"/>
      <c r="K12" s="32"/>
      <c r="L12" s="32"/>
      <c r="M12" s="32"/>
      <c r="N12" s="32"/>
      <c r="O12" s="32"/>
      <c r="P12" s="13"/>
      <c r="Q12" s="33"/>
      <c r="R12" s="32"/>
      <c r="S12" s="34"/>
      <c r="T12" s="32"/>
      <c r="U12" s="43"/>
      <c r="V12" s="52"/>
      <c r="W12" s="93"/>
      <c r="X12" s="46"/>
      <c r="Y12" s="52"/>
      <c r="Z12" s="44"/>
      <c r="AA12" s="44"/>
      <c r="AB12" s="45"/>
      <c r="AC12" s="44"/>
      <c r="AD12" s="46"/>
      <c r="AE12" s="62"/>
      <c r="AF12" s="62"/>
      <c r="AG12" s="44"/>
      <c r="AH12" s="52"/>
      <c r="AI12" s="131"/>
      <c r="AJ12" s="44"/>
      <c r="AK12" s="44"/>
      <c r="AL12" s="44"/>
      <c r="AM12" s="44"/>
      <c r="AN12" s="32"/>
      <c r="AO12" s="103" t="s">
        <v>54</v>
      </c>
    </row>
    <row r="13" spans="2:41" s="11" customFormat="1" ht="15.95" customHeight="1" x14ac:dyDescent="0.2">
      <c r="I13" s="35"/>
      <c r="O13" s="235" t="str">
        <f>"File '"&amp;Instructions!B2&amp;"' - "&amp;Instructions!B1</f>
        <v>File 'N' - Nuheat</v>
      </c>
      <c r="P13" s="235"/>
      <c r="Q13" s="235"/>
      <c r="R13" s="235"/>
      <c r="S13" s="235"/>
      <c r="T13" s="235"/>
      <c r="U13" s="72"/>
      <c r="V13" s="52"/>
      <c r="W13" s="241" t="s">
        <v>10</v>
      </c>
      <c r="X13" s="241"/>
      <c r="Y13" s="52"/>
      <c r="Z13" s="20"/>
      <c r="AA13" s="20"/>
      <c r="AB13" s="59"/>
      <c r="AD13" s="20"/>
      <c r="AE13" s="66"/>
      <c r="AF13" s="66"/>
      <c r="AG13" s="20" t="s">
        <v>19</v>
      </c>
      <c r="AH13" s="52"/>
      <c r="AI13" s="97"/>
      <c r="AN13" s="3"/>
      <c r="AO13" s="31" t="s">
        <v>54</v>
      </c>
    </row>
    <row r="14" spans="2:41" s="11" customFormat="1" ht="15.95" customHeight="1" x14ac:dyDescent="0.2">
      <c r="G14" s="35"/>
      <c r="O14" s="73"/>
      <c r="P14" s="73"/>
      <c r="Q14" s="73"/>
      <c r="R14" s="73"/>
      <c r="S14" s="21"/>
      <c r="T14" s="182" t="str">
        <f>+Instructions!B4</f>
        <v>2/1/26</v>
      </c>
      <c r="U14" s="72"/>
      <c r="V14" s="52"/>
      <c r="W14" s="71"/>
      <c r="X14" s="71"/>
      <c r="Y14" s="52"/>
      <c r="Z14" s="58"/>
      <c r="AA14" s="58"/>
      <c r="AB14" s="59"/>
      <c r="AD14" s="20"/>
      <c r="AE14" s="238">
        <f ca="1">TODAY()</f>
        <v>46031</v>
      </c>
      <c r="AF14" s="238"/>
      <c r="AG14" s="238"/>
      <c r="AH14" s="52"/>
      <c r="AI14" s="97"/>
      <c r="AN14" s="3"/>
      <c r="AO14" s="31" t="s">
        <v>54</v>
      </c>
    </row>
    <row r="15" spans="2:41" s="11" customFormat="1" ht="9.9499999999999993" customHeight="1" x14ac:dyDescent="0.2">
      <c r="N15" s="255" t="str">
        <f>IF(Instructions!C8="","",+Instructions!C8)</f>
        <v/>
      </c>
      <c r="O15" s="255"/>
      <c r="P15" s="255"/>
      <c r="Q15" s="255"/>
      <c r="R15" s="255"/>
      <c r="S15" s="255"/>
      <c r="T15" s="255"/>
      <c r="U15" s="72"/>
      <c r="V15" s="52"/>
      <c r="W15" s="71"/>
      <c r="X15" s="71"/>
      <c r="Y15" s="52"/>
      <c r="Z15" s="58"/>
      <c r="AA15" s="58"/>
      <c r="AB15" s="59"/>
      <c r="AD15" s="20"/>
      <c r="AE15" s="66"/>
      <c r="AF15" s="66"/>
      <c r="AH15" s="52"/>
      <c r="AI15" s="97"/>
      <c r="AN15" s="3"/>
      <c r="AO15" s="31" t="s">
        <v>54</v>
      </c>
    </row>
    <row r="16" spans="2:41" s="3" customFormat="1" ht="12" customHeight="1" x14ac:dyDescent="0.2">
      <c r="C16" s="35" t="str">
        <f>"Product Code '"&amp;Instructions!B3&amp;"'"</f>
        <v>Product Code 'N'</v>
      </c>
      <c r="N16" s="255"/>
      <c r="O16" s="255"/>
      <c r="P16" s="255"/>
      <c r="Q16" s="255"/>
      <c r="R16" s="255"/>
      <c r="S16" s="255"/>
      <c r="T16" s="255"/>
      <c r="U16" s="5"/>
      <c r="V16" s="52"/>
      <c r="W16" s="70"/>
      <c r="X16" s="70"/>
      <c r="Y16" s="52"/>
      <c r="Z16" s="39"/>
      <c r="AA16" s="39"/>
      <c r="AB16" s="55"/>
      <c r="AC16" s="17"/>
      <c r="AD16" s="15"/>
      <c r="AE16" s="65"/>
      <c r="AF16" s="65"/>
      <c r="AG16" s="89" t="str">
        <f>IF(Instructions!$C$8="","",Instructions!$C$8)</f>
        <v/>
      </c>
      <c r="AH16" s="52"/>
      <c r="AI16" s="129"/>
      <c r="AJ16" s="17"/>
      <c r="AK16" s="17"/>
      <c r="AL16" s="17"/>
      <c r="AM16" s="17"/>
      <c r="AO16" s="31" t="s">
        <v>54</v>
      </c>
    </row>
    <row r="17" spans="2:41" s="3" customFormat="1" ht="3.95" customHeight="1" x14ac:dyDescent="0.2">
      <c r="C17" s="35"/>
      <c r="P17" s="4"/>
      <c r="Q17" s="6"/>
      <c r="S17" s="21"/>
      <c r="T17" s="68"/>
      <c r="U17" s="5"/>
      <c r="V17" s="52"/>
      <c r="W17" s="70"/>
      <c r="X17" s="70"/>
      <c r="Y17" s="52"/>
      <c r="Z17" s="39"/>
      <c r="AA17" s="39"/>
      <c r="AB17" s="55"/>
      <c r="AC17" s="17"/>
      <c r="AD17" s="15"/>
      <c r="AE17" s="65"/>
      <c r="AF17" s="65"/>
      <c r="AG17" s="17"/>
      <c r="AH17" s="52"/>
      <c r="AI17" s="129"/>
      <c r="AJ17" s="17"/>
      <c r="AK17" s="17"/>
      <c r="AL17" s="17"/>
      <c r="AM17" s="17"/>
      <c r="AO17" s="31" t="s">
        <v>54</v>
      </c>
    </row>
    <row r="18" spans="2:41" s="30" customFormat="1" ht="9.9499999999999993" customHeight="1" x14ac:dyDescent="0.2">
      <c r="C18" s="78" t="s">
        <v>9</v>
      </c>
      <c r="D18" s="79"/>
      <c r="E18" s="79"/>
      <c r="F18" s="79"/>
      <c r="G18" s="25"/>
      <c r="H18" s="25"/>
      <c r="I18" s="25"/>
      <c r="J18" s="25"/>
      <c r="K18" s="25"/>
      <c r="L18" s="25"/>
      <c r="M18" s="25"/>
      <c r="N18" s="25"/>
      <c r="O18" s="242" t="s">
        <v>46</v>
      </c>
      <c r="P18" s="243"/>
      <c r="Q18" s="26" t="s">
        <v>11</v>
      </c>
      <c r="R18" s="26" t="s">
        <v>15</v>
      </c>
      <c r="S18" s="27" t="str">
        <f>+S$11</f>
        <v>Net Price</v>
      </c>
      <c r="T18" s="26" t="s">
        <v>14</v>
      </c>
      <c r="U18" s="26" t="str">
        <f>+U$11</f>
        <v>Code</v>
      </c>
      <c r="V18" s="52"/>
      <c r="W18" s="77" t="s">
        <v>16</v>
      </c>
      <c r="X18" s="27" t="s">
        <v>12</v>
      </c>
      <c r="Y18" s="52"/>
      <c r="Z18" s="41" t="s">
        <v>56</v>
      </c>
      <c r="AA18" s="41" t="s">
        <v>363</v>
      </c>
      <c r="AB18" s="41" t="str">
        <f t="shared" ref="AB18:AM18" si="9">+AB$11</f>
        <v>Disc</v>
      </c>
      <c r="AC18" s="28" t="str">
        <f t="shared" si="9"/>
        <v>Act. Cost</v>
      </c>
      <c r="AD18" s="28" t="str">
        <f t="shared" si="9"/>
        <v>GP%</v>
      </c>
      <c r="AE18" s="64" t="str">
        <f t="shared" si="9"/>
        <v>Adj.</v>
      </c>
      <c r="AF18" s="96" t="str">
        <f>+AF$11</f>
        <v>Group</v>
      </c>
      <c r="AG18" s="28" t="str">
        <f t="shared" si="9"/>
        <v>Price</v>
      </c>
      <c r="AH18" s="52"/>
      <c r="AJ18" s="28" t="str">
        <f t="shared" si="9"/>
        <v>Calc Price</v>
      </c>
      <c r="AK18" s="28" t="str">
        <f t="shared" si="9"/>
        <v>.05 Round</v>
      </c>
      <c r="AL18" s="28" t="str">
        <f t="shared" si="9"/>
        <v>Cents</v>
      </c>
      <c r="AM18" s="28" t="str">
        <f t="shared" si="9"/>
        <v>Round to</v>
      </c>
      <c r="AN18" s="3"/>
      <c r="AO18" s="31" t="s">
        <v>54</v>
      </c>
    </row>
    <row r="19" spans="2:41" s="30" customFormat="1" ht="3.95" customHeight="1" x14ac:dyDescent="0.2">
      <c r="C19" s="160"/>
      <c r="D19" s="160"/>
      <c r="E19" s="160"/>
      <c r="F19" s="160"/>
      <c r="G19" s="29"/>
      <c r="H19" s="29"/>
      <c r="I19" s="29"/>
      <c r="J19" s="29"/>
      <c r="K19" s="29"/>
      <c r="L19" s="29"/>
      <c r="M19" s="29"/>
      <c r="N19" s="29"/>
      <c r="O19" s="29"/>
      <c r="P19" s="29"/>
      <c r="Q19" s="29"/>
      <c r="R19" s="29"/>
      <c r="S19" s="98"/>
      <c r="T19" s="29"/>
      <c r="U19" s="29"/>
      <c r="V19" s="52"/>
      <c r="W19" s="162"/>
      <c r="X19" s="98"/>
      <c r="Y19" s="52"/>
      <c r="Z19" s="163"/>
      <c r="AA19" s="163"/>
      <c r="AB19" s="163"/>
      <c r="AC19" s="161"/>
      <c r="AD19" s="161"/>
      <c r="AE19" s="164"/>
      <c r="AF19" s="165"/>
      <c r="AG19" s="161"/>
      <c r="AH19" s="52"/>
      <c r="AJ19" s="161"/>
      <c r="AK19" s="161"/>
      <c r="AL19" s="161"/>
      <c r="AM19" s="161"/>
      <c r="AN19" s="3"/>
      <c r="AO19" s="31"/>
    </row>
    <row r="20" spans="2:41" s="167" customFormat="1" ht="14.1" customHeight="1" x14ac:dyDescent="0.2">
      <c r="C20" s="256" t="s">
        <v>245</v>
      </c>
      <c r="D20" s="256"/>
      <c r="E20" s="256"/>
      <c r="F20" s="256"/>
      <c r="G20" s="256"/>
      <c r="H20" s="256"/>
      <c r="I20" s="256"/>
      <c r="J20" s="256"/>
      <c r="K20" s="256"/>
      <c r="L20" s="256"/>
      <c r="M20" s="256"/>
      <c r="N20" s="256"/>
      <c r="O20" s="256"/>
      <c r="P20" s="256"/>
      <c r="Q20" s="256"/>
      <c r="R20" s="256"/>
      <c r="S20" s="256"/>
      <c r="T20" s="256"/>
      <c r="U20" s="168"/>
      <c r="V20" s="52"/>
      <c r="W20" s="171"/>
      <c r="X20" s="171"/>
      <c r="Y20" s="52"/>
      <c r="Z20" s="172"/>
      <c r="AA20" s="172"/>
      <c r="AB20" s="173"/>
      <c r="AC20" s="169"/>
      <c r="AD20" s="170"/>
      <c r="AE20" s="174"/>
      <c r="AF20" s="175"/>
      <c r="AG20" s="169"/>
      <c r="AH20" s="52"/>
      <c r="AJ20" s="169"/>
      <c r="AK20" s="169"/>
      <c r="AL20" s="169"/>
      <c r="AM20" s="169"/>
      <c r="AN20" s="3"/>
      <c r="AO20" s="31" t="s">
        <v>54</v>
      </c>
    </row>
    <row r="21" spans="2:41" s="167" customFormat="1" ht="3.95" customHeight="1" x14ac:dyDescent="0.2">
      <c r="C21" s="250"/>
      <c r="D21" s="250"/>
      <c r="E21" s="250"/>
      <c r="F21" s="250"/>
      <c r="G21" s="250"/>
      <c r="H21" s="250"/>
      <c r="I21" s="250"/>
      <c r="J21" s="250"/>
      <c r="K21" s="250"/>
      <c r="L21" s="250"/>
      <c r="M21" s="250"/>
      <c r="N21" s="250"/>
      <c r="O21" s="250"/>
      <c r="P21" s="250"/>
      <c r="Q21" s="250"/>
      <c r="R21" s="250"/>
      <c r="S21" s="250"/>
      <c r="T21" s="250"/>
      <c r="U21" s="168"/>
      <c r="V21" s="52"/>
      <c r="W21" s="171"/>
      <c r="X21" s="171"/>
      <c r="Y21" s="52"/>
      <c r="Z21" s="172"/>
      <c r="AA21" s="172"/>
      <c r="AB21" s="173"/>
      <c r="AC21" s="169"/>
      <c r="AD21" s="170"/>
      <c r="AE21" s="174"/>
      <c r="AF21" s="175"/>
      <c r="AG21" s="169"/>
      <c r="AH21" s="52"/>
      <c r="AJ21" s="169"/>
      <c r="AK21" s="169"/>
      <c r="AL21" s="169"/>
      <c r="AM21" s="169"/>
      <c r="AN21" s="3"/>
      <c r="AO21" s="31"/>
    </row>
    <row r="22" spans="2:41" s="3" customFormat="1" ht="10.5" customHeight="1" x14ac:dyDescent="0.2">
      <c r="C22" s="74" t="s">
        <v>271</v>
      </c>
      <c r="D22" s="158"/>
      <c r="E22" s="158"/>
      <c r="K22" s="3" t="s">
        <v>81</v>
      </c>
      <c r="M22" s="3" t="s">
        <v>81</v>
      </c>
      <c r="U22" s="194"/>
      <c r="V22" s="52"/>
      <c r="W22" s="70"/>
      <c r="X22" s="70"/>
      <c r="Y22" s="52"/>
      <c r="Z22" s="39"/>
      <c r="AA22" s="39"/>
      <c r="AB22" s="55"/>
      <c r="AC22" s="17"/>
      <c r="AD22" s="15"/>
      <c r="AE22" s="65"/>
      <c r="AF22" s="129"/>
      <c r="AG22" s="17"/>
      <c r="AH22" s="52"/>
      <c r="AJ22" s="17"/>
      <c r="AK22" s="17"/>
      <c r="AL22" s="17"/>
      <c r="AM22" s="17"/>
      <c r="AO22" s="31" t="s">
        <v>54</v>
      </c>
    </row>
    <row r="23" spans="2:41" s="3" customFormat="1" ht="2.1" customHeight="1" x14ac:dyDescent="0.2">
      <c r="P23" s="75"/>
      <c r="Q23" s="91"/>
      <c r="R23" s="6"/>
      <c r="S23" s="39"/>
      <c r="T23" s="6"/>
      <c r="U23" s="5"/>
      <c r="V23" s="52"/>
      <c r="W23" s="56"/>
      <c r="X23" s="15"/>
      <c r="Y23" s="52"/>
      <c r="Z23" s="39"/>
      <c r="AA23" s="39"/>
      <c r="AB23" s="55"/>
      <c r="AC23" s="17"/>
      <c r="AD23" s="15"/>
      <c r="AE23" s="65"/>
      <c r="AF23" s="129"/>
      <c r="AG23" s="39"/>
      <c r="AH23" s="52"/>
      <c r="AJ23" s="17"/>
      <c r="AK23" s="17"/>
      <c r="AL23" s="17"/>
      <c r="AM23" s="17"/>
      <c r="AO23" s="31" t="s">
        <v>54</v>
      </c>
    </row>
    <row r="24" spans="2:41" s="3" customFormat="1" ht="10.5" customHeight="1" x14ac:dyDescent="0.2">
      <c r="D24" s="146" t="s">
        <v>273</v>
      </c>
      <c r="G24" s="146" t="s">
        <v>267</v>
      </c>
      <c r="I24" s="91" t="s">
        <v>276</v>
      </c>
      <c r="K24" s="91" t="s">
        <v>277</v>
      </c>
      <c r="P24" s="75"/>
      <c r="Q24" s="91"/>
      <c r="R24" s="208" t="s">
        <v>423</v>
      </c>
      <c r="S24" s="209" t="s">
        <v>428</v>
      </c>
      <c r="T24" s="210"/>
      <c r="U24" s="5"/>
      <c r="V24" s="52"/>
      <c r="W24" s="56"/>
      <c r="X24" s="15"/>
      <c r="Y24" s="52"/>
      <c r="Z24" s="39"/>
      <c r="AA24" s="39"/>
      <c r="AB24" s="55"/>
      <c r="AC24" s="17"/>
      <c r="AD24" s="15"/>
      <c r="AE24" s="65"/>
      <c r="AF24" s="129"/>
      <c r="AG24" s="39"/>
      <c r="AH24" s="52"/>
      <c r="AJ24" s="17"/>
      <c r="AK24" s="17"/>
      <c r="AL24" s="17"/>
      <c r="AM24" s="17"/>
      <c r="AO24" s="31"/>
    </row>
    <row r="25" spans="2:41" s="3" customFormat="1" ht="0.95" customHeight="1" x14ac:dyDescent="0.2">
      <c r="P25" s="75"/>
      <c r="Q25" s="91"/>
      <c r="R25" s="6"/>
      <c r="S25" s="39"/>
      <c r="T25" s="6"/>
      <c r="U25" s="5"/>
      <c r="V25" s="52"/>
      <c r="W25" s="56"/>
      <c r="X25" s="15"/>
      <c r="Y25" s="52"/>
      <c r="Z25" s="39"/>
      <c r="AA25" s="39"/>
      <c r="AB25" s="55"/>
      <c r="AC25" s="17"/>
      <c r="AD25" s="15"/>
      <c r="AE25" s="65"/>
      <c r="AF25" s="129"/>
      <c r="AG25" s="39"/>
      <c r="AH25" s="52"/>
      <c r="AJ25" s="17"/>
      <c r="AK25" s="17"/>
      <c r="AL25" s="17"/>
      <c r="AM25" s="17"/>
      <c r="AO25" s="31" t="s">
        <v>54</v>
      </c>
    </row>
    <row r="26" spans="2:41" s="3" customFormat="1" ht="9.9499999999999993" customHeight="1" x14ac:dyDescent="0.2">
      <c r="B26" s="120" t="s">
        <v>419</v>
      </c>
      <c r="D26" s="40"/>
      <c r="E26" s="75" t="s">
        <v>335</v>
      </c>
      <c r="F26" s="75"/>
      <c r="G26" s="75">
        <v>8</v>
      </c>
      <c r="H26" s="30"/>
      <c r="I26" s="180">
        <v>0.7400000000000001</v>
      </c>
      <c r="J26" s="30"/>
      <c r="K26" s="75">
        <v>29</v>
      </c>
      <c r="L26" s="30"/>
      <c r="M26" s="30"/>
      <c r="N26" s="30"/>
      <c r="P26" s="29"/>
      <c r="Q26" s="91"/>
      <c r="R26" s="29"/>
      <c r="S26" s="39">
        <f t="shared" ref="S26:S39" si="10">IF(Suggested="Yes",AA26,AG26)</f>
        <v>219.1</v>
      </c>
      <c r="T26" s="37" t="s">
        <v>42</v>
      </c>
      <c r="U26" s="5" t="str">
        <f>+Instructions!$B$3</f>
        <v>N</v>
      </c>
      <c r="V26" s="52"/>
      <c r="W26" s="56">
        <f>+Instructions!$C$22</f>
        <v>0</v>
      </c>
      <c r="X26" s="17">
        <f t="shared" ref="X26:X39" si="11">ROUND($AA26*(1-W26)+0.004999,2)</f>
        <v>219.1</v>
      </c>
      <c r="Y26" s="52"/>
      <c r="Z26" s="6" t="s">
        <v>473</v>
      </c>
      <c r="AA26" s="39">
        <v>219.1</v>
      </c>
      <c r="AB26" s="60">
        <f t="shared" ref="AB26:AB39" si="12">+W26</f>
        <v>0</v>
      </c>
      <c r="AC26" s="17">
        <f t="shared" ref="AC26:AC39" si="13">+X26</f>
        <v>219.1</v>
      </c>
      <c r="AD26" s="12">
        <f t="shared" ref="AD26:AD39" si="14">(AG26-AC26)/AG26</f>
        <v>0</v>
      </c>
      <c r="AE26" s="126"/>
      <c r="AF26" s="136">
        <v>4</v>
      </c>
      <c r="AG26" s="113">
        <f t="shared" ref="AG26:AG39" si="15">SUM(AJ26:AL26)+AE26</f>
        <v>219.1</v>
      </c>
      <c r="AH26" s="52"/>
      <c r="AJ26" s="17">
        <f t="shared" ref="AJ26:AJ39" si="16">ROUND(AC26/(1-VLOOKUP(AF26,Group,2,FALSE)),2)</f>
        <v>219.1</v>
      </c>
      <c r="AK26" s="17">
        <f t="shared" ref="AK26:AK39" si="17">IF(VLOOKUP(AF26,Group,5,FALSE)="YES",VLOOKUP(ROUND(ROUND(AJ26,1)-AJ26,2),Round,2,FALSE)+VLOOKUP(AF26,Group,6,FALSE),0)</f>
        <v>0</v>
      </c>
      <c r="AL26" s="17">
        <f t="shared" ref="AL26:AL39" si="18">IF(VLOOKUP(AF26,Group,7,FALSE)="",0,ROUND(AJ26-0.04999,1)-AJ26+AM26)</f>
        <v>0</v>
      </c>
      <c r="AM26" s="17" t="str">
        <f t="shared" ref="AM26:AM39" si="19">IF(VLOOKUP(AF26,Group,7,FALSE)="","",VLOOKUP(AF26,Group,7,FALSE))</f>
        <v/>
      </c>
      <c r="AO26" s="31" t="s">
        <v>54</v>
      </c>
    </row>
    <row r="27" spans="2:41" s="3" customFormat="1" ht="9.9499999999999993" customHeight="1" x14ac:dyDescent="0.2">
      <c r="B27" s="120" t="s">
        <v>419</v>
      </c>
      <c r="D27" s="40"/>
      <c r="E27" s="75" t="s">
        <v>336</v>
      </c>
      <c r="F27" s="75"/>
      <c r="G27" s="75">
        <v>12</v>
      </c>
      <c r="H27" s="30"/>
      <c r="I27" s="180">
        <v>1.2199999999999998</v>
      </c>
      <c r="J27" s="30"/>
      <c r="K27" s="75">
        <v>47</v>
      </c>
      <c r="L27" s="30"/>
      <c r="M27" s="30"/>
      <c r="N27" s="30"/>
      <c r="P27" s="29"/>
      <c r="Q27" s="91"/>
      <c r="R27" s="29"/>
      <c r="S27" s="39">
        <f t="shared" si="10"/>
        <v>228.4</v>
      </c>
      <c r="T27" s="37" t="s">
        <v>42</v>
      </c>
      <c r="U27" s="5" t="str">
        <f>+Instructions!$B$3</f>
        <v>N</v>
      </c>
      <c r="V27" s="52"/>
      <c r="W27" s="56">
        <f>+Instructions!$C$22</f>
        <v>0</v>
      </c>
      <c r="X27" s="17">
        <f t="shared" si="11"/>
        <v>228.4</v>
      </c>
      <c r="Y27" s="52"/>
      <c r="Z27" s="6" t="s">
        <v>473</v>
      </c>
      <c r="AA27" s="39">
        <v>228.4</v>
      </c>
      <c r="AB27" s="60">
        <f t="shared" si="12"/>
        <v>0</v>
      </c>
      <c r="AC27" s="17">
        <f t="shared" si="13"/>
        <v>228.4</v>
      </c>
      <c r="AD27" s="12">
        <f t="shared" si="14"/>
        <v>0</v>
      </c>
      <c r="AE27" s="126"/>
      <c r="AF27" s="136">
        <v>4</v>
      </c>
      <c r="AG27" s="113">
        <f t="shared" si="15"/>
        <v>228.4</v>
      </c>
      <c r="AH27" s="52"/>
      <c r="AJ27" s="17">
        <f t="shared" si="16"/>
        <v>228.4</v>
      </c>
      <c r="AK27" s="17">
        <f t="shared" si="17"/>
        <v>0</v>
      </c>
      <c r="AL27" s="17">
        <f t="shared" si="18"/>
        <v>0</v>
      </c>
      <c r="AM27" s="17" t="str">
        <f t="shared" si="19"/>
        <v/>
      </c>
      <c r="AO27" s="31" t="s">
        <v>54</v>
      </c>
    </row>
    <row r="28" spans="2:41" s="3" customFormat="1" ht="9.9499999999999993" customHeight="1" x14ac:dyDescent="0.2">
      <c r="B28" s="120" t="s">
        <v>419</v>
      </c>
      <c r="D28" s="40"/>
      <c r="E28" s="75" t="s">
        <v>334</v>
      </c>
      <c r="F28" s="75"/>
      <c r="G28" s="75">
        <v>15</v>
      </c>
      <c r="H28" s="30"/>
      <c r="I28" s="180">
        <v>1.4</v>
      </c>
      <c r="J28" s="30"/>
      <c r="K28" s="75">
        <v>57</v>
      </c>
      <c r="L28" s="30"/>
      <c r="M28" s="146"/>
      <c r="N28" s="30"/>
      <c r="P28" s="29"/>
      <c r="Q28" s="91" t="s">
        <v>11</v>
      </c>
      <c r="R28" s="29"/>
      <c r="S28" s="39">
        <f t="shared" si="10"/>
        <v>256.3</v>
      </c>
      <c r="T28" s="37" t="s">
        <v>42</v>
      </c>
      <c r="U28" s="5" t="str">
        <f>+Instructions!$B$3</f>
        <v>N</v>
      </c>
      <c r="V28" s="52"/>
      <c r="W28" s="56">
        <f>+Instructions!$C$22</f>
        <v>0</v>
      </c>
      <c r="X28" s="17">
        <f t="shared" si="11"/>
        <v>256.3</v>
      </c>
      <c r="Y28" s="52"/>
      <c r="Z28" s="6" t="s">
        <v>473</v>
      </c>
      <c r="AA28" s="39">
        <v>256.3</v>
      </c>
      <c r="AB28" s="60">
        <f t="shared" si="12"/>
        <v>0</v>
      </c>
      <c r="AC28" s="17">
        <f t="shared" si="13"/>
        <v>256.3</v>
      </c>
      <c r="AD28" s="12">
        <f t="shared" si="14"/>
        <v>0</v>
      </c>
      <c r="AE28" s="126"/>
      <c r="AF28" s="136">
        <v>4</v>
      </c>
      <c r="AG28" s="113">
        <f t="shared" si="15"/>
        <v>256.3</v>
      </c>
      <c r="AH28" s="52"/>
      <c r="AJ28" s="17">
        <f t="shared" si="16"/>
        <v>256.3</v>
      </c>
      <c r="AK28" s="17">
        <f t="shared" si="17"/>
        <v>0</v>
      </c>
      <c r="AL28" s="17">
        <f t="shared" si="18"/>
        <v>0</v>
      </c>
      <c r="AM28" s="17" t="str">
        <f t="shared" si="19"/>
        <v/>
      </c>
      <c r="AO28" s="31" t="s">
        <v>54</v>
      </c>
    </row>
    <row r="29" spans="2:41" s="3" customFormat="1" ht="9.9499999999999993" customHeight="1" x14ac:dyDescent="0.2">
      <c r="B29" s="120" t="s">
        <v>419</v>
      </c>
      <c r="D29" s="40"/>
      <c r="E29" s="75" t="s">
        <v>331</v>
      </c>
      <c r="F29" s="75"/>
      <c r="G29" s="75">
        <v>25</v>
      </c>
      <c r="H29" s="30"/>
      <c r="I29" s="180">
        <v>2.5399999999999996</v>
      </c>
      <c r="J29" s="30"/>
      <c r="K29" s="75">
        <v>98</v>
      </c>
      <c r="L29" s="30"/>
      <c r="M29" s="146"/>
      <c r="N29" s="30"/>
      <c r="P29" s="29"/>
      <c r="Q29" s="91" t="s">
        <v>11</v>
      </c>
      <c r="R29" s="29"/>
      <c r="S29" s="39">
        <f t="shared" si="10"/>
        <v>293.55</v>
      </c>
      <c r="T29" s="37" t="s">
        <v>42</v>
      </c>
      <c r="U29" s="5" t="str">
        <f>+Instructions!$B$3</f>
        <v>N</v>
      </c>
      <c r="V29" s="52"/>
      <c r="W29" s="56">
        <f>+Instructions!$C$22</f>
        <v>0</v>
      </c>
      <c r="X29" s="17">
        <f t="shared" si="11"/>
        <v>293.55</v>
      </c>
      <c r="Y29" s="52"/>
      <c r="Z29" s="6" t="s">
        <v>473</v>
      </c>
      <c r="AA29" s="39">
        <v>293.55</v>
      </c>
      <c r="AB29" s="60">
        <f t="shared" si="12"/>
        <v>0</v>
      </c>
      <c r="AC29" s="17">
        <f t="shared" si="13"/>
        <v>293.55</v>
      </c>
      <c r="AD29" s="12">
        <f t="shared" si="14"/>
        <v>0</v>
      </c>
      <c r="AE29" s="126"/>
      <c r="AF29" s="136">
        <v>4</v>
      </c>
      <c r="AG29" s="113">
        <f t="shared" si="15"/>
        <v>293.55</v>
      </c>
      <c r="AH29" s="52"/>
      <c r="AJ29" s="17">
        <f t="shared" si="16"/>
        <v>293.55</v>
      </c>
      <c r="AK29" s="17">
        <f t="shared" si="17"/>
        <v>0</v>
      </c>
      <c r="AL29" s="17">
        <f t="shared" si="18"/>
        <v>0</v>
      </c>
      <c r="AM29" s="17" t="str">
        <f t="shared" si="19"/>
        <v/>
      </c>
      <c r="AO29" s="31" t="s">
        <v>54</v>
      </c>
    </row>
    <row r="30" spans="2:41" s="3" customFormat="1" ht="9.9499999999999993" customHeight="1" x14ac:dyDescent="0.2">
      <c r="B30" s="120" t="s">
        <v>419</v>
      </c>
      <c r="D30" s="40"/>
      <c r="E30" s="75" t="s">
        <v>337</v>
      </c>
      <c r="F30" s="75"/>
      <c r="G30" s="75">
        <v>30</v>
      </c>
      <c r="H30" s="30"/>
      <c r="I30" s="180">
        <v>2.9</v>
      </c>
      <c r="J30" s="30"/>
      <c r="K30" s="75">
        <v>120</v>
      </c>
      <c r="L30" s="30"/>
      <c r="M30" s="146"/>
      <c r="N30" s="30"/>
      <c r="P30" s="29"/>
      <c r="Q30" s="91" t="s">
        <v>11</v>
      </c>
      <c r="R30" s="29"/>
      <c r="S30" s="39">
        <f t="shared" si="10"/>
        <v>312.14999999999998</v>
      </c>
      <c r="T30" s="37" t="s">
        <v>42</v>
      </c>
      <c r="U30" s="5" t="str">
        <f>+Instructions!$B$3</f>
        <v>N</v>
      </c>
      <c r="V30" s="52"/>
      <c r="W30" s="56">
        <f>+Instructions!$C$22</f>
        <v>0</v>
      </c>
      <c r="X30" s="17">
        <f t="shared" si="11"/>
        <v>312.14999999999998</v>
      </c>
      <c r="Y30" s="52"/>
      <c r="Z30" s="6" t="s">
        <v>473</v>
      </c>
      <c r="AA30" s="39">
        <v>312.14999999999998</v>
      </c>
      <c r="AB30" s="60">
        <f t="shared" si="12"/>
        <v>0</v>
      </c>
      <c r="AC30" s="17">
        <f t="shared" si="13"/>
        <v>312.14999999999998</v>
      </c>
      <c r="AD30" s="12">
        <f t="shared" si="14"/>
        <v>0</v>
      </c>
      <c r="AE30" s="126"/>
      <c r="AF30" s="136">
        <v>4</v>
      </c>
      <c r="AG30" s="113">
        <f t="shared" si="15"/>
        <v>312.14999999999998</v>
      </c>
      <c r="AH30" s="52"/>
      <c r="AJ30" s="17">
        <f t="shared" si="16"/>
        <v>312.14999999999998</v>
      </c>
      <c r="AK30" s="17">
        <f t="shared" si="17"/>
        <v>0</v>
      </c>
      <c r="AL30" s="17">
        <f t="shared" si="18"/>
        <v>0</v>
      </c>
      <c r="AM30" s="17" t="str">
        <f t="shared" si="19"/>
        <v/>
      </c>
      <c r="AO30" s="31" t="s">
        <v>54</v>
      </c>
    </row>
    <row r="31" spans="2:41" s="3" customFormat="1" ht="9.9499999999999993" customHeight="1" x14ac:dyDescent="0.2">
      <c r="B31" s="120" t="s">
        <v>419</v>
      </c>
      <c r="D31" s="40"/>
      <c r="E31" s="75" t="s">
        <v>332</v>
      </c>
      <c r="F31" s="75"/>
      <c r="G31" s="75">
        <v>40</v>
      </c>
      <c r="H31" s="30"/>
      <c r="I31" s="180">
        <v>3.7</v>
      </c>
      <c r="J31" s="30"/>
      <c r="K31" s="75">
        <v>148</v>
      </c>
      <c r="L31" s="30"/>
      <c r="M31" s="30"/>
      <c r="N31" s="30"/>
      <c r="P31" s="75"/>
      <c r="Q31" s="91" t="s">
        <v>11</v>
      </c>
      <c r="R31" s="29"/>
      <c r="S31" s="39">
        <f t="shared" si="10"/>
        <v>349.4</v>
      </c>
      <c r="T31" s="37" t="s">
        <v>42</v>
      </c>
      <c r="U31" s="5" t="str">
        <f>+Instructions!$B$3</f>
        <v>N</v>
      </c>
      <c r="V31" s="52"/>
      <c r="W31" s="56">
        <f>+Instructions!$C$22</f>
        <v>0</v>
      </c>
      <c r="X31" s="17">
        <f t="shared" si="11"/>
        <v>349.4</v>
      </c>
      <c r="Y31" s="52"/>
      <c r="Z31" s="6" t="s">
        <v>473</v>
      </c>
      <c r="AA31" s="39">
        <v>349.4</v>
      </c>
      <c r="AB31" s="60">
        <f t="shared" si="12"/>
        <v>0</v>
      </c>
      <c r="AC31" s="17">
        <f t="shared" si="13"/>
        <v>349.4</v>
      </c>
      <c r="AD31" s="12">
        <f t="shared" si="14"/>
        <v>0</v>
      </c>
      <c r="AE31" s="126"/>
      <c r="AF31" s="136">
        <v>4</v>
      </c>
      <c r="AG31" s="113">
        <f t="shared" si="15"/>
        <v>349.4</v>
      </c>
      <c r="AH31" s="52"/>
      <c r="AJ31" s="17">
        <f t="shared" si="16"/>
        <v>349.4</v>
      </c>
      <c r="AK31" s="17">
        <f t="shared" si="17"/>
        <v>0</v>
      </c>
      <c r="AL31" s="17">
        <f t="shared" si="18"/>
        <v>0</v>
      </c>
      <c r="AM31" s="17" t="str">
        <f t="shared" si="19"/>
        <v/>
      </c>
      <c r="AO31" s="31" t="s">
        <v>54</v>
      </c>
    </row>
    <row r="32" spans="2:41" s="3" customFormat="1" ht="9.9499999999999993" customHeight="1" x14ac:dyDescent="0.2">
      <c r="B32" s="120" t="s">
        <v>419</v>
      </c>
      <c r="D32" s="40"/>
      <c r="E32" s="75" t="s">
        <v>338</v>
      </c>
      <c r="F32" s="75"/>
      <c r="G32" s="75">
        <v>50</v>
      </c>
      <c r="H32" s="30"/>
      <c r="I32" s="180">
        <v>4.7</v>
      </c>
      <c r="J32" s="30"/>
      <c r="K32" s="75">
        <v>188</v>
      </c>
      <c r="L32" s="30"/>
      <c r="M32" s="30"/>
      <c r="N32" s="30"/>
      <c r="P32" s="75"/>
      <c r="Q32" s="91" t="s">
        <v>11</v>
      </c>
      <c r="R32" s="29"/>
      <c r="S32" s="39">
        <f t="shared" si="10"/>
        <v>388.95</v>
      </c>
      <c r="T32" s="37" t="s">
        <v>42</v>
      </c>
      <c r="U32" s="5" t="str">
        <f>+Instructions!$B$3</f>
        <v>N</v>
      </c>
      <c r="V32" s="52"/>
      <c r="W32" s="56">
        <f>+Instructions!$C$22</f>
        <v>0</v>
      </c>
      <c r="X32" s="17">
        <f t="shared" si="11"/>
        <v>388.95</v>
      </c>
      <c r="Y32" s="52"/>
      <c r="Z32" s="6" t="s">
        <v>473</v>
      </c>
      <c r="AA32" s="39">
        <v>388.95</v>
      </c>
      <c r="AB32" s="60">
        <f t="shared" si="12"/>
        <v>0</v>
      </c>
      <c r="AC32" s="17">
        <f t="shared" si="13"/>
        <v>388.95</v>
      </c>
      <c r="AD32" s="12">
        <f t="shared" si="14"/>
        <v>0</v>
      </c>
      <c r="AE32" s="126"/>
      <c r="AF32" s="136">
        <v>4</v>
      </c>
      <c r="AG32" s="113">
        <f t="shared" si="15"/>
        <v>388.95</v>
      </c>
      <c r="AH32" s="52"/>
      <c r="AJ32" s="17">
        <f t="shared" si="16"/>
        <v>388.95</v>
      </c>
      <c r="AK32" s="17">
        <f t="shared" si="17"/>
        <v>0</v>
      </c>
      <c r="AL32" s="17">
        <f t="shared" si="18"/>
        <v>0</v>
      </c>
      <c r="AM32" s="17" t="str">
        <f t="shared" si="19"/>
        <v/>
      </c>
      <c r="AO32" s="31" t="s">
        <v>54</v>
      </c>
    </row>
    <row r="33" spans="2:41" s="3" customFormat="1" ht="9.9499999999999993" customHeight="1" x14ac:dyDescent="0.2">
      <c r="B33" s="120" t="s">
        <v>419</v>
      </c>
      <c r="D33" s="40"/>
      <c r="E33" s="75" t="s">
        <v>330</v>
      </c>
      <c r="F33" s="75"/>
      <c r="G33" s="75">
        <v>60</v>
      </c>
      <c r="H33" s="30"/>
      <c r="I33" s="180">
        <v>6.01</v>
      </c>
      <c r="J33" s="30"/>
      <c r="K33" s="75">
        <v>234</v>
      </c>
      <c r="L33" s="30"/>
      <c r="M33" s="30"/>
      <c r="N33" s="30"/>
      <c r="P33" s="75"/>
      <c r="Q33" s="91" t="s">
        <v>11</v>
      </c>
      <c r="R33" s="29"/>
      <c r="S33" s="39">
        <f t="shared" si="10"/>
        <v>433.2</v>
      </c>
      <c r="T33" s="37" t="s">
        <v>42</v>
      </c>
      <c r="U33" s="5" t="str">
        <f>+Instructions!$B$3</f>
        <v>N</v>
      </c>
      <c r="V33" s="52"/>
      <c r="W33" s="56">
        <f>+Instructions!$C$22</f>
        <v>0</v>
      </c>
      <c r="X33" s="17">
        <f t="shared" si="11"/>
        <v>433.2</v>
      </c>
      <c r="Y33" s="52"/>
      <c r="Z33" s="6" t="s">
        <v>473</v>
      </c>
      <c r="AA33" s="39">
        <v>433.2</v>
      </c>
      <c r="AB33" s="60">
        <f t="shared" si="12"/>
        <v>0</v>
      </c>
      <c r="AC33" s="17">
        <f t="shared" si="13"/>
        <v>433.2</v>
      </c>
      <c r="AD33" s="12">
        <f t="shared" si="14"/>
        <v>0</v>
      </c>
      <c r="AE33" s="126"/>
      <c r="AF33" s="136">
        <v>4</v>
      </c>
      <c r="AG33" s="113">
        <f t="shared" si="15"/>
        <v>433.2</v>
      </c>
      <c r="AH33" s="52"/>
      <c r="AJ33" s="17">
        <f t="shared" si="16"/>
        <v>433.2</v>
      </c>
      <c r="AK33" s="17">
        <f t="shared" si="17"/>
        <v>0</v>
      </c>
      <c r="AL33" s="17">
        <f t="shared" si="18"/>
        <v>0</v>
      </c>
      <c r="AM33" s="17" t="str">
        <f t="shared" si="19"/>
        <v/>
      </c>
      <c r="AO33" s="31" t="s">
        <v>54</v>
      </c>
    </row>
    <row r="34" spans="2:41" s="3" customFormat="1" ht="9.9499999999999993" customHeight="1" x14ac:dyDescent="0.2">
      <c r="B34" s="120" t="s">
        <v>419</v>
      </c>
      <c r="D34" s="40"/>
      <c r="E34" s="75" t="s">
        <v>339</v>
      </c>
      <c r="F34" s="75"/>
      <c r="G34" s="75">
        <v>70</v>
      </c>
      <c r="H34" s="30"/>
      <c r="I34" s="180">
        <v>6.7</v>
      </c>
      <c r="J34" s="30"/>
      <c r="K34" s="75">
        <v>265</v>
      </c>
      <c r="L34" s="30"/>
      <c r="M34" s="30"/>
      <c r="N34" s="30"/>
      <c r="P34" s="29"/>
      <c r="Q34" s="91" t="s">
        <v>11</v>
      </c>
      <c r="R34" s="29"/>
      <c r="S34" s="39">
        <f t="shared" si="10"/>
        <v>459.9</v>
      </c>
      <c r="T34" s="37" t="s">
        <v>42</v>
      </c>
      <c r="U34" s="5" t="str">
        <f>+Instructions!$B$3</f>
        <v>N</v>
      </c>
      <c r="V34" s="52"/>
      <c r="W34" s="56">
        <f>+Instructions!$C$22</f>
        <v>0</v>
      </c>
      <c r="X34" s="17">
        <f t="shared" si="11"/>
        <v>459.9</v>
      </c>
      <c r="Y34" s="52"/>
      <c r="Z34" s="6" t="s">
        <v>473</v>
      </c>
      <c r="AA34" s="39">
        <v>459.9</v>
      </c>
      <c r="AB34" s="60">
        <f t="shared" si="12"/>
        <v>0</v>
      </c>
      <c r="AC34" s="17">
        <f t="shared" si="13"/>
        <v>459.9</v>
      </c>
      <c r="AD34" s="12">
        <f t="shared" si="14"/>
        <v>0</v>
      </c>
      <c r="AE34" s="126"/>
      <c r="AF34" s="136">
        <v>4</v>
      </c>
      <c r="AG34" s="113">
        <f t="shared" si="15"/>
        <v>459.9</v>
      </c>
      <c r="AH34" s="52"/>
      <c r="AJ34" s="17">
        <f t="shared" si="16"/>
        <v>459.9</v>
      </c>
      <c r="AK34" s="17">
        <f t="shared" si="17"/>
        <v>0</v>
      </c>
      <c r="AL34" s="17">
        <f t="shared" si="18"/>
        <v>0</v>
      </c>
      <c r="AM34" s="17" t="str">
        <f t="shared" si="19"/>
        <v/>
      </c>
      <c r="AO34" s="31" t="s">
        <v>54</v>
      </c>
    </row>
    <row r="35" spans="2:41" s="3" customFormat="1" ht="9.9499999999999993" customHeight="1" x14ac:dyDescent="0.2">
      <c r="B35" s="120" t="s">
        <v>419</v>
      </c>
      <c r="D35" s="40"/>
      <c r="E35" s="75" t="s">
        <v>333</v>
      </c>
      <c r="F35" s="75"/>
      <c r="G35" s="75">
        <v>80</v>
      </c>
      <c r="H35" s="30"/>
      <c r="I35" s="180">
        <v>7.9</v>
      </c>
      <c r="J35" s="30"/>
      <c r="K35" s="75">
        <v>318</v>
      </c>
      <c r="L35" s="30"/>
      <c r="M35" s="30"/>
      <c r="N35" s="30"/>
      <c r="P35" s="75"/>
      <c r="Q35" s="91" t="s">
        <v>11</v>
      </c>
      <c r="R35" s="29"/>
      <c r="S35" s="39">
        <f t="shared" si="10"/>
        <v>507.7</v>
      </c>
      <c r="T35" s="37" t="s">
        <v>42</v>
      </c>
      <c r="U35" s="5" t="str">
        <f>+Instructions!$B$3</f>
        <v>N</v>
      </c>
      <c r="V35" s="52"/>
      <c r="W35" s="56">
        <f>+Instructions!$C$22</f>
        <v>0</v>
      </c>
      <c r="X35" s="17">
        <f t="shared" si="11"/>
        <v>507.7</v>
      </c>
      <c r="Y35" s="52"/>
      <c r="Z35" s="6" t="s">
        <v>473</v>
      </c>
      <c r="AA35" s="39">
        <v>507.7</v>
      </c>
      <c r="AB35" s="60">
        <f t="shared" si="12"/>
        <v>0</v>
      </c>
      <c r="AC35" s="17">
        <f t="shared" si="13"/>
        <v>507.7</v>
      </c>
      <c r="AD35" s="12">
        <f t="shared" si="14"/>
        <v>0</v>
      </c>
      <c r="AE35" s="126"/>
      <c r="AF35" s="136">
        <v>4</v>
      </c>
      <c r="AG35" s="113">
        <f t="shared" si="15"/>
        <v>507.7</v>
      </c>
      <c r="AH35" s="52"/>
      <c r="AJ35" s="17">
        <f t="shared" si="16"/>
        <v>507.7</v>
      </c>
      <c r="AK35" s="17">
        <f t="shared" si="17"/>
        <v>0</v>
      </c>
      <c r="AL35" s="17">
        <f t="shared" si="18"/>
        <v>0</v>
      </c>
      <c r="AM35" s="17" t="str">
        <f t="shared" si="19"/>
        <v/>
      </c>
      <c r="AO35" s="31" t="s">
        <v>54</v>
      </c>
    </row>
    <row r="36" spans="2:41" s="3" customFormat="1" ht="9.9499999999999993" customHeight="1" x14ac:dyDescent="0.2">
      <c r="B36" s="120" t="s">
        <v>419</v>
      </c>
      <c r="D36" s="40"/>
      <c r="E36" s="75" t="s">
        <v>340</v>
      </c>
      <c r="F36" s="75"/>
      <c r="G36" s="75">
        <v>85</v>
      </c>
      <c r="H36" s="30"/>
      <c r="I36" s="180">
        <v>8.5</v>
      </c>
      <c r="J36" s="30"/>
      <c r="K36" s="75">
        <v>334</v>
      </c>
      <c r="L36" s="30"/>
      <c r="M36" s="30"/>
      <c r="N36" s="30"/>
      <c r="P36" s="29"/>
      <c r="Q36" s="91" t="s">
        <v>11</v>
      </c>
      <c r="R36" s="29"/>
      <c r="S36" s="39">
        <f t="shared" si="10"/>
        <v>532.04999999999995</v>
      </c>
      <c r="T36" s="37" t="s">
        <v>42</v>
      </c>
      <c r="U36" s="5" t="str">
        <f>+Instructions!$B$3</f>
        <v>N</v>
      </c>
      <c r="V36" s="52"/>
      <c r="W36" s="56">
        <f>+Instructions!$C$22</f>
        <v>0</v>
      </c>
      <c r="X36" s="17">
        <f t="shared" si="11"/>
        <v>532.04999999999995</v>
      </c>
      <c r="Y36" s="52"/>
      <c r="Z36" s="6" t="s">
        <v>473</v>
      </c>
      <c r="AA36" s="39">
        <v>532.04999999999995</v>
      </c>
      <c r="AB36" s="60">
        <f t="shared" si="12"/>
        <v>0</v>
      </c>
      <c r="AC36" s="17">
        <f t="shared" si="13"/>
        <v>532.04999999999995</v>
      </c>
      <c r="AD36" s="12">
        <f t="shared" si="14"/>
        <v>0</v>
      </c>
      <c r="AE36" s="126"/>
      <c r="AF36" s="136">
        <v>4</v>
      </c>
      <c r="AG36" s="113">
        <f t="shared" si="15"/>
        <v>532.04999999999995</v>
      </c>
      <c r="AH36" s="52"/>
      <c r="AJ36" s="17">
        <f t="shared" si="16"/>
        <v>532.04999999999995</v>
      </c>
      <c r="AK36" s="17">
        <f t="shared" si="17"/>
        <v>0</v>
      </c>
      <c r="AL36" s="17">
        <f t="shared" si="18"/>
        <v>0</v>
      </c>
      <c r="AM36" s="17" t="str">
        <f t="shared" si="19"/>
        <v/>
      </c>
      <c r="AO36" s="31" t="s">
        <v>54</v>
      </c>
    </row>
    <row r="37" spans="2:41" s="3" customFormat="1" ht="9.9499999999999993" customHeight="1" x14ac:dyDescent="0.2">
      <c r="B37" s="120" t="s">
        <v>419</v>
      </c>
      <c r="D37" s="40"/>
      <c r="E37" s="75" t="s">
        <v>341</v>
      </c>
      <c r="F37" s="75"/>
      <c r="G37" s="75">
        <v>95</v>
      </c>
      <c r="H37" s="30"/>
      <c r="I37" s="180">
        <v>9.6999999999999993</v>
      </c>
      <c r="J37" s="30"/>
      <c r="K37" s="75">
        <v>377</v>
      </c>
      <c r="L37" s="30"/>
      <c r="M37" s="30"/>
      <c r="N37" s="30"/>
      <c r="P37" s="75"/>
      <c r="Q37" s="91" t="s">
        <v>11</v>
      </c>
      <c r="R37" s="29"/>
      <c r="S37" s="39">
        <f t="shared" si="10"/>
        <v>577.45000000000005</v>
      </c>
      <c r="T37" s="37" t="s">
        <v>42</v>
      </c>
      <c r="U37" s="5" t="str">
        <f>+Instructions!$B$3</f>
        <v>N</v>
      </c>
      <c r="V37" s="52"/>
      <c r="W37" s="56">
        <f>+Instructions!$C$22</f>
        <v>0</v>
      </c>
      <c r="X37" s="17">
        <f t="shared" si="11"/>
        <v>577.45000000000005</v>
      </c>
      <c r="Y37" s="52"/>
      <c r="Z37" s="6" t="s">
        <v>473</v>
      </c>
      <c r="AA37" s="39">
        <v>577.45000000000005</v>
      </c>
      <c r="AB37" s="60">
        <f t="shared" si="12"/>
        <v>0</v>
      </c>
      <c r="AC37" s="17">
        <f t="shared" si="13"/>
        <v>577.45000000000005</v>
      </c>
      <c r="AD37" s="12">
        <f t="shared" si="14"/>
        <v>0</v>
      </c>
      <c r="AE37" s="126"/>
      <c r="AF37" s="136">
        <v>4</v>
      </c>
      <c r="AG37" s="113">
        <f t="shared" si="15"/>
        <v>577.45000000000005</v>
      </c>
      <c r="AH37" s="52"/>
      <c r="AJ37" s="17">
        <f t="shared" si="16"/>
        <v>577.45000000000005</v>
      </c>
      <c r="AK37" s="17">
        <f t="shared" si="17"/>
        <v>0</v>
      </c>
      <c r="AL37" s="17">
        <f t="shared" si="18"/>
        <v>0</v>
      </c>
      <c r="AM37" s="17" t="str">
        <f t="shared" si="19"/>
        <v/>
      </c>
      <c r="AO37" s="31" t="s">
        <v>54</v>
      </c>
    </row>
    <row r="38" spans="2:41" s="3" customFormat="1" ht="9.9499999999999993" customHeight="1" x14ac:dyDescent="0.2">
      <c r="B38" s="120" t="s">
        <v>419</v>
      </c>
      <c r="D38" s="40"/>
      <c r="E38" s="75" t="s">
        <v>342</v>
      </c>
      <c r="F38" s="75"/>
      <c r="G38" s="75">
        <v>110</v>
      </c>
      <c r="H38" s="30"/>
      <c r="I38" s="180">
        <v>10.8</v>
      </c>
      <c r="J38" s="30"/>
      <c r="K38" s="75">
        <v>423</v>
      </c>
      <c r="L38" s="30"/>
      <c r="M38" s="30"/>
      <c r="N38" s="30"/>
      <c r="P38" s="29"/>
      <c r="Q38" s="91" t="s">
        <v>11</v>
      </c>
      <c r="R38" s="29"/>
      <c r="S38" s="39">
        <f t="shared" si="10"/>
        <v>657.95</v>
      </c>
      <c r="T38" s="37" t="s">
        <v>42</v>
      </c>
      <c r="U38" s="5" t="str">
        <f>+Instructions!$B$3</f>
        <v>N</v>
      </c>
      <c r="V38" s="52"/>
      <c r="W38" s="56">
        <f>+Instructions!$C$22</f>
        <v>0</v>
      </c>
      <c r="X38" s="17">
        <f t="shared" si="11"/>
        <v>657.95</v>
      </c>
      <c r="Y38" s="52"/>
      <c r="Z38" s="6" t="s">
        <v>473</v>
      </c>
      <c r="AA38" s="39">
        <v>657.95</v>
      </c>
      <c r="AB38" s="60">
        <f t="shared" si="12"/>
        <v>0</v>
      </c>
      <c r="AC38" s="17">
        <f t="shared" si="13"/>
        <v>657.95</v>
      </c>
      <c r="AD38" s="12">
        <f t="shared" si="14"/>
        <v>0</v>
      </c>
      <c r="AE38" s="126"/>
      <c r="AF38" s="136">
        <v>4</v>
      </c>
      <c r="AG38" s="113">
        <f t="shared" si="15"/>
        <v>657.95</v>
      </c>
      <c r="AH38" s="52"/>
      <c r="AJ38" s="17">
        <f t="shared" si="16"/>
        <v>657.95</v>
      </c>
      <c r="AK38" s="17">
        <f t="shared" si="17"/>
        <v>0</v>
      </c>
      <c r="AL38" s="17">
        <f t="shared" si="18"/>
        <v>0</v>
      </c>
      <c r="AM38" s="17" t="str">
        <f t="shared" si="19"/>
        <v/>
      </c>
      <c r="AO38" s="31" t="s">
        <v>54</v>
      </c>
    </row>
    <row r="39" spans="2:41" s="3" customFormat="1" ht="9.9499999999999993" customHeight="1" x14ac:dyDescent="0.2">
      <c r="B39" s="120" t="s">
        <v>419</v>
      </c>
      <c r="D39" s="40"/>
      <c r="E39" s="75" t="s">
        <v>343</v>
      </c>
      <c r="F39" s="75"/>
      <c r="G39" s="75">
        <v>120</v>
      </c>
      <c r="H39" s="30"/>
      <c r="I39" s="180">
        <v>12.15</v>
      </c>
      <c r="J39" s="30"/>
      <c r="K39" s="75">
        <v>474</v>
      </c>
      <c r="L39" s="30"/>
      <c r="M39" s="30"/>
      <c r="N39" s="30"/>
      <c r="P39" s="29"/>
      <c r="Q39" s="91" t="s">
        <v>11</v>
      </c>
      <c r="R39" s="29"/>
      <c r="S39" s="39">
        <f t="shared" si="10"/>
        <v>714.05</v>
      </c>
      <c r="T39" s="37" t="s">
        <v>42</v>
      </c>
      <c r="U39" s="5" t="str">
        <f>+Instructions!$B$3</f>
        <v>N</v>
      </c>
      <c r="V39" s="52"/>
      <c r="W39" s="56">
        <f>+Instructions!$C$22</f>
        <v>0</v>
      </c>
      <c r="X39" s="17">
        <f t="shared" si="11"/>
        <v>714.05</v>
      </c>
      <c r="Y39" s="52"/>
      <c r="Z39" s="6" t="s">
        <v>473</v>
      </c>
      <c r="AA39" s="39">
        <v>714.05</v>
      </c>
      <c r="AB39" s="60">
        <f t="shared" si="12"/>
        <v>0</v>
      </c>
      <c r="AC39" s="17">
        <f t="shared" si="13"/>
        <v>714.05</v>
      </c>
      <c r="AD39" s="12">
        <f t="shared" si="14"/>
        <v>0</v>
      </c>
      <c r="AE39" s="126"/>
      <c r="AF39" s="136">
        <v>4</v>
      </c>
      <c r="AG39" s="113">
        <f t="shared" si="15"/>
        <v>714.05</v>
      </c>
      <c r="AH39" s="52"/>
      <c r="AJ39" s="17">
        <f t="shared" si="16"/>
        <v>714.05</v>
      </c>
      <c r="AK39" s="17">
        <f t="shared" si="17"/>
        <v>0</v>
      </c>
      <c r="AL39" s="17">
        <f t="shared" si="18"/>
        <v>0</v>
      </c>
      <c r="AM39" s="17" t="str">
        <f t="shared" si="19"/>
        <v/>
      </c>
      <c r="AO39" s="31" t="s">
        <v>54</v>
      </c>
    </row>
    <row r="40" spans="2:41" s="3" customFormat="1" ht="2.1" customHeight="1" x14ac:dyDescent="0.2">
      <c r="P40" s="75"/>
      <c r="Q40" s="91"/>
      <c r="R40" s="6"/>
      <c r="S40" s="39"/>
      <c r="T40" s="6"/>
      <c r="U40" s="5"/>
      <c r="V40" s="52"/>
      <c r="W40" s="56"/>
      <c r="X40" s="15"/>
      <c r="Y40" s="52"/>
      <c r="Z40" s="39"/>
      <c r="AA40" s="39"/>
      <c r="AB40" s="55"/>
      <c r="AC40" s="17"/>
      <c r="AD40" s="15"/>
      <c r="AE40" s="65"/>
      <c r="AF40" s="129"/>
      <c r="AG40" s="39"/>
      <c r="AH40" s="52"/>
      <c r="AJ40" s="17"/>
      <c r="AK40" s="17"/>
      <c r="AL40" s="17"/>
      <c r="AM40" s="17"/>
      <c r="AO40" s="31" t="s">
        <v>54</v>
      </c>
    </row>
    <row r="41" spans="2:41" s="3" customFormat="1" ht="10.5" customHeight="1" x14ac:dyDescent="0.2">
      <c r="D41" s="146" t="s">
        <v>272</v>
      </c>
      <c r="G41" s="146" t="s">
        <v>267</v>
      </c>
      <c r="I41" s="91" t="s">
        <v>276</v>
      </c>
      <c r="K41" s="91" t="s">
        <v>277</v>
      </c>
      <c r="P41" s="75"/>
      <c r="Q41" s="91"/>
      <c r="R41" s="208" t="s">
        <v>423</v>
      </c>
      <c r="S41" s="209" t="s">
        <v>429</v>
      </c>
      <c r="T41" s="210"/>
      <c r="U41" s="5"/>
      <c r="V41" s="52"/>
      <c r="W41" s="56"/>
      <c r="X41" s="15"/>
      <c r="Y41" s="52"/>
      <c r="Z41" s="39"/>
      <c r="AA41" s="39"/>
      <c r="AB41" s="55"/>
      <c r="AC41" s="17"/>
      <c r="AD41" s="15"/>
      <c r="AE41" s="65"/>
      <c r="AF41" s="129"/>
      <c r="AG41" s="39"/>
      <c r="AH41" s="52"/>
      <c r="AJ41" s="17"/>
      <c r="AK41" s="17"/>
      <c r="AL41" s="17"/>
      <c r="AM41" s="17"/>
      <c r="AO41" s="31"/>
    </row>
    <row r="42" spans="2:41" s="3" customFormat="1" ht="0.95" customHeight="1" x14ac:dyDescent="0.2">
      <c r="P42" s="75"/>
      <c r="Q42" s="91"/>
      <c r="R42" s="6"/>
      <c r="S42" s="39"/>
      <c r="T42" s="6"/>
      <c r="U42" s="5"/>
      <c r="V42" s="52"/>
      <c r="W42" s="56"/>
      <c r="X42" s="15"/>
      <c r="Y42" s="52"/>
      <c r="Z42" s="39"/>
      <c r="AA42" s="39"/>
      <c r="AB42" s="55"/>
      <c r="AC42" s="17"/>
      <c r="AD42" s="15"/>
      <c r="AE42" s="65"/>
      <c r="AF42" s="129"/>
      <c r="AG42" s="39"/>
      <c r="AH42" s="52"/>
      <c r="AJ42" s="17"/>
      <c r="AK42" s="17"/>
      <c r="AL42" s="17"/>
      <c r="AM42" s="17"/>
      <c r="AO42" s="31" t="s">
        <v>54</v>
      </c>
    </row>
    <row r="43" spans="2:41" s="3" customFormat="1" ht="9.9499999999999993" customHeight="1" x14ac:dyDescent="0.2">
      <c r="B43" s="118" t="s">
        <v>256</v>
      </c>
      <c r="D43" s="40"/>
      <c r="E43" s="75" t="s">
        <v>344</v>
      </c>
      <c r="F43" s="75"/>
      <c r="G43" s="75">
        <v>15</v>
      </c>
      <c r="H43" s="30"/>
      <c r="I43" s="180">
        <v>0.71</v>
      </c>
      <c r="J43" s="30"/>
      <c r="K43" s="179">
        <v>56</v>
      </c>
      <c r="L43" s="30"/>
      <c r="M43" s="30"/>
      <c r="N43" s="30"/>
      <c r="P43" s="75"/>
      <c r="Q43" s="91"/>
      <c r="R43" s="29"/>
      <c r="S43" s="39">
        <f t="shared" ref="S43:S58" si="20">IF(Suggested="Yes",AA43,AG43)</f>
        <v>247.8</v>
      </c>
      <c r="T43" s="37" t="s">
        <v>42</v>
      </c>
      <c r="U43" s="5" t="str">
        <f>+Instructions!$B$3</f>
        <v>N</v>
      </c>
      <c r="V43" s="52"/>
      <c r="W43" s="56">
        <f>+Instructions!$C$22</f>
        <v>0</v>
      </c>
      <c r="X43" s="17">
        <f t="shared" ref="X43:X61" si="21">ROUND($AA43*(1-W43)+0.004999,2)</f>
        <v>247.8</v>
      </c>
      <c r="Y43" s="52"/>
      <c r="Z43" s="6" t="s">
        <v>473</v>
      </c>
      <c r="AA43" s="39">
        <v>247.8</v>
      </c>
      <c r="AB43" s="60">
        <f t="shared" ref="AB43:AC47" si="22">+W43</f>
        <v>0</v>
      </c>
      <c r="AC43" s="17">
        <f t="shared" si="22"/>
        <v>247.8</v>
      </c>
      <c r="AD43" s="12">
        <f>(AG43-AC43)/AG43</f>
        <v>0</v>
      </c>
      <c r="AE43" s="126"/>
      <c r="AF43" s="133">
        <v>1</v>
      </c>
      <c r="AG43" s="38">
        <f>SUM(AJ43:AL43)+AE43</f>
        <v>247.8</v>
      </c>
      <c r="AH43" s="52"/>
      <c r="AJ43" s="17">
        <f>ROUND(AC43/(1-VLOOKUP(AF43,Group,2,FALSE)),2)</f>
        <v>247.8</v>
      </c>
      <c r="AK43" s="17">
        <f>IF(VLOOKUP(AF43,Group,5,FALSE)="YES",VLOOKUP(ROUND(ROUND(AJ43,1)-AJ43,2),Round,2,FALSE)+VLOOKUP(AF43,Group,6,FALSE),0)</f>
        <v>0</v>
      </c>
      <c r="AL43" s="17">
        <f>IF(VLOOKUP(AF43,Group,7,FALSE)="",0,ROUND(AJ43-0.04999,1)-AJ43+AM43)</f>
        <v>0</v>
      </c>
      <c r="AM43" s="17" t="str">
        <f>IF(VLOOKUP(AF43,Group,7,FALSE)="","",VLOOKUP(AF43,Group,7,FALSE))</f>
        <v/>
      </c>
      <c r="AO43" s="31" t="s">
        <v>54</v>
      </c>
    </row>
    <row r="44" spans="2:41" s="3" customFormat="1" ht="9.9499999999999993" customHeight="1" x14ac:dyDescent="0.2">
      <c r="B44" s="120" t="s">
        <v>419</v>
      </c>
      <c r="D44" s="40"/>
      <c r="E44" s="75" t="s">
        <v>345</v>
      </c>
      <c r="F44" s="75"/>
      <c r="G44" s="75">
        <v>20</v>
      </c>
      <c r="H44" s="30"/>
      <c r="I44" s="180">
        <v>0.9</v>
      </c>
      <c r="J44" s="30"/>
      <c r="K44" s="179">
        <v>80</v>
      </c>
      <c r="L44" s="30"/>
      <c r="M44" s="30"/>
      <c r="N44" s="30"/>
      <c r="P44" s="75"/>
      <c r="Q44" s="91"/>
      <c r="R44" s="29"/>
      <c r="S44" s="39">
        <f t="shared" si="20"/>
        <v>279.75</v>
      </c>
      <c r="T44" s="37" t="s">
        <v>42</v>
      </c>
      <c r="U44" s="5" t="str">
        <f>+Instructions!$B$3</f>
        <v>N</v>
      </c>
      <c r="V44" s="52"/>
      <c r="W44" s="56">
        <f>+Instructions!$C$22</f>
        <v>0</v>
      </c>
      <c r="X44" s="17">
        <f t="shared" si="21"/>
        <v>279.75</v>
      </c>
      <c r="Y44" s="52"/>
      <c r="Z44" s="6" t="s">
        <v>473</v>
      </c>
      <c r="AA44" s="39">
        <v>279.75</v>
      </c>
      <c r="AB44" s="60">
        <f t="shared" si="22"/>
        <v>0</v>
      </c>
      <c r="AC44" s="17">
        <f t="shared" si="22"/>
        <v>279.75</v>
      </c>
      <c r="AD44" s="12">
        <f>(AG44-AC44)/AG44</f>
        <v>0</v>
      </c>
      <c r="AE44" s="126"/>
      <c r="AF44" s="136">
        <v>4</v>
      </c>
      <c r="AG44" s="113">
        <f>SUM(AJ44:AL44)+AE44</f>
        <v>279.75</v>
      </c>
      <c r="AH44" s="52"/>
      <c r="AJ44" s="17">
        <f>ROUND(AC44/(1-VLOOKUP(AF44,Group,2,FALSE)),2)</f>
        <v>279.75</v>
      </c>
      <c r="AK44" s="17">
        <f>IF(VLOOKUP(AF44,Group,5,FALSE)="YES",VLOOKUP(ROUND(ROUND(AJ44,1)-AJ44,2),Round,2,FALSE)+VLOOKUP(AF44,Group,6,FALSE),0)</f>
        <v>0</v>
      </c>
      <c r="AL44" s="17">
        <f>IF(VLOOKUP(AF44,Group,7,FALSE)="",0,ROUND(AJ44-0.04999,1)-AJ44+AM44)</f>
        <v>0</v>
      </c>
      <c r="AM44" s="17" t="str">
        <f>IF(VLOOKUP(AF44,Group,7,FALSE)="","",VLOOKUP(AF44,Group,7,FALSE))</f>
        <v/>
      </c>
      <c r="AO44" s="31" t="s">
        <v>54</v>
      </c>
    </row>
    <row r="45" spans="2:41" s="3" customFormat="1" ht="9.9499999999999993" customHeight="1" x14ac:dyDescent="0.2">
      <c r="B45" s="118" t="s">
        <v>256</v>
      </c>
      <c r="D45" s="40"/>
      <c r="E45" s="75" t="s">
        <v>346</v>
      </c>
      <c r="F45" s="75"/>
      <c r="G45" s="75">
        <v>25</v>
      </c>
      <c r="H45" s="30"/>
      <c r="I45" s="180">
        <v>1.3050000000000004</v>
      </c>
      <c r="J45" s="30"/>
      <c r="K45" s="179">
        <v>102</v>
      </c>
      <c r="L45" s="30"/>
      <c r="M45" s="30" t="s">
        <v>81</v>
      </c>
      <c r="N45" s="30"/>
      <c r="P45" s="75"/>
      <c r="Q45" s="91"/>
      <c r="R45" s="29"/>
      <c r="S45" s="39">
        <f t="shared" si="20"/>
        <v>305.3</v>
      </c>
      <c r="T45" s="37" t="s">
        <v>42</v>
      </c>
      <c r="U45" s="5" t="str">
        <f>+Instructions!$B$3</f>
        <v>N</v>
      </c>
      <c r="V45" s="52"/>
      <c r="W45" s="56">
        <f>+Instructions!$C$22</f>
        <v>0</v>
      </c>
      <c r="X45" s="17">
        <f t="shared" si="21"/>
        <v>305.3</v>
      </c>
      <c r="Y45" s="52"/>
      <c r="Z45" s="6" t="s">
        <v>473</v>
      </c>
      <c r="AA45" s="39">
        <v>305.3</v>
      </c>
      <c r="AB45" s="60">
        <f t="shared" si="22"/>
        <v>0</v>
      </c>
      <c r="AC45" s="17">
        <f t="shared" si="22"/>
        <v>305.3</v>
      </c>
      <c r="AD45" s="12">
        <f>(AG45-AC45)/AG45</f>
        <v>0</v>
      </c>
      <c r="AE45" s="126"/>
      <c r="AF45" s="133">
        <v>1</v>
      </c>
      <c r="AG45" s="38">
        <f>SUM(AJ45:AL45)+AE45</f>
        <v>305.3</v>
      </c>
      <c r="AH45" s="52"/>
      <c r="AJ45" s="17">
        <f>ROUND(AC45/(1-VLOOKUP(AF45,Group,2,FALSE)),2)</f>
        <v>305.3</v>
      </c>
      <c r="AK45" s="17">
        <f>IF(VLOOKUP(AF45,Group,5,FALSE)="YES",VLOOKUP(ROUND(ROUND(AJ45,1)-AJ45,2),Round,2,FALSE)+VLOOKUP(AF45,Group,6,FALSE),0)</f>
        <v>0</v>
      </c>
      <c r="AL45" s="17">
        <f>IF(VLOOKUP(AF45,Group,7,FALSE)="",0,ROUND(AJ45-0.04999,1)-AJ45+AM45)</f>
        <v>0</v>
      </c>
      <c r="AM45" s="17" t="str">
        <f>IF(VLOOKUP(AF45,Group,7,FALSE)="","",VLOOKUP(AF45,Group,7,FALSE))</f>
        <v/>
      </c>
      <c r="AO45" s="31" t="s">
        <v>54</v>
      </c>
    </row>
    <row r="46" spans="2:41" s="3" customFormat="1" ht="9.9499999999999993" customHeight="1" x14ac:dyDescent="0.2">
      <c r="B46" s="120" t="s">
        <v>419</v>
      </c>
      <c r="D46" s="40"/>
      <c r="E46" s="75" t="s">
        <v>347</v>
      </c>
      <c r="F46" s="75"/>
      <c r="G46" s="75">
        <v>35</v>
      </c>
      <c r="H46" s="30"/>
      <c r="I46" s="180">
        <v>1.7</v>
      </c>
      <c r="J46" s="30"/>
      <c r="K46" s="179">
        <v>136</v>
      </c>
      <c r="L46" s="30"/>
      <c r="M46" s="30"/>
      <c r="N46" s="30"/>
      <c r="P46" s="75"/>
      <c r="Q46" s="91"/>
      <c r="R46" s="29"/>
      <c r="S46" s="39">
        <f t="shared" si="20"/>
        <v>340.1</v>
      </c>
      <c r="T46" s="37" t="s">
        <v>42</v>
      </c>
      <c r="U46" s="5" t="str">
        <f>+Instructions!$B$3</f>
        <v>N</v>
      </c>
      <c r="V46" s="52"/>
      <c r="W46" s="56">
        <f>+Instructions!$C$22</f>
        <v>0</v>
      </c>
      <c r="X46" s="17">
        <f t="shared" si="21"/>
        <v>340.1</v>
      </c>
      <c r="Y46" s="52"/>
      <c r="Z46" s="6" t="s">
        <v>473</v>
      </c>
      <c r="AA46" s="39">
        <v>340.1</v>
      </c>
      <c r="AB46" s="60">
        <f t="shared" si="22"/>
        <v>0</v>
      </c>
      <c r="AC46" s="17">
        <f t="shared" si="22"/>
        <v>340.1</v>
      </c>
      <c r="AD46" s="12">
        <f>(AG46-AC46)/AG46</f>
        <v>0</v>
      </c>
      <c r="AE46" s="126"/>
      <c r="AF46" s="136">
        <v>4</v>
      </c>
      <c r="AG46" s="113">
        <f>SUM(AJ46:AL46)+AE46</f>
        <v>340.1</v>
      </c>
      <c r="AH46" s="52"/>
      <c r="AJ46" s="17">
        <f>ROUND(AC46/(1-VLOOKUP(AF46,Group,2,FALSE)),2)</f>
        <v>340.1</v>
      </c>
      <c r="AK46" s="17">
        <f>IF(VLOOKUP(AF46,Group,5,FALSE)="YES",VLOOKUP(ROUND(ROUND(AJ46,1)-AJ46,2),Round,2,FALSE)+VLOOKUP(AF46,Group,6,FALSE),0)</f>
        <v>0</v>
      </c>
      <c r="AL46" s="17">
        <f>IF(VLOOKUP(AF46,Group,7,FALSE)="",0,ROUND(AJ46-0.04999,1)-AJ46+AM46)</f>
        <v>0</v>
      </c>
      <c r="AM46" s="17" t="str">
        <f>IF(VLOOKUP(AF46,Group,7,FALSE)="","",VLOOKUP(AF46,Group,7,FALSE))</f>
        <v/>
      </c>
      <c r="AO46" s="31" t="s">
        <v>54</v>
      </c>
    </row>
    <row r="47" spans="2:41" s="3" customFormat="1" ht="9.9499999999999993" customHeight="1" x14ac:dyDescent="0.2">
      <c r="B47" s="118" t="s">
        <v>256</v>
      </c>
      <c r="D47" s="40"/>
      <c r="E47" s="75" t="s">
        <v>348</v>
      </c>
      <c r="F47" s="75"/>
      <c r="G47" s="75">
        <v>45</v>
      </c>
      <c r="H47" s="30"/>
      <c r="I47" s="180">
        <v>2.2000000000000002</v>
      </c>
      <c r="J47" s="30"/>
      <c r="K47" s="179">
        <v>178</v>
      </c>
      <c r="L47" s="30"/>
      <c r="M47" s="30"/>
      <c r="N47" s="30"/>
      <c r="P47" s="75"/>
      <c r="Q47" s="91"/>
      <c r="R47" s="29"/>
      <c r="S47" s="39">
        <f t="shared" si="20"/>
        <v>385.65</v>
      </c>
      <c r="T47" s="37" t="s">
        <v>42</v>
      </c>
      <c r="U47" s="5" t="str">
        <f>+Instructions!$B$3</f>
        <v>N</v>
      </c>
      <c r="V47" s="52"/>
      <c r="W47" s="56">
        <f>+Instructions!$C$22</f>
        <v>0</v>
      </c>
      <c r="X47" s="17">
        <f t="shared" si="21"/>
        <v>385.65</v>
      </c>
      <c r="Y47" s="52"/>
      <c r="Z47" s="6" t="s">
        <v>473</v>
      </c>
      <c r="AA47" s="39">
        <v>385.65</v>
      </c>
      <c r="AB47" s="60">
        <f t="shared" si="22"/>
        <v>0</v>
      </c>
      <c r="AC47" s="17">
        <f t="shared" si="22"/>
        <v>385.65</v>
      </c>
      <c r="AD47" s="12">
        <f>(AG47-AC47)/AG47</f>
        <v>0</v>
      </c>
      <c r="AE47" s="126"/>
      <c r="AF47" s="133">
        <v>1</v>
      </c>
      <c r="AG47" s="38">
        <f>SUM(AJ47:AL47)+AE47</f>
        <v>385.65</v>
      </c>
      <c r="AH47" s="52"/>
      <c r="AJ47" s="17">
        <f>ROUND(AC47/(1-VLOOKUP(AF47,Group,2,FALSE)),2)</f>
        <v>385.65</v>
      </c>
      <c r="AK47" s="17">
        <f>IF(VLOOKUP(AF47,Group,5,FALSE)="YES",VLOOKUP(ROUND(ROUND(AJ47,1)-AJ47,2),Round,2,FALSE)+VLOOKUP(AF47,Group,6,FALSE),0)</f>
        <v>0</v>
      </c>
      <c r="AL47" s="17">
        <f>IF(VLOOKUP(AF47,Group,7,FALSE)="",0,ROUND(AJ47-0.04999,1)-AJ47+AM47)</f>
        <v>0</v>
      </c>
      <c r="AM47" s="17" t="str">
        <f>IF(VLOOKUP(AF47,Group,7,FALSE)="","",VLOOKUP(AF47,Group,7,FALSE))</f>
        <v/>
      </c>
      <c r="AO47" s="31" t="s">
        <v>54</v>
      </c>
    </row>
    <row r="48" spans="2:41" s="3" customFormat="1" ht="9.9499999999999993" customHeight="1" x14ac:dyDescent="0.2">
      <c r="B48" s="120" t="s">
        <v>419</v>
      </c>
      <c r="D48" s="40"/>
      <c r="E48" s="75" t="s">
        <v>349</v>
      </c>
      <c r="F48" s="75"/>
      <c r="G48" s="75">
        <v>55</v>
      </c>
      <c r="H48" s="30"/>
      <c r="I48" s="180">
        <v>2.6</v>
      </c>
      <c r="J48" s="30"/>
      <c r="K48" s="179">
        <v>207</v>
      </c>
      <c r="L48" s="30"/>
      <c r="M48" s="30"/>
      <c r="N48" s="30"/>
      <c r="P48" s="75"/>
      <c r="Q48" s="91"/>
      <c r="R48" s="29"/>
      <c r="S48" s="39">
        <f t="shared" si="20"/>
        <v>395.9</v>
      </c>
      <c r="T48" s="37" t="s">
        <v>42</v>
      </c>
      <c r="U48" s="5" t="str">
        <f>+Instructions!$B$3</f>
        <v>N</v>
      </c>
      <c r="V48" s="52"/>
      <c r="W48" s="56">
        <f>+Instructions!$C$22</f>
        <v>0</v>
      </c>
      <c r="X48" s="17">
        <f t="shared" si="21"/>
        <v>395.9</v>
      </c>
      <c r="Y48" s="52"/>
      <c r="Z48" s="6" t="s">
        <v>473</v>
      </c>
      <c r="AA48" s="39">
        <v>395.9</v>
      </c>
      <c r="AB48" s="60">
        <f t="shared" ref="AB48:AC55" si="23">+W48</f>
        <v>0</v>
      </c>
      <c r="AC48" s="17">
        <f t="shared" si="23"/>
        <v>395.9</v>
      </c>
      <c r="AD48" s="12">
        <f t="shared" ref="AD48:AD61" si="24">(AG48-AC48)/AG48</f>
        <v>0</v>
      </c>
      <c r="AE48" s="126"/>
      <c r="AF48" s="136">
        <v>4</v>
      </c>
      <c r="AG48" s="113">
        <f t="shared" ref="AG48:AG61" si="25">SUM(AJ48:AL48)+AE48</f>
        <v>395.9</v>
      </c>
      <c r="AH48" s="52"/>
      <c r="AJ48" s="17">
        <f t="shared" ref="AJ48:AJ61" si="26">ROUND(AC48/(1-VLOOKUP(AF48,Group,2,FALSE)),2)</f>
        <v>395.9</v>
      </c>
      <c r="AK48" s="17">
        <f t="shared" ref="AK48:AK61" si="27">IF(VLOOKUP(AF48,Group,5,FALSE)="YES",VLOOKUP(ROUND(ROUND(AJ48,1)-AJ48,2),Round,2,FALSE)+VLOOKUP(AF48,Group,6,FALSE),0)</f>
        <v>0</v>
      </c>
      <c r="AL48" s="17">
        <f t="shared" ref="AL48:AL61" si="28">IF(VLOOKUP(AF48,Group,7,FALSE)="",0,ROUND(AJ48-0.04999,1)-AJ48+AM48)</f>
        <v>0</v>
      </c>
      <c r="AM48" s="17" t="str">
        <f t="shared" ref="AM48:AM61" si="29">IF(VLOOKUP(AF48,Group,7,FALSE)="","",VLOOKUP(AF48,Group,7,FALSE))</f>
        <v/>
      </c>
      <c r="AO48" s="31" t="s">
        <v>54</v>
      </c>
    </row>
    <row r="49" spans="2:41" s="3" customFormat="1" ht="9.9499999999999993" customHeight="1" x14ac:dyDescent="0.2">
      <c r="B49" s="118" t="s">
        <v>256</v>
      </c>
      <c r="D49" s="40"/>
      <c r="E49" s="75" t="s">
        <v>350</v>
      </c>
      <c r="F49" s="75"/>
      <c r="G49" s="75">
        <v>65</v>
      </c>
      <c r="H49" s="30"/>
      <c r="I49" s="180">
        <v>3.1</v>
      </c>
      <c r="J49" s="30"/>
      <c r="K49" s="179">
        <v>250</v>
      </c>
      <c r="L49" s="30"/>
      <c r="M49" s="30"/>
      <c r="N49" s="30"/>
      <c r="P49" s="75"/>
      <c r="Q49" s="91"/>
      <c r="R49" s="29"/>
      <c r="S49" s="39">
        <f t="shared" si="20"/>
        <v>459.55</v>
      </c>
      <c r="T49" s="37" t="s">
        <v>42</v>
      </c>
      <c r="U49" s="5" t="str">
        <f>+Instructions!$B$3</f>
        <v>N</v>
      </c>
      <c r="V49" s="52"/>
      <c r="W49" s="56">
        <f>+Instructions!$C$22</f>
        <v>0</v>
      </c>
      <c r="X49" s="17">
        <f t="shared" si="21"/>
        <v>459.55</v>
      </c>
      <c r="Y49" s="52"/>
      <c r="Z49" s="6" t="s">
        <v>473</v>
      </c>
      <c r="AA49" s="39">
        <v>459.55</v>
      </c>
      <c r="AB49" s="60">
        <f t="shared" si="23"/>
        <v>0</v>
      </c>
      <c r="AC49" s="17">
        <f t="shared" si="23"/>
        <v>459.55</v>
      </c>
      <c r="AD49" s="12">
        <f t="shared" si="24"/>
        <v>0</v>
      </c>
      <c r="AE49" s="126"/>
      <c r="AF49" s="133">
        <v>1</v>
      </c>
      <c r="AG49" s="38">
        <f t="shared" si="25"/>
        <v>459.55</v>
      </c>
      <c r="AH49" s="52"/>
      <c r="AJ49" s="17">
        <f t="shared" si="26"/>
        <v>459.55</v>
      </c>
      <c r="AK49" s="17">
        <f t="shared" si="27"/>
        <v>0</v>
      </c>
      <c r="AL49" s="17">
        <f t="shared" si="28"/>
        <v>0</v>
      </c>
      <c r="AM49" s="17" t="str">
        <f t="shared" si="29"/>
        <v/>
      </c>
      <c r="AO49" s="31" t="s">
        <v>54</v>
      </c>
    </row>
    <row r="50" spans="2:41" s="3" customFormat="1" ht="9.9499999999999993" customHeight="1" x14ac:dyDescent="0.2">
      <c r="B50" s="120" t="s">
        <v>419</v>
      </c>
      <c r="D50" s="40"/>
      <c r="E50" s="75" t="s">
        <v>351</v>
      </c>
      <c r="F50" s="75"/>
      <c r="G50" s="75">
        <v>70</v>
      </c>
      <c r="H50" s="30"/>
      <c r="I50" s="180">
        <v>3.5</v>
      </c>
      <c r="J50" s="30"/>
      <c r="K50" s="179">
        <v>277</v>
      </c>
      <c r="L50" s="30"/>
      <c r="M50" s="30" t="s">
        <v>81</v>
      </c>
      <c r="N50" s="30"/>
      <c r="P50" s="75"/>
      <c r="Q50" s="91"/>
      <c r="R50" s="29"/>
      <c r="S50" s="39">
        <f t="shared" si="20"/>
        <v>486.9</v>
      </c>
      <c r="T50" s="37" t="s">
        <v>42</v>
      </c>
      <c r="U50" s="5" t="str">
        <f>+Instructions!$B$3</f>
        <v>N</v>
      </c>
      <c r="V50" s="52"/>
      <c r="W50" s="56">
        <f>+Instructions!$C$22</f>
        <v>0</v>
      </c>
      <c r="X50" s="17">
        <f t="shared" si="21"/>
        <v>486.9</v>
      </c>
      <c r="Y50" s="52"/>
      <c r="Z50" s="6" t="s">
        <v>473</v>
      </c>
      <c r="AA50" s="39">
        <v>486.9</v>
      </c>
      <c r="AB50" s="60">
        <f t="shared" si="23"/>
        <v>0</v>
      </c>
      <c r="AC50" s="17">
        <f t="shared" si="23"/>
        <v>486.9</v>
      </c>
      <c r="AD50" s="12">
        <f t="shared" si="24"/>
        <v>0</v>
      </c>
      <c r="AE50" s="126"/>
      <c r="AF50" s="136">
        <v>4</v>
      </c>
      <c r="AG50" s="113">
        <f t="shared" si="25"/>
        <v>486.9</v>
      </c>
      <c r="AH50" s="52"/>
      <c r="AJ50" s="17">
        <f t="shared" si="26"/>
        <v>486.9</v>
      </c>
      <c r="AK50" s="17">
        <f t="shared" si="27"/>
        <v>0</v>
      </c>
      <c r="AL50" s="17">
        <f t="shared" si="28"/>
        <v>0</v>
      </c>
      <c r="AM50" s="17" t="str">
        <f t="shared" si="29"/>
        <v/>
      </c>
      <c r="AO50" s="31" t="s">
        <v>54</v>
      </c>
    </row>
    <row r="51" spans="2:41" s="3" customFormat="1" ht="9.9499999999999993" customHeight="1" x14ac:dyDescent="0.2">
      <c r="B51" s="118" t="s">
        <v>256</v>
      </c>
      <c r="D51" s="40"/>
      <c r="E51" s="75" t="s">
        <v>352</v>
      </c>
      <c r="F51" s="75"/>
      <c r="G51" s="75">
        <v>85</v>
      </c>
      <c r="H51" s="30"/>
      <c r="I51" s="180">
        <v>4.3</v>
      </c>
      <c r="J51" s="30"/>
      <c r="K51" s="179">
        <v>334.09359917117871</v>
      </c>
      <c r="L51" s="30"/>
      <c r="M51" s="30"/>
      <c r="N51" s="30"/>
      <c r="P51" s="75"/>
      <c r="Q51" s="91"/>
      <c r="R51" s="29"/>
      <c r="S51" s="39">
        <f t="shared" si="20"/>
        <v>556.20000000000005</v>
      </c>
      <c r="T51" s="37" t="s">
        <v>42</v>
      </c>
      <c r="U51" s="5" t="str">
        <f>+Instructions!$B$3</f>
        <v>N</v>
      </c>
      <c r="V51" s="52"/>
      <c r="W51" s="56">
        <f>+Instructions!$C$22</f>
        <v>0</v>
      </c>
      <c r="X51" s="17">
        <f t="shared" si="21"/>
        <v>556.20000000000005</v>
      </c>
      <c r="Y51" s="52"/>
      <c r="Z51" s="6" t="s">
        <v>473</v>
      </c>
      <c r="AA51" s="39">
        <v>556.20000000000005</v>
      </c>
      <c r="AB51" s="60">
        <f t="shared" si="23"/>
        <v>0</v>
      </c>
      <c r="AC51" s="17">
        <f t="shared" si="23"/>
        <v>556.20000000000005</v>
      </c>
      <c r="AD51" s="12">
        <f t="shared" si="24"/>
        <v>0</v>
      </c>
      <c r="AE51" s="126"/>
      <c r="AF51" s="133">
        <v>1</v>
      </c>
      <c r="AG51" s="38">
        <f t="shared" si="25"/>
        <v>556.20000000000005</v>
      </c>
      <c r="AH51" s="52"/>
      <c r="AJ51" s="17">
        <f t="shared" si="26"/>
        <v>556.20000000000005</v>
      </c>
      <c r="AK51" s="17">
        <f t="shared" si="27"/>
        <v>0</v>
      </c>
      <c r="AL51" s="17">
        <f t="shared" si="28"/>
        <v>0</v>
      </c>
      <c r="AM51" s="17" t="str">
        <f t="shared" si="29"/>
        <v/>
      </c>
      <c r="AO51" s="31" t="s">
        <v>54</v>
      </c>
    </row>
    <row r="52" spans="2:41" s="3" customFormat="1" ht="9.9499999999999993" customHeight="1" x14ac:dyDescent="0.2">
      <c r="B52" s="120" t="s">
        <v>419</v>
      </c>
      <c r="D52" s="40"/>
      <c r="E52" s="75" t="s">
        <v>353</v>
      </c>
      <c r="F52" s="75"/>
      <c r="G52" s="75">
        <v>90</v>
      </c>
      <c r="H52" s="30"/>
      <c r="I52" s="180">
        <v>4.625</v>
      </c>
      <c r="J52" s="30"/>
      <c r="K52" s="179">
        <v>358</v>
      </c>
      <c r="L52" s="30"/>
      <c r="M52" s="30"/>
      <c r="N52" s="30"/>
      <c r="P52" s="75"/>
      <c r="Q52" s="91"/>
      <c r="R52" s="29"/>
      <c r="S52" s="39">
        <f t="shared" si="20"/>
        <v>585.35</v>
      </c>
      <c r="T52" s="37" t="s">
        <v>42</v>
      </c>
      <c r="U52" s="5" t="str">
        <f>+Instructions!$B$3</f>
        <v>N</v>
      </c>
      <c r="V52" s="52"/>
      <c r="W52" s="56">
        <f>+Instructions!$C$22</f>
        <v>0</v>
      </c>
      <c r="X52" s="17">
        <f t="shared" si="21"/>
        <v>585.35</v>
      </c>
      <c r="Y52" s="52"/>
      <c r="Z52" s="6" t="s">
        <v>473</v>
      </c>
      <c r="AA52" s="39">
        <v>585.35</v>
      </c>
      <c r="AB52" s="60">
        <f t="shared" si="23"/>
        <v>0</v>
      </c>
      <c r="AC52" s="17">
        <f t="shared" si="23"/>
        <v>585.35</v>
      </c>
      <c r="AD52" s="12">
        <f t="shared" si="24"/>
        <v>0</v>
      </c>
      <c r="AE52" s="126"/>
      <c r="AF52" s="136">
        <v>4</v>
      </c>
      <c r="AG52" s="113">
        <f t="shared" si="25"/>
        <v>585.35</v>
      </c>
      <c r="AH52" s="52"/>
      <c r="AJ52" s="17">
        <f t="shared" si="26"/>
        <v>585.35</v>
      </c>
      <c r="AK52" s="17">
        <f t="shared" si="27"/>
        <v>0</v>
      </c>
      <c r="AL52" s="17">
        <f t="shared" si="28"/>
        <v>0</v>
      </c>
      <c r="AM52" s="17" t="str">
        <f t="shared" si="29"/>
        <v/>
      </c>
      <c r="AO52" s="31" t="s">
        <v>54</v>
      </c>
    </row>
    <row r="53" spans="2:41" s="3" customFormat="1" ht="9.9499999999999993" customHeight="1" x14ac:dyDescent="0.2">
      <c r="B53" s="118" t="s">
        <v>256</v>
      </c>
      <c r="D53" s="40"/>
      <c r="E53" s="75" t="s">
        <v>354</v>
      </c>
      <c r="F53" s="75"/>
      <c r="G53" s="75">
        <v>100</v>
      </c>
      <c r="H53" s="30"/>
      <c r="I53" s="180">
        <v>5</v>
      </c>
      <c r="J53" s="30"/>
      <c r="K53" s="179">
        <v>393.03544608572611</v>
      </c>
      <c r="L53" s="30"/>
      <c r="M53" s="30"/>
      <c r="N53" s="30"/>
      <c r="P53" s="75"/>
      <c r="Q53" s="91"/>
      <c r="R53" s="29"/>
      <c r="S53" s="39">
        <f t="shared" si="20"/>
        <v>587.6</v>
      </c>
      <c r="T53" s="37" t="s">
        <v>42</v>
      </c>
      <c r="U53" s="5" t="str">
        <f>+Instructions!$B$3</f>
        <v>N</v>
      </c>
      <c r="V53" s="52"/>
      <c r="W53" s="56">
        <f>+Instructions!$C$22</f>
        <v>0</v>
      </c>
      <c r="X53" s="17">
        <f t="shared" si="21"/>
        <v>587.6</v>
      </c>
      <c r="Y53" s="52"/>
      <c r="Z53" s="6" t="s">
        <v>473</v>
      </c>
      <c r="AA53" s="39">
        <v>587.6</v>
      </c>
      <c r="AB53" s="60">
        <f t="shared" si="23"/>
        <v>0</v>
      </c>
      <c r="AC53" s="17">
        <f t="shared" si="23"/>
        <v>587.6</v>
      </c>
      <c r="AD53" s="12">
        <f t="shared" si="24"/>
        <v>0</v>
      </c>
      <c r="AE53" s="126"/>
      <c r="AF53" s="133">
        <v>1</v>
      </c>
      <c r="AG53" s="38">
        <f t="shared" si="25"/>
        <v>587.6</v>
      </c>
      <c r="AH53" s="52"/>
      <c r="AJ53" s="17">
        <f t="shared" si="26"/>
        <v>587.6</v>
      </c>
      <c r="AK53" s="17">
        <f t="shared" si="27"/>
        <v>0</v>
      </c>
      <c r="AL53" s="17">
        <f t="shared" si="28"/>
        <v>0</v>
      </c>
      <c r="AM53" s="17" t="str">
        <f t="shared" si="29"/>
        <v/>
      </c>
      <c r="AO53" s="31" t="s">
        <v>54</v>
      </c>
    </row>
    <row r="54" spans="2:41" s="3" customFormat="1" ht="9.9499999999999993" customHeight="1" x14ac:dyDescent="0.2">
      <c r="B54" s="120" t="s">
        <v>419</v>
      </c>
      <c r="D54" s="40"/>
      <c r="E54" s="75" t="s">
        <v>355</v>
      </c>
      <c r="F54" s="75"/>
      <c r="G54" s="75">
        <v>120</v>
      </c>
      <c r="H54" s="30"/>
      <c r="I54" s="180">
        <v>5.9</v>
      </c>
      <c r="J54" s="30"/>
      <c r="K54" s="179">
        <v>472</v>
      </c>
      <c r="L54" s="30"/>
      <c r="M54" s="30"/>
      <c r="N54" s="30"/>
      <c r="P54" s="75"/>
      <c r="Q54" s="91"/>
      <c r="R54" s="29"/>
      <c r="S54" s="39">
        <f t="shared" si="20"/>
        <v>658.4</v>
      </c>
      <c r="T54" s="37" t="s">
        <v>42</v>
      </c>
      <c r="U54" s="5" t="str">
        <f>+Instructions!$B$3</f>
        <v>N</v>
      </c>
      <c r="V54" s="52"/>
      <c r="W54" s="56">
        <f>+Instructions!$C$22</f>
        <v>0</v>
      </c>
      <c r="X54" s="17">
        <f t="shared" si="21"/>
        <v>658.4</v>
      </c>
      <c r="Y54" s="52"/>
      <c r="Z54" s="6" t="s">
        <v>473</v>
      </c>
      <c r="AA54" s="39">
        <v>658.4</v>
      </c>
      <c r="AB54" s="60">
        <f t="shared" si="23"/>
        <v>0</v>
      </c>
      <c r="AC54" s="17">
        <f t="shared" si="23"/>
        <v>658.4</v>
      </c>
      <c r="AD54" s="12">
        <f t="shared" si="24"/>
        <v>0</v>
      </c>
      <c r="AE54" s="126"/>
      <c r="AF54" s="136">
        <v>4</v>
      </c>
      <c r="AG54" s="113">
        <f t="shared" si="25"/>
        <v>658.4</v>
      </c>
      <c r="AH54" s="52"/>
      <c r="AJ54" s="17">
        <f t="shared" si="26"/>
        <v>658.4</v>
      </c>
      <c r="AK54" s="17">
        <f t="shared" si="27"/>
        <v>0</v>
      </c>
      <c r="AL54" s="17">
        <f t="shared" si="28"/>
        <v>0</v>
      </c>
      <c r="AM54" s="17" t="str">
        <f t="shared" si="29"/>
        <v/>
      </c>
      <c r="AO54" s="31" t="s">
        <v>54</v>
      </c>
    </row>
    <row r="55" spans="2:41" s="3" customFormat="1" ht="9.9499999999999993" customHeight="1" x14ac:dyDescent="0.2">
      <c r="B55" s="118" t="s">
        <v>256</v>
      </c>
      <c r="D55" s="40"/>
      <c r="E55" s="75" t="s">
        <v>356</v>
      </c>
      <c r="F55" s="75"/>
      <c r="G55" s="75">
        <v>135</v>
      </c>
      <c r="H55" s="30"/>
      <c r="I55" s="180">
        <v>6.8</v>
      </c>
      <c r="J55" s="30"/>
      <c r="K55" s="179">
        <v>529</v>
      </c>
      <c r="L55" s="30"/>
      <c r="M55" s="30"/>
      <c r="N55" s="30"/>
      <c r="P55" s="29"/>
      <c r="Q55" s="91"/>
      <c r="R55" s="29"/>
      <c r="S55" s="39">
        <f t="shared" si="20"/>
        <v>703.95</v>
      </c>
      <c r="T55" s="37" t="s">
        <v>42</v>
      </c>
      <c r="U55" s="5" t="str">
        <f>+Instructions!$B$3</f>
        <v>N</v>
      </c>
      <c r="V55" s="52"/>
      <c r="W55" s="56">
        <f>+Instructions!$C$22</f>
        <v>0</v>
      </c>
      <c r="X55" s="17">
        <f t="shared" si="21"/>
        <v>703.95</v>
      </c>
      <c r="Y55" s="52"/>
      <c r="Z55" s="6" t="s">
        <v>473</v>
      </c>
      <c r="AA55" s="39">
        <v>703.95</v>
      </c>
      <c r="AB55" s="60">
        <f t="shared" si="23"/>
        <v>0</v>
      </c>
      <c r="AC55" s="17">
        <f t="shared" si="23"/>
        <v>703.95</v>
      </c>
      <c r="AD55" s="12">
        <f t="shared" si="24"/>
        <v>0</v>
      </c>
      <c r="AE55" s="126"/>
      <c r="AF55" s="133">
        <v>1</v>
      </c>
      <c r="AG55" s="38">
        <f t="shared" si="25"/>
        <v>703.95</v>
      </c>
      <c r="AH55" s="52"/>
      <c r="AJ55" s="17">
        <f t="shared" si="26"/>
        <v>703.95</v>
      </c>
      <c r="AK55" s="17">
        <f t="shared" si="27"/>
        <v>0</v>
      </c>
      <c r="AL55" s="17">
        <f t="shared" si="28"/>
        <v>0</v>
      </c>
      <c r="AM55" s="17" t="str">
        <f t="shared" si="29"/>
        <v/>
      </c>
      <c r="AO55" s="31" t="s">
        <v>54</v>
      </c>
    </row>
    <row r="56" spans="2:41" s="3" customFormat="1" ht="9.9499999999999993" customHeight="1" x14ac:dyDescent="0.2">
      <c r="B56" s="120" t="s">
        <v>419</v>
      </c>
      <c r="D56" s="40"/>
      <c r="E56" s="75" t="s">
        <v>357</v>
      </c>
      <c r="F56" s="75"/>
      <c r="G56" s="75">
        <v>145</v>
      </c>
      <c r="H56" s="30"/>
      <c r="I56" s="180">
        <v>7.1</v>
      </c>
      <c r="J56" s="30"/>
      <c r="K56" s="179">
        <v>561</v>
      </c>
      <c r="L56" s="30"/>
      <c r="M56" s="30"/>
      <c r="N56" s="30"/>
      <c r="P56" s="29"/>
      <c r="Q56" s="91"/>
      <c r="R56" s="29"/>
      <c r="S56" s="39">
        <f t="shared" si="20"/>
        <v>727.55</v>
      </c>
      <c r="T56" s="37" t="s">
        <v>42</v>
      </c>
      <c r="U56" s="5" t="str">
        <f>+Instructions!$B$3</f>
        <v>N</v>
      </c>
      <c r="V56" s="52"/>
      <c r="W56" s="56">
        <f>+Instructions!$C$22</f>
        <v>0</v>
      </c>
      <c r="X56" s="17">
        <f t="shared" si="21"/>
        <v>727.55</v>
      </c>
      <c r="Y56" s="52"/>
      <c r="Z56" s="6" t="s">
        <v>473</v>
      </c>
      <c r="AA56" s="39">
        <v>727.55</v>
      </c>
      <c r="AB56" s="60">
        <f t="shared" ref="AB56:AB61" si="30">+W56</f>
        <v>0</v>
      </c>
      <c r="AC56" s="17">
        <f t="shared" ref="AC56:AC61" si="31">+X56</f>
        <v>727.55</v>
      </c>
      <c r="AD56" s="12">
        <f t="shared" si="24"/>
        <v>0</v>
      </c>
      <c r="AE56" s="126"/>
      <c r="AF56" s="136">
        <v>4</v>
      </c>
      <c r="AG56" s="113">
        <f t="shared" si="25"/>
        <v>727.55</v>
      </c>
      <c r="AH56" s="52"/>
      <c r="AJ56" s="17">
        <f t="shared" si="26"/>
        <v>727.55</v>
      </c>
      <c r="AK56" s="17">
        <f t="shared" si="27"/>
        <v>0</v>
      </c>
      <c r="AL56" s="17">
        <f t="shared" si="28"/>
        <v>0</v>
      </c>
      <c r="AM56" s="17" t="str">
        <f t="shared" si="29"/>
        <v/>
      </c>
      <c r="AO56" s="31" t="s">
        <v>54</v>
      </c>
    </row>
    <row r="57" spans="2:41" s="3" customFormat="1" ht="9.9499999999999993" customHeight="1" x14ac:dyDescent="0.2">
      <c r="B57" s="118" t="s">
        <v>256</v>
      </c>
      <c r="D57" s="40"/>
      <c r="E57" s="75" t="s">
        <v>358</v>
      </c>
      <c r="F57" s="75"/>
      <c r="G57" s="75">
        <v>160</v>
      </c>
      <c r="H57" s="30"/>
      <c r="I57" s="180">
        <v>8</v>
      </c>
      <c r="J57" s="30"/>
      <c r="K57" s="179">
        <v>630</v>
      </c>
      <c r="L57" s="30"/>
      <c r="M57" s="30"/>
      <c r="N57" s="30"/>
      <c r="O57" s="3" t="s">
        <v>81</v>
      </c>
      <c r="P57" s="29"/>
      <c r="Q57" s="91"/>
      <c r="R57" s="29"/>
      <c r="S57" s="39">
        <f t="shared" si="20"/>
        <v>836.8</v>
      </c>
      <c r="T57" s="37" t="s">
        <v>42</v>
      </c>
      <c r="U57" s="5" t="str">
        <f>+Instructions!$B$3</f>
        <v>N</v>
      </c>
      <c r="V57" s="52"/>
      <c r="W57" s="56">
        <f>+Instructions!$C$22</f>
        <v>0</v>
      </c>
      <c r="X57" s="17">
        <f t="shared" si="21"/>
        <v>836.8</v>
      </c>
      <c r="Y57" s="52"/>
      <c r="Z57" s="6" t="s">
        <v>473</v>
      </c>
      <c r="AA57" s="39">
        <v>836.8</v>
      </c>
      <c r="AB57" s="60">
        <f t="shared" si="30"/>
        <v>0</v>
      </c>
      <c r="AC57" s="17">
        <f t="shared" si="31"/>
        <v>836.8</v>
      </c>
      <c r="AD57" s="12">
        <f t="shared" si="24"/>
        <v>0</v>
      </c>
      <c r="AE57" s="126"/>
      <c r="AF57" s="133">
        <v>1</v>
      </c>
      <c r="AG57" s="38">
        <f t="shared" si="25"/>
        <v>836.8</v>
      </c>
      <c r="AH57" s="52"/>
      <c r="AJ57" s="17">
        <f t="shared" si="26"/>
        <v>836.8</v>
      </c>
      <c r="AK57" s="17">
        <f t="shared" si="27"/>
        <v>0</v>
      </c>
      <c r="AL57" s="17">
        <f t="shared" si="28"/>
        <v>0</v>
      </c>
      <c r="AM57" s="17" t="str">
        <f t="shared" si="29"/>
        <v/>
      </c>
      <c r="AO57" s="31" t="s">
        <v>54</v>
      </c>
    </row>
    <row r="58" spans="2:41" s="3" customFormat="1" ht="9.9499999999999993" customHeight="1" x14ac:dyDescent="0.2">
      <c r="B58" s="120" t="s">
        <v>419</v>
      </c>
      <c r="D58" s="40"/>
      <c r="E58" s="75" t="s">
        <v>359</v>
      </c>
      <c r="F58" s="75"/>
      <c r="G58" s="75">
        <v>170</v>
      </c>
      <c r="H58" s="30"/>
      <c r="I58" s="180">
        <v>8.6</v>
      </c>
      <c r="J58" s="30"/>
      <c r="K58" s="179">
        <v>664.59197866400359</v>
      </c>
      <c r="L58" s="30"/>
      <c r="M58" s="30"/>
      <c r="N58" s="30"/>
      <c r="P58" s="29"/>
      <c r="Q58" s="91"/>
      <c r="R58" s="29"/>
      <c r="S58" s="39">
        <f t="shared" si="20"/>
        <v>859.45</v>
      </c>
      <c r="T58" s="37" t="s">
        <v>42</v>
      </c>
      <c r="U58" s="5" t="str">
        <f>+Instructions!$B$3</f>
        <v>N</v>
      </c>
      <c r="V58" s="52"/>
      <c r="W58" s="56">
        <f>+Instructions!$C$22</f>
        <v>0</v>
      </c>
      <c r="X58" s="17">
        <f t="shared" si="21"/>
        <v>859.45</v>
      </c>
      <c r="Y58" s="52"/>
      <c r="Z58" s="6" t="s">
        <v>473</v>
      </c>
      <c r="AA58" s="39">
        <v>859.45</v>
      </c>
      <c r="AB58" s="60">
        <f t="shared" si="30"/>
        <v>0</v>
      </c>
      <c r="AC58" s="17">
        <f t="shared" si="31"/>
        <v>859.45</v>
      </c>
      <c r="AD58" s="12">
        <f t="shared" si="24"/>
        <v>0</v>
      </c>
      <c r="AE58" s="126"/>
      <c r="AF58" s="136">
        <v>4</v>
      </c>
      <c r="AG58" s="113">
        <f t="shared" si="25"/>
        <v>859.45</v>
      </c>
      <c r="AH58" s="52"/>
      <c r="AJ58" s="17">
        <f t="shared" si="26"/>
        <v>859.45</v>
      </c>
      <c r="AK58" s="17">
        <f t="shared" si="27"/>
        <v>0</v>
      </c>
      <c r="AL58" s="17">
        <f t="shared" si="28"/>
        <v>0</v>
      </c>
      <c r="AM58" s="17" t="str">
        <f t="shared" si="29"/>
        <v/>
      </c>
      <c r="AO58" s="31" t="s">
        <v>54</v>
      </c>
    </row>
    <row r="59" spans="2:41" s="3" customFormat="1" ht="9.9499999999999993" customHeight="1" x14ac:dyDescent="0.2">
      <c r="B59" s="118" t="s">
        <v>256</v>
      </c>
      <c r="D59" s="40"/>
      <c r="E59" s="75" t="s">
        <v>360</v>
      </c>
      <c r="F59" s="75"/>
      <c r="G59" s="75">
        <v>190</v>
      </c>
      <c r="H59" s="30"/>
      <c r="I59" s="180">
        <v>9.6</v>
      </c>
      <c r="J59" s="30"/>
      <c r="K59" s="179">
        <v>757</v>
      </c>
      <c r="L59" s="30"/>
      <c r="M59" s="30"/>
      <c r="N59" s="30"/>
      <c r="P59" s="29"/>
      <c r="Q59" s="91"/>
      <c r="R59" s="29"/>
      <c r="S59" s="39">
        <f>IF(Suggested="Yes",AA59,AG59)</f>
        <v>951.35</v>
      </c>
      <c r="T59" s="37" t="s">
        <v>42</v>
      </c>
      <c r="U59" s="5" t="str">
        <f>+Instructions!$B$3</f>
        <v>N</v>
      </c>
      <c r="V59" s="52"/>
      <c r="W59" s="56">
        <f>+Instructions!$C$22</f>
        <v>0</v>
      </c>
      <c r="X59" s="17">
        <f t="shared" si="21"/>
        <v>951.35</v>
      </c>
      <c r="Y59" s="52"/>
      <c r="Z59" s="6" t="s">
        <v>473</v>
      </c>
      <c r="AA59" s="39">
        <v>951.35</v>
      </c>
      <c r="AB59" s="60">
        <f t="shared" si="30"/>
        <v>0</v>
      </c>
      <c r="AC59" s="17">
        <f t="shared" si="31"/>
        <v>951.35</v>
      </c>
      <c r="AD59" s="12">
        <f t="shared" si="24"/>
        <v>0</v>
      </c>
      <c r="AE59" s="126"/>
      <c r="AF59" s="133">
        <v>1</v>
      </c>
      <c r="AG59" s="38">
        <f t="shared" si="25"/>
        <v>951.35</v>
      </c>
      <c r="AH59" s="52"/>
      <c r="AJ59" s="17">
        <f t="shared" si="26"/>
        <v>951.35</v>
      </c>
      <c r="AK59" s="17">
        <f t="shared" si="27"/>
        <v>0</v>
      </c>
      <c r="AL59" s="17">
        <f t="shared" si="28"/>
        <v>0</v>
      </c>
      <c r="AM59" s="17" t="str">
        <f t="shared" si="29"/>
        <v/>
      </c>
      <c r="AO59" s="31" t="s">
        <v>54</v>
      </c>
    </row>
    <row r="60" spans="2:41" s="3" customFormat="1" ht="9.9499999999999993" customHeight="1" x14ac:dyDescent="0.2">
      <c r="B60" s="120" t="s">
        <v>419</v>
      </c>
      <c r="D60" s="40"/>
      <c r="E60" s="75" t="s">
        <v>361</v>
      </c>
      <c r="F60" s="75"/>
      <c r="G60" s="75">
        <v>215</v>
      </c>
      <c r="H60" s="30"/>
      <c r="I60" s="180">
        <v>10.8</v>
      </c>
      <c r="J60" s="30"/>
      <c r="K60" s="179">
        <v>849</v>
      </c>
      <c r="L60" s="30"/>
      <c r="M60" s="30"/>
      <c r="N60" s="30"/>
      <c r="P60" s="29"/>
      <c r="Q60" s="91"/>
      <c r="R60" s="29"/>
      <c r="S60" s="39">
        <f>IF(Suggested="Yes",'Price List'!AA60,'Price List'!AG60)</f>
        <v>1055.55</v>
      </c>
      <c r="T60" s="37" t="s">
        <v>42</v>
      </c>
      <c r="U60" s="5" t="str">
        <f>+Instructions!$B$3</f>
        <v>N</v>
      </c>
      <c r="V60" s="52"/>
      <c r="W60" s="56">
        <f>+Instructions!$C$22</f>
        <v>0</v>
      </c>
      <c r="X60" s="17">
        <f t="shared" si="21"/>
        <v>1055.55</v>
      </c>
      <c r="Y60" s="52"/>
      <c r="Z60" s="6" t="s">
        <v>473</v>
      </c>
      <c r="AA60" s="39">
        <v>1055.55</v>
      </c>
      <c r="AB60" s="60">
        <f t="shared" si="30"/>
        <v>0</v>
      </c>
      <c r="AC60" s="17">
        <f t="shared" si="31"/>
        <v>1055.55</v>
      </c>
      <c r="AD60" s="12">
        <f t="shared" si="24"/>
        <v>0</v>
      </c>
      <c r="AE60" s="126"/>
      <c r="AF60" s="136">
        <v>4</v>
      </c>
      <c r="AG60" s="113">
        <f t="shared" si="25"/>
        <v>1055.55</v>
      </c>
      <c r="AH60" s="52"/>
      <c r="AJ60" s="17">
        <f t="shared" si="26"/>
        <v>1055.55</v>
      </c>
      <c r="AK60" s="17">
        <f t="shared" si="27"/>
        <v>0</v>
      </c>
      <c r="AL60" s="17">
        <f t="shared" si="28"/>
        <v>0</v>
      </c>
      <c r="AM60" s="17" t="str">
        <f t="shared" si="29"/>
        <v/>
      </c>
      <c r="AO60" s="31" t="s">
        <v>54</v>
      </c>
    </row>
    <row r="61" spans="2:41" s="3" customFormat="1" ht="9.9499999999999993" customHeight="1" x14ac:dyDescent="0.2">
      <c r="B61" s="120" t="s">
        <v>419</v>
      </c>
      <c r="D61" s="40"/>
      <c r="E61" s="75" t="s">
        <v>362</v>
      </c>
      <c r="F61" s="75"/>
      <c r="G61" s="75">
        <v>240</v>
      </c>
      <c r="H61" s="30"/>
      <c r="I61" s="180">
        <v>12.1</v>
      </c>
      <c r="J61" s="30"/>
      <c r="K61" s="179">
        <v>953.05290870449187</v>
      </c>
      <c r="L61" s="30"/>
      <c r="M61" s="30"/>
      <c r="N61" s="30"/>
      <c r="P61" s="29"/>
      <c r="Q61" s="91"/>
      <c r="R61" s="29"/>
      <c r="S61" s="39">
        <f>IF(Suggested="Yes",'Price List'!AA61,'Price List'!AG61)</f>
        <v>1222.5</v>
      </c>
      <c r="T61" s="37" t="s">
        <v>42</v>
      </c>
      <c r="U61" s="5" t="str">
        <f>+Instructions!$B$3</f>
        <v>N</v>
      </c>
      <c r="V61" s="52"/>
      <c r="W61" s="56">
        <f>+Instructions!$C$22</f>
        <v>0</v>
      </c>
      <c r="X61" s="17">
        <f t="shared" si="21"/>
        <v>1222.5</v>
      </c>
      <c r="Y61" s="52"/>
      <c r="Z61" s="6" t="s">
        <v>473</v>
      </c>
      <c r="AA61" s="39">
        <v>1222.5</v>
      </c>
      <c r="AB61" s="60">
        <f t="shared" si="30"/>
        <v>0</v>
      </c>
      <c r="AC61" s="17">
        <f t="shared" si="31"/>
        <v>1222.5</v>
      </c>
      <c r="AD61" s="12">
        <f t="shared" si="24"/>
        <v>0</v>
      </c>
      <c r="AE61" s="126"/>
      <c r="AF61" s="136">
        <v>4</v>
      </c>
      <c r="AG61" s="113">
        <f t="shared" si="25"/>
        <v>1222.5</v>
      </c>
      <c r="AH61" s="52"/>
      <c r="AJ61" s="17">
        <f t="shared" si="26"/>
        <v>1222.5</v>
      </c>
      <c r="AK61" s="17">
        <f t="shared" si="27"/>
        <v>0</v>
      </c>
      <c r="AL61" s="17">
        <f t="shared" si="28"/>
        <v>0</v>
      </c>
      <c r="AM61" s="17" t="str">
        <f t="shared" si="29"/>
        <v/>
      </c>
      <c r="AO61" s="31" t="s">
        <v>54</v>
      </c>
    </row>
    <row r="62" spans="2:41" s="3" customFormat="1" ht="2.1" customHeight="1" x14ac:dyDescent="0.2">
      <c r="C62" s="146"/>
      <c r="D62" s="104"/>
      <c r="E62" s="30"/>
      <c r="F62" s="75"/>
      <c r="G62" s="30"/>
      <c r="H62" s="30"/>
      <c r="I62" s="30"/>
      <c r="J62" s="30"/>
      <c r="K62" s="30"/>
      <c r="L62" s="30"/>
      <c r="M62" s="30"/>
      <c r="N62" s="30"/>
      <c r="O62" s="30"/>
      <c r="P62" s="75"/>
      <c r="Q62" s="91"/>
      <c r="R62" s="29"/>
      <c r="S62" s="147"/>
      <c r="T62" s="148"/>
      <c r="U62" s="37"/>
      <c r="V62" s="52"/>
      <c r="W62" s="56"/>
      <c r="X62" s="39"/>
      <c r="Y62" s="52"/>
      <c r="Z62" s="39"/>
      <c r="AA62" s="39"/>
      <c r="AB62" s="60"/>
      <c r="AC62" s="39"/>
      <c r="AD62" s="60"/>
      <c r="AE62" s="76"/>
      <c r="AF62" s="76"/>
      <c r="AG62" s="39"/>
      <c r="AH62" s="52"/>
      <c r="AI62" s="39"/>
      <c r="AJ62" s="39"/>
      <c r="AK62" s="39"/>
      <c r="AL62" s="39"/>
      <c r="AM62" s="39"/>
      <c r="AO62" s="157"/>
    </row>
    <row r="63" spans="2:41" s="3" customFormat="1" ht="10.5" customHeight="1" x14ac:dyDescent="0.2">
      <c r="D63" s="146" t="s">
        <v>274</v>
      </c>
      <c r="P63" s="75"/>
      <c r="Q63" s="91"/>
      <c r="R63" s="6"/>
      <c r="S63" s="39"/>
      <c r="T63" s="6"/>
      <c r="U63" s="5"/>
      <c r="V63" s="52"/>
      <c r="W63" s="56"/>
      <c r="X63" s="15"/>
      <c r="Y63" s="52"/>
      <c r="Z63" s="39"/>
      <c r="AA63" s="39"/>
      <c r="AB63" s="55"/>
      <c r="AC63" s="17"/>
      <c r="AD63" s="15"/>
      <c r="AE63" s="65"/>
      <c r="AF63" s="129"/>
      <c r="AG63" s="39"/>
      <c r="AH63" s="52"/>
      <c r="AJ63" s="17"/>
      <c r="AK63" s="17"/>
      <c r="AL63" s="17"/>
      <c r="AM63" s="17"/>
      <c r="AO63" s="31"/>
    </row>
    <row r="64" spans="2:41" s="3" customFormat="1" ht="0.95" customHeight="1" x14ac:dyDescent="0.2">
      <c r="P64" s="75"/>
      <c r="Q64" s="91"/>
      <c r="R64" s="6"/>
      <c r="S64" s="39"/>
      <c r="T64" s="6"/>
      <c r="U64" s="5"/>
      <c r="V64" s="52"/>
      <c r="W64" s="56"/>
      <c r="X64" s="15"/>
      <c r="Y64" s="52"/>
      <c r="Z64" s="39"/>
      <c r="AA64" s="39"/>
      <c r="AB64" s="55"/>
      <c r="AC64" s="17"/>
      <c r="AD64" s="15"/>
      <c r="AE64" s="65"/>
      <c r="AF64" s="129"/>
      <c r="AG64" s="39"/>
      <c r="AH64" s="52"/>
      <c r="AJ64" s="17"/>
      <c r="AK64" s="17"/>
      <c r="AL64" s="17"/>
      <c r="AM64" s="17"/>
      <c r="AO64" s="31" t="s">
        <v>54</v>
      </c>
    </row>
    <row r="65" spans="2:41" s="3" customFormat="1" ht="9.9499999999999993" customHeight="1" x14ac:dyDescent="0.2">
      <c r="B65" s="196" t="s">
        <v>258</v>
      </c>
      <c r="D65" s="40"/>
      <c r="E65" s="75" t="s">
        <v>329</v>
      </c>
      <c r="F65" s="75"/>
      <c r="G65" s="30" t="s">
        <v>275</v>
      </c>
      <c r="H65" s="30"/>
      <c r="J65" s="30"/>
      <c r="K65" s="30"/>
      <c r="L65" s="30"/>
      <c r="M65" s="30"/>
      <c r="N65" s="30"/>
      <c r="P65" s="75"/>
      <c r="Q65" s="91"/>
      <c r="R65" s="29" t="s">
        <v>47</v>
      </c>
      <c r="S65" s="39">
        <f>IF(Suggested="Yes",AA65,AG65)</f>
        <v>42.5</v>
      </c>
      <c r="T65" s="37" t="s">
        <v>42</v>
      </c>
      <c r="U65" s="5" t="str">
        <f>+Instructions!$B$3</f>
        <v>N</v>
      </c>
      <c r="V65" s="52"/>
      <c r="W65" s="56">
        <f>+Instructions!$C$22</f>
        <v>0</v>
      </c>
      <c r="X65" s="17">
        <f>ROUND($AA65*(1-W65)+0.004999,2)</f>
        <v>42.5</v>
      </c>
      <c r="Y65" s="52"/>
      <c r="Z65" s="6" t="s">
        <v>473</v>
      </c>
      <c r="AA65" s="39">
        <v>42.5</v>
      </c>
      <c r="AB65" s="60">
        <f>+W65</f>
        <v>0</v>
      </c>
      <c r="AC65" s="17">
        <f>+X65</f>
        <v>42.5</v>
      </c>
      <c r="AD65" s="12">
        <f>(AG65-AC65)/AG65</f>
        <v>0</v>
      </c>
      <c r="AE65" s="126"/>
      <c r="AF65" s="134">
        <v>3</v>
      </c>
      <c r="AG65" s="53">
        <f>SUM(AJ65:AL65)+AE65</f>
        <v>42.5</v>
      </c>
      <c r="AH65" s="52"/>
      <c r="AJ65" s="17">
        <f>ROUND(AC65/(1-VLOOKUP(AF65,Group,2,FALSE)),2)</f>
        <v>42.5</v>
      </c>
      <c r="AK65" s="17">
        <f>IF(VLOOKUP(AF65,Group,5,FALSE)="YES",VLOOKUP(ROUND(ROUND(AJ65,1)-AJ65,2),Round,2,FALSE)+VLOOKUP(AF65,Group,6,FALSE),0)</f>
        <v>0</v>
      </c>
      <c r="AL65" s="17">
        <f>IF(VLOOKUP(AF65,Group,7,FALSE)="",0,ROUND(AJ65-0.04999,1)-AJ65+AM65)</f>
        <v>0</v>
      </c>
      <c r="AM65" s="17" t="str">
        <f>IF(VLOOKUP(AF65,Group,7,FALSE)="","",VLOOKUP(AF65,Group,7,FALSE))</f>
        <v/>
      </c>
      <c r="AO65" s="31" t="s">
        <v>54</v>
      </c>
    </row>
    <row r="66" spans="2:41" s="3" customFormat="1" ht="0.95" customHeight="1" x14ac:dyDescent="0.2">
      <c r="P66" s="75"/>
      <c r="Q66" s="91"/>
      <c r="R66" s="6"/>
      <c r="S66" s="39"/>
      <c r="T66" s="6"/>
      <c r="U66" s="5"/>
      <c r="V66" s="52"/>
      <c r="W66" s="56"/>
      <c r="X66" s="15"/>
      <c r="Y66" s="52"/>
      <c r="Z66" s="39"/>
      <c r="AA66" s="39"/>
      <c r="AB66" s="55"/>
      <c r="AC66" s="17"/>
      <c r="AD66" s="15"/>
      <c r="AE66" s="65"/>
      <c r="AF66" s="129"/>
      <c r="AG66" s="39"/>
      <c r="AH66" s="52"/>
      <c r="AJ66" s="17"/>
      <c r="AK66" s="17"/>
      <c r="AL66" s="17"/>
      <c r="AM66" s="17"/>
      <c r="AO66" s="31" t="s">
        <v>54</v>
      </c>
    </row>
    <row r="67" spans="2:41" s="3" customFormat="1" ht="9.75" customHeight="1" x14ac:dyDescent="0.2">
      <c r="D67" s="104" t="s">
        <v>48</v>
      </c>
      <c r="E67" s="195" t="s">
        <v>407</v>
      </c>
      <c r="P67" s="75"/>
      <c r="Q67" s="91"/>
      <c r="R67" s="6"/>
      <c r="S67" s="39"/>
      <c r="T67" s="6"/>
      <c r="U67" s="5"/>
      <c r="V67" s="52"/>
      <c r="W67" s="56"/>
      <c r="X67" s="15"/>
      <c r="Y67" s="52"/>
      <c r="Z67" s="39"/>
      <c r="AA67" s="39"/>
      <c r="AB67" s="55"/>
      <c r="AC67" s="17"/>
      <c r="AD67" s="15"/>
      <c r="AE67" s="65"/>
      <c r="AF67" s="129"/>
      <c r="AG67" s="39"/>
      <c r="AH67" s="52"/>
      <c r="AJ67" s="17"/>
      <c r="AK67" s="17"/>
      <c r="AL67" s="17"/>
      <c r="AM67" s="17"/>
      <c r="AO67" s="31"/>
    </row>
    <row r="68" spans="2:41" s="3" customFormat="1" ht="9.75" customHeight="1" x14ac:dyDescent="0.2">
      <c r="D68" s="104"/>
      <c r="E68" s="195" t="s">
        <v>446</v>
      </c>
      <c r="P68" s="75"/>
      <c r="Q68" s="91"/>
      <c r="R68" s="6"/>
      <c r="S68" s="39"/>
      <c r="T68" s="6"/>
      <c r="U68" s="5"/>
      <c r="V68" s="52"/>
      <c r="W68" s="56"/>
      <c r="X68" s="15"/>
      <c r="Y68" s="52"/>
      <c r="Z68" s="39"/>
      <c r="AA68" s="39"/>
      <c r="AB68" s="55"/>
      <c r="AC68" s="17"/>
      <c r="AD68" s="15"/>
      <c r="AE68" s="65"/>
      <c r="AF68" s="129"/>
      <c r="AG68" s="39"/>
      <c r="AH68" s="52"/>
      <c r="AJ68" s="17"/>
      <c r="AK68" s="17"/>
      <c r="AL68" s="17"/>
      <c r="AM68" s="17"/>
      <c r="AO68" s="31"/>
    </row>
    <row r="69" spans="2:41" s="3" customFormat="1" ht="3.95" customHeight="1" x14ac:dyDescent="0.2">
      <c r="O69" s="3" t="s">
        <v>81</v>
      </c>
      <c r="P69" s="75"/>
      <c r="Q69" s="91"/>
      <c r="R69" s="6"/>
      <c r="S69" s="39"/>
      <c r="T69" s="6"/>
      <c r="U69" s="5"/>
      <c r="V69" s="52"/>
      <c r="W69" s="56"/>
      <c r="X69" s="15"/>
      <c r="Y69" s="52"/>
      <c r="Z69" s="39"/>
      <c r="AA69" s="39"/>
      <c r="AB69" s="55"/>
      <c r="AC69" s="17"/>
      <c r="AD69" s="15"/>
      <c r="AE69" s="65"/>
      <c r="AF69" s="129"/>
      <c r="AG69" s="39"/>
      <c r="AH69" s="52"/>
      <c r="AJ69" s="17"/>
      <c r="AK69" s="17"/>
      <c r="AL69" s="17"/>
      <c r="AM69" s="17"/>
      <c r="AO69" s="31" t="s">
        <v>54</v>
      </c>
    </row>
    <row r="70" spans="2:41" s="3" customFormat="1" ht="10.5" customHeight="1" x14ac:dyDescent="0.2">
      <c r="C70" s="74" t="s">
        <v>246</v>
      </c>
      <c r="D70" s="158"/>
      <c r="E70" s="158"/>
      <c r="P70" s="4"/>
      <c r="Q70" s="6"/>
      <c r="R70" s="208" t="s">
        <v>423</v>
      </c>
      <c r="S70" s="209" t="s">
        <v>426</v>
      </c>
      <c r="T70" s="210"/>
      <c r="U70" s="5"/>
      <c r="V70" s="52"/>
      <c r="W70" s="70"/>
      <c r="X70" s="70"/>
      <c r="Y70" s="52"/>
      <c r="Z70" s="39"/>
      <c r="AA70" s="39"/>
      <c r="AB70" s="55"/>
      <c r="AC70" s="17"/>
      <c r="AD70" s="15"/>
      <c r="AE70" s="65"/>
      <c r="AF70" s="129"/>
      <c r="AG70" s="17"/>
      <c r="AH70" s="52"/>
      <c r="AJ70" s="17"/>
      <c r="AK70" s="17"/>
      <c r="AL70" s="17"/>
      <c r="AM70" s="17"/>
      <c r="AO70" s="31" t="s">
        <v>54</v>
      </c>
    </row>
    <row r="71" spans="2:41" s="3" customFormat="1" ht="2.1" customHeight="1" x14ac:dyDescent="0.2">
      <c r="P71" s="75"/>
      <c r="Q71" s="91"/>
      <c r="R71" s="6"/>
      <c r="S71" s="39"/>
      <c r="T71" s="6"/>
      <c r="U71" s="5"/>
      <c r="V71" s="52"/>
      <c r="W71" s="56"/>
      <c r="X71" s="15"/>
      <c r="Y71" s="52"/>
      <c r="Z71" s="39"/>
      <c r="AA71" s="39"/>
      <c r="AB71" s="55"/>
      <c r="AC71" s="17"/>
      <c r="AD71" s="15"/>
      <c r="AE71" s="65"/>
      <c r="AF71" s="129"/>
      <c r="AG71" s="39"/>
      <c r="AH71" s="52"/>
      <c r="AJ71" s="17"/>
      <c r="AK71" s="17"/>
      <c r="AL71" s="17"/>
      <c r="AM71" s="17"/>
      <c r="AO71" s="31" t="s">
        <v>54</v>
      </c>
    </row>
    <row r="72" spans="2:41" s="3" customFormat="1" ht="9.9499999999999993" customHeight="1" x14ac:dyDescent="0.2">
      <c r="B72" s="119" t="s">
        <v>257</v>
      </c>
      <c r="D72" s="40"/>
      <c r="E72" s="75" t="s">
        <v>281</v>
      </c>
      <c r="F72" s="75"/>
      <c r="G72" s="30"/>
      <c r="H72" s="30"/>
      <c r="I72" s="30" t="s">
        <v>460</v>
      </c>
      <c r="J72" s="30"/>
      <c r="K72" s="30"/>
      <c r="L72" s="30"/>
      <c r="M72" s="30"/>
      <c r="N72" s="30"/>
      <c r="P72" s="75"/>
      <c r="Q72" s="91"/>
      <c r="R72" s="29" t="s">
        <v>47</v>
      </c>
      <c r="S72" s="39">
        <f t="shared" ref="S72" si="32">IF(Suggested="Yes",AA72,AG72)</f>
        <v>277.35000000000002</v>
      </c>
      <c r="T72" s="37" t="s">
        <v>42</v>
      </c>
      <c r="U72" s="5" t="str">
        <f>+Instructions!$B$3</f>
        <v>N</v>
      </c>
      <c r="V72" s="52"/>
      <c r="W72" s="56">
        <f>+Instructions!$C$22</f>
        <v>0</v>
      </c>
      <c r="X72" s="39">
        <f t="shared" ref="X72" si="33">ROUND($AA72*(1-W72)+0.004999,2)</f>
        <v>277.35000000000002</v>
      </c>
      <c r="Y72" s="52"/>
      <c r="Z72" s="6" t="s">
        <v>473</v>
      </c>
      <c r="AA72" s="39">
        <v>277.35000000000002</v>
      </c>
      <c r="AB72" s="60">
        <f t="shared" ref="AB72" si="34">+W72</f>
        <v>0</v>
      </c>
      <c r="AC72" s="39">
        <f t="shared" ref="AC72" si="35">+X72</f>
        <v>277.35000000000002</v>
      </c>
      <c r="AD72" s="60">
        <f t="shared" ref="AD72" si="36">(AG72-AC72)/AG72</f>
        <v>0</v>
      </c>
      <c r="AE72" s="126"/>
      <c r="AF72" s="135">
        <v>2</v>
      </c>
      <c r="AG72" s="44">
        <f t="shared" ref="AG72" si="37">SUM(AJ72:AL72)+AE72</f>
        <v>277.35000000000002</v>
      </c>
      <c r="AH72" s="52"/>
      <c r="AJ72" s="17">
        <f t="shared" ref="AJ72" si="38">ROUND(AC72/(1-VLOOKUP(AF72,Group,2,FALSE)),2)</f>
        <v>277.35000000000002</v>
      </c>
      <c r="AK72" s="17">
        <f t="shared" ref="AK72" si="39">IF(VLOOKUP(AF72,Group,5,FALSE)="YES",VLOOKUP(ROUND(ROUND(AJ72,1)-AJ72,2),Round,2,FALSE)+VLOOKUP(AF72,Group,6,FALSE),0)</f>
        <v>0</v>
      </c>
      <c r="AL72" s="17">
        <f t="shared" ref="AL72" si="40">IF(VLOOKUP(AF72,Group,7,FALSE)="",0,ROUND(AJ72-0.04999,1)-AJ72+AM72)</f>
        <v>0</v>
      </c>
      <c r="AM72" s="17" t="str">
        <f t="shared" ref="AM72" si="41">IF(VLOOKUP(AF72,Group,7,FALSE)="","",VLOOKUP(AF72,Group,7,FALSE))</f>
        <v/>
      </c>
      <c r="AO72" s="31" t="s">
        <v>54</v>
      </c>
    </row>
    <row r="73" spans="2:41" s="3" customFormat="1" ht="9.9499999999999993" customHeight="1" x14ac:dyDescent="0.2">
      <c r="B73" s="121" t="s">
        <v>420</v>
      </c>
      <c r="D73" s="40"/>
      <c r="E73" s="75" t="s">
        <v>281</v>
      </c>
      <c r="F73" s="75"/>
      <c r="G73" s="30" t="s">
        <v>370</v>
      </c>
      <c r="H73" s="30"/>
      <c r="I73" s="30" t="s">
        <v>391</v>
      </c>
      <c r="J73" s="30"/>
      <c r="K73" s="30"/>
      <c r="L73" s="30"/>
      <c r="M73" s="30"/>
      <c r="N73" s="30"/>
      <c r="P73" s="75"/>
      <c r="Q73" s="91"/>
      <c r="R73" s="29" t="s">
        <v>248</v>
      </c>
      <c r="S73" s="39">
        <f t="shared" ref="S73:S87" si="42">IF(Suggested="Yes",AA73,AG73)</f>
        <v>157.65</v>
      </c>
      <c r="T73" s="37" t="s">
        <v>42</v>
      </c>
      <c r="U73" s="5" t="str">
        <f>+Instructions!$B$3</f>
        <v>N</v>
      </c>
      <c r="V73" s="52"/>
      <c r="W73" s="56">
        <f>+Instructions!$C$22</f>
        <v>0</v>
      </c>
      <c r="X73" s="17">
        <f>ROUND($AA73*(1-W73)+0.004999,2)</f>
        <v>157.65</v>
      </c>
      <c r="Y73" s="52"/>
      <c r="Z73" s="6" t="s">
        <v>473</v>
      </c>
      <c r="AA73" s="39">
        <v>157.65</v>
      </c>
      <c r="AB73" s="60">
        <f t="shared" ref="AB73:AC75" si="43">+W73</f>
        <v>0</v>
      </c>
      <c r="AC73" s="17">
        <f t="shared" si="43"/>
        <v>157.65</v>
      </c>
      <c r="AD73" s="12">
        <f>(AG73-AC73)/AG73</f>
        <v>0</v>
      </c>
      <c r="AE73" s="126"/>
      <c r="AF73" s="137">
        <v>5</v>
      </c>
      <c r="AG73" s="114">
        <f>SUM(AJ73:AL73)+AE73</f>
        <v>157.65</v>
      </c>
      <c r="AH73" s="52"/>
      <c r="AJ73" s="17">
        <f>ROUND(AC73/(1-VLOOKUP(AF73,Group,2,FALSE)),2)</f>
        <v>157.65</v>
      </c>
      <c r="AK73" s="17">
        <f>IF(VLOOKUP(AF73,Group,5,FALSE)="YES",VLOOKUP(ROUND(ROUND(AJ73,1)-AJ73,2),Round,2,FALSE)+VLOOKUP(AF73,Group,6,FALSE),0)</f>
        <v>0</v>
      </c>
      <c r="AL73" s="17">
        <f>IF(VLOOKUP(AF73,Group,7,FALSE)="",0,ROUND(AJ73-0.04999,1)-AJ73+AM73)</f>
        <v>0</v>
      </c>
      <c r="AM73" s="17" t="str">
        <f>IF(VLOOKUP(AF73,Group,7,FALSE)="","",VLOOKUP(AF73,Group,7,FALSE))</f>
        <v/>
      </c>
      <c r="AO73" s="31" t="s">
        <v>54</v>
      </c>
    </row>
    <row r="74" spans="2:41" s="3" customFormat="1" ht="9.9499999999999993" customHeight="1" x14ac:dyDescent="0.2">
      <c r="B74" s="121" t="s">
        <v>420</v>
      </c>
      <c r="D74" s="40"/>
      <c r="E74" s="75" t="s">
        <v>281</v>
      </c>
      <c r="F74" s="75"/>
      <c r="G74" s="30" t="s">
        <v>368</v>
      </c>
      <c r="H74" s="30"/>
      <c r="I74" s="30" t="s">
        <v>371</v>
      </c>
      <c r="J74" s="30"/>
      <c r="K74" s="30"/>
      <c r="L74" s="30"/>
      <c r="M74" s="30"/>
      <c r="N74" s="30"/>
      <c r="P74" s="75"/>
      <c r="Q74" s="91" t="s">
        <v>11</v>
      </c>
      <c r="R74" s="29" t="s">
        <v>250</v>
      </c>
      <c r="S74" s="39">
        <f t="shared" si="42"/>
        <v>254</v>
      </c>
      <c r="T74" s="37" t="s">
        <v>42</v>
      </c>
      <c r="U74" s="5" t="str">
        <f>+Instructions!$B$3</f>
        <v>N</v>
      </c>
      <c r="V74" s="52"/>
      <c r="W74" s="56">
        <f>+Instructions!$C$22</f>
        <v>0</v>
      </c>
      <c r="X74" s="17">
        <f>ROUND($AA74*(1-W74)+0.004999,2)</f>
        <v>254</v>
      </c>
      <c r="Y74" s="52"/>
      <c r="Z74" s="6" t="s">
        <v>473</v>
      </c>
      <c r="AA74" s="39">
        <v>254</v>
      </c>
      <c r="AB74" s="60">
        <f t="shared" si="43"/>
        <v>0</v>
      </c>
      <c r="AC74" s="17">
        <f t="shared" si="43"/>
        <v>254</v>
      </c>
      <c r="AD74" s="12">
        <f>(AG74-AC74)/AG74</f>
        <v>0</v>
      </c>
      <c r="AE74" s="126"/>
      <c r="AF74" s="137">
        <v>5</v>
      </c>
      <c r="AG74" s="114">
        <f>SUM(AJ74:AL74)+AE74</f>
        <v>254</v>
      </c>
      <c r="AH74" s="52"/>
      <c r="AJ74" s="17">
        <f>ROUND(AC74/(1-VLOOKUP(AF74,Group,2,FALSE)),2)</f>
        <v>254</v>
      </c>
      <c r="AK74" s="17">
        <f>IF(VLOOKUP(AF74,Group,5,FALSE)="YES",VLOOKUP(ROUND(ROUND(AJ74,1)-AJ74,2),Round,2,FALSE)+VLOOKUP(AF74,Group,6,FALSE),0)</f>
        <v>0</v>
      </c>
      <c r="AL74" s="17">
        <f>IF(VLOOKUP(AF74,Group,7,FALSE)="",0,ROUND(AJ74-0.04999,1)-AJ74+AM74)</f>
        <v>0</v>
      </c>
      <c r="AM74" s="17" t="str">
        <f>IF(VLOOKUP(AF74,Group,7,FALSE)="","",VLOOKUP(AF74,Group,7,FALSE))</f>
        <v/>
      </c>
      <c r="AO74" s="31" t="s">
        <v>54</v>
      </c>
    </row>
    <row r="75" spans="2:41" s="3" customFormat="1" ht="9.9499999999999993" customHeight="1" x14ac:dyDescent="0.2">
      <c r="B75" s="121" t="s">
        <v>420</v>
      </c>
      <c r="D75" s="40"/>
      <c r="E75" s="75" t="s">
        <v>281</v>
      </c>
      <c r="F75" s="75"/>
      <c r="G75" s="30" t="s">
        <v>390</v>
      </c>
      <c r="H75" s="30"/>
      <c r="I75" s="30" t="s">
        <v>369</v>
      </c>
      <c r="K75" s="30"/>
      <c r="L75" s="30"/>
      <c r="M75" s="30"/>
      <c r="N75" s="30"/>
      <c r="P75" s="75"/>
      <c r="Q75" s="91" t="s">
        <v>11</v>
      </c>
      <c r="R75" s="29"/>
      <c r="S75" s="39">
        <f t="shared" si="42"/>
        <v>319.95</v>
      </c>
      <c r="T75" s="37" t="s">
        <v>42</v>
      </c>
      <c r="U75" s="5" t="str">
        <f>+Instructions!$B$3</f>
        <v>N</v>
      </c>
      <c r="V75" s="52"/>
      <c r="W75" s="56">
        <f>+Instructions!$C$22</f>
        <v>0</v>
      </c>
      <c r="X75" s="17">
        <f>ROUND($AA75*(1-W75)+0.004999,2)</f>
        <v>319.95</v>
      </c>
      <c r="Y75" s="52"/>
      <c r="Z75" s="6" t="s">
        <v>473</v>
      </c>
      <c r="AA75" s="39">
        <v>319.95</v>
      </c>
      <c r="AB75" s="60">
        <f t="shared" si="43"/>
        <v>0</v>
      </c>
      <c r="AC75" s="17">
        <f t="shared" si="43"/>
        <v>319.95</v>
      </c>
      <c r="AD75" s="12">
        <f>(AG75-AC75)/AG75</f>
        <v>0</v>
      </c>
      <c r="AE75" s="126"/>
      <c r="AF75" s="137">
        <v>5</v>
      </c>
      <c r="AG75" s="114">
        <f>SUM(AJ75:AL75)+AE75</f>
        <v>319.95</v>
      </c>
      <c r="AH75" s="52"/>
      <c r="AJ75" s="17">
        <f>ROUND(AC75/(1-VLOOKUP(AF75,Group,2,FALSE)),2)</f>
        <v>319.95</v>
      </c>
      <c r="AK75" s="17">
        <f>IF(VLOOKUP(AF75,Group,5,FALSE)="YES",VLOOKUP(ROUND(ROUND(AJ75,1)-AJ75,2),Round,2,FALSE)+VLOOKUP(AF75,Group,6,FALSE),0)</f>
        <v>0</v>
      </c>
      <c r="AL75" s="17">
        <f>IF(VLOOKUP(AF75,Group,7,FALSE)="",0,ROUND(AJ75-0.04999,1)-AJ75+AM75)</f>
        <v>0</v>
      </c>
      <c r="AM75" s="17" t="str">
        <f>IF(VLOOKUP(AF75,Group,7,FALSE)="","",VLOOKUP(AF75,Group,7,FALSE))</f>
        <v/>
      </c>
      <c r="AO75" s="31" t="s">
        <v>54</v>
      </c>
    </row>
    <row r="76" spans="2:41" s="3" customFormat="1" ht="0.95" customHeight="1" x14ac:dyDescent="0.2">
      <c r="P76" s="75"/>
      <c r="Q76" s="91"/>
      <c r="R76" s="6"/>
      <c r="S76" s="39"/>
      <c r="T76" s="6"/>
      <c r="U76" s="5"/>
      <c r="V76" s="52"/>
      <c r="W76" s="56"/>
      <c r="X76" s="15"/>
      <c r="Y76" s="52"/>
      <c r="Z76" s="39"/>
      <c r="AA76" s="39"/>
      <c r="AB76" s="55"/>
      <c r="AC76" s="17"/>
      <c r="AD76" s="15"/>
      <c r="AE76" s="65"/>
      <c r="AF76" s="129"/>
      <c r="AG76" s="39"/>
      <c r="AH76" s="52"/>
      <c r="AI76" s="17"/>
      <c r="AJ76" s="39"/>
      <c r="AK76" s="17"/>
      <c r="AL76" s="17"/>
      <c r="AN76" s="3" t="s">
        <v>54</v>
      </c>
    </row>
    <row r="77" spans="2:41" s="3" customFormat="1" ht="9.9499999999999993" customHeight="1" x14ac:dyDescent="0.2">
      <c r="B77" s="122" t="s">
        <v>421</v>
      </c>
      <c r="D77" s="40"/>
      <c r="E77" s="75" t="s">
        <v>266</v>
      </c>
      <c r="F77" s="75"/>
      <c r="G77" s="30" t="s">
        <v>323</v>
      </c>
      <c r="H77" s="30"/>
      <c r="I77" s="30" t="s">
        <v>251</v>
      </c>
      <c r="K77" s="30"/>
      <c r="L77" s="30"/>
      <c r="M77" s="30"/>
      <c r="N77" s="30"/>
      <c r="P77" s="75"/>
      <c r="Q77" s="91"/>
      <c r="R77" s="29" t="s">
        <v>252</v>
      </c>
      <c r="S77" s="39">
        <f t="shared" si="42"/>
        <v>111.65</v>
      </c>
      <c r="T77" s="37" t="s">
        <v>42</v>
      </c>
      <c r="U77" s="5" t="str">
        <f>+Instructions!$B$3</f>
        <v>N</v>
      </c>
      <c r="V77" s="52"/>
      <c r="W77" s="56">
        <f>+Instructions!$C$22</f>
        <v>0</v>
      </c>
      <c r="X77" s="17">
        <f>ROUND($AA77*(1-W77)+0.004999,2)</f>
        <v>111.65</v>
      </c>
      <c r="Y77" s="52"/>
      <c r="Z77" s="6" t="s">
        <v>473</v>
      </c>
      <c r="AA77" s="39">
        <v>111.65</v>
      </c>
      <c r="AB77" s="60">
        <f t="shared" ref="AB77:AC79" si="44">+W77</f>
        <v>0</v>
      </c>
      <c r="AC77" s="17">
        <f t="shared" si="44"/>
        <v>111.65</v>
      </c>
      <c r="AD77" s="12">
        <f>(AG77-AC77)/AG77</f>
        <v>0</v>
      </c>
      <c r="AE77" s="126"/>
      <c r="AF77" s="138">
        <v>6</v>
      </c>
      <c r="AG77" s="115">
        <f>SUM(AJ77:AL77)+AE77</f>
        <v>111.65</v>
      </c>
      <c r="AH77" s="52"/>
      <c r="AJ77" s="17">
        <f>ROUND(AC77/(1-VLOOKUP(AF77,Group,2,FALSE)),2)</f>
        <v>111.65</v>
      </c>
      <c r="AK77" s="17">
        <f>IF(VLOOKUP(AF77,Group,5,FALSE)="YES",VLOOKUP(ROUND(ROUND(AJ77,1)-AJ77,2),Round,2,FALSE)+VLOOKUP(AF77,Group,6,FALSE),0)</f>
        <v>0</v>
      </c>
      <c r="AL77" s="17">
        <f>IF(VLOOKUP(AF77,Group,7,FALSE)="",0,ROUND(AJ77-0.04999,1)-AJ77+AM77)</f>
        <v>0</v>
      </c>
      <c r="AM77" s="17" t="str">
        <f>IF(VLOOKUP(AF77,Group,7,FALSE)="","",VLOOKUP(AF77,Group,7,FALSE))</f>
        <v/>
      </c>
      <c r="AO77" s="31" t="s">
        <v>54</v>
      </c>
    </row>
    <row r="78" spans="2:41" s="3" customFormat="1" ht="9.9499999999999993" customHeight="1" x14ac:dyDescent="0.2">
      <c r="B78" s="117" t="s">
        <v>258</v>
      </c>
      <c r="D78" s="40"/>
      <c r="E78" s="75" t="s">
        <v>266</v>
      </c>
      <c r="F78" s="75"/>
      <c r="G78" s="30" t="s">
        <v>324</v>
      </c>
      <c r="H78" s="30"/>
      <c r="I78" s="30" t="s">
        <v>364</v>
      </c>
      <c r="K78" s="30"/>
      <c r="L78" s="30"/>
      <c r="M78" s="30"/>
      <c r="N78" s="30"/>
      <c r="P78" s="75"/>
      <c r="Q78" s="91"/>
      <c r="R78" s="29"/>
      <c r="S78" s="39">
        <f t="shared" si="42"/>
        <v>85.85</v>
      </c>
      <c r="T78" s="37" t="s">
        <v>42</v>
      </c>
      <c r="U78" s="5" t="str">
        <f>+Instructions!$B$3</f>
        <v>N</v>
      </c>
      <c r="V78" s="52"/>
      <c r="W78" s="56">
        <f>+Instructions!$C$22</f>
        <v>0</v>
      </c>
      <c r="X78" s="17">
        <f>ROUND($AA78*(1-W78)+0.004999,2)</f>
        <v>85.85</v>
      </c>
      <c r="Y78" s="52"/>
      <c r="Z78" s="6" t="s">
        <v>473</v>
      </c>
      <c r="AA78" s="39">
        <v>85.85</v>
      </c>
      <c r="AB78" s="60">
        <f>+W78</f>
        <v>0</v>
      </c>
      <c r="AC78" s="17">
        <f>+X78</f>
        <v>85.85</v>
      </c>
      <c r="AD78" s="12">
        <f>(AG78-AC78)/AG78</f>
        <v>0</v>
      </c>
      <c r="AE78" s="126"/>
      <c r="AF78" s="134">
        <v>3</v>
      </c>
      <c r="AG78" s="53">
        <f>SUM(AJ78:AL78)+AE78</f>
        <v>85.85</v>
      </c>
      <c r="AH78" s="52"/>
      <c r="AJ78" s="17">
        <f>ROUND(AC78/(1-VLOOKUP(AF78,Group,2,FALSE)),2)</f>
        <v>85.85</v>
      </c>
      <c r="AK78" s="17">
        <f>IF(VLOOKUP(AF78,Group,5,FALSE)="YES",VLOOKUP(ROUND(ROUND(AJ78,1)-AJ78,2),Round,2,FALSE)+VLOOKUP(AF78,Group,6,FALSE),0)</f>
        <v>0</v>
      </c>
      <c r="AL78" s="17">
        <f>IF(VLOOKUP(AF78,Group,7,FALSE)="",0,ROUND(AJ78-0.04999,1)-AJ78+AM78)</f>
        <v>0</v>
      </c>
      <c r="AM78" s="17" t="str">
        <f>IF(VLOOKUP(AF78,Group,7,FALSE)="","",VLOOKUP(AF78,Group,7,FALSE))</f>
        <v/>
      </c>
      <c r="AO78" s="31" t="s">
        <v>54</v>
      </c>
    </row>
    <row r="79" spans="2:41" s="3" customFormat="1" ht="9.9499999999999993" customHeight="1" x14ac:dyDescent="0.2">
      <c r="B79" s="117" t="s">
        <v>258</v>
      </c>
      <c r="D79" s="40"/>
      <c r="E79" s="75" t="s">
        <v>266</v>
      </c>
      <c r="F79" s="75"/>
      <c r="G79" s="30" t="s">
        <v>325</v>
      </c>
      <c r="H79" s="30"/>
      <c r="I79" s="30" t="s">
        <v>278</v>
      </c>
      <c r="K79" s="30"/>
      <c r="L79" s="30"/>
      <c r="M79" s="30"/>
      <c r="N79" s="30"/>
      <c r="P79" s="75"/>
      <c r="Q79" s="91"/>
      <c r="R79" s="29" t="s">
        <v>254</v>
      </c>
      <c r="S79" s="39">
        <f t="shared" si="42"/>
        <v>10.45</v>
      </c>
      <c r="T79" s="37" t="s">
        <v>265</v>
      </c>
      <c r="U79" s="5" t="str">
        <f>+Instructions!$B$3</f>
        <v>N</v>
      </c>
      <c r="V79" s="52"/>
      <c r="W79" s="56">
        <f>+Instructions!$C$22</f>
        <v>0</v>
      </c>
      <c r="X79" s="17">
        <f>ROUND($AA79*(1-W79)+0.004999,2)</f>
        <v>10.45</v>
      </c>
      <c r="Y79" s="52"/>
      <c r="Z79" s="6" t="s">
        <v>473</v>
      </c>
      <c r="AA79" s="39">
        <v>10.45</v>
      </c>
      <c r="AB79" s="60">
        <f t="shared" si="44"/>
        <v>0</v>
      </c>
      <c r="AC79" s="17">
        <f t="shared" si="44"/>
        <v>10.45</v>
      </c>
      <c r="AD79" s="12">
        <f>(AG79-AC79)/AG79</f>
        <v>0</v>
      </c>
      <c r="AE79" s="126"/>
      <c r="AF79" s="134">
        <v>3</v>
      </c>
      <c r="AG79" s="53">
        <f>SUM(AJ79:AL79)+AE79</f>
        <v>10.45</v>
      </c>
      <c r="AH79" s="52"/>
      <c r="AJ79" s="17">
        <f>ROUND(AC79/(1-VLOOKUP(AF79,Group,2,FALSE)),2)</f>
        <v>10.45</v>
      </c>
      <c r="AK79" s="17">
        <f>IF(VLOOKUP(AF79,Group,5,FALSE)="YES",VLOOKUP(ROUND(ROUND(AJ79,1)-AJ79,2),Round,2,FALSE)+VLOOKUP(AF79,Group,6,FALSE),0)</f>
        <v>0</v>
      </c>
      <c r="AL79" s="17">
        <f>IF(VLOOKUP(AF79,Group,7,FALSE)="",0,ROUND(AJ79-0.04999,1)-AJ79+AM79)</f>
        <v>0</v>
      </c>
      <c r="AM79" s="17" t="str">
        <f>IF(VLOOKUP(AF79,Group,7,FALSE)="","",VLOOKUP(AF79,Group,7,FALSE))</f>
        <v/>
      </c>
      <c r="AO79" s="31" t="s">
        <v>54</v>
      </c>
    </row>
    <row r="80" spans="2:41" s="3" customFormat="1" ht="0.95" customHeight="1" x14ac:dyDescent="0.2">
      <c r="P80" s="75"/>
      <c r="Q80" s="91"/>
      <c r="R80" s="6"/>
      <c r="S80" s="39"/>
      <c r="T80" s="6"/>
      <c r="U80" s="5"/>
      <c r="V80" s="52"/>
      <c r="W80" s="56"/>
      <c r="X80" s="15"/>
      <c r="Y80" s="52"/>
      <c r="Z80" s="39"/>
      <c r="AA80" s="39"/>
      <c r="AB80" s="55"/>
      <c r="AC80" s="17"/>
      <c r="AD80" s="15"/>
      <c r="AE80" s="65"/>
      <c r="AF80" s="129"/>
      <c r="AG80" s="39"/>
      <c r="AH80" s="52"/>
      <c r="AI80" s="17"/>
      <c r="AJ80" s="39"/>
      <c r="AK80" s="17"/>
      <c r="AL80" s="17"/>
      <c r="AN80" s="3" t="s">
        <v>54</v>
      </c>
    </row>
    <row r="81" spans="2:41" s="3" customFormat="1" ht="9.9499999999999993" customHeight="1" x14ac:dyDescent="0.2">
      <c r="B81" s="122" t="s">
        <v>421</v>
      </c>
      <c r="D81" s="40"/>
      <c r="E81" s="75" t="s">
        <v>293</v>
      </c>
      <c r="F81" s="75"/>
      <c r="G81" s="30" t="s">
        <v>319</v>
      </c>
      <c r="H81" s="30"/>
      <c r="I81" s="30" t="s">
        <v>251</v>
      </c>
      <c r="K81" s="30"/>
      <c r="L81" s="30"/>
      <c r="M81" s="30"/>
      <c r="N81" s="30"/>
      <c r="P81" s="75"/>
      <c r="Q81" s="91"/>
      <c r="R81" s="29" t="s">
        <v>252</v>
      </c>
      <c r="S81" s="39">
        <f t="shared" si="42"/>
        <v>111.65</v>
      </c>
      <c r="T81" s="37" t="s">
        <v>42</v>
      </c>
      <c r="U81" s="5" t="str">
        <f>+Instructions!$B$3</f>
        <v>N</v>
      </c>
      <c r="V81" s="52"/>
      <c r="W81" s="56">
        <f>+Instructions!$C$22</f>
        <v>0</v>
      </c>
      <c r="X81" s="17">
        <f t="shared" ref="X81:X87" si="45">ROUND($AA81*(1-W81)+0.004999,2)</f>
        <v>111.65</v>
      </c>
      <c r="Y81" s="52"/>
      <c r="Z81" s="6" t="s">
        <v>473</v>
      </c>
      <c r="AA81" s="39">
        <v>111.65</v>
      </c>
      <c r="AB81" s="60">
        <f t="shared" ref="AB81:AC83" si="46">+W81</f>
        <v>0</v>
      </c>
      <c r="AC81" s="17">
        <f t="shared" si="46"/>
        <v>111.65</v>
      </c>
      <c r="AD81" s="12">
        <f>(AG81-AC81)/AG81</f>
        <v>0</v>
      </c>
      <c r="AE81" s="126"/>
      <c r="AF81" s="138">
        <v>6</v>
      </c>
      <c r="AG81" s="115">
        <f>SUM(AJ81:AL81)+AE81</f>
        <v>111.65</v>
      </c>
      <c r="AH81" s="52"/>
      <c r="AJ81" s="17">
        <f>ROUND(AC81/(1-VLOOKUP(AF81,Group,2,FALSE)),2)</f>
        <v>111.65</v>
      </c>
      <c r="AK81" s="17">
        <f>IF(VLOOKUP(AF81,Group,5,FALSE)="YES",VLOOKUP(ROUND(ROUND(AJ81,1)-AJ81,2),Round,2,FALSE)+VLOOKUP(AF81,Group,6,FALSE),0)</f>
        <v>0</v>
      </c>
      <c r="AL81" s="17">
        <f>IF(VLOOKUP(AF81,Group,7,FALSE)="",0,ROUND(AJ81-0.04999,1)-AJ81+AM81)</f>
        <v>0</v>
      </c>
      <c r="AM81" s="17" t="str">
        <f>IF(VLOOKUP(AF81,Group,7,FALSE)="","",VLOOKUP(AF81,Group,7,FALSE))</f>
        <v/>
      </c>
      <c r="AO81" s="31" t="s">
        <v>54</v>
      </c>
    </row>
    <row r="82" spans="2:41" s="3" customFormat="1" ht="9.9499999999999993" customHeight="1" x14ac:dyDescent="0.2">
      <c r="B82" s="117" t="s">
        <v>258</v>
      </c>
      <c r="D82" s="40"/>
      <c r="E82" s="75" t="s">
        <v>293</v>
      </c>
      <c r="F82" s="75"/>
      <c r="G82" s="30" t="s">
        <v>318</v>
      </c>
      <c r="H82" s="30"/>
      <c r="I82" s="30" t="s">
        <v>365</v>
      </c>
      <c r="K82" s="30"/>
      <c r="L82" s="30"/>
      <c r="M82" s="30"/>
      <c r="N82" s="30"/>
      <c r="P82" s="75"/>
      <c r="Q82" s="91"/>
      <c r="R82" s="29"/>
      <c r="S82" s="39">
        <f t="shared" si="42"/>
        <v>84.85</v>
      </c>
      <c r="T82" s="37" t="s">
        <v>42</v>
      </c>
      <c r="U82" s="5" t="str">
        <f>+Instructions!$B$3</f>
        <v>N</v>
      </c>
      <c r="V82" s="52"/>
      <c r="W82" s="56">
        <f>+Instructions!$C$22</f>
        <v>0</v>
      </c>
      <c r="X82" s="17">
        <f>ROUND($AA82*(1-W82)+0.004999,2)</f>
        <v>84.85</v>
      </c>
      <c r="Y82" s="52"/>
      <c r="Z82" s="6" t="s">
        <v>473</v>
      </c>
      <c r="AA82" s="39">
        <v>84.85</v>
      </c>
      <c r="AB82" s="60">
        <f t="shared" si="46"/>
        <v>0</v>
      </c>
      <c r="AC82" s="17">
        <f t="shared" si="46"/>
        <v>84.85</v>
      </c>
      <c r="AD82" s="12">
        <f>(AG82-AC82)/AG82</f>
        <v>0</v>
      </c>
      <c r="AE82" s="126"/>
      <c r="AF82" s="134">
        <v>3</v>
      </c>
      <c r="AG82" s="53">
        <f>SUM(AJ82:AL82)+AE82</f>
        <v>84.85</v>
      </c>
      <c r="AH82" s="52"/>
      <c r="AJ82" s="17">
        <f>ROUND(AC82/(1-VLOOKUP(AF82,Group,2,FALSE)),2)</f>
        <v>84.85</v>
      </c>
      <c r="AK82" s="17">
        <f>IF(VLOOKUP(AF82,Group,5,FALSE)="YES",VLOOKUP(ROUND(ROUND(AJ82,1)-AJ82,2),Round,2,FALSE)+VLOOKUP(AF82,Group,6,FALSE),0)</f>
        <v>0</v>
      </c>
      <c r="AL82" s="17">
        <f>IF(VLOOKUP(AF82,Group,7,FALSE)="",0,ROUND(AJ82-0.04999,1)-AJ82+AM82)</f>
        <v>0</v>
      </c>
      <c r="AM82" s="17" t="str">
        <f>IF(VLOOKUP(AF82,Group,7,FALSE)="","",VLOOKUP(AF82,Group,7,FALSE))</f>
        <v/>
      </c>
      <c r="AO82" s="31" t="s">
        <v>54</v>
      </c>
    </row>
    <row r="83" spans="2:41" s="3" customFormat="1" ht="9.9499999999999993" customHeight="1" x14ac:dyDescent="0.2">
      <c r="B83" s="117" t="s">
        <v>258</v>
      </c>
      <c r="C83" s="3" t="s">
        <v>81</v>
      </c>
      <c r="D83" s="40" t="s">
        <v>81</v>
      </c>
      <c r="E83" s="75" t="s">
        <v>293</v>
      </c>
      <c r="F83" s="75"/>
      <c r="G83" s="30" t="s">
        <v>320</v>
      </c>
      <c r="H83" s="30"/>
      <c r="I83" s="30" t="s">
        <v>278</v>
      </c>
      <c r="K83" s="30"/>
      <c r="L83" s="30"/>
      <c r="M83" s="30"/>
      <c r="N83" s="30"/>
      <c r="P83" s="75"/>
      <c r="Q83" s="91"/>
      <c r="R83" s="29" t="s">
        <v>254</v>
      </c>
      <c r="S83" s="39">
        <f t="shared" si="42"/>
        <v>10.45</v>
      </c>
      <c r="T83" s="37" t="s">
        <v>265</v>
      </c>
      <c r="U83" s="5" t="str">
        <f>+Instructions!$B$3</f>
        <v>N</v>
      </c>
      <c r="V83" s="52"/>
      <c r="W83" s="56">
        <f>+Instructions!$C$22</f>
        <v>0</v>
      </c>
      <c r="X83" s="17">
        <f t="shared" si="45"/>
        <v>10.45</v>
      </c>
      <c r="Y83" s="52"/>
      <c r="Z83" s="6" t="s">
        <v>473</v>
      </c>
      <c r="AA83" s="39">
        <v>10.45</v>
      </c>
      <c r="AB83" s="60">
        <f t="shared" si="46"/>
        <v>0</v>
      </c>
      <c r="AC83" s="17">
        <f t="shared" si="46"/>
        <v>10.45</v>
      </c>
      <c r="AD83" s="12">
        <f>(AG83-AC83)/AG83</f>
        <v>0</v>
      </c>
      <c r="AE83" s="126"/>
      <c r="AF83" s="134">
        <v>3</v>
      </c>
      <c r="AG83" s="53">
        <f>SUM(AJ83:AL83)+AE83</f>
        <v>10.45</v>
      </c>
      <c r="AH83" s="52"/>
      <c r="AJ83" s="17">
        <f>ROUND(AC83/(1-VLOOKUP(AF83,Group,2,FALSE)),2)</f>
        <v>10.45</v>
      </c>
      <c r="AK83" s="17">
        <f>IF(VLOOKUP(AF83,Group,5,FALSE)="YES",VLOOKUP(ROUND(ROUND(AJ83,1)-AJ83,2),Round,2,FALSE)+VLOOKUP(AF83,Group,6,FALSE),0)</f>
        <v>0</v>
      </c>
      <c r="AL83" s="17">
        <f>IF(VLOOKUP(AF83,Group,7,FALSE)="",0,ROUND(AJ83-0.04999,1)-AJ83+AM83)</f>
        <v>0</v>
      </c>
      <c r="AM83" s="17" t="str">
        <f>IF(VLOOKUP(AF83,Group,7,FALSE)="","",VLOOKUP(AF83,Group,7,FALSE))</f>
        <v/>
      </c>
      <c r="AO83" s="31" t="s">
        <v>54</v>
      </c>
    </row>
    <row r="84" spans="2:41" s="3" customFormat="1" ht="0.95" customHeight="1" x14ac:dyDescent="0.2">
      <c r="P84" s="75"/>
      <c r="Q84" s="91"/>
      <c r="R84" s="6"/>
      <c r="S84" s="39"/>
      <c r="T84" s="6"/>
      <c r="U84" s="5"/>
      <c r="V84" s="52"/>
      <c r="W84" s="56"/>
      <c r="X84" s="15"/>
      <c r="Y84" s="52"/>
      <c r="Z84" s="39"/>
      <c r="AA84" s="39"/>
      <c r="AB84" s="55"/>
      <c r="AC84" s="17"/>
      <c r="AD84" s="15"/>
      <c r="AE84" s="65"/>
      <c r="AF84" s="129"/>
      <c r="AG84" s="39"/>
      <c r="AH84" s="52"/>
      <c r="AJ84" s="17"/>
      <c r="AK84" s="17"/>
      <c r="AL84" s="17"/>
      <c r="AM84" s="17"/>
      <c r="AO84" s="31" t="s">
        <v>54</v>
      </c>
    </row>
    <row r="85" spans="2:41" s="3" customFormat="1" ht="9.9499999999999993" customHeight="1" x14ac:dyDescent="0.2">
      <c r="B85" s="117" t="s">
        <v>258</v>
      </c>
      <c r="D85" s="40"/>
      <c r="E85" s="75"/>
      <c r="F85" s="75"/>
      <c r="G85" s="30" t="s">
        <v>321</v>
      </c>
      <c r="H85" s="30"/>
      <c r="I85" s="30" t="s">
        <v>249</v>
      </c>
      <c r="K85" s="30"/>
      <c r="L85" s="30"/>
      <c r="M85" s="30"/>
      <c r="N85" s="30"/>
      <c r="P85" s="75"/>
      <c r="Q85" s="91"/>
      <c r="R85" s="29" t="s">
        <v>282</v>
      </c>
      <c r="S85" s="39">
        <f t="shared" si="42"/>
        <v>35</v>
      </c>
      <c r="T85" s="37" t="s">
        <v>42</v>
      </c>
      <c r="U85" s="5" t="str">
        <f>+Instructions!$B$3</f>
        <v>N</v>
      </c>
      <c r="V85" s="52"/>
      <c r="W85" s="56">
        <f>+Instructions!$C$22</f>
        <v>0</v>
      </c>
      <c r="X85" s="17">
        <f t="shared" si="45"/>
        <v>35</v>
      </c>
      <c r="Y85" s="52"/>
      <c r="Z85" s="6" t="s">
        <v>473</v>
      </c>
      <c r="AA85" s="39">
        <v>35</v>
      </c>
      <c r="AB85" s="60">
        <f t="shared" ref="AB85:AC87" si="47">+W85</f>
        <v>0</v>
      </c>
      <c r="AC85" s="17">
        <f t="shared" si="47"/>
        <v>35</v>
      </c>
      <c r="AD85" s="12">
        <f>(AG85-AC85)/AG85</f>
        <v>0</v>
      </c>
      <c r="AE85" s="126"/>
      <c r="AF85" s="134">
        <v>3</v>
      </c>
      <c r="AG85" s="53">
        <f>SUM(AJ85:AL85)+AE85</f>
        <v>35</v>
      </c>
      <c r="AH85" s="52"/>
      <c r="AJ85" s="17">
        <f>ROUND(AC85/(1-VLOOKUP(AF85,Group,2,FALSE)),2)</f>
        <v>35</v>
      </c>
      <c r="AK85" s="17">
        <f>IF(VLOOKUP(AF85,Group,5,FALSE)="YES",VLOOKUP(ROUND(ROUND(AJ85,1)-AJ85,2),Round,2,FALSE)+VLOOKUP(AF85,Group,6,FALSE),0)</f>
        <v>0</v>
      </c>
      <c r="AL85" s="17">
        <f>IF(VLOOKUP(AF85,Group,7,FALSE)="",0,ROUND(AJ85-0.04999,1)-AJ85+AM85)</f>
        <v>0</v>
      </c>
      <c r="AM85" s="17" t="str">
        <f>IF(VLOOKUP(AF85,Group,7,FALSE)="","",VLOOKUP(AF85,Group,7,FALSE))</f>
        <v/>
      </c>
      <c r="AO85" s="31" t="s">
        <v>54</v>
      </c>
    </row>
    <row r="86" spans="2:41" s="3" customFormat="1" ht="9.9499999999999993" customHeight="1" x14ac:dyDescent="0.2">
      <c r="B86" s="117" t="s">
        <v>258</v>
      </c>
      <c r="D86" s="40"/>
      <c r="E86" s="75"/>
      <c r="F86" s="75"/>
      <c r="G86" s="30" t="s">
        <v>448</v>
      </c>
      <c r="H86" s="30"/>
      <c r="I86" s="30" t="s">
        <v>449</v>
      </c>
      <c r="J86" s="30"/>
      <c r="K86" s="30"/>
      <c r="L86" s="30"/>
      <c r="M86" s="30"/>
      <c r="N86" s="30"/>
      <c r="P86" s="75"/>
      <c r="Q86" s="91" t="s">
        <v>11</v>
      </c>
      <c r="R86" s="29"/>
      <c r="S86" s="39">
        <f t="shared" si="42"/>
        <v>36.15</v>
      </c>
      <c r="T86" s="37" t="s">
        <v>42</v>
      </c>
      <c r="U86" s="5" t="str">
        <f>+Instructions!$B$3</f>
        <v>N</v>
      </c>
      <c r="V86" s="52"/>
      <c r="W86" s="56">
        <f>+Instructions!$C$22</f>
        <v>0</v>
      </c>
      <c r="X86" s="17">
        <f t="shared" si="45"/>
        <v>36.15</v>
      </c>
      <c r="Y86" s="52"/>
      <c r="Z86" s="6" t="s">
        <v>473</v>
      </c>
      <c r="AA86" s="39">
        <v>36.15</v>
      </c>
      <c r="AB86" s="60">
        <f t="shared" si="47"/>
        <v>0</v>
      </c>
      <c r="AC86" s="17">
        <f t="shared" si="47"/>
        <v>36.15</v>
      </c>
      <c r="AD86" s="12">
        <f>(AG86-AC86)/AG86</f>
        <v>0</v>
      </c>
      <c r="AE86" s="126"/>
      <c r="AF86" s="134">
        <v>3</v>
      </c>
      <c r="AG86" s="53">
        <f>SUM(AJ86:AL86)+AE86</f>
        <v>36.15</v>
      </c>
      <c r="AH86" s="52"/>
      <c r="AJ86" s="17">
        <f>ROUND(AC86/(1-VLOOKUP(AF86,Group,2,FALSE)),2)</f>
        <v>36.15</v>
      </c>
      <c r="AK86" s="17">
        <f>IF(VLOOKUP(AF86,Group,5,FALSE)="YES",VLOOKUP(ROUND(ROUND(AJ86,1)-AJ86,2),Round,2,FALSE)+VLOOKUP(AF86,Group,6,FALSE),0)</f>
        <v>0</v>
      </c>
      <c r="AL86" s="17">
        <f>IF(VLOOKUP(AF86,Group,7,FALSE)="",0,ROUND(AJ86-0.04999,1)-AJ86+AM86)</f>
        <v>0</v>
      </c>
      <c r="AM86" s="17" t="str">
        <f>IF(VLOOKUP(AF86,Group,7,FALSE)="","",VLOOKUP(AF86,Group,7,FALSE))</f>
        <v/>
      </c>
      <c r="AO86" s="31" t="s">
        <v>54</v>
      </c>
    </row>
    <row r="87" spans="2:41" s="3" customFormat="1" ht="9.9499999999999993" customHeight="1" x14ac:dyDescent="0.2">
      <c r="B87" s="117" t="s">
        <v>258</v>
      </c>
      <c r="D87" s="40" t="s">
        <v>81</v>
      </c>
      <c r="E87" s="75"/>
      <c r="F87" s="75"/>
      <c r="G87" s="30" t="s">
        <v>322</v>
      </c>
      <c r="H87" s="30"/>
      <c r="I87" s="30" t="s">
        <v>253</v>
      </c>
      <c r="K87" s="30"/>
      <c r="L87" s="30"/>
      <c r="M87" s="30"/>
      <c r="N87" s="30"/>
      <c r="P87" s="75"/>
      <c r="Q87" s="91"/>
      <c r="R87" s="29" t="s">
        <v>461</v>
      </c>
      <c r="S87" s="39">
        <f t="shared" si="42"/>
        <v>33.9</v>
      </c>
      <c r="T87" s="37" t="s">
        <v>42</v>
      </c>
      <c r="U87" s="5" t="str">
        <f>+Instructions!$B$3</f>
        <v>N</v>
      </c>
      <c r="V87" s="52"/>
      <c r="W87" s="56">
        <f>+Instructions!$C$22</f>
        <v>0</v>
      </c>
      <c r="X87" s="17">
        <f t="shared" si="45"/>
        <v>33.9</v>
      </c>
      <c r="Y87" s="52"/>
      <c r="Z87" s="6" t="s">
        <v>473</v>
      </c>
      <c r="AA87" s="39">
        <v>33.9</v>
      </c>
      <c r="AB87" s="60">
        <f t="shared" si="47"/>
        <v>0</v>
      </c>
      <c r="AC87" s="17">
        <f t="shared" si="47"/>
        <v>33.9</v>
      </c>
      <c r="AD87" s="12">
        <f>(AG87-AC87)/AG87</f>
        <v>0</v>
      </c>
      <c r="AE87" s="126"/>
      <c r="AF87" s="134">
        <v>3</v>
      </c>
      <c r="AG87" s="53">
        <f>SUM(AJ87:AL87)+AE87</f>
        <v>33.9</v>
      </c>
      <c r="AH87" s="52"/>
      <c r="AJ87" s="17">
        <f>ROUND(AC87/(1-VLOOKUP(AF87,Group,2,FALSE)),2)</f>
        <v>33.9</v>
      </c>
      <c r="AK87" s="17">
        <f>IF(VLOOKUP(AF87,Group,5,FALSE)="YES",VLOOKUP(ROUND(ROUND(AJ87,1)-AJ87,2),Round,2,FALSE)+VLOOKUP(AF87,Group,6,FALSE),0)</f>
        <v>0</v>
      </c>
      <c r="AL87" s="17">
        <f>IF(VLOOKUP(AF87,Group,7,FALSE)="",0,ROUND(AJ87-0.04999,1)-AJ87+AM87)</f>
        <v>0</v>
      </c>
      <c r="AM87" s="17" t="str">
        <f>IF(VLOOKUP(AF87,Group,7,FALSE)="","",VLOOKUP(AF87,Group,7,FALSE))</f>
        <v/>
      </c>
      <c r="AO87" s="31" t="s">
        <v>54</v>
      </c>
    </row>
    <row r="88" spans="2:41" s="3" customFormat="1" ht="0.95" customHeight="1" x14ac:dyDescent="0.2">
      <c r="P88" s="75"/>
      <c r="Q88" s="91"/>
      <c r="R88" s="6"/>
      <c r="S88" s="39"/>
      <c r="T88" s="6"/>
      <c r="U88" s="5"/>
      <c r="V88" s="52"/>
      <c r="W88" s="56"/>
      <c r="X88" s="15"/>
      <c r="Y88" s="52"/>
      <c r="Z88" s="39"/>
      <c r="AA88" s="39"/>
      <c r="AB88" s="55"/>
      <c r="AC88" s="17"/>
      <c r="AD88" s="15"/>
      <c r="AE88" s="65"/>
      <c r="AF88" s="129"/>
      <c r="AG88" s="39"/>
      <c r="AH88" s="52"/>
      <c r="AI88" s="17"/>
      <c r="AJ88" s="39"/>
      <c r="AK88" s="17"/>
      <c r="AL88" s="17"/>
      <c r="AN88" s="3" t="s">
        <v>54</v>
      </c>
    </row>
    <row r="89" spans="2:41" s="3" customFormat="1" ht="9.75" customHeight="1" x14ac:dyDescent="0.2">
      <c r="D89" s="104" t="s">
        <v>48</v>
      </c>
      <c r="E89" s="195" t="s">
        <v>468</v>
      </c>
      <c r="P89" s="75"/>
      <c r="Q89" s="91"/>
      <c r="R89" s="6"/>
      <c r="S89" s="39"/>
      <c r="T89" s="6"/>
      <c r="U89" s="5"/>
      <c r="V89" s="52"/>
      <c r="W89" s="56"/>
      <c r="X89" s="15"/>
      <c r="Y89" s="52"/>
      <c r="Z89" s="39"/>
      <c r="AA89" s="39"/>
      <c r="AB89" s="55"/>
      <c r="AC89" s="17"/>
      <c r="AD89" s="15"/>
      <c r="AE89" s="65"/>
      <c r="AF89" s="129"/>
      <c r="AG89" s="39"/>
      <c r="AH89" s="52"/>
      <c r="AJ89" s="17"/>
      <c r="AK89" s="17"/>
      <c r="AL89" s="17"/>
      <c r="AM89" s="17"/>
      <c r="AO89" s="31"/>
    </row>
    <row r="90" spans="2:41" s="3" customFormat="1" ht="9.75" customHeight="1" x14ac:dyDescent="0.2">
      <c r="D90" s="104"/>
      <c r="E90" s="195" t="s">
        <v>462</v>
      </c>
      <c r="P90" s="75"/>
      <c r="Q90" s="91"/>
      <c r="R90" s="6"/>
      <c r="S90" s="39"/>
      <c r="T90" s="6"/>
      <c r="U90" s="5"/>
      <c r="V90" s="52"/>
      <c r="W90" s="56"/>
      <c r="X90" s="15"/>
      <c r="Y90" s="52"/>
      <c r="Z90" s="39"/>
      <c r="AA90" s="39"/>
      <c r="AB90" s="55"/>
      <c r="AC90" s="17"/>
      <c r="AD90" s="15"/>
      <c r="AE90" s="65"/>
      <c r="AF90" s="129"/>
      <c r="AG90" s="39"/>
      <c r="AH90" s="52"/>
      <c r="AJ90" s="17"/>
      <c r="AK90" s="17"/>
      <c r="AL90" s="17"/>
      <c r="AM90" s="17"/>
      <c r="AO90" s="31"/>
    </row>
    <row r="91" spans="2:41" s="3" customFormat="1" ht="9.75" customHeight="1" x14ac:dyDescent="0.2">
      <c r="D91" s="104"/>
      <c r="E91" s="195" t="s">
        <v>463</v>
      </c>
      <c r="P91" s="75"/>
      <c r="Q91" s="91"/>
      <c r="R91" s="6"/>
      <c r="S91" s="39"/>
      <c r="T91" s="6"/>
      <c r="U91" s="5"/>
      <c r="V91" s="52"/>
      <c r="W91" s="56"/>
      <c r="X91" s="15"/>
      <c r="Y91" s="52"/>
      <c r="Z91" s="39"/>
      <c r="AA91" s="39"/>
      <c r="AB91" s="55"/>
      <c r="AC91" s="17"/>
      <c r="AD91" s="15"/>
      <c r="AE91" s="65"/>
      <c r="AF91" s="129"/>
      <c r="AG91" s="39"/>
      <c r="AH91" s="52"/>
      <c r="AJ91" s="17"/>
      <c r="AK91" s="17"/>
      <c r="AL91" s="17"/>
      <c r="AM91" s="17"/>
      <c r="AO91" s="31"/>
    </row>
    <row r="92" spans="2:41" s="3" customFormat="1" ht="9.75" customHeight="1" x14ac:dyDescent="0.2">
      <c r="E92" s="195" t="s">
        <v>464</v>
      </c>
      <c r="J92" s="195" t="s">
        <v>466</v>
      </c>
      <c r="P92" s="75"/>
      <c r="Q92" s="91"/>
      <c r="R92" s="6"/>
      <c r="S92" s="39"/>
      <c r="T92" s="6"/>
      <c r="U92" s="5"/>
      <c r="V92" s="52"/>
      <c r="W92" s="56"/>
      <c r="X92" s="15"/>
      <c r="Y92" s="52"/>
      <c r="Z92" s="39"/>
      <c r="AA92" s="39"/>
      <c r="AB92" s="55"/>
      <c r="AC92" s="17"/>
      <c r="AD92" s="15"/>
      <c r="AE92" s="65"/>
      <c r="AF92" s="129"/>
      <c r="AG92" s="39"/>
      <c r="AH92" s="52"/>
      <c r="AJ92" s="17"/>
      <c r="AK92" s="17"/>
      <c r="AL92" s="17"/>
      <c r="AM92" s="17"/>
      <c r="AO92" s="31"/>
    </row>
    <row r="93" spans="2:41" s="3" customFormat="1" ht="9.75" customHeight="1" x14ac:dyDescent="0.2">
      <c r="E93" s="195" t="s">
        <v>465</v>
      </c>
      <c r="J93" s="195" t="s">
        <v>467</v>
      </c>
      <c r="P93" s="75"/>
      <c r="Q93" s="91"/>
      <c r="R93" s="6"/>
      <c r="S93" s="39"/>
      <c r="T93" s="6"/>
      <c r="U93" s="5"/>
      <c r="V93" s="52"/>
      <c r="W93" s="56"/>
      <c r="X93" s="15"/>
      <c r="Y93" s="52"/>
      <c r="Z93" s="39"/>
      <c r="AA93" s="39"/>
      <c r="AB93" s="55"/>
      <c r="AC93" s="17"/>
      <c r="AD93" s="15"/>
      <c r="AE93" s="65"/>
      <c r="AF93" s="129"/>
      <c r="AG93" s="39"/>
      <c r="AH93" s="52"/>
      <c r="AJ93" s="17"/>
      <c r="AK93" s="17"/>
      <c r="AL93" s="17"/>
      <c r="AM93" s="17"/>
      <c r="AO93" s="31"/>
    </row>
    <row r="94" spans="2:41" s="3" customFormat="1" ht="3.95" customHeight="1" x14ac:dyDescent="0.2">
      <c r="P94" s="75"/>
      <c r="Q94" s="91"/>
      <c r="R94" s="6"/>
      <c r="S94" s="39"/>
      <c r="T94" s="6"/>
      <c r="U94" s="5"/>
      <c r="V94" s="52"/>
      <c r="W94" s="56"/>
      <c r="X94" s="15"/>
      <c r="Y94" s="52"/>
      <c r="Z94" s="39"/>
      <c r="AA94" s="39"/>
      <c r="AB94" s="55"/>
      <c r="AC94" s="17"/>
      <c r="AD94" s="15"/>
      <c r="AE94" s="65"/>
      <c r="AF94" s="129"/>
      <c r="AG94" s="39"/>
      <c r="AH94" s="52"/>
      <c r="AJ94" s="17"/>
      <c r="AK94" s="17"/>
      <c r="AL94" s="17"/>
      <c r="AM94" s="17"/>
      <c r="AO94" s="31" t="s">
        <v>54</v>
      </c>
    </row>
    <row r="95" spans="2:41" s="3" customFormat="1" ht="10.5" customHeight="1" x14ac:dyDescent="0.2">
      <c r="C95" s="74" t="s">
        <v>406</v>
      </c>
      <c r="D95" s="158"/>
      <c r="E95" s="158"/>
      <c r="R95" s="208" t="s">
        <v>423</v>
      </c>
      <c r="S95" s="209" t="s">
        <v>427</v>
      </c>
      <c r="T95" s="210"/>
      <c r="U95" s="194"/>
      <c r="V95" s="52"/>
      <c r="W95" s="70"/>
      <c r="X95" s="70"/>
      <c r="Y95" s="52"/>
      <c r="Z95" s="39"/>
      <c r="AA95" s="39"/>
      <c r="AB95" s="55"/>
      <c r="AC95" s="17"/>
      <c r="AD95" s="15"/>
      <c r="AE95" s="65"/>
      <c r="AF95" s="129"/>
      <c r="AG95" s="17"/>
      <c r="AH95" s="52"/>
      <c r="AJ95" s="17"/>
      <c r="AK95" s="17"/>
      <c r="AL95" s="17"/>
      <c r="AM95" s="17"/>
      <c r="AO95" s="31" t="s">
        <v>54</v>
      </c>
    </row>
    <row r="96" spans="2:41" s="3" customFormat="1" ht="2.1" customHeight="1" x14ac:dyDescent="0.2">
      <c r="P96" s="75"/>
      <c r="Q96" s="91"/>
      <c r="R96" s="6"/>
      <c r="S96" s="39"/>
      <c r="T96" s="6"/>
      <c r="U96" s="5"/>
      <c r="V96" s="52"/>
      <c r="W96" s="56"/>
      <c r="X96" s="15"/>
      <c r="Y96" s="52"/>
      <c r="Z96" s="39"/>
      <c r="AA96" s="39"/>
      <c r="AB96" s="55"/>
      <c r="AC96" s="17"/>
      <c r="AD96" s="15"/>
      <c r="AE96" s="65"/>
      <c r="AF96" s="129"/>
      <c r="AG96" s="39"/>
      <c r="AH96" s="52"/>
      <c r="AJ96" s="17"/>
      <c r="AK96" s="17"/>
      <c r="AL96" s="17"/>
      <c r="AM96" s="17"/>
      <c r="AO96" s="31" t="s">
        <v>54</v>
      </c>
    </row>
    <row r="97" spans="2:41" s="3" customFormat="1" ht="9.9499999999999993" customHeight="1" x14ac:dyDescent="0.2">
      <c r="B97" s="123" t="s">
        <v>422</v>
      </c>
      <c r="D97" s="40"/>
      <c r="E97" s="75" t="s">
        <v>394</v>
      </c>
      <c r="F97" s="75"/>
      <c r="G97" s="30" t="s">
        <v>404</v>
      </c>
      <c r="H97" s="30"/>
      <c r="J97" s="30"/>
      <c r="K97" s="30" t="s">
        <v>393</v>
      </c>
      <c r="L97" s="30"/>
      <c r="N97" s="75" t="s">
        <v>399</v>
      </c>
      <c r="P97" s="75"/>
      <c r="Q97" s="91"/>
      <c r="R97" s="29"/>
      <c r="S97" s="39">
        <f t="shared" ref="S97:S104" si="48">IF(Suggested="Yes",AA97,AG97)</f>
        <v>143.25</v>
      </c>
      <c r="T97" s="37" t="s">
        <v>42</v>
      </c>
      <c r="U97" s="5" t="str">
        <f>+Instructions!$B$3</f>
        <v>N</v>
      </c>
      <c r="V97" s="52"/>
      <c r="W97" s="56">
        <f>+Instructions!$C$22</f>
        <v>0</v>
      </c>
      <c r="X97" s="17">
        <f>ROUND($AA97*(1-W97)+0.004999,2)</f>
        <v>143.25</v>
      </c>
      <c r="Y97" s="52"/>
      <c r="Z97" s="6" t="s">
        <v>473</v>
      </c>
      <c r="AA97" s="39">
        <v>143.25</v>
      </c>
      <c r="AB97" s="60">
        <f t="shared" ref="AB97:AC100" si="49">+W97</f>
        <v>0</v>
      </c>
      <c r="AC97" s="17">
        <f t="shared" si="49"/>
        <v>143.25</v>
      </c>
      <c r="AD97" s="12">
        <f>(AG97-AC97)/AG97</f>
        <v>0</v>
      </c>
      <c r="AE97" s="126"/>
      <c r="AF97" s="139">
        <v>7</v>
      </c>
      <c r="AG97" s="116">
        <f>SUM(AJ97:AL97)+AE97</f>
        <v>143.25</v>
      </c>
      <c r="AH97" s="52"/>
      <c r="AJ97" s="17">
        <f>ROUND(AC97/(1-VLOOKUP(AF97,Group,2,FALSE)),2)</f>
        <v>143.25</v>
      </c>
      <c r="AK97" s="17">
        <f>IF(VLOOKUP(AF97,Group,5,FALSE)="YES",VLOOKUP(ROUND(ROUND(AJ97,1)-AJ97,2),Round,2,FALSE)+VLOOKUP(AF97,Group,6,FALSE),0)</f>
        <v>0</v>
      </c>
      <c r="AL97" s="17">
        <f>IF(VLOOKUP(AF97,Group,7,FALSE)="",0,ROUND(AJ97-0.04999,1)-AJ97+AM97)</f>
        <v>0</v>
      </c>
      <c r="AM97" s="17" t="str">
        <f>IF(VLOOKUP(AF97,Group,7,FALSE)="","",VLOOKUP(AF97,Group,7,FALSE))</f>
        <v/>
      </c>
      <c r="AO97" s="31" t="s">
        <v>54</v>
      </c>
    </row>
    <row r="98" spans="2:41" s="3" customFormat="1" ht="9.9499999999999993" customHeight="1" x14ac:dyDescent="0.2">
      <c r="B98" s="123" t="s">
        <v>422</v>
      </c>
      <c r="D98" s="40"/>
      <c r="E98" s="75" t="s">
        <v>395</v>
      </c>
      <c r="F98" s="75"/>
      <c r="G98" s="30" t="s">
        <v>405</v>
      </c>
      <c r="H98" s="30"/>
      <c r="J98" s="30"/>
      <c r="K98" s="30" t="s">
        <v>392</v>
      </c>
      <c r="L98" s="30"/>
      <c r="N98" s="75" t="s">
        <v>400</v>
      </c>
      <c r="P98" s="75"/>
      <c r="Q98" s="91"/>
      <c r="R98" s="29"/>
      <c r="S98" s="39">
        <f t="shared" si="48"/>
        <v>395.45</v>
      </c>
      <c r="T98" s="37" t="s">
        <v>42</v>
      </c>
      <c r="U98" s="5" t="str">
        <f>+Instructions!$B$3</f>
        <v>N</v>
      </c>
      <c r="V98" s="52"/>
      <c r="W98" s="56">
        <f>+Instructions!$C$22</f>
        <v>0</v>
      </c>
      <c r="X98" s="17">
        <f>ROUND($AA98*(1-W98)+0.004999,2)</f>
        <v>395.45</v>
      </c>
      <c r="Y98" s="52"/>
      <c r="Z98" s="6" t="s">
        <v>473</v>
      </c>
      <c r="AA98" s="39">
        <v>395.45</v>
      </c>
      <c r="AB98" s="60">
        <f t="shared" si="49"/>
        <v>0</v>
      </c>
      <c r="AC98" s="17">
        <f t="shared" si="49"/>
        <v>395.45</v>
      </c>
      <c r="AD98" s="12">
        <f>(AG98-AC98)/AG98</f>
        <v>0</v>
      </c>
      <c r="AE98" s="126"/>
      <c r="AF98" s="139">
        <v>7</v>
      </c>
      <c r="AG98" s="116">
        <f>SUM(AJ98:AL98)+AE98</f>
        <v>395.45</v>
      </c>
      <c r="AH98" s="52"/>
      <c r="AJ98" s="17">
        <f>ROUND(AC98/(1-VLOOKUP(AF98,Group,2,FALSE)),2)</f>
        <v>395.45</v>
      </c>
      <c r="AK98" s="17">
        <f>IF(VLOOKUP(AF98,Group,5,FALSE)="YES",VLOOKUP(ROUND(ROUND(AJ98,1)-AJ98,2),Round,2,FALSE)+VLOOKUP(AF98,Group,6,FALSE),0)</f>
        <v>0</v>
      </c>
      <c r="AL98" s="17">
        <f>IF(VLOOKUP(AF98,Group,7,FALSE)="",0,ROUND(AJ98-0.04999,1)-AJ98+AM98)</f>
        <v>0</v>
      </c>
      <c r="AM98" s="17" t="str">
        <f>IF(VLOOKUP(AF98,Group,7,FALSE)="","",VLOOKUP(AF98,Group,7,FALSE))</f>
        <v/>
      </c>
      <c r="AO98" s="31" t="s">
        <v>54</v>
      </c>
    </row>
    <row r="99" spans="2:41" s="3" customFormat="1" ht="9.9499999999999993" customHeight="1" x14ac:dyDescent="0.2">
      <c r="B99" s="123" t="s">
        <v>422</v>
      </c>
      <c r="D99" s="40"/>
      <c r="E99" s="75" t="s">
        <v>430</v>
      </c>
      <c r="F99" s="75"/>
      <c r="G99" s="30" t="s">
        <v>432</v>
      </c>
      <c r="H99" s="30"/>
      <c r="I99" s="30"/>
      <c r="J99" s="30"/>
      <c r="K99" s="30" t="s">
        <v>431</v>
      </c>
      <c r="L99" s="30"/>
      <c r="N99" s="75" t="s">
        <v>441</v>
      </c>
      <c r="P99" s="75"/>
      <c r="Q99" s="91" t="s">
        <v>11</v>
      </c>
      <c r="R99" s="29"/>
      <c r="S99" s="39">
        <f t="shared" si="48"/>
        <v>28.95</v>
      </c>
      <c r="T99" s="37" t="s">
        <v>42</v>
      </c>
      <c r="U99" s="5" t="str">
        <f>+Instructions!$B$3</f>
        <v>N</v>
      </c>
      <c r="V99" s="52"/>
      <c r="W99" s="56">
        <f>+Instructions!$C$22</f>
        <v>0</v>
      </c>
      <c r="X99" s="17">
        <f>ROUND($AA99*(1-W99)+0.004999,2)</f>
        <v>28.95</v>
      </c>
      <c r="Y99" s="52"/>
      <c r="Z99" s="6" t="s">
        <v>473</v>
      </c>
      <c r="AA99" s="39">
        <v>28.95</v>
      </c>
      <c r="AB99" s="60">
        <f t="shared" si="49"/>
        <v>0</v>
      </c>
      <c r="AC99" s="17">
        <f t="shared" si="49"/>
        <v>28.95</v>
      </c>
      <c r="AD99" s="12">
        <f>(AG99-AC99)/AG99</f>
        <v>0</v>
      </c>
      <c r="AE99" s="126"/>
      <c r="AF99" s="139">
        <v>7</v>
      </c>
      <c r="AG99" s="116">
        <f>SUM(AJ99:AL99)+AE99</f>
        <v>28.95</v>
      </c>
      <c r="AH99" s="52"/>
      <c r="AJ99" s="17">
        <f>ROUND(AC99/(1-VLOOKUP(AF99,Group,2,FALSE)),2)</f>
        <v>28.95</v>
      </c>
      <c r="AK99" s="17">
        <f>IF(VLOOKUP(AF99,Group,5,FALSE)="YES",VLOOKUP(ROUND(ROUND(AJ99,1)-AJ99,2),Round,2,FALSE)+VLOOKUP(AF99,Group,6,FALSE),0)</f>
        <v>0</v>
      </c>
      <c r="AL99" s="17">
        <f>IF(VLOOKUP(AF99,Group,7,FALSE)="",0,ROUND(AJ99-0.04999,1)-AJ99+AM99)</f>
        <v>0</v>
      </c>
      <c r="AM99" s="17" t="str">
        <f>IF(VLOOKUP(AF99,Group,7,FALSE)="","",VLOOKUP(AF99,Group,7,FALSE))</f>
        <v/>
      </c>
      <c r="AO99" s="31" t="s">
        <v>54</v>
      </c>
    </row>
    <row r="100" spans="2:41" s="3" customFormat="1" ht="9.9499999999999993" customHeight="1" x14ac:dyDescent="0.2">
      <c r="B100" s="117" t="s">
        <v>258</v>
      </c>
      <c r="D100" s="40"/>
      <c r="E100" s="75" t="s">
        <v>454</v>
      </c>
      <c r="F100" s="75"/>
      <c r="G100" s="30" t="s">
        <v>445</v>
      </c>
      <c r="H100" s="30"/>
      <c r="I100" s="30"/>
      <c r="J100" s="30"/>
      <c r="K100" s="30" t="s">
        <v>431</v>
      </c>
      <c r="L100" s="30"/>
      <c r="M100" s="30"/>
      <c r="N100" s="75" t="s">
        <v>441</v>
      </c>
      <c r="P100" s="75" t="s">
        <v>455</v>
      </c>
      <c r="Q100" s="91"/>
      <c r="R100" s="29"/>
      <c r="S100" s="39">
        <f t="shared" si="48"/>
        <v>40.200000000000003</v>
      </c>
      <c r="T100" s="37" t="s">
        <v>42</v>
      </c>
      <c r="U100" s="5" t="str">
        <f>+Instructions!$B$3</f>
        <v>N</v>
      </c>
      <c r="V100" s="52"/>
      <c r="W100" s="56">
        <f>+Instructions!$C$22</f>
        <v>0</v>
      </c>
      <c r="X100" s="17">
        <f t="shared" ref="X100" si="50">ROUND($AA100*(1-W100)+0.004999,2)</f>
        <v>40.200000000000003</v>
      </c>
      <c r="Y100" s="52"/>
      <c r="Z100" s="6" t="s">
        <v>473</v>
      </c>
      <c r="AA100" s="39">
        <v>40.200000000000003</v>
      </c>
      <c r="AB100" s="60">
        <f t="shared" si="49"/>
        <v>0</v>
      </c>
      <c r="AC100" s="17">
        <f t="shared" si="49"/>
        <v>40.200000000000003</v>
      </c>
      <c r="AD100" s="12">
        <f t="shared" ref="AD100" si="51">(AG100-AC100)/AG100</f>
        <v>0</v>
      </c>
      <c r="AE100" s="126"/>
      <c r="AF100" s="134">
        <v>3</v>
      </c>
      <c r="AG100" s="53">
        <f t="shared" ref="AG100" si="52">SUM(AJ100:AL100)+AE100</f>
        <v>40.200000000000003</v>
      </c>
      <c r="AH100" s="52"/>
      <c r="AJ100" s="17">
        <f t="shared" ref="AJ100" si="53">ROUND(AC100/(1-VLOOKUP(AF100,Group,2,FALSE)),2)</f>
        <v>40.200000000000003</v>
      </c>
      <c r="AK100" s="17">
        <f t="shared" ref="AK100" si="54">IF(VLOOKUP(AF100,Group,5,FALSE)="YES",VLOOKUP(ROUND(ROUND(AJ100,1)-AJ100,2),Round,2,FALSE)+VLOOKUP(AF100,Group,6,FALSE),0)</f>
        <v>0</v>
      </c>
      <c r="AL100" s="17">
        <f t="shared" ref="AL100" si="55">IF(VLOOKUP(AF100,Group,7,FALSE)="",0,ROUND(AJ100-0.04999,1)-AJ100+AM100)</f>
        <v>0</v>
      </c>
      <c r="AM100" s="17" t="str">
        <f t="shared" ref="AM100" si="56">IF(VLOOKUP(AF100,Group,7,FALSE)="","",VLOOKUP(AF100,Group,7,FALSE))</f>
        <v/>
      </c>
      <c r="AO100" s="31" t="s">
        <v>54</v>
      </c>
    </row>
    <row r="101" spans="2:41" s="3" customFormat="1" ht="9.9499999999999993" customHeight="1" x14ac:dyDescent="0.2">
      <c r="B101" s="117" t="s">
        <v>258</v>
      </c>
      <c r="D101" s="40"/>
      <c r="E101" s="75" t="s">
        <v>443</v>
      </c>
      <c r="F101" s="75"/>
      <c r="G101" s="30" t="s">
        <v>445</v>
      </c>
      <c r="H101" s="30"/>
      <c r="I101" s="30"/>
      <c r="J101" s="30"/>
      <c r="K101" s="30" t="s">
        <v>431</v>
      </c>
      <c r="L101" s="30"/>
      <c r="N101" s="75" t="s">
        <v>441</v>
      </c>
      <c r="P101" s="75" t="s">
        <v>444</v>
      </c>
      <c r="Q101" s="91"/>
      <c r="R101" s="29"/>
      <c r="S101" s="39">
        <f>IF(Suggested="Yes",AA101,AG101)</f>
        <v>37.25</v>
      </c>
      <c r="T101" s="37" t="s">
        <v>42</v>
      </c>
      <c r="U101" s="5" t="str">
        <f>+Instructions!$B$3</f>
        <v>N</v>
      </c>
      <c r="V101" s="52"/>
      <c r="W101" s="56">
        <f>+Instructions!$C$22</f>
        <v>0</v>
      </c>
      <c r="X101" s="17">
        <f>ROUND($AA101*(1-W101)+0.004999,2)</f>
        <v>37.25</v>
      </c>
      <c r="Y101" s="52"/>
      <c r="Z101" s="6" t="s">
        <v>473</v>
      </c>
      <c r="AA101" s="39">
        <v>37.25</v>
      </c>
      <c r="AB101" s="60">
        <f>+W101</f>
        <v>0</v>
      </c>
      <c r="AC101" s="17">
        <f>+X101</f>
        <v>37.25</v>
      </c>
      <c r="AD101" s="12">
        <f>(AG101-AC101)/AG101</f>
        <v>0</v>
      </c>
      <c r="AE101" s="126"/>
      <c r="AF101" s="134">
        <v>3</v>
      </c>
      <c r="AG101" s="53">
        <f>SUM(AJ101:AL101)+AE101</f>
        <v>37.25</v>
      </c>
      <c r="AH101" s="52"/>
      <c r="AJ101" s="17">
        <f>ROUND(AC101/(1-VLOOKUP(AF101,Group,2,FALSE)),2)</f>
        <v>37.25</v>
      </c>
      <c r="AK101" s="17">
        <f>IF(VLOOKUP(AF101,Group,5,FALSE)="YES",VLOOKUP(ROUND(ROUND(AJ101,1)-AJ101,2),Round,2,FALSE)+VLOOKUP(AF101,Group,6,FALSE),0)</f>
        <v>0</v>
      </c>
      <c r="AL101" s="17">
        <f>IF(VLOOKUP(AF101,Group,7,FALSE)="",0,ROUND(AJ101-0.04999,1)-AJ101+AM101)</f>
        <v>0</v>
      </c>
      <c r="AM101" s="17" t="str">
        <f>IF(VLOOKUP(AF101,Group,7,FALSE)="","",VLOOKUP(AF101,Group,7,FALSE))</f>
        <v/>
      </c>
      <c r="AO101" s="31" t="s">
        <v>54</v>
      </c>
    </row>
    <row r="102" spans="2:41" s="3" customFormat="1" ht="1.5" customHeight="1" x14ac:dyDescent="0.2">
      <c r="P102" s="75"/>
      <c r="Q102" s="91"/>
      <c r="R102" s="6"/>
      <c r="S102" s="39"/>
      <c r="T102" s="6"/>
      <c r="U102" s="5"/>
      <c r="V102" s="52"/>
      <c r="W102" s="56"/>
      <c r="X102" s="15"/>
      <c r="Y102" s="52"/>
      <c r="Z102" s="39"/>
      <c r="AA102" s="39"/>
      <c r="AB102" s="55"/>
      <c r="AC102" s="17"/>
      <c r="AD102" s="15"/>
      <c r="AE102" s="65"/>
      <c r="AF102" s="129"/>
      <c r="AG102" s="39"/>
      <c r="AH102" s="52"/>
      <c r="AI102" s="17"/>
      <c r="AJ102" s="39"/>
      <c r="AK102" s="17"/>
      <c r="AL102" s="17"/>
      <c r="AN102" s="3" t="s">
        <v>54</v>
      </c>
      <c r="AO102" s="31" t="s">
        <v>54</v>
      </c>
    </row>
    <row r="103" spans="2:41" s="3" customFormat="1" ht="9.9499999999999993" customHeight="1" x14ac:dyDescent="0.2">
      <c r="B103" s="117" t="s">
        <v>258</v>
      </c>
      <c r="D103" s="40"/>
      <c r="E103" s="75" t="s">
        <v>396</v>
      </c>
      <c r="F103" s="75"/>
      <c r="G103" s="30" t="s">
        <v>401</v>
      </c>
      <c r="H103" s="30"/>
      <c r="J103" s="30"/>
      <c r="K103" s="30" t="s">
        <v>402</v>
      </c>
      <c r="L103" s="30"/>
      <c r="N103" s="30"/>
      <c r="P103" s="75"/>
      <c r="Q103" s="91"/>
      <c r="R103" s="29"/>
      <c r="S103" s="39">
        <f t="shared" si="48"/>
        <v>28.8</v>
      </c>
      <c r="T103" s="37" t="s">
        <v>42</v>
      </c>
      <c r="U103" s="5" t="str">
        <f>+Instructions!$B$3</f>
        <v>N</v>
      </c>
      <c r="V103" s="52"/>
      <c r="W103" s="56">
        <f>+Instructions!$C$22</f>
        <v>0</v>
      </c>
      <c r="X103" s="17">
        <f>ROUND($AA103*(1-W103)+0.004999,2)</f>
        <v>28.8</v>
      </c>
      <c r="Y103" s="52"/>
      <c r="Z103" s="6" t="s">
        <v>473</v>
      </c>
      <c r="AA103" s="39">
        <v>28.8</v>
      </c>
      <c r="AB103" s="60">
        <f>+W103</f>
        <v>0</v>
      </c>
      <c r="AC103" s="17">
        <f>+X103</f>
        <v>28.8</v>
      </c>
      <c r="AD103" s="12">
        <f>(AG103-AC103)/AG103</f>
        <v>0</v>
      </c>
      <c r="AE103" s="126"/>
      <c r="AF103" s="134">
        <v>3</v>
      </c>
      <c r="AG103" s="53">
        <f>SUM(AJ103:AL103)+AE103</f>
        <v>28.8</v>
      </c>
      <c r="AH103" s="52"/>
      <c r="AJ103" s="17">
        <f>ROUND(AC103/(1-VLOOKUP(AF103,Group,2,FALSE)),2)</f>
        <v>28.8</v>
      </c>
      <c r="AK103" s="17">
        <f>IF(VLOOKUP(AF103,Group,5,FALSE)="YES",VLOOKUP(ROUND(ROUND(AJ103,1)-AJ103,2),Round,2,FALSE)+VLOOKUP(AF103,Group,6,FALSE),0)</f>
        <v>0</v>
      </c>
      <c r="AL103" s="17">
        <f>IF(VLOOKUP(AF103,Group,7,FALSE)="",0,ROUND(AJ103-0.04999,1)-AJ103+AM103)</f>
        <v>0</v>
      </c>
      <c r="AM103" s="17" t="str">
        <f>IF(VLOOKUP(AF103,Group,7,FALSE)="","",VLOOKUP(AF103,Group,7,FALSE))</f>
        <v/>
      </c>
      <c r="AO103" s="31" t="s">
        <v>54</v>
      </c>
    </row>
    <row r="104" spans="2:41" s="3" customFormat="1" ht="9.9499999999999993" customHeight="1" x14ac:dyDescent="0.2">
      <c r="B104" s="117" t="s">
        <v>258</v>
      </c>
      <c r="D104" s="40"/>
      <c r="E104" s="75" t="s">
        <v>398</v>
      </c>
      <c r="F104" s="75"/>
      <c r="G104" s="30" t="s">
        <v>397</v>
      </c>
      <c r="H104" s="30"/>
      <c r="J104" s="30"/>
      <c r="K104" s="30" t="s">
        <v>403</v>
      </c>
      <c r="L104" s="30"/>
      <c r="N104" s="30"/>
      <c r="P104" s="75"/>
      <c r="Q104" s="91"/>
      <c r="R104" s="29"/>
      <c r="S104" s="39">
        <f t="shared" si="48"/>
        <v>138.94999999999999</v>
      </c>
      <c r="T104" s="37" t="s">
        <v>42</v>
      </c>
      <c r="U104" s="5" t="str">
        <f>+Instructions!$B$3</f>
        <v>N</v>
      </c>
      <c r="V104" s="52"/>
      <c r="W104" s="56">
        <f>+Instructions!$C$22</f>
        <v>0</v>
      </c>
      <c r="X104" s="17">
        <f>ROUND($AA104*(1-W104)+0.004999,2)</f>
        <v>138.94999999999999</v>
      </c>
      <c r="Y104" s="52"/>
      <c r="Z104" s="6" t="s">
        <v>473</v>
      </c>
      <c r="AA104" s="39">
        <v>138.94999999999999</v>
      </c>
      <c r="AB104" s="60">
        <f>+W104</f>
        <v>0</v>
      </c>
      <c r="AC104" s="17">
        <f>+X104</f>
        <v>138.94999999999999</v>
      </c>
      <c r="AD104" s="12">
        <f>(AG104-AC104)/AG104</f>
        <v>0</v>
      </c>
      <c r="AE104" s="126"/>
      <c r="AF104" s="134">
        <v>3</v>
      </c>
      <c r="AG104" s="53">
        <f>SUM(AJ104:AL104)+AE104</f>
        <v>138.94999999999999</v>
      </c>
      <c r="AH104" s="52"/>
      <c r="AJ104" s="17">
        <f>ROUND(AC104/(1-VLOOKUP(AF104,Group,2,FALSE)),2)</f>
        <v>138.94999999999999</v>
      </c>
      <c r="AK104" s="17">
        <f>IF(VLOOKUP(AF104,Group,5,FALSE)="YES",VLOOKUP(ROUND(ROUND(AJ104,1)-AJ104,2),Round,2,FALSE)+VLOOKUP(AF104,Group,6,FALSE),0)</f>
        <v>0</v>
      </c>
      <c r="AL104" s="17">
        <f>IF(VLOOKUP(AF104,Group,7,FALSE)="",0,ROUND(AJ104-0.04999,1)-AJ104+AM104)</f>
        <v>0</v>
      </c>
      <c r="AM104" s="17" t="str">
        <f>IF(VLOOKUP(AF104,Group,7,FALSE)="","",VLOOKUP(AF104,Group,7,FALSE))</f>
        <v/>
      </c>
      <c r="AO104" s="31" t="s">
        <v>54</v>
      </c>
    </row>
    <row r="105" spans="2:41" s="3" customFormat="1" ht="3.95" customHeight="1" x14ac:dyDescent="0.2">
      <c r="P105" s="75"/>
      <c r="Q105" s="91"/>
      <c r="R105" s="6"/>
      <c r="S105" s="39"/>
      <c r="T105" s="6"/>
      <c r="U105" s="5"/>
      <c r="V105" s="52"/>
      <c r="W105" s="56"/>
      <c r="X105" s="15"/>
      <c r="Y105" s="52"/>
      <c r="Z105" s="39"/>
      <c r="AA105" s="39"/>
      <c r="AB105" s="55"/>
      <c r="AC105" s="17"/>
      <c r="AD105" s="15"/>
      <c r="AE105" s="65"/>
      <c r="AF105" s="129"/>
      <c r="AG105" s="39"/>
      <c r="AH105" s="52"/>
      <c r="AJ105" s="17"/>
      <c r="AK105" s="17"/>
      <c r="AL105" s="17"/>
      <c r="AM105" s="17"/>
      <c r="AO105" s="31" t="s">
        <v>54</v>
      </c>
    </row>
    <row r="106" spans="2:41" s="3" customFormat="1" ht="10.5" customHeight="1" x14ac:dyDescent="0.2">
      <c r="C106" s="246" t="s">
        <v>418</v>
      </c>
      <c r="D106" s="247"/>
      <c r="E106" s="247"/>
      <c r="F106" s="247"/>
      <c r="G106" s="247"/>
      <c r="H106" s="247"/>
      <c r="I106" s="247"/>
      <c r="J106" s="247"/>
      <c r="K106" s="247"/>
      <c r="L106" s="247"/>
      <c r="M106" s="247"/>
      <c r="N106" s="247"/>
      <c r="O106" s="226"/>
      <c r="P106" s="226"/>
      <c r="Q106" s="226"/>
      <c r="R106" s="226"/>
      <c r="S106" s="226"/>
      <c r="T106" s="226"/>
      <c r="U106" s="5"/>
      <c r="V106" s="52"/>
      <c r="W106" s="70"/>
      <c r="X106" s="70"/>
      <c r="Y106" s="52"/>
      <c r="Z106" s="39"/>
      <c r="AA106" s="39"/>
      <c r="AB106" s="55"/>
      <c r="AC106" s="17"/>
      <c r="AD106" s="15"/>
      <c r="AE106" s="65"/>
      <c r="AF106" s="129"/>
      <c r="AG106" s="17"/>
      <c r="AH106" s="52"/>
      <c r="AJ106" s="17"/>
      <c r="AK106" s="17"/>
      <c r="AL106" s="17"/>
      <c r="AM106" s="17"/>
      <c r="AO106" s="31" t="s">
        <v>54</v>
      </c>
    </row>
    <row r="107" spans="2:41" s="3" customFormat="1" ht="3" customHeight="1" x14ac:dyDescent="0.2">
      <c r="P107" s="75"/>
      <c r="Q107" s="91"/>
      <c r="R107" s="6"/>
      <c r="S107" s="39"/>
      <c r="T107" s="6"/>
      <c r="U107" s="5"/>
      <c r="V107" s="52"/>
      <c r="W107" s="56"/>
      <c r="X107" s="15"/>
      <c r="Y107" s="52"/>
      <c r="Z107" s="39"/>
      <c r="AA107" s="39"/>
      <c r="AB107" s="55"/>
      <c r="AC107" s="17"/>
      <c r="AD107" s="15"/>
      <c r="AE107" s="65"/>
      <c r="AF107" s="129"/>
      <c r="AG107" s="39"/>
      <c r="AH107" s="52"/>
      <c r="AJ107" s="17"/>
      <c r="AK107" s="17"/>
      <c r="AL107" s="17"/>
      <c r="AM107" s="17"/>
      <c r="AO107" s="31" t="s">
        <v>54</v>
      </c>
    </row>
    <row r="108" spans="2:41" s="3" customFormat="1" ht="10.5" customHeight="1" x14ac:dyDescent="0.2">
      <c r="D108" s="193" t="s">
        <v>273</v>
      </c>
      <c r="G108" s="257" t="s">
        <v>375</v>
      </c>
      <c r="H108" s="258"/>
      <c r="I108" s="258"/>
      <c r="J108" s="258"/>
      <c r="K108" s="258"/>
      <c r="L108" s="258"/>
      <c r="P108" s="75"/>
      <c r="Q108" s="91"/>
      <c r="R108" s="6"/>
      <c r="S108" s="39"/>
      <c r="T108" s="6"/>
      <c r="U108" s="5"/>
      <c r="V108" s="52"/>
      <c r="W108" s="56"/>
      <c r="X108" s="15"/>
      <c r="Y108" s="52"/>
      <c r="Z108" s="39"/>
      <c r="AA108" s="39"/>
      <c r="AB108" s="55"/>
      <c r="AC108" s="17"/>
      <c r="AD108" s="15"/>
      <c r="AE108" s="65"/>
      <c r="AF108" s="129"/>
      <c r="AG108" s="39"/>
      <c r="AH108" s="52"/>
      <c r="AJ108" s="17"/>
      <c r="AK108" s="17"/>
      <c r="AL108" s="17"/>
      <c r="AM108" s="17"/>
      <c r="AO108" s="31"/>
    </row>
    <row r="109" spans="2:41" s="3" customFormat="1" ht="2.1" customHeight="1" x14ac:dyDescent="0.2">
      <c r="P109" s="75"/>
      <c r="Q109" s="91"/>
      <c r="R109" s="6"/>
      <c r="S109" s="39"/>
      <c r="T109" s="6"/>
      <c r="U109" s="5"/>
      <c r="V109" s="52"/>
      <c r="W109" s="56"/>
      <c r="X109" s="15"/>
      <c r="Y109" s="52"/>
      <c r="Z109" s="39"/>
      <c r="AA109" s="39"/>
      <c r="AB109" s="55"/>
      <c r="AC109" s="17"/>
      <c r="AD109" s="15"/>
      <c r="AE109" s="65"/>
      <c r="AF109" s="129"/>
      <c r="AG109" s="39"/>
      <c r="AH109" s="52"/>
      <c r="AJ109" s="17"/>
      <c r="AK109" s="17"/>
      <c r="AL109" s="17"/>
      <c r="AM109" s="17"/>
      <c r="AO109" s="31" t="s">
        <v>54</v>
      </c>
    </row>
    <row r="110" spans="2:41" s="3" customFormat="1" ht="10.5" customHeight="1" x14ac:dyDescent="0.2">
      <c r="D110" s="193"/>
      <c r="G110" s="244" t="s">
        <v>380</v>
      </c>
      <c r="H110" s="245"/>
      <c r="I110" s="244" t="s">
        <v>379</v>
      </c>
      <c r="J110" s="245"/>
      <c r="K110" s="244" t="s">
        <v>381</v>
      </c>
      <c r="L110" s="245"/>
      <c r="P110" s="91"/>
      <c r="Q110" s="207"/>
      <c r="R110" s="6"/>
      <c r="S110" s="39"/>
      <c r="T110" s="6"/>
      <c r="U110" s="5"/>
      <c r="V110" s="52"/>
      <c r="W110" s="56"/>
      <c r="X110" s="15"/>
      <c r="Y110" s="52"/>
      <c r="Z110" s="39"/>
      <c r="AA110" s="39"/>
      <c r="AB110" s="55"/>
      <c r="AC110" s="17"/>
      <c r="AD110" s="15"/>
      <c r="AE110" s="65"/>
      <c r="AF110" s="129"/>
      <c r="AG110" s="39"/>
      <c r="AH110" s="52"/>
      <c r="AJ110" s="17"/>
      <c r="AK110" s="17"/>
      <c r="AL110" s="17"/>
      <c r="AM110" s="17"/>
      <c r="AO110" s="31"/>
    </row>
    <row r="111" spans="2:41" s="3" customFormat="1" ht="10.5" customHeight="1" x14ac:dyDescent="0.2">
      <c r="D111" s="193"/>
      <c r="G111" s="244" t="s">
        <v>377</v>
      </c>
      <c r="H111" s="245"/>
      <c r="I111" s="244" t="s">
        <v>376</v>
      </c>
      <c r="J111" s="245"/>
      <c r="K111" s="244" t="s">
        <v>378</v>
      </c>
      <c r="L111" s="245"/>
      <c r="P111" s="91"/>
      <c r="Q111" s="207"/>
      <c r="R111" s="6"/>
      <c r="S111" s="39"/>
      <c r="T111" s="6"/>
      <c r="U111" s="5"/>
      <c r="V111" s="52"/>
      <c r="W111" s="56"/>
      <c r="X111" s="15"/>
      <c r="Y111" s="52"/>
      <c r="Z111" s="39"/>
      <c r="AA111" s="39"/>
      <c r="AB111" s="55"/>
      <c r="AC111" s="17"/>
      <c r="AD111" s="15"/>
      <c r="AE111" s="65"/>
      <c r="AF111" s="129"/>
      <c r="AG111" s="39"/>
      <c r="AH111" s="52"/>
      <c r="AJ111" s="17"/>
      <c r="AK111" s="17"/>
      <c r="AL111" s="17"/>
      <c r="AM111" s="17"/>
      <c r="AO111" s="31"/>
    </row>
    <row r="112" spans="2:41" s="3" customFormat="1" ht="0.95" customHeight="1" x14ac:dyDescent="0.2">
      <c r="P112" s="75"/>
      <c r="Q112" s="91"/>
      <c r="R112" s="6"/>
      <c r="S112" s="39"/>
      <c r="T112" s="6"/>
      <c r="U112" s="5"/>
      <c r="V112" s="52"/>
      <c r="W112" s="56"/>
      <c r="X112" s="15"/>
      <c r="Y112" s="52"/>
      <c r="Z112" s="39"/>
      <c r="AA112" s="39"/>
      <c r="AB112" s="55"/>
      <c r="AC112" s="17"/>
      <c r="AD112" s="15"/>
      <c r="AE112" s="65"/>
      <c r="AF112" s="129"/>
      <c r="AG112" s="39"/>
      <c r="AH112" s="52"/>
      <c r="AJ112" s="17"/>
      <c r="AK112" s="17"/>
      <c r="AL112" s="17"/>
      <c r="AM112" s="17"/>
      <c r="AO112" s="31" t="s">
        <v>54</v>
      </c>
    </row>
    <row r="113" spans="4:41" s="3" customFormat="1" ht="9.75" customHeight="1" x14ac:dyDescent="0.2">
      <c r="D113" s="30"/>
      <c r="E113" s="75" t="s">
        <v>335</v>
      </c>
      <c r="G113" s="236">
        <v>9</v>
      </c>
      <c r="H113" s="237"/>
      <c r="I113" s="236">
        <v>8</v>
      </c>
      <c r="J113" s="237"/>
      <c r="K113" s="236">
        <v>6</v>
      </c>
      <c r="L113" s="237"/>
      <c r="P113" s="75"/>
      <c r="Q113" s="91"/>
      <c r="R113" s="6"/>
      <c r="S113" s="39"/>
      <c r="T113" s="6"/>
      <c r="U113" s="5"/>
      <c r="V113" s="52"/>
      <c r="W113" s="56"/>
      <c r="X113" s="15"/>
      <c r="Y113" s="52"/>
      <c r="Z113" s="39"/>
      <c r="AA113" s="39"/>
      <c r="AB113" s="55"/>
      <c r="AC113" s="17"/>
      <c r="AD113" s="15"/>
      <c r="AE113" s="65"/>
      <c r="AF113" s="129"/>
      <c r="AG113" s="39"/>
      <c r="AH113" s="52"/>
      <c r="AJ113" s="17"/>
      <c r="AK113" s="17"/>
      <c r="AL113" s="17"/>
      <c r="AM113" s="17"/>
      <c r="AO113" s="31"/>
    </row>
    <row r="114" spans="4:41" s="3" customFormat="1" ht="9.75" customHeight="1" x14ac:dyDescent="0.2">
      <c r="E114" s="75" t="s">
        <v>336</v>
      </c>
      <c r="G114" s="236">
        <v>14</v>
      </c>
      <c r="H114" s="237"/>
      <c r="I114" s="236">
        <v>12</v>
      </c>
      <c r="J114" s="237"/>
      <c r="K114" s="236">
        <v>10</v>
      </c>
      <c r="L114" s="237"/>
      <c r="P114" s="75"/>
      <c r="Q114" s="91"/>
      <c r="R114" s="6"/>
      <c r="S114" s="39"/>
      <c r="T114" s="6"/>
      <c r="U114" s="5"/>
      <c r="V114" s="52"/>
      <c r="W114" s="56"/>
      <c r="X114" s="15"/>
      <c r="Y114" s="52"/>
      <c r="Z114" s="39"/>
      <c r="AA114" s="39"/>
      <c r="AB114" s="55"/>
      <c r="AC114" s="17"/>
      <c r="AD114" s="15"/>
      <c r="AE114" s="65"/>
      <c r="AF114" s="129"/>
      <c r="AG114" s="39"/>
      <c r="AH114" s="52"/>
      <c r="AJ114" s="17"/>
      <c r="AK114" s="17"/>
      <c r="AL114" s="17"/>
      <c r="AM114" s="17"/>
      <c r="AO114" s="31" t="s">
        <v>54</v>
      </c>
    </row>
    <row r="115" spans="4:41" s="3" customFormat="1" ht="9.75" customHeight="1" x14ac:dyDescent="0.2">
      <c r="E115" s="75" t="s">
        <v>334</v>
      </c>
      <c r="G115" s="236">
        <v>17</v>
      </c>
      <c r="H115" s="237"/>
      <c r="I115" s="236">
        <v>15</v>
      </c>
      <c r="J115" s="237"/>
      <c r="K115" s="236">
        <v>12</v>
      </c>
      <c r="L115" s="237"/>
      <c r="P115" s="75"/>
      <c r="Q115" s="91"/>
      <c r="R115" s="6"/>
      <c r="S115" s="39"/>
      <c r="T115" s="6"/>
      <c r="U115" s="5"/>
      <c r="V115" s="52"/>
      <c r="W115" s="56"/>
      <c r="X115" s="15"/>
      <c r="Y115" s="52"/>
      <c r="Z115" s="39"/>
      <c r="AA115" s="39"/>
      <c r="AB115" s="55"/>
      <c r="AC115" s="17"/>
      <c r="AD115" s="15"/>
      <c r="AE115" s="65"/>
      <c r="AF115" s="129"/>
      <c r="AG115" s="39"/>
      <c r="AH115" s="52"/>
      <c r="AJ115" s="17"/>
      <c r="AK115" s="17"/>
      <c r="AL115" s="17"/>
      <c r="AM115" s="17"/>
      <c r="AO115" s="31" t="s">
        <v>54</v>
      </c>
    </row>
    <row r="116" spans="4:41" s="3" customFormat="1" ht="9.75" customHeight="1" x14ac:dyDescent="0.2">
      <c r="E116" s="75" t="s">
        <v>331</v>
      </c>
      <c r="G116" s="236">
        <v>30</v>
      </c>
      <c r="H116" s="237"/>
      <c r="I116" s="236">
        <v>25</v>
      </c>
      <c r="J116" s="237"/>
      <c r="K116" s="236">
        <v>21</v>
      </c>
      <c r="L116" s="237"/>
      <c r="P116" s="75"/>
      <c r="Q116" s="91"/>
      <c r="R116" s="6"/>
      <c r="S116" s="39"/>
      <c r="T116" s="6"/>
      <c r="U116" s="5"/>
      <c r="V116" s="52"/>
      <c r="W116" s="56"/>
      <c r="X116" s="15"/>
      <c r="Y116" s="52"/>
      <c r="Z116" s="39"/>
      <c r="AA116" s="39"/>
      <c r="AB116" s="55"/>
      <c r="AC116" s="17"/>
      <c r="AD116" s="15"/>
      <c r="AE116" s="65"/>
      <c r="AF116" s="129"/>
      <c r="AG116" s="39"/>
      <c r="AH116" s="52"/>
      <c r="AJ116" s="17"/>
      <c r="AK116" s="17"/>
      <c r="AL116" s="17"/>
      <c r="AM116" s="17"/>
      <c r="AO116" s="31" t="s">
        <v>54</v>
      </c>
    </row>
    <row r="117" spans="4:41" s="3" customFormat="1" ht="9.75" customHeight="1" x14ac:dyDescent="0.2">
      <c r="D117" s="3" t="s">
        <v>81</v>
      </c>
      <c r="E117" s="75" t="s">
        <v>337</v>
      </c>
      <c r="G117" s="236">
        <v>36</v>
      </c>
      <c r="H117" s="237"/>
      <c r="I117" s="236">
        <v>31</v>
      </c>
      <c r="J117" s="237"/>
      <c r="K117" s="236">
        <v>25</v>
      </c>
      <c r="L117" s="237"/>
      <c r="P117" s="75"/>
      <c r="Q117" s="91"/>
      <c r="R117" s="6"/>
      <c r="S117" s="39"/>
      <c r="T117" s="6"/>
      <c r="U117" s="5"/>
      <c r="V117" s="52"/>
      <c r="W117" s="56"/>
      <c r="X117" s="15"/>
      <c r="Y117" s="52"/>
      <c r="Z117" s="39"/>
      <c r="AA117" s="39"/>
      <c r="AB117" s="55"/>
      <c r="AC117" s="17"/>
      <c r="AD117" s="15"/>
      <c r="AE117" s="65"/>
      <c r="AF117" s="129"/>
      <c r="AG117" s="39"/>
      <c r="AH117" s="52"/>
      <c r="AJ117" s="17"/>
      <c r="AK117" s="17"/>
      <c r="AL117" s="17"/>
      <c r="AM117" s="17"/>
      <c r="AO117" s="31" t="s">
        <v>54</v>
      </c>
    </row>
    <row r="118" spans="4:41" s="3" customFormat="1" ht="9.75" customHeight="1" x14ac:dyDescent="0.2">
      <c r="E118" s="75" t="s">
        <v>332</v>
      </c>
      <c r="G118" s="236">
        <v>45</v>
      </c>
      <c r="H118" s="237"/>
      <c r="I118" s="236">
        <v>38</v>
      </c>
      <c r="J118" s="237"/>
      <c r="K118" s="236">
        <v>31</v>
      </c>
      <c r="L118" s="237"/>
      <c r="P118" s="75"/>
      <c r="Q118" s="91"/>
      <c r="R118" s="6"/>
      <c r="S118" s="39"/>
      <c r="T118" s="6"/>
      <c r="U118" s="5"/>
      <c r="V118" s="52"/>
      <c r="W118" s="56"/>
      <c r="X118" s="15"/>
      <c r="Y118" s="52"/>
      <c r="Z118" s="39"/>
      <c r="AA118" s="39"/>
      <c r="AB118" s="55"/>
      <c r="AC118" s="17"/>
      <c r="AD118" s="15"/>
      <c r="AE118" s="65"/>
      <c r="AF118" s="129"/>
      <c r="AG118" s="39"/>
      <c r="AH118" s="52"/>
      <c r="AJ118" s="17"/>
      <c r="AK118" s="17"/>
      <c r="AL118" s="17"/>
      <c r="AM118" s="17"/>
      <c r="AO118" s="31" t="s">
        <v>54</v>
      </c>
    </row>
    <row r="119" spans="4:41" s="3" customFormat="1" ht="9.75" customHeight="1" x14ac:dyDescent="0.2">
      <c r="E119" s="75" t="s">
        <v>338</v>
      </c>
      <c r="G119" s="236">
        <v>57</v>
      </c>
      <c r="H119" s="237"/>
      <c r="I119" s="236">
        <v>48</v>
      </c>
      <c r="J119" s="237"/>
      <c r="K119" s="236">
        <v>39</v>
      </c>
      <c r="L119" s="237"/>
      <c r="P119" s="75"/>
      <c r="Q119" s="91"/>
      <c r="R119" s="6"/>
      <c r="S119" s="39"/>
      <c r="T119" s="6"/>
      <c r="U119" s="5"/>
      <c r="V119" s="52"/>
      <c r="W119" s="56"/>
      <c r="X119" s="15"/>
      <c r="Y119" s="52"/>
      <c r="Z119" s="39"/>
      <c r="AA119" s="39"/>
      <c r="AB119" s="55"/>
      <c r="AC119" s="17"/>
      <c r="AD119" s="15"/>
      <c r="AE119" s="65"/>
      <c r="AF119" s="129"/>
      <c r="AG119" s="39"/>
      <c r="AH119" s="52"/>
      <c r="AJ119" s="17"/>
      <c r="AK119" s="17"/>
      <c r="AL119" s="17"/>
      <c r="AM119" s="17"/>
      <c r="AO119" s="31" t="s">
        <v>54</v>
      </c>
    </row>
    <row r="120" spans="4:41" s="3" customFormat="1" ht="9.75" customHeight="1" x14ac:dyDescent="0.2">
      <c r="E120" s="75" t="s">
        <v>330</v>
      </c>
      <c r="G120" s="236">
        <v>71</v>
      </c>
      <c r="H120" s="237"/>
      <c r="I120" s="236">
        <v>60</v>
      </c>
      <c r="J120" s="237"/>
      <c r="K120" s="236">
        <v>49</v>
      </c>
      <c r="L120" s="237"/>
      <c r="P120" s="75"/>
      <c r="Q120" s="91"/>
      <c r="R120" s="6"/>
      <c r="S120" s="39"/>
      <c r="T120" s="6"/>
      <c r="U120" s="5"/>
      <c r="V120" s="52"/>
      <c r="W120" s="56"/>
      <c r="X120" s="15"/>
      <c r="Y120" s="52"/>
      <c r="Z120" s="39"/>
      <c r="AA120" s="39"/>
      <c r="AB120" s="55"/>
      <c r="AC120" s="17"/>
      <c r="AD120" s="15"/>
      <c r="AE120" s="65"/>
      <c r="AF120" s="129"/>
      <c r="AG120" s="39"/>
      <c r="AH120" s="52"/>
      <c r="AJ120" s="17"/>
      <c r="AK120" s="17"/>
      <c r="AL120" s="17"/>
      <c r="AM120" s="17"/>
      <c r="AO120" s="31" t="s">
        <v>54</v>
      </c>
    </row>
    <row r="121" spans="4:41" s="3" customFormat="1" ht="9.75" customHeight="1" x14ac:dyDescent="0.2">
      <c r="E121" s="75" t="s">
        <v>339</v>
      </c>
      <c r="G121" s="236">
        <v>81</v>
      </c>
      <c r="H121" s="237"/>
      <c r="I121" s="236">
        <v>68</v>
      </c>
      <c r="J121" s="237"/>
      <c r="K121" s="236">
        <v>55</v>
      </c>
      <c r="L121" s="237"/>
      <c r="P121" s="75"/>
      <c r="Q121" s="91"/>
      <c r="R121" s="6"/>
      <c r="S121" s="39"/>
      <c r="T121" s="6"/>
      <c r="U121" s="5"/>
      <c r="V121" s="52"/>
      <c r="W121" s="56"/>
      <c r="X121" s="15"/>
      <c r="Y121" s="52"/>
      <c r="Z121" s="39"/>
      <c r="AA121" s="39"/>
      <c r="AB121" s="55"/>
      <c r="AC121" s="17"/>
      <c r="AD121" s="15"/>
      <c r="AE121" s="65"/>
      <c r="AF121" s="129"/>
      <c r="AG121" s="39"/>
      <c r="AH121" s="52"/>
      <c r="AJ121" s="17"/>
      <c r="AK121" s="17"/>
      <c r="AL121" s="17"/>
      <c r="AM121" s="17"/>
      <c r="AO121" s="31" t="s">
        <v>54</v>
      </c>
    </row>
    <row r="122" spans="4:41" s="3" customFormat="1" ht="9.75" customHeight="1" x14ac:dyDescent="0.2">
      <c r="D122" s="3" t="s">
        <v>81</v>
      </c>
      <c r="E122" s="75" t="s">
        <v>333</v>
      </c>
      <c r="G122" s="236">
        <v>97</v>
      </c>
      <c r="H122" s="237"/>
      <c r="I122" s="236">
        <v>82</v>
      </c>
      <c r="J122" s="237"/>
      <c r="K122" s="236">
        <v>66</v>
      </c>
      <c r="L122" s="237"/>
      <c r="P122" s="75"/>
      <c r="Q122" s="91"/>
      <c r="R122" s="6"/>
      <c r="S122" s="39"/>
      <c r="T122" s="6"/>
      <c r="U122" s="5"/>
      <c r="V122" s="52"/>
      <c r="W122" s="56"/>
      <c r="X122" s="15"/>
      <c r="Y122" s="52"/>
      <c r="Z122" s="39"/>
      <c r="AA122" s="39"/>
      <c r="AB122" s="55"/>
      <c r="AC122" s="17"/>
      <c r="AD122" s="15"/>
      <c r="AE122" s="65"/>
      <c r="AF122" s="129"/>
      <c r="AG122" s="39"/>
      <c r="AH122" s="52"/>
      <c r="AJ122" s="17"/>
      <c r="AK122" s="17"/>
      <c r="AL122" s="17"/>
      <c r="AM122" s="17"/>
      <c r="AO122" s="31" t="s">
        <v>54</v>
      </c>
    </row>
    <row r="123" spans="4:41" s="3" customFormat="1" ht="9.75" customHeight="1" x14ac:dyDescent="0.2">
      <c r="E123" s="75" t="s">
        <v>340</v>
      </c>
      <c r="G123" s="236">
        <v>102</v>
      </c>
      <c r="H123" s="237"/>
      <c r="I123" s="236">
        <v>86</v>
      </c>
      <c r="J123" s="237"/>
      <c r="K123" s="236">
        <v>69</v>
      </c>
      <c r="L123" s="237"/>
      <c r="P123" s="75"/>
      <c r="Q123" s="91"/>
      <c r="R123" s="6"/>
      <c r="S123" s="39"/>
      <c r="T123" s="6"/>
      <c r="U123" s="5"/>
      <c r="V123" s="52"/>
      <c r="W123" s="56"/>
      <c r="X123" s="15"/>
      <c r="Y123" s="52"/>
      <c r="Z123" s="39"/>
      <c r="AA123" s="39"/>
      <c r="AB123" s="55"/>
      <c r="AC123" s="17"/>
      <c r="AD123" s="15"/>
      <c r="AE123" s="65"/>
      <c r="AF123" s="129"/>
      <c r="AG123" s="39"/>
      <c r="AH123" s="52"/>
      <c r="AJ123" s="17"/>
      <c r="AK123" s="17"/>
      <c r="AL123" s="17"/>
      <c r="AM123" s="17"/>
      <c r="AO123" s="31" t="s">
        <v>54</v>
      </c>
    </row>
    <row r="124" spans="4:41" s="3" customFormat="1" ht="9.75" customHeight="1" x14ac:dyDescent="0.2">
      <c r="E124" s="75" t="s">
        <v>341</v>
      </c>
      <c r="G124" s="236">
        <v>115</v>
      </c>
      <c r="H124" s="237"/>
      <c r="I124" s="236">
        <v>97</v>
      </c>
      <c r="J124" s="237"/>
      <c r="K124" s="236">
        <v>78</v>
      </c>
      <c r="L124" s="237"/>
      <c r="P124" s="75"/>
      <c r="Q124" s="91"/>
      <c r="R124" s="6"/>
      <c r="S124" s="39"/>
      <c r="T124" s="6"/>
      <c r="U124" s="5"/>
      <c r="V124" s="52"/>
      <c r="W124" s="56"/>
      <c r="X124" s="15"/>
      <c r="Y124" s="52"/>
      <c r="Z124" s="39"/>
      <c r="AA124" s="39"/>
      <c r="AB124" s="55"/>
      <c r="AC124" s="17"/>
      <c r="AD124" s="15"/>
      <c r="AE124" s="65"/>
      <c r="AF124" s="129"/>
      <c r="AG124" s="39"/>
      <c r="AH124" s="52"/>
      <c r="AJ124" s="17"/>
      <c r="AK124" s="17"/>
      <c r="AL124" s="17"/>
      <c r="AM124" s="17"/>
      <c r="AO124" s="31" t="s">
        <v>54</v>
      </c>
    </row>
    <row r="125" spans="4:41" s="3" customFormat="1" ht="9.75" customHeight="1" x14ac:dyDescent="0.2">
      <c r="E125" s="75" t="s">
        <v>342</v>
      </c>
      <c r="G125" s="236">
        <v>129</v>
      </c>
      <c r="H125" s="237"/>
      <c r="I125" s="236">
        <v>109</v>
      </c>
      <c r="J125" s="237"/>
      <c r="K125" s="236">
        <v>88</v>
      </c>
      <c r="L125" s="237"/>
      <c r="P125" s="75"/>
      <c r="Q125" s="91"/>
      <c r="R125" s="6"/>
      <c r="S125" s="39"/>
      <c r="T125" s="6"/>
      <c r="U125" s="5"/>
      <c r="V125" s="52"/>
      <c r="W125" s="56"/>
      <c r="X125" s="15"/>
      <c r="Y125" s="52"/>
      <c r="Z125" s="39"/>
      <c r="AA125" s="39"/>
      <c r="AB125" s="55"/>
      <c r="AC125" s="17"/>
      <c r="AD125" s="15"/>
      <c r="AE125" s="65"/>
      <c r="AF125" s="129"/>
      <c r="AG125" s="39"/>
      <c r="AH125" s="52"/>
      <c r="AJ125" s="17"/>
      <c r="AK125" s="17"/>
      <c r="AL125" s="17"/>
      <c r="AM125" s="17"/>
      <c r="AO125" s="31" t="s">
        <v>54</v>
      </c>
    </row>
    <row r="126" spans="4:41" s="3" customFormat="1" ht="9.75" customHeight="1" x14ac:dyDescent="0.2">
      <c r="E126" s="75" t="s">
        <v>343</v>
      </c>
      <c r="G126" s="236">
        <v>145</v>
      </c>
      <c r="H126" s="237"/>
      <c r="I126" s="236">
        <v>122</v>
      </c>
      <c r="J126" s="237"/>
      <c r="K126" s="236">
        <v>98</v>
      </c>
      <c r="L126" s="237"/>
      <c r="P126" s="75"/>
      <c r="Q126" s="91"/>
      <c r="R126" s="6"/>
      <c r="S126" s="39"/>
      <c r="T126" s="6"/>
      <c r="U126" s="5"/>
      <c r="V126" s="52"/>
      <c r="W126" s="56"/>
      <c r="X126" s="15"/>
      <c r="Y126" s="52"/>
      <c r="Z126" s="39"/>
      <c r="AA126" s="39"/>
      <c r="AB126" s="55"/>
      <c r="AC126" s="17"/>
      <c r="AD126" s="15"/>
      <c r="AE126" s="65"/>
      <c r="AF126" s="129"/>
      <c r="AG126" s="39"/>
      <c r="AH126" s="52"/>
      <c r="AJ126" s="17"/>
      <c r="AK126" s="17"/>
      <c r="AL126" s="17"/>
      <c r="AM126" s="17"/>
      <c r="AO126" s="31" t="s">
        <v>54</v>
      </c>
    </row>
    <row r="127" spans="4:41" s="3" customFormat="1" ht="3" customHeight="1" x14ac:dyDescent="0.2">
      <c r="P127" s="75"/>
      <c r="Q127" s="91"/>
      <c r="R127" s="6"/>
      <c r="S127" s="39"/>
      <c r="T127" s="6"/>
      <c r="U127" s="5"/>
      <c r="V127" s="52"/>
      <c r="W127" s="56"/>
      <c r="X127" s="15"/>
      <c r="Y127" s="52"/>
      <c r="Z127" s="39"/>
      <c r="AA127" s="39"/>
      <c r="AB127" s="55"/>
      <c r="AC127" s="17"/>
      <c r="AD127" s="15"/>
      <c r="AE127" s="65"/>
      <c r="AF127" s="129"/>
      <c r="AG127" s="39"/>
      <c r="AH127" s="52"/>
      <c r="AJ127" s="17"/>
      <c r="AK127" s="17"/>
      <c r="AL127" s="17"/>
      <c r="AM127" s="17"/>
      <c r="AO127" s="31" t="s">
        <v>54</v>
      </c>
    </row>
    <row r="128" spans="4:41" s="3" customFormat="1" ht="10.5" customHeight="1" x14ac:dyDescent="0.2">
      <c r="D128" s="193" t="s">
        <v>272</v>
      </c>
      <c r="G128" s="257" t="s">
        <v>375</v>
      </c>
      <c r="H128" s="258"/>
      <c r="I128" s="258"/>
      <c r="J128" s="258"/>
      <c r="K128" s="258"/>
      <c r="L128" s="258"/>
      <c r="P128" s="75"/>
      <c r="Q128" s="91"/>
      <c r="R128" s="6"/>
      <c r="S128" s="39"/>
      <c r="T128" s="6"/>
      <c r="U128" s="5"/>
      <c r="V128" s="52"/>
      <c r="W128" s="56"/>
      <c r="X128" s="15"/>
      <c r="Y128" s="52"/>
      <c r="Z128" s="39"/>
      <c r="AA128" s="39"/>
      <c r="AB128" s="55"/>
      <c r="AC128" s="17"/>
      <c r="AD128" s="15"/>
      <c r="AE128" s="65"/>
      <c r="AF128" s="129"/>
      <c r="AG128" s="39"/>
      <c r="AH128" s="52"/>
      <c r="AJ128" s="17"/>
      <c r="AK128" s="17"/>
      <c r="AL128" s="17"/>
      <c r="AM128" s="17"/>
      <c r="AO128" s="31"/>
    </row>
    <row r="129" spans="4:41" s="3" customFormat="1" ht="2.1" customHeight="1" x14ac:dyDescent="0.2">
      <c r="P129" s="75"/>
      <c r="Q129" s="91"/>
      <c r="R129" s="6"/>
      <c r="S129" s="39"/>
      <c r="T129" s="6"/>
      <c r="U129" s="5"/>
      <c r="V129" s="52"/>
      <c r="W129" s="56"/>
      <c r="X129" s="15"/>
      <c r="Y129" s="52"/>
      <c r="Z129" s="39"/>
      <c r="AA129" s="39"/>
      <c r="AB129" s="55"/>
      <c r="AC129" s="17"/>
      <c r="AD129" s="15"/>
      <c r="AE129" s="65"/>
      <c r="AF129" s="129"/>
      <c r="AG129" s="39"/>
      <c r="AH129" s="52"/>
      <c r="AJ129" s="17"/>
      <c r="AK129" s="17"/>
      <c r="AL129" s="17"/>
      <c r="AM129" s="17"/>
      <c r="AO129" s="31" t="s">
        <v>54</v>
      </c>
    </row>
    <row r="130" spans="4:41" s="3" customFormat="1" ht="10.5" customHeight="1" x14ac:dyDescent="0.2">
      <c r="D130" s="193"/>
      <c r="G130" s="244" t="s">
        <v>380</v>
      </c>
      <c r="H130" s="245"/>
      <c r="I130" s="244" t="s">
        <v>379</v>
      </c>
      <c r="J130" s="245"/>
      <c r="K130" s="244" t="s">
        <v>381</v>
      </c>
      <c r="L130" s="245"/>
      <c r="P130" s="75"/>
      <c r="Q130" s="91"/>
      <c r="R130" s="6"/>
      <c r="S130" s="39"/>
      <c r="T130" s="6"/>
      <c r="U130" s="5"/>
      <c r="V130" s="52"/>
      <c r="W130" s="56"/>
      <c r="X130" s="15"/>
      <c r="Y130" s="52"/>
      <c r="Z130" s="39"/>
      <c r="AA130" s="39"/>
      <c r="AB130" s="55"/>
      <c r="AC130" s="17"/>
      <c r="AD130" s="15"/>
      <c r="AE130" s="65"/>
      <c r="AF130" s="129"/>
      <c r="AG130" s="39"/>
      <c r="AH130" s="52"/>
      <c r="AJ130" s="17"/>
      <c r="AK130" s="17"/>
      <c r="AL130" s="17"/>
      <c r="AM130" s="17"/>
      <c r="AO130" s="31"/>
    </row>
    <row r="131" spans="4:41" s="3" customFormat="1" ht="10.5" customHeight="1" x14ac:dyDescent="0.2">
      <c r="D131" s="193"/>
      <c r="G131" s="244" t="s">
        <v>377</v>
      </c>
      <c r="H131" s="245"/>
      <c r="I131" s="244" t="s">
        <v>376</v>
      </c>
      <c r="J131" s="245"/>
      <c r="K131" s="244" t="s">
        <v>378</v>
      </c>
      <c r="L131" s="245"/>
      <c r="P131" s="75"/>
      <c r="Q131" s="91"/>
      <c r="R131" s="6"/>
      <c r="S131" s="39"/>
      <c r="T131" s="6"/>
      <c r="U131" s="5"/>
      <c r="V131" s="52"/>
      <c r="W131" s="56"/>
      <c r="X131" s="15"/>
      <c r="Y131" s="52"/>
      <c r="Z131" s="39"/>
      <c r="AA131" s="39"/>
      <c r="AB131" s="55"/>
      <c r="AC131" s="17"/>
      <c r="AD131" s="15"/>
      <c r="AE131" s="65"/>
      <c r="AF131" s="129"/>
      <c r="AG131" s="39"/>
      <c r="AH131" s="52"/>
      <c r="AJ131" s="17"/>
      <c r="AK131" s="17"/>
      <c r="AL131" s="17"/>
      <c r="AM131" s="17"/>
      <c r="AO131" s="31"/>
    </row>
    <row r="132" spans="4:41" s="3" customFormat="1" ht="0.95" customHeight="1" x14ac:dyDescent="0.2">
      <c r="P132" s="75"/>
      <c r="Q132" s="91"/>
      <c r="R132" s="6"/>
      <c r="S132" s="39"/>
      <c r="T132" s="6"/>
      <c r="U132" s="5"/>
      <c r="V132" s="52"/>
      <c r="W132" s="56"/>
      <c r="X132" s="15"/>
      <c r="Y132" s="52"/>
      <c r="Z132" s="39"/>
      <c r="AA132" s="39"/>
      <c r="AB132" s="55"/>
      <c r="AC132" s="17"/>
      <c r="AD132" s="15"/>
      <c r="AE132" s="65"/>
      <c r="AF132" s="129"/>
      <c r="AG132" s="39"/>
      <c r="AH132" s="52"/>
      <c r="AJ132" s="17"/>
      <c r="AK132" s="17"/>
      <c r="AL132" s="17"/>
      <c r="AM132" s="17"/>
      <c r="AO132" s="31" t="s">
        <v>54</v>
      </c>
    </row>
    <row r="133" spans="4:41" s="3" customFormat="1" ht="9.75" customHeight="1" x14ac:dyDescent="0.2">
      <c r="E133" s="75" t="s">
        <v>344</v>
      </c>
      <c r="G133" s="236">
        <v>17</v>
      </c>
      <c r="H133" s="237"/>
      <c r="I133" s="236">
        <v>14</v>
      </c>
      <c r="J133" s="237"/>
      <c r="K133" s="236">
        <v>12</v>
      </c>
      <c r="L133" s="237"/>
      <c r="P133" s="75"/>
      <c r="Q133" s="91"/>
      <c r="R133" s="6"/>
      <c r="S133" s="39"/>
      <c r="T133" s="6"/>
      <c r="U133" s="5"/>
      <c r="V133" s="52"/>
      <c r="W133" s="56"/>
      <c r="X133" s="15"/>
      <c r="Y133" s="52"/>
      <c r="Z133" s="39"/>
      <c r="AA133" s="39"/>
      <c r="AB133" s="55"/>
      <c r="AC133" s="17"/>
      <c r="AD133" s="15"/>
      <c r="AE133" s="65"/>
      <c r="AF133" s="129"/>
      <c r="AG133" s="39"/>
      <c r="AH133" s="52"/>
      <c r="AJ133" s="17"/>
      <c r="AK133" s="17"/>
      <c r="AL133" s="17"/>
      <c r="AM133" s="17"/>
      <c r="AO133" s="31" t="s">
        <v>54</v>
      </c>
    </row>
    <row r="134" spans="4:41" s="3" customFormat="1" ht="9.75" customHeight="1" x14ac:dyDescent="0.2">
      <c r="E134" s="75" t="s">
        <v>345</v>
      </c>
      <c r="G134" s="236">
        <v>24</v>
      </c>
      <c r="H134" s="237"/>
      <c r="I134" s="236">
        <v>21</v>
      </c>
      <c r="J134" s="237"/>
      <c r="K134" s="236">
        <v>17</v>
      </c>
      <c r="L134" s="237"/>
      <c r="P134" s="75"/>
      <c r="Q134" s="91"/>
      <c r="R134" s="6"/>
      <c r="S134" s="39"/>
      <c r="T134" s="6"/>
      <c r="U134" s="5"/>
      <c r="V134" s="52"/>
      <c r="W134" s="56"/>
      <c r="X134" s="15"/>
      <c r="Y134" s="52"/>
      <c r="Z134" s="39"/>
      <c r="AA134" s="39"/>
      <c r="AB134" s="55"/>
      <c r="AC134" s="17"/>
      <c r="AD134" s="15"/>
      <c r="AE134" s="65"/>
      <c r="AF134" s="129"/>
      <c r="AG134" s="39"/>
      <c r="AH134" s="52"/>
      <c r="AJ134" s="17"/>
      <c r="AK134" s="17"/>
      <c r="AL134" s="17"/>
      <c r="AM134" s="17"/>
      <c r="AO134" s="31" t="s">
        <v>54</v>
      </c>
    </row>
    <row r="135" spans="4:41" s="3" customFormat="1" ht="9.75" customHeight="1" x14ac:dyDescent="0.2">
      <c r="D135" s="30"/>
      <c r="E135" s="75" t="s">
        <v>346</v>
      </c>
      <c r="G135" s="236">
        <v>31</v>
      </c>
      <c r="H135" s="237"/>
      <c r="I135" s="236">
        <v>26</v>
      </c>
      <c r="J135" s="237"/>
      <c r="K135" s="236">
        <v>21</v>
      </c>
      <c r="L135" s="237"/>
      <c r="P135" s="75"/>
      <c r="Q135" s="91"/>
      <c r="R135" s="6"/>
      <c r="S135" s="39"/>
      <c r="T135" s="6"/>
      <c r="U135" s="5"/>
      <c r="V135" s="52"/>
      <c r="W135" s="56"/>
      <c r="X135" s="15"/>
      <c r="Y135" s="52"/>
      <c r="Z135" s="39"/>
      <c r="AA135" s="39"/>
      <c r="AB135" s="55"/>
      <c r="AC135" s="17"/>
      <c r="AD135" s="15"/>
      <c r="AE135" s="65"/>
      <c r="AF135" s="129"/>
      <c r="AG135" s="39"/>
      <c r="AH135" s="52"/>
      <c r="AJ135" s="17"/>
      <c r="AK135" s="17"/>
      <c r="AL135" s="17"/>
      <c r="AM135" s="17"/>
      <c r="AO135" s="31"/>
    </row>
    <row r="136" spans="4:41" s="3" customFormat="1" ht="9.75" customHeight="1" x14ac:dyDescent="0.2">
      <c r="E136" s="75" t="s">
        <v>347</v>
      </c>
      <c r="G136" s="236">
        <v>41</v>
      </c>
      <c r="H136" s="237"/>
      <c r="I136" s="236">
        <v>35</v>
      </c>
      <c r="J136" s="237"/>
      <c r="K136" s="236">
        <v>28</v>
      </c>
      <c r="L136" s="237"/>
      <c r="P136" s="75"/>
      <c r="Q136" s="91"/>
      <c r="R136" s="6"/>
      <c r="S136" s="39"/>
      <c r="T136" s="6"/>
      <c r="U136" s="5"/>
      <c r="V136" s="52"/>
      <c r="W136" s="56"/>
      <c r="X136" s="15"/>
      <c r="Y136" s="52"/>
      <c r="Z136" s="39"/>
      <c r="AA136" s="39"/>
      <c r="AB136" s="55"/>
      <c r="AC136" s="17"/>
      <c r="AD136" s="15"/>
      <c r="AE136" s="65"/>
      <c r="AF136" s="129"/>
      <c r="AG136" s="39"/>
      <c r="AH136" s="52"/>
      <c r="AJ136" s="17"/>
      <c r="AK136" s="17"/>
      <c r="AL136" s="17"/>
      <c r="AM136" s="17"/>
      <c r="AO136" s="31" t="s">
        <v>54</v>
      </c>
    </row>
    <row r="137" spans="4:41" s="3" customFormat="1" ht="9.75" customHeight="1" x14ac:dyDescent="0.2">
      <c r="E137" s="75" t="s">
        <v>348</v>
      </c>
      <c r="G137" s="236">
        <v>54</v>
      </c>
      <c r="H137" s="237"/>
      <c r="I137" s="236">
        <v>46</v>
      </c>
      <c r="J137" s="237"/>
      <c r="K137" s="236">
        <v>37</v>
      </c>
      <c r="L137" s="237"/>
      <c r="P137" s="75"/>
      <c r="Q137" s="91"/>
      <c r="R137" s="6"/>
      <c r="S137" s="39"/>
      <c r="T137" s="6"/>
      <c r="U137" s="5"/>
      <c r="V137" s="52"/>
      <c r="W137" s="56"/>
      <c r="X137" s="15"/>
      <c r="Y137" s="52"/>
      <c r="Z137" s="39"/>
      <c r="AA137" s="39"/>
      <c r="AB137" s="55"/>
      <c r="AC137" s="17"/>
      <c r="AD137" s="15"/>
      <c r="AE137" s="65"/>
      <c r="AF137" s="129"/>
      <c r="AG137" s="39"/>
      <c r="AH137" s="52"/>
      <c r="AJ137" s="17"/>
      <c r="AK137" s="17"/>
      <c r="AL137" s="17"/>
      <c r="AM137" s="17"/>
      <c r="AO137" s="31" t="s">
        <v>54</v>
      </c>
    </row>
    <row r="138" spans="4:41" s="3" customFormat="1" ht="9.75" customHeight="1" x14ac:dyDescent="0.2">
      <c r="E138" s="75" t="s">
        <v>349</v>
      </c>
      <c r="G138" s="236">
        <v>63</v>
      </c>
      <c r="H138" s="237"/>
      <c r="I138" s="236">
        <v>53</v>
      </c>
      <c r="J138" s="237"/>
      <c r="K138" s="236">
        <v>43</v>
      </c>
      <c r="L138" s="237"/>
      <c r="P138" s="75"/>
      <c r="Q138" s="91"/>
      <c r="R138" s="6"/>
      <c r="S138" s="39"/>
      <c r="T138" s="6"/>
      <c r="U138" s="5"/>
      <c r="V138" s="52"/>
      <c r="W138" s="56"/>
      <c r="X138" s="15"/>
      <c r="Y138" s="52"/>
      <c r="Z138" s="39"/>
      <c r="AA138" s="39"/>
      <c r="AB138" s="55"/>
      <c r="AC138" s="17"/>
      <c r="AD138" s="15"/>
      <c r="AE138" s="65"/>
      <c r="AF138" s="129"/>
      <c r="AG138" s="39"/>
      <c r="AH138" s="52"/>
      <c r="AJ138" s="17"/>
      <c r="AK138" s="17"/>
      <c r="AL138" s="17"/>
      <c r="AM138" s="17"/>
      <c r="AO138" s="31" t="s">
        <v>54</v>
      </c>
    </row>
    <row r="139" spans="4:41" s="3" customFormat="1" ht="9.75" customHeight="1" x14ac:dyDescent="0.2">
      <c r="D139" s="3" t="s">
        <v>81</v>
      </c>
      <c r="E139" s="75" t="s">
        <v>350</v>
      </c>
      <c r="G139" s="236">
        <v>76</v>
      </c>
      <c r="H139" s="237"/>
      <c r="I139" s="236">
        <v>64</v>
      </c>
      <c r="J139" s="237"/>
      <c r="K139" s="236">
        <v>52</v>
      </c>
      <c r="L139" s="237"/>
      <c r="P139" s="75"/>
      <c r="Q139" s="91"/>
      <c r="R139" s="6"/>
      <c r="S139" s="39"/>
      <c r="T139" s="6"/>
      <c r="U139" s="5"/>
      <c r="V139" s="52"/>
      <c r="W139" s="56"/>
      <c r="X139" s="15"/>
      <c r="Y139" s="52"/>
      <c r="Z139" s="39"/>
      <c r="AA139" s="39"/>
      <c r="AB139" s="55"/>
      <c r="AC139" s="17"/>
      <c r="AD139" s="15"/>
      <c r="AE139" s="65"/>
      <c r="AF139" s="129"/>
      <c r="AG139" s="39"/>
      <c r="AH139" s="52"/>
      <c r="AJ139" s="17"/>
      <c r="AK139" s="17"/>
      <c r="AL139" s="17"/>
      <c r="AM139" s="17"/>
      <c r="AO139" s="31" t="s">
        <v>54</v>
      </c>
    </row>
    <row r="140" spans="4:41" s="3" customFormat="1" ht="9.75" customHeight="1" x14ac:dyDescent="0.2">
      <c r="E140" s="75" t="s">
        <v>351</v>
      </c>
      <c r="G140" s="236">
        <v>84</v>
      </c>
      <c r="H140" s="237"/>
      <c r="I140" s="236">
        <v>71</v>
      </c>
      <c r="J140" s="237"/>
      <c r="K140" s="236">
        <v>58</v>
      </c>
      <c r="L140" s="237"/>
      <c r="P140" s="75"/>
      <c r="Q140" s="91"/>
      <c r="R140" s="6"/>
      <c r="S140" s="39"/>
      <c r="T140" s="6"/>
      <c r="U140" s="5"/>
      <c r="V140" s="52"/>
      <c r="W140" s="56"/>
      <c r="X140" s="15"/>
      <c r="Y140" s="52"/>
      <c r="Z140" s="39"/>
      <c r="AA140" s="39"/>
      <c r="AB140" s="55"/>
      <c r="AC140" s="17"/>
      <c r="AD140" s="15"/>
      <c r="AE140" s="65"/>
      <c r="AF140" s="129"/>
      <c r="AG140" s="39"/>
      <c r="AH140" s="52"/>
      <c r="AJ140" s="17"/>
      <c r="AK140" s="17"/>
      <c r="AL140" s="17"/>
      <c r="AM140" s="17"/>
      <c r="AO140" s="31" t="s">
        <v>54</v>
      </c>
    </row>
    <row r="141" spans="4:41" s="3" customFormat="1" ht="9.75" customHeight="1" x14ac:dyDescent="0.2">
      <c r="E141" s="75" t="s">
        <v>352</v>
      </c>
      <c r="G141" s="236">
        <v>102</v>
      </c>
      <c r="H141" s="237"/>
      <c r="I141" s="236">
        <v>86</v>
      </c>
      <c r="J141" s="237"/>
      <c r="K141" s="236">
        <v>69</v>
      </c>
      <c r="L141" s="237"/>
      <c r="P141" s="75"/>
      <c r="Q141" s="91"/>
      <c r="R141" s="6"/>
      <c r="S141" s="39"/>
      <c r="T141" s="6"/>
      <c r="U141" s="5"/>
      <c r="V141" s="52"/>
      <c r="W141" s="56"/>
      <c r="X141" s="15"/>
      <c r="Y141" s="52"/>
      <c r="Z141" s="39"/>
      <c r="AA141" s="39"/>
      <c r="AB141" s="55"/>
      <c r="AC141" s="17"/>
      <c r="AD141" s="15"/>
      <c r="AE141" s="65"/>
      <c r="AF141" s="129"/>
      <c r="AG141" s="39"/>
      <c r="AH141" s="52"/>
      <c r="AJ141" s="17"/>
      <c r="AK141" s="17"/>
      <c r="AL141" s="17"/>
      <c r="AM141" s="17"/>
      <c r="AO141" s="31" t="s">
        <v>54</v>
      </c>
    </row>
    <row r="142" spans="4:41" s="3" customFormat="1" ht="9.75" customHeight="1" x14ac:dyDescent="0.2">
      <c r="E142" s="75" t="s">
        <v>353</v>
      </c>
      <c r="G142" s="236">
        <v>109</v>
      </c>
      <c r="H142" s="237"/>
      <c r="I142" s="236">
        <v>92</v>
      </c>
      <c r="J142" s="237"/>
      <c r="K142" s="236">
        <v>74</v>
      </c>
      <c r="L142" s="237"/>
      <c r="P142" s="75"/>
      <c r="Q142" s="91"/>
      <c r="R142" s="6"/>
      <c r="S142" s="39"/>
      <c r="T142" s="6"/>
      <c r="U142" s="5"/>
      <c r="V142" s="52"/>
      <c r="W142" s="56"/>
      <c r="X142" s="15"/>
      <c r="Y142" s="52"/>
      <c r="Z142" s="39"/>
      <c r="AA142" s="39"/>
      <c r="AB142" s="55"/>
      <c r="AC142" s="17"/>
      <c r="AD142" s="15"/>
      <c r="AE142" s="65"/>
      <c r="AF142" s="129"/>
      <c r="AG142" s="39"/>
      <c r="AH142" s="52"/>
      <c r="AJ142" s="17"/>
      <c r="AK142" s="17"/>
      <c r="AL142" s="17"/>
      <c r="AM142" s="17"/>
      <c r="AO142" s="31" t="s">
        <v>54</v>
      </c>
    </row>
    <row r="143" spans="4:41" s="3" customFormat="1" ht="9.75" customHeight="1" x14ac:dyDescent="0.2">
      <c r="E143" s="75" t="s">
        <v>354</v>
      </c>
      <c r="G143" s="236">
        <v>120</v>
      </c>
      <c r="H143" s="236"/>
      <c r="I143" s="236">
        <v>101</v>
      </c>
      <c r="J143" s="237"/>
      <c r="K143" s="236">
        <v>82</v>
      </c>
      <c r="L143" s="237"/>
      <c r="P143" s="75"/>
      <c r="Q143" s="91"/>
      <c r="R143" s="6"/>
      <c r="S143" s="39"/>
      <c r="T143" s="6"/>
      <c r="U143" s="5"/>
      <c r="V143" s="52"/>
      <c r="W143" s="56"/>
      <c r="X143" s="15"/>
      <c r="Y143" s="52"/>
      <c r="Z143" s="39"/>
      <c r="AA143" s="39"/>
      <c r="AB143" s="55"/>
      <c r="AC143" s="17"/>
      <c r="AD143" s="15"/>
      <c r="AE143" s="65"/>
      <c r="AF143" s="129"/>
      <c r="AG143" s="39"/>
      <c r="AH143" s="52"/>
      <c r="AJ143" s="17"/>
      <c r="AK143" s="17"/>
      <c r="AL143" s="17"/>
      <c r="AM143" s="17"/>
      <c r="AO143" s="31" t="s">
        <v>54</v>
      </c>
    </row>
    <row r="144" spans="4:41" s="3" customFormat="1" ht="9.75" customHeight="1" x14ac:dyDescent="0.2">
      <c r="D144" s="3" t="s">
        <v>81</v>
      </c>
      <c r="E144" s="75" t="s">
        <v>355</v>
      </c>
      <c r="G144" s="236">
        <v>145</v>
      </c>
      <c r="H144" s="236"/>
      <c r="I144" s="236">
        <v>121</v>
      </c>
      <c r="J144" s="237"/>
      <c r="K144" s="236">
        <v>98</v>
      </c>
      <c r="L144" s="237"/>
      <c r="P144" s="75"/>
      <c r="Q144" s="91"/>
      <c r="R144" s="6"/>
      <c r="S144" s="39"/>
      <c r="T144" s="6"/>
      <c r="U144" s="5"/>
      <c r="V144" s="52"/>
      <c r="W144" s="56"/>
      <c r="X144" s="15"/>
      <c r="Y144" s="52"/>
      <c r="Z144" s="39"/>
      <c r="AA144" s="39"/>
      <c r="AB144" s="55"/>
      <c r="AC144" s="17"/>
      <c r="AD144" s="15"/>
      <c r="AE144" s="65"/>
      <c r="AF144" s="129"/>
      <c r="AG144" s="39"/>
      <c r="AH144" s="52"/>
      <c r="AJ144" s="17"/>
      <c r="AK144" s="17"/>
      <c r="AL144" s="17"/>
      <c r="AM144" s="17"/>
      <c r="AO144" s="31" t="s">
        <v>54</v>
      </c>
    </row>
    <row r="145" spans="3:41" s="3" customFormat="1" ht="9.75" customHeight="1" x14ac:dyDescent="0.2">
      <c r="E145" s="75" t="s">
        <v>356</v>
      </c>
      <c r="G145" s="236">
        <v>162</v>
      </c>
      <c r="H145" s="236"/>
      <c r="I145" s="236">
        <v>136</v>
      </c>
      <c r="J145" s="237"/>
      <c r="K145" s="236">
        <v>110</v>
      </c>
      <c r="L145" s="237"/>
      <c r="P145" s="75"/>
      <c r="Q145" s="91"/>
      <c r="R145" s="6"/>
      <c r="S145" s="39"/>
      <c r="T145" s="6"/>
      <c r="U145" s="5"/>
      <c r="V145" s="52"/>
      <c r="W145" s="56"/>
      <c r="X145" s="15"/>
      <c r="Y145" s="52"/>
      <c r="Z145" s="39"/>
      <c r="AA145" s="39"/>
      <c r="AB145" s="55"/>
      <c r="AC145" s="17"/>
      <c r="AD145" s="15"/>
      <c r="AE145" s="65"/>
      <c r="AF145" s="129"/>
      <c r="AG145" s="39"/>
      <c r="AH145" s="52"/>
      <c r="AJ145" s="17"/>
      <c r="AK145" s="17"/>
      <c r="AL145" s="17"/>
      <c r="AM145" s="17"/>
      <c r="AO145" s="31" t="s">
        <v>54</v>
      </c>
    </row>
    <row r="146" spans="3:41" s="3" customFormat="1" ht="9.75" customHeight="1" x14ac:dyDescent="0.2">
      <c r="E146" s="75" t="s">
        <v>357</v>
      </c>
      <c r="G146" s="236">
        <v>172</v>
      </c>
      <c r="H146" s="236"/>
      <c r="I146" s="236">
        <v>144</v>
      </c>
      <c r="J146" s="237"/>
      <c r="K146" s="236">
        <v>116</v>
      </c>
      <c r="L146" s="237"/>
      <c r="P146" s="75"/>
      <c r="Q146" s="91"/>
      <c r="R146" s="6"/>
      <c r="S146" s="39"/>
      <c r="T146" s="6"/>
      <c r="U146" s="5"/>
      <c r="V146" s="52"/>
      <c r="W146" s="56"/>
      <c r="X146" s="15"/>
      <c r="Y146" s="52"/>
      <c r="Z146" s="39"/>
      <c r="AA146" s="39"/>
      <c r="AB146" s="55"/>
      <c r="AC146" s="17"/>
      <c r="AD146" s="15"/>
      <c r="AE146" s="65"/>
      <c r="AF146" s="129"/>
      <c r="AG146" s="39"/>
      <c r="AH146" s="52"/>
      <c r="AJ146" s="17"/>
      <c r="AK146" s="17"/>
      <c r="AL146" s="17"/>
      <c r="AM146" s="17"/>
      <c r="AO146" s="31" t="s">
        <v>54</v>
      </c>
    </row>
    <row r="147" spans="3:41" s="3" customFormat="1" ht="9.75" customHeight="1" x14ac:dyDescent="0.2">
      <c r="E147" s="75" t="s">
        <v>358</v>
      </c>
      <c r="G147" s="236">
        <v>193</v>
      </c>
      <c r="H147" s="236"/>
      <c r="I147" s="236">
        <v>162</v>
      </c>
      <c r="J147" s="237"/>
      <c r="K147" s="236">
        <v>131</v>
      </c>
      <c r="L147" s="237"/>
      <c r="P147" s="75"/>
      <c r="Q147" s="91"/>
      <c r="R147" s="6"/>
      <c r="S147" s="39"/>
      <c r="T147" s="6"/>
      <c r="U147" s="5"/>
      <c r="V147" s="52"/>
      <c r="W147" s="56"/>
      <c r="X147" s="15"/>
      <c r="Y147" s="52"/>
      <c r="Z147" s="39"/>
      <c r="AA147" s="39"/>
      <c r="AB147" s="55"/>
      <c r="AC147" s="17"/>
      <c r="AD147" s="15"/>
      <c r="AE147" s="65"/>
      <c r="AF147" s="129"/>
      <c r="AG147" s="39"/>
      <c r="AH147" s="52"/>
      <c r="AJ147" s="17"/>
      <c r="AK147" s="17"/>
      <c r="AL147" s="17"/>
      <c r="AM147" s="17"/>
      <c r="AO147" s="31" t="s">
        <v>54</v>
      </c>
    </row>
    <row r="148" spans="3:41" s="3" customFormat="1" ht="9.75" customHeight="1" x14ac:dyDescent="0.2">
      <c r="E148" s="75" t="s">
        <v>359</v>
      </c>
      <c r="G148" s="236">
        <v>204</v>
      </c>
      <c r="H148" s="236"/>
      <c r="I148" s="236">
        <v>171</v>
      </c>
      <c r="J148" s="237"/>
      <c r="K148" s="236">
        <v>138</v>
      </c>
      <c r="L148" s="237"/>
      <c r="P148" s="75"/>
      <c r="Q148" s="91"/>
      <c r="R148" s="6"/>
      <c r="S148" s="39"/>
      <c r="T148" s="6"/>
      <c r="U148" s="5"/>
      <c r="V148" s="52"/>
      <c r="W148" s="56"/>
      <c r="X148" s="15"/>
      <c r="Y148" s="52"/>
      <c r="Z148" s="39"/>
      <c r="AA148" s="39"/>
      <c r="AB148" s="55"/>
      <c r="AC148" s="17"/>
      <c r="AD148" s="15"/>
      <c r="AE148" s="65"/>
      <c r="AF148" s="129"/>
      <c r="AG148" s="39"/>
      <c r="AH148" s="52"/>
      <c r="AJ148" s="17"/>
      <c r="AK148" s="17"/>
      <c r="AL148" s="17"/>
      <c r="AM148" s="17"/>
      <c r="AO148" s="31" t="s">
        <v>54</v>
      </c>
    </row>
    <row r="149" spans="3:41" s="3" customFormat="1" ht="9.75" customHeight="1" x14ac:dyDescent="0.2">
      <c r="E149" s="75" t="s">
        <v>360</v>
      </c>
      <c r="G149" s="236">
        <v>233</v>
      </c>
      <c r="H149" s="236"/>
      <c r="I149" s="236">
        <v>195</v>
      </c>
      <c r="J149" s="237"/>
      <c r="K149" s="236">
        <v>157</v>
      </c>
      <c r="L149" s="237"/>
      <c r="P149" s="75"/>
      <c r="Q149" s="91"/>
      <c r="R149" s="6"/>
      <c r="S149" s="39"/>
      <c r="T149" s="6"/>
      <c r="U149" s="5"/>
      <c r="V149" s="52"/>
      <c r="W149" s="56"/>
      <c r="X149" s="15"/>
      <c r="Y149" s="52"/>
      <c r="Z149" s="39"/>
      <c r="AA149" s="39"/>
      <c r="AB149" s="55"/>
      <c r="AC149" s="17"/>
      <c r="AD149" s="15"/>
      <c r="AE149" s="65"/>
      <c r="AF149" s="129"/>
      <c r="AG149" s="39"/>
      <c r="AH149" s="52"/>
      <c r="AJ149" s="17"/>
      <c r="AK149" s="17"/>
      <c r="AL149" s="17"/>
      <c r="AM149" s="17"/>
      <c r="AO149" s="31" t="s">
        <v>54</v>
      </c>
    </row>
    <row r="150" spans="3:41" s="3" customFormat="1" ht="9.75" customHeight="1" x14ac:dyDescent="0.2">
      <c r="E150" s="75" t="s">
        <v>361</v>
      </c>
      <c r="G150" s="236">
        <v>261</v>
      </c>
      <c r="H150" s="236"/>
      <c r="I150" s="236">
        <v>219</v>
      </c>
      <c r="J150" s="237"/>
      <c r="K150" s="236">
        <v>176</v>
      </c>
      <c r="L150" s="237"/>
      <c r="P150" s="75"/>
      <c r="Q150" s="91"/>
      <c r="R150" s="6"/>
      <c r="S150" s="39"/>
      <c r="T150" s="6"/>
      <c r="U150" s="5"/>
      <c r="V150" s="52"/>
      <c r="W150" s="56"/>
      <c r="X150" s="15"/>
      <c r="Y150" s="52"/>
      <c r="Z150" s="39"/>
      <c r="AA150" s="39"/>
      <c r="AB150" s="55"/>
      <c r="AC150" s="17"/>
      <c r="AD150" s="15"/>
      <c r="AE150" s="65"/>
      <c r="AF150" s="129"/>
      <c r="AG150" s="39"/>
      <c r="AH150" s="52"/>
      <c r="AJ150" s="17"/>
      <c r="AK150" s="17"/>
      <c r="AL150" s="17"/>
      <c r="AM150" s="17"/>
      <c r="AO150" s="31" t="s">
        <v>54</v>
      </c>
    </row>
    <row r="151" spans="3:41" s="3" customFormat="1" ht="9.75" customHeight="1" x14ac:dyDescent="0.2">
      <c r="D151" s="30"/>
      <c r="E151" s="75" t="s">
        <v>362</v>
      </c>
      <c r="G151" s="236">
        <v>293</v>
      </c>
      <c r="H151" s="236"/>
      <c r="I151" s="236">
        <v>246</v>
      </c>
      <c r="J151" s="237"/>
      <c r="K151" s="236">
        <v>198</v>
      </c>
      <c r="L151" s="237"/>
      <c r="P151" s="75"/>
      <c r="Q151" s="91"/>
      <c r="R151" s="6"/>
      <c r="S151" s="39"/>
      <c r="T151" s="6"/>
      <c r="U151" s="5"/>
      <c r="V151" s="52"/>
      <c r="W151" s="56"/>
      <c r="X151" s="15"/>
      <c r="Y151" s="52"/>
      <c r="Z151" s="39"/>
      <c r="AA151" s="39"/>
      <c r="AB151" s="55"/>
      <c r="AC151" s="17"/>
      <c r="AD151" s="15"/>
      <c r="AE151" s="65"/>
      <c r="AF151" s="129"/>
      <c r="AG151" s="39"/>
      <c r="AH151" s="52"/>
      <c r="AJ151" s="17"/>
      <c r="AK151" s="17"/>
      <c r="AL151" s="17"/>
      <c r="AM151" s="17"/>
      <c r="AO151" s="31"/>
    </row>
    <row r="152" spans="3:41" s="3" customFormat="1" ht="3.95" customHeight="1" x14ac:dyDescent="0.2">
      <c r="P152" s="75"/>
      <c r="Q152" s="91"/>
      <c r="R152" s="6"/>
      <c r="S152" s="39"/>
      <c r="T152" s="6"/>
      <c r="U152" s="5"/>
      <c r="V152" s="52"/>
      <c r="W152" s="56"/>
      <c r="X152" s="15"/>
      <c r="Y152" s="52"/>
      <c r="Z152" s="39"/>
      <c r="AA152" s="39"/>
      <c r="AB152" s="55"/>
      <c r="AC152" s="17"/>
      <c r="AD152" s="15"/>
      <c r="AE152" s="65"/>
      <c r="AF152" s="129"/>
      <c r="AG152" s="39"/>
      <c r="AH152" s="52"/>
      <c r="AJ152" s="17"/>
      <c r="AK152" s="17"/>
      <c r="AL152" s="17"/>
      <c r="AM152" s="17"/>
      <c r="AO152" s="31" t="s">
        <v>54</v>
      </c>
    </row>
    <row r="153" spans="3:41" s="3" customFormat="1" ht="10.5" customHeight="1" x14ac:dyDescent="0.2">
      <c r="C153" s="74" t="s">
        <v>255</v>
      </c>
      <c r="D153" s="158"/>
      <c r="E153" s="158"/>
      <c r="P153" s="4"/>
      <c r="Q153" s="6"/>
      <c r="R153" s="208"/>
      <c r="S153" s="215"/>
      <c r="T153" s="216"/>
      <c r="U153" s="5"/>
      <c r="V153" s="52"/>
      <c r="W153" s="70"/>
      <c r="X153" s="70"/>
      <c r="Y153" s="52"/>
      <c r="Z153" s="39"/>
      <c r="AA153" s="39"/>
      <c r="AB153" s="55"/>
      <c r="AC153" s="17"/>
      <c r="AD153" s="15"/>
      <c r="AE153" s="65"/>
      <c r="AF153" s="129"/>
      <c r="AG153" s="17"/>
      <c r="AH153" s="52"/>
      <c r="AJ153" s="17"/>
      <c r="AK153" s="17"/>
      <c r="AL153" s="17"/>
      <c r="AM153" s="17"/>
      <c r="AO153" s="31" t="s">
        <v>54</v>
      </c>
    </row>
    <row r="154" spans="3:41" s="3" customFormat="1" ht="3" customHeight="1" x14ac:dyDescent="0.2">
      <c r="P154" s="75"/>
      <c r="Q154" s="91"/>
      <c r="R154" s="6"/>
      <c r="S154" s="39"/>
      <c r="T154" s="6"/>
      <c r="U154" s="5"/>
      <c r="V154" s="52"/>
      <c r="W154" s="56"/>
      <c r="X154" s="15"/>
      <c r="Y154" s="52"/>
      <c r="Z154" s="39"/>
      <c r="AA154" s="39"/>
      <c r="AB154" s="55"/>
      <c r="AC154" s="17"/>
      <c r="AD154" s="15"/>
      <c r="AE154" s="65"/>
      <c r="AF154" s="129"/>
      <c r="AG154" s="39"/>
      <c r="AH154" s="52"/>
      <c r="AJ154" s="17"/>
      <c r="AK154" s="17"/>
      <c r="AL154" s="17"/>
      <c r="AM154" s="17"/>
      <c r="AO154" s="31" t="s">
        <v>54</v>
      </c>
    </row>
    <row r="155" spans="3:41" s="3" customFormat="1" ht="9.75" customHeight="1" x14ac:dyDescent="0.2">
      <c r="D155" s="146" t="s">
        <v>434</v>
      </c>
      <c r="P155" s="75"/>
      <c r="Q155" s="91"/>
      <c r="R155" s="6"/>
      <c r="S155" s="39"/>
      <c r="T155" s="6"/>
      <c r="U155" s="5"/>
      <c r="V155" s="52"/>
      <c r="W155" s="56"/>
      <c r="X155" s="15"/>
      <c r="Y155" s="52"/>
      <c r="Z155" s="39"/>
      <c r="AA155" s="39"/>
      <c r="AB155" s="55"/>
      <c r="AC155" s="17"/>
      <c r="AD155" s="15"/>
      <c r="AE155" s="65"/>
      <c r="AF155" s="129"/>
      <c r="AG155" s="39"/>
      <c r="AH155" s="52"/>
      <c r="AJ155" s="17"/>
      <c r="AK155" s="17"/>
      <c r="AL155" s="17"/>
      <c r="AM155" s="17"/>
      <c r="AO155" s="31"/>
    </row>
    <row r="156" spans="3:41" s="3" customFormat="1" ht="9.75" customHeight="1" x14ac:dyDescent="0.2">
      <c r="D156" s="146" t="s">
        <v>435</v>
      </c>
      <c r="P156" s="75"/>
      <c r="Q156" s="91"/>
      <c r="R156" s="6"/>
      <c r="S156" s="39"/>
      <c r="T156" s="6"/>
      <c r="U156" s="5"/>
      <c r="V156" s="52"/>
      <c r="W156" s="56"/>
      <c r="X156" s="15"/>
      <c r="Y156" s="52"/>
      <c r="Z156" s="39"/>
      <c r="AA156" s="39"/>
      <c r="AB156" s="55"/>
      <c r="AC156" s="17"/>
      <c r="AD156" s="15"/>
      <c r="AE156" s="65"/>
      <c r="AF156" s="129"/>
      <c r="AG156" s="39"/>
      <c r="AH156" s="52"/>
      <c r="AJ156" s="17"/>
      <c r="AK156" s="17"/>
      <c r="AL156" s="17"/>
      <c r="AM156" s="17"/>
      <c r="AO156" s="31"/>
    </row>
    <row r="157" spans="3:41" s="3" customFormat="1" ht="1.5" customHeight="1" x14ac:dyDescent="0.2">
      <c r="P157" s="75"/>
      <c r="Q157" s="91"/>
      <c r="R157" s="6"/>
      <c r="S157" s="39"/>
      <c r="T157" s="6"/>
      <c r="U157" s="5"/>
      <c r="V157" s="52"/>
      <c r="W157" s="56"/>
      <c r="X157" s="15"/>
      <c r="Y157" s="52"/>
      <c r="Z157" s="39"/>
      <c r="AA157" s="39"/>
      <c r="AB157" s="55"/>
      <c r="AC157" s="17"/>
      <c r="AD157" s="15"/>
      <c r="AE157" s="65"/>
      <c r="AF157" s="129"/>
      <c r="AG157" s="39"/>
      <c r="AH157" s="52"/>
      <c r="AJ157" s="17"/>
      <c r="AK157" s="17"/>
      <c r="AL157" s="17"/>
      <c r="AM157" s="17"/>
      <c r="AO157" s="31" t="s">
        <v>54</v>
      </c>
    </row>
    <row r="158" spans="3:41" s="3" customFormat="1" ht="9.75" customHeight="1" x14ac:dyDescent="0.2">
      <c r="D158" s="146" t="s">
        <v>457</v>
      </c>
      <c r="P158" s="75"/>
      <c r="Q158" s="91"/>
      <c r="R158" s="6"/>
      <c r="S158" s="39"/>
      <c r="T158" s="6"/>
      <c r="U158" s="5"/>
      <c r="V158" s="52"/>
      <c r="W158" s="56"/>
      <c r="X158" s="15"/>
      <c r="Y158" s="52"/>
      <c r="Z158" s="39"/>
      <c r="AA158" s="39"/>
      <c r="AB158" s="55"/>
      <c r="AC158" s="17"/>
      <c r="AD158" s="15"/>
      <c r="AE158" s="65"/>
      <c r="AF158" s="129"/>
      <c r="AG158" s="39"/>
      <c r="AH158" s="52"/>
      <c r="AJ158" s="17"/>
      <c r="AK158" s="17"/>
      <c r="AL158" s="17"/>
      <c r="AM158" s="17"/>
      <c r="AO158" s="31"/>
    </row>
    <row r="159" spans="3:41" s="3" customFormat="1" ht="9.75" customHeight="1" x14ac:dyDescent="0.2">
      <c r="D159" s="146" t="s">
        <v>469</v>
      </c>
      <c r="P159" s="75"/>
      <c r="Q159" s="91"/>
      <c r="R159" s="6"/>
      <c r="S159" s="39"/>
      <c r="T159" s="6"/>
      <c r="U159" s="5"/>
      <c r="V159" s="52"/>
      <c r="W159" s="56"/>
      <c r="X159" s="15"/>
      <c r="Y159" s="52"/>
      <c r="Z159" s="39"/>
      <c r="AA159" s="39"/>
      <c r="AB159" s="55"/>
      <c r="AC159" s="17"/>
      <c r="AD159" s="15"/>
      <c r="AE159" s="65"/>
      <c r="AF159" s="129"/>
      <c r="AG159" s="39"/>
      <c r="AH159" s="52"/>
      <c r="AJ159" s="17"/>
      <c r="AK159" s="17"/>
      <c r="AL159" s="17"/>
      <c r="AM159" s="17"/>
      <c r="AO159" s="31"/>
    </row>
    <row r="160" spans="3:41" s="3" customFormat="1" ht="2.1" customHeight="1" x14ac:dyDescent="0.2">
      <c r="P160" s="75"/>
      <c r="Q160" s="91"/>
      <c r="R160" s="6"/>
      <c r="S160" s="39"/>
      <c r="T160" s="6"/>
      <c r="U160" s="5"/>
      <c r="V160" s="52"/>
      <c r="W160" s="56"/>
      <c r="X160" s="15"/>
      <c r="Y160" s="52"/>
      <c r="Z160" s="39"/>
      <c r="AA160" s="39"/>
      <c r="AB160" s="55"/>
      <c r="AC160" s="17"/>
      <c r="AD160" s="15"/>
      <c r="AE160" s="65"/>
      <c r="AF160" s="129"/>
      <c r="AG160" s="39"/>
      <c r="AH160" s="52"/>
      <c r="AJ160" s="17"/>
      <c r="AK160" s="17"/>
      <c r="AL160" s="17"/>
      <c r="AM160" s="17"/>
      <c r="AO160" s="31" t="s">
        <v>54</v>
      </c>
    </row>
    <row r="161" spans="2:41" s="3" customFormat="1" ht="9.75" customHeight="1" x14ac:dyDescent="0.2">
      <c r="D161" s="11" t="s">
        <v>366</v>
      </c>
      <c r="E161" s="11"/>
      <c r="F161" s="3" t="s">
        <v>436</v>
      </c>
      <c r="O161" s="3" t="s">
        <v>438</v>
      </c>
      <c r="Q161" s="91"/>
      <c r="R161" s="6"/>
      <c r="S161" s="39"/>
      <c r="T161" s="6"/>
      <c r="U161" s="5"/>
      <c r="V161" s="52"/>
      <c r="W161" s="56"/>
      <c r="X161" s="15"/>
      <c r="Y161" s="52"/>
      <c r="Z161" s="39"/>
      <c r="AA161" s="39"/>
      <c r="AB161" s="55"/>
      <c r="AC161" s="17"/>
      <c r="AD161" s="15"/>
      <c r="AE161" s="65"/>
      <c r="AF161" s="129"/>
      <c r="AG161" s="39"/>
      <c r="AH161" s="52"/>
      <c r="AJ161" s="17"/>
      <c r="AK161" s="17"/>
      <c r="AL161" s="17"/>
      <c r="AM161" s="17"/>
      <c r="AO161" s="31"/>
    </row>
    <row r="162" spans="2:41" s="3" customFormat="1" ht="9.75" customHeight="1" x14ac:dyDescent="0.2">
      <c r="F162" s="3" t="s">
        <v>437</v>
      </c>
      <c r="O162" s="3" t="s">
        <v>439</v>
      </c>
      <c r="Q162" s="91"/>
      <c r="R162" s="6"/>
      <c r="S162" s="39"/>
      <c r="T162" s="6"/>
      <c r="U162" s="5"/>
      <c r="V162" s="52"/>
      <c r="W162" s="56"/>
      <c r="X162" s="15"/>
      <c r="Y162" s="52"/>
      <c r="Z162" s="39"/>
      <c r="AA162" s="39"/>
      <c r="AB162" s="55"/>
      <c r="AC162" s="17"/>
      <c r="AD162" s="15"/>
      <c r="AE162" s="65"/>
      <c r="AF162" s="129"/>
      <c r="AG162" s="39"/>
      <c r="AH162" s="52"/>
      <c r="AJ162" s="17"/>
      <c r="AK162" s="17"/>
      <c r="AL162" s="17"/>
      <c r="AM162" s="17"/>
      <c r="AO162" s="31"/>
    </row>
    <row r="163" spans="2:41" s="3" customFormat="1" ht="3.75" customHeight="1" x14ac:dyDescent="0.2">
      <c r="P163" s="75"/>
      <c r="Q163" s="91"/>
      <c r="R163" s="6"/>
      <c r="S163" s="39"/>
      <c r="T163" s="6"/>
      <c r="U163" s="5"/>
      <c r="V163" s="52"/>
      <c r="W163" s="56"/>
      <c r="X163" s="15"/>
      <c r="Y163" s="52"/>
      <c r="Z163" s="39"/>
      <c r="AA163" s="39"/>
      <c r="AB163" s="55"/>
      <c r="AC163" s="17"/>
      <c r="AD163" s="15"/>
      <c r="AE163" s="65"/>
      <c r="AF163" s="129"/>
      <c r="AG163" s="39"/>
      <c r="AH163" s="52"/>
      <c r="AJ163" s="17"/>
      <c r="AK163" s="17"/>
      <c r="AL163" s="17"/>
      <c r="AM163" s="17"/>
      <c r="AO163" s="31" t="s">
        <v>54</v>
      </c>
    </row>
    <row r="164" spans="2:41" s="3" customFormat="1" ht="10.5" customHeight="1" x14ac:dyDescent="0.2">
      <c r="C164" s="74" t="s">
        <v>270</v>
      </c>
      <c r="D164" s="158"/>
      <c r="E164" s="158"/>
      <c r="I164" s="91" t="s">
        <v>276</v>
      </c>
      <c r="L164" s="3" t="s">
        <v>81</v>
      </c>
      <c r="M164" s="3" t="s">
        <v>81</v>
      </c>
      <c r="P164" s="4"/>
      <c r="Q164" s="6"/>
      <c r="R164" s="208" t="s">
        <v>423</v>
      </c>
      <c r="S164" s="209" t="s">
        <v>424</v>
      </c>
      <c r="T164" s="210"/>
      <c r="U164" s="5"/>
      <c r="V164" s="52"/>
      <c r="W164" s="70"/>
      <c r="X164" s="70"/>
      <c r="Y164" s="52"/>
      <c r="Z164" s="39"/>
      <c r="AA164" s="39"/>
      <c r="AB164" s="55"/>
      <c r="AC164" s="17"/>
      <c r="AD164" s="15"/>
      <c r="AE164" s="65"/>
      <c r="AF164" s="129"/>
      <c r="AG164" s="17"/>
      <c r="AH164" s="52"/>
      <c r="AJ164" s="17"/>
      <c r="AK164" s="17"/>
      <c r="AL164" s="17"/>
      <c r="AM164" s="17"/>
      <c r="AO164" s="31" t="s">
        <v>54</v>
      </c>
    </row>
    <row r="165" spans="2:41" s="3" customFormat="1" ht="3" customHeight="1" x14ac:dyDescent="0.2">
      <c r="P165" s="75"/>
      <c r="Q165" s="91"/>
      <c r="R165" s="6"/>
      <c r="S165" s="39"/>
      <c r="T165" s="6"/>
      <c r="U165" s="5"/>
      <c r="V165" s="52"/>
      <c r="W165" s="56"/>
      <c r="X165" s="15"/>
      <c r="Y165" s="52"/>
      <c r="Z165" s="39"/>
      <c r="AA165" s="39"/>
      <c r="AB165" s="55"/>
      <c r="AC165" s="17"/>
      <c r="AD165" s="15"/>
      <c r="AE165" s="65"/>
      <c r="AF165" s="129"/>
      <c r="AG165" s="39"/>
      <c r="AH165" s="52"/>
      <c r="AJ165" s="17"/>
      <c r="AK165" s="17"/>
      <c r="AL165" s="17"/>
      <c r="AM165" s="17"/>
      <c r="AO165" s="31" t="s">
        <v>54</v>
      </c>
    </row>
    <row r="166" spans="2:41" s="3" customFormat="1" ht="9.9499999999999993" customHeight="1" x14ac:dyDescent="0.2">
      <c r="B166" s="120" t="s">
        <v>419</v>
      </c>
      <c r="D166" s="40"/>
      <c r="E166" s="75" t="s">
        <v>85</v>
      </c>
      <c r="F166" s="75"/>
      <c r="G166" s="30" t="s">
        <v>89</v>
      </c>
      <c r="H166" s="30"/>
      <c r="I166" s="176">
        <v>0.8</v>
      </c>
      <c r="J166" s="30"/>
      <c r="K166" s="30"/>
      <c r="L166" s="30"/>
      <c r="M166" s="30"/>
      <c r="N166" s="30"/>
      <c r="P166" s="75"/>
      <c r="Q166" s="91"/>
      <c r="R166" s="29"/>
      <c r="S166" s="39">
        <f>IF(Suggested="Yes",AA166,AG166)</f>
        <v>286.10000000000002</v>
      </c>
      <c r="T166" s="37" t="s">
        <v>42</v>
      </c>
      <c r="U166" s="5" t="str">
        <f>+Instructions!$B$3</f>
        <v>N</v>
      </c>
      <c r="V166" s="52"/>
      <c r="W166" s="56">
        <f>+Instructions!$C$22</f>
        <v>0</v>
      </c>
      <c r="X166" s="17">
        <f>ROUND($AA166*(1-W166)+0.004999,2)</f>
        <v>286.10000000000002</v>
      </c>
      <c r="Y166" s="52"/>
      <c r="Z166" s="6" t="s">
        <v>473</v>
      </c>
      <c r="AA166" s="39">
        <v>286.10000000000002</v>
      </c>
      <c r="AB166" s="60">
        <f t="shared" ref="AB166:AC169" si="57">+W166</f>
        <v>0</v>
      </c>
      <c r="AC166" s="17">
        <f t="shared" si="57"/>
        <v>286.10000000000002</v>
      </c>
      <c r="AD166" s="12">
        <f>(AG166-AC166)/AG166</f>
        <v>0</v>
      </c>
      <c r="AE166" s="126"/>
      <c r="AF166" s="136">
        <v>4</v>
      </c>
      <c r="AG166" s="113">
        <f>SUM(AJ166:AL166)+AE166</f>
        <v>286.10000000000002</v>
      </c>
      <c r="AH166" s="52"/>
      <c r="AJ166" s="17">
        <f>ROUND(AC166/(1-VLOOKUP(AF166,Group,2,FALSE)),2)</f>
        <v>286.10000000000002</v>
      </c>
      <c r="AK166" s="17">
        <f>IF(VLOOKUP(AF166,Group,5,FALSE)="YES",VLOOKUP(ROUND(ROUND(AJ166,1)-AJ166,2),Round,2,FALSE)+VLOOKUP(AF166,Group,6,FALSE),0)</f>
        <v>0</v>
      </c>
      <c r="AL166" s="17">
        <f>IF(VLOOKUP(AF166,Group,7,FALSE)="",0,ROUND(AJ166-0.04999,1)-AJ166+AM166)</f>
        <v>0</v>
      </c>
      <c r="AM166" s="17" t="str">
        <f>IF(VLOOKUP(AF166,Group,7,FALSE)="","",VLOOKUP(AF166,Group,7,FALSE))</f>
        <v/>
      </c>
      <c r="AO166" s="31" t="s">
        <v>54</v>
      </c>
    </row>
    <row r="167" spans="2:41" s="3" customFormat="1" ht="9.9499999999999993" customHeight="1" x14ac:dyDescent="0.2">
      <c r="B167" s="120" t="s">
        <v>419</v>
      </c>
      <c r="D167" s="40"/>
      <c r="E167" s="75" t="s">
        <v>86</v>
      </c>
      <c r="F167" s="75"/>
      <c r="G167" s="30" t="s">
        <v>90</v>
      </c>
      <c r="H167" s="30"/>
      <c r="I167" s="176">
        <v>0.9</v>
      </c>
      <c r="J167" s="30"/>
      <c r="K167" s="30"/>
      <c r="L167" s="30"/>
      <c r="M167" s="30"/>
      <c r="N167" s="30"/>
      <c r="P167" s="75"/>
      <c r="Q167" s="91"/>
      <c r="R167" s="29"/>
      <c r="S167" s="39">
        <f>IF(Suggested="Yes",AA167,AG167)</f>
        <v>303.2</v>
      </c>
      <c r="T167" s="37" t="s">
        <v>42</v>
      </c>
      <c r="U167" s="5" t="str">
        <f>+Instructions!$B$3</f>
        <v>N</v>
      </c>
      <c r="V167" s="52"/>
      <c r="W167" s="56">
        <f>+Instructions!$C$22</f>
        <v>0</v>
      </c>
      <c r="X167" s="17">
        <f>ROUND($AA167*(1-W167)+0.004999,2)</f>
        <v>303.2</v>
      </c>
      <c r="Y167" s="52"/>
      <c r="Z167" s="6" t="s">
        <v>473</v>
      </c>
      <c r="AA167" s="39">
        <v>303.2</v>
      </c>
      <c r="AB167" s="60">
        <f t="shared" si="57"/>
        <v>0</v>
      </c>
      <c r="AC167" s="17">
        <f t="shared" si="57"/>
        <v>303.2</v>
      </c>
      <c r="AD167" s="12">
        <f>(AG167-AC167)/AG167</f>
        <v>0</v>
      </c>
      <c r="AE167" s="126"/>
      <c r="AF167" s="136">
        <v>4</v>
      </c>
      <c r="AG167" s="113">
        <f>SUM(AJ167:AL167)+AE167</f>
        <v>303.2</v>
      </c>
      <c r="AH167" s="52"/>
      <c r="AJ167" s="17">
        <f>ROUND(AC167/(1-VLOOKUP(AF167,Group,2,FALSE)),2)</f>
        <v>303.2</v>
      </c>
      <c r="AK167" s="17">
        <f>IF(VLOOKUP(AF167,Group,5,FALSE)="YES",VLOOKUP(ROUND(ROUND(AJ167,1)-AJ167,2),Round,2,FALSE)+VLOOKUP(AF167,Group,6,FALSE),0)</f>
        <v>0</v>
      </c>
      <c r="AL167" s="17">
        <f>IF(VLOOKUP(AF167,Group,7,FALSE)="",0,ROUND(AJ167-0.04999,1)-AJ167+AM167)</f>
        <v>0</v>
      </c>
      <c r="AM167" s="17" t="str">
        <f>IF(VLOOKUP(AF167,Group,7,FALSE)="","",VLOOKUP(AF167,Group,7,FALSE))</f>
        <v/>
      </c>
      <c r="AO167" s="31" t="s">
        <v>54</v>
      </c>
    </row>
    <row r="168" spans="2:41" s="3" customFormat="1" ht="9.9499999999999993" customHeight="1" x14ac:dyDescent="0.2">
      <c r="B168" s="120" t="s">
        <v>419</v>
      </c>
      <c r="D168" s="40"/>
      <c r="E168" s="75" t="s">
        <v>87</v>
      </c>
      <c r="F168" s="75"/>
      <c r="G168" s="30" t="s">
        <v>91</v>
      </c>
      <c r="H168" s="30"/>
      <c r="I168" s="176">
        <v>1.1000000000000001</v>
      </c>
      <c r="J168" s="30"/>
      <c r="K168" s="30"/>
      <c r="L168" s="30"/>
      <c r="M168" s="30"/>
      <c r="N168" s="30"/>
      <c r="P168" s="75"/>
      <c r="Q168" s="91"/>
      <c r="R168" s="29"/>
      <c r="S168" s="39">
        <f>IF(Suggested="Yes",AA168,AG168)</f>
        <v>322.35000000000002</v>
      </c>
      <c r="T168" s="37" t="s">
        <v>42</v>
      </c>
      <c r="U168" s="5" t="str">
        <f>+Instructions!$B$3</f>
        <v>N</v>
      </c>
      <c r="V168" s="52"/>
      <c r="W168" s="56">
        <f>+Instructions!$C$22</f>
        <v>0</v>
      </c>
      <c r="X168" s="17">
        <f>ROUND($AA168*(1-W168)+0.004999,2)</f>
        <v>322.35000000000002</v>
      </c>
      <c r="Y168" s="52"/>
      <c r="Z168" s="6" t="s">
        <v>473</v>
      </c>
      <c r="AA168" s="39">
        <v>322.35000000000002</v>
      </c>
      <c r="AB168" s="60">
        <f t="shared" si="57"/>
        <v>0</v>
      </c>
      <c r="AC168" s="17">
        <f t="shared" si="57"/>
        <v>322.35000000000002</v>
      </c>
      <c r="AD168" s="12">
        <f>(AG168-AC168)/AG168</f>
        <v>0</v>
      </c>
      <c r="AE168" s="126"/>
      <c r="AF168" s="136">
        <v>4</v>
      </c>
      <c r="AG168" s="113">
        <f>SUM(AJ168:AL168)+AE168</f>
        <v>322.35000000000002</v>
      </c>
      <c r="AH168" s="52"/>
      <c r="AJ168" s="17">
        <f>ROUND(AC168/(1-VLOOKUP(AF168,Group,2,FALSE)),2)</f>
        <v>322.35000000000002</v>
      </c>
      <c r="AK168" s="17">
        <f>IF(VLOOKUP(AF168,Group,5,FALSE)="YES",VLOOKUP(ROUND(ROUND(AJ168,1)-AJ168,2),Round,2,FALSE)+VLOOKUP(AF168,Group,6,FALSE),0)</f>
        <v>0</v>
      </c>
      <c r="AL168" s="17">
        <f>IF(VLOOKUP(AF168,Group,7,FALSE)="",0,ROUND(AJ168-0.04999,1)-AJ168+AM168)</f>
        <v>0</v>
      </c>
      <c r="AM168" s="17" t="str">
        <f>IF(VLOOKUP(AF168,Group,7,FALSE)="","",VLOOKUP(AF168,Group,7,FALSE))</f>
        <v/>
      </c>
      <c r="AO168" s="31" t="s">
        <v>54</v>
      </c>
    </row>
    <row r="169" spans="2:41" s="3" customFormat="1" ht="9.9499999999999993" customHeight="1" x14ac:dyDescent="0.2">
      <c r="B169" s="120" t="s">
        <v>419</v>
      </c>
      <c r="D169" s="40"/>
      <c r="E169" s="75" t="s">
        <v>88</v>
      </c>
      <c r="F169" s="75"/>
      <c r="G169" s="30" t="s">
        <v>92</v>
      </c>
      <c r="H169" s="30"/>
      <c r="I169" s="176">
        <v>1.3</v>
      </c>
      <c r="J169" s="30"/>
      <c r="K169" s="30"/>
      <c r="L169" s="30"/>
      <c r="M169" s="30"/>
      <c r="N169" s="30"/>
      <c r="P169" s="75"/>
      <c r="Q169" s="91"/>
      <c r="R169" s="29"/>
      <c r="S169" s="39">
        <f>IF(Suggested="Yes",AA169,AG169)</f>
        <v>330.55</v>
      </c>
      <c r="T169" s="37" t="s">
        <v>42</v>
      </c>
      <c r="U169" s="5" t="str">
        <f>+Instructions!$B$3</f>
        <v>N</v>
      </c>
      <c r="V169" s="52"/>
      <c r="W169" s="56">
        <f>+Instructions!$C$22</f>
        <v>0</v>
      </c>
      <c r="X169" s="17">
        <f>ROUND($AA169*(1-W169)+0.004999,2)</f>
        <v>330.55</v>
      </c>
      <c r="Y169" s="52"/>
      <c r="Z169" s="6" t="s">
        <v>473</v>
      </c>
      <c r="AA169" s="39">
        <v>330.55</v>
      </c>
      <c r="AB169" s="60">
        <f t="shared" si="57"/>
        <v>0</v>
      </c>
      <c r="AC169" s="17">
        <f t="shared" si="57"/>
        <v>330.55</v>
      </c>
      <c r="AD169" s="12">
        <f>(AG169-AC169)/AG169</f>
        <v>0</v>
      </c>
      <c r="AE169" s="126"/>
      <c r="AF169" s="136">
        <v>4</v>
      </c>
      <c r="AG169" s="113">
        <f>SUM(AJ169:AL169)+AE169</f>
        <v>330.55</v>
      </c>
      <c r="AH169" s="52"/>
      <c r="AJ169" s="17">
        <f>ROUND(AC169/(1-VLOOKUP(AF169,Group,2,FALSE)),2)</f>
        <v>330.55</v>
      </c>
      <c r="AK169" s="17">
        <f>IF(VLOOKUP(AF169,Group,5,FALSE)="YES",VLOOKUP(ROUND(ROUND(AJ169,1)-AJ169,2),Round,2,FALSE)+VLOOKUP(AF169,Group,6,FALSE),0)</f>
        <v>0</v>
      </c>
      <c r="AL169" s="17">
        <f>IF(VLOOKUP(AF169,Group,7,FALSE)="",0,ROUND(AJ169-0.04999,1)-AJ169+AM169)</f>
        <v>0</v>
      </c>
      <c r="AM169" s="17" t="str">
        <f>IF(VLOOKUP(AF169,Group,7,FALSE)="","",VLOOKUP(AF169,Group,7,FALSE))</f>
        <v/>
      </c>
      <c r="AO169" s="31" t="s">
        <v>54</v>
      </c>
    </row>
    <row r="170" spans="2:41" s="3" customFormat="1" ht="3" customHeight="1" x14ac:dyDescent="0.2">
      <c r="I170" s="177"/>
      <c r="P170" s="75"/>
      <c r="Q170" s="91"/>
      <c r="R170" s="6"/>
      <c r="S170" s="39"/>
      <c r="T170" s="6"/>
      <c r="U170" s="5"/>
      <c r="V170" s="52"/>
      <c r="W170" s="56"/>
      <c r="X170" s="15"/>
      <c r="Y170" s="52"/>
      <c r="Z170" s="39"/>
      <c r="AA170" s="39"/>
      <c r="AB170" s="55"/>
      <c r="AC170" s="17"/>
      <c r="AD170" s="15"/>
      <c r="AE170" s="65"/>
      <c r="AF170" s="129"/>
      <c r="AG170" s="39"/>
      <c r="AH170" s="52"/>
      <c r="AJ170" s="17"/>
      <c r="AK170" s="17"/>
      <c r="AL170" s="17"/>
      <c r="AM170" s="17"/>
      <c r="AO170" s="31" t="s">
        <v>54</v>
      </c>
    </row>
    <row r="171" spans="2:41" s="3" customFormat="1" ht="9.9499999999999993" customHeight="1" x14ac:dyDescent="0.2">
      <c r="B171" s="118" t="s">
        <v>256</v>
      </c>
      <c r="D171" s="40"/>
      <c r="E171" s="75" t="s">
        <v>93</v>
      </c>
      <c r="F171" s="75"/>
      <c r="G171" s="30" t="s">
        <v>97</v>
      </c>
      <c r="H171" s="30"/>
      <c r="I171" s="176">
        <v>0.8</v>
      </c>
      <c r="J171" s="30"/>
      <c r="K171" s="30"/>
      <c r="L171" s="146"/>
      <c r="M171" s="30"/>
      <c r="N171" s="30"/>
      <c r="P171" s="75"/>
      <c r="Q171" s="91"/>
      <c r="R171" s="29"/>
      <c r="S171" s="39">
        <f>IF(Suggested="Yes",AA171,AG171)</f>
        <v>297.55</v>
      </c>
      <c r="T171" s="37" t="s">
        <v>42</v>
      </c>
      <c r="U171" s="5" t="str">
        <f>+Instructions!$B$3</f>
        <v>N</v>
      </c>
      <c r="V171" s="52"/>
      <c r="W171" s="56">
        <f>+Instructions!$C$22</f>
        <v>0</v>
      </c>
      <c r="X171" s="17">
        <f>ROUND($AA171*(1-W171)+0.004999,2)</f>
        <v>297.55</v>
      </c>
      <c r="Y171" s="52"/>
      <c r="Z171" s="6" t="s">
        <v>473</v>
      </c>
      <c r="AA171" s="39">
        <v>297.55</v>
      </c>
      <c r="AB171" s="60">
        <f t="shared" ref="AB171:AC174" si="58">+W171</f>
        <v>0</v>
      </c>
      <c r="AC171" s="17">
        <f t="shared" si="58"/>
        <v>297.55</v>
      </c>
      <c r="AD171" s="12">
        <f>(AG171-AC171)/AG171</f>
        <v>0</v>
      </c>
      <c r="AE171" s="126"/>
      <c r="AF171" s="133">
        <v>1</v>
      </c>
      <c r="AG171" s="38">
        <f>SUM(AJ171:AL171)+AE171</f>
        <v>297.55</v>
      </c>
      <c r="AH171" s="52"/>
      <c r="AJ171" s="17">
        <f>ROUND(AC171/(1-VLOOKUP(AF171,Group,2,FALSE)),2)</f>
        <v>297.55</v>
      </c>
      <c r="AK171" s="17">
        <f>IF(VLOOKUP(AF171,Group,5,FALSE)="YES",VLOOKUP(ROUND(ROUND(AJ171,1)-AJ171,2),Round,2,FALSE)+VLOOKUP(AF171,Group,6,FALSE),0)</f>
        <v>0</v>
      </c>
      <c r="AL171" s="17">
        <f>IF(VLOOKUP(AF171,Group,7,FALSE)="",0,ROUND(AJ171-0.04999,1)-AJ171+AM171)</f>
        <v>0</v>
      </c>
      <c r="AM171" s="17" t="str">
        <f>IF(VLOOKUP(AF171,Group,7,FALSE)="","",VLOOKUP(AF171,Group,7,FALSE))</f>
        <v/>
      </c>
      <c r="AO171" s="31" t="s">
        <v>54</v>
      </c>
    </row>
    <row r="172" spans="2:41" s="3" customFormat="1" ht="9.9499999999999993" customHeight="1" x14ac:dyDescent="0.2">
      <c r="B172" s="120" t="s">
        <v>419</v>
      </c>
      <c r="D172" s="40"/>
      <c r="E172" s="75" t="s">
        <v>94</v>
      </c>
      <c r="F172" s="75"/>
      <c r="G172" s="30" t="s">
        <v>98</v>
      </c>
      <c r="H172" s="30"/>
      <c r="I172" s="176">
        <v>1</v>
      </c>
      <c r="J172" s="30"/>
      <c r="K172" s="30"/>
      <c r="L172" s="30"/>
      <c r="M172" s="30"/>
      <c r="N172" s="30"/>
      <c r="P172" s="75"/>
      <c r="Q172" s="91"/>
      <c r="R172" s="29"/>
      <c r="S172" s="39">
        <f>IF(Suggested="Yes",AA172,AG172)</f>
        <v>312.35000000000002</v>
      </c>
      <c r="T172" s="37" t="s">
        <v>42</v>
      </c>
      <c r="U172" s="5" t="str">
        <f>+Instructions!$B$3</f>
        <v>N</v>
      </c>
      <c r="V172" s="52"/>
      <c r="W172" s="56">
        <f>+Instructions!$C$22</f>
        <v>0</v>
      </c>
      <c r="X172" s="17">
        <f>ROUND($AA172*(1-W172)+0.004999,2)</f>
        <v>312.35000000000002</v>
      </c>
      <c r="Y172" s="52"/>
      <c r="Z172" s="6" t="s">
        <v>473</v>
      </c>
      <c r="AA172" s="39">
        <v>312.35000000000002</v>
      </c>
      <c r="AB172" s="60">
        <f t="shared" si="58"/>
        <v>0</v>
      </c>
      <c r="AC172" s="17">
        <f t="shared" si="58"/>
        <v>312.35000000000002</v>
      </c>
      <c r="AD172" s="12">
        <f>(AG172-AC172)/AG172</f>
        <v>0</v>
      </c>
      <c r="AE172" s="126"/>
      <c r="AF172" s="136">
        <v>4</v>
      </c>
      <c r="AG172" s="113">
        <f>SUM(AJ172:AL172)+AE172</f>
        <v>312.35000000000002</v>
      </c>
      <c r="AH172" s="52"/>
      <c r="AJ172" s="17">
        <f>ROUND(AC172/(1-VLOOKUP(AF172,Group,2,FALSE)),2)</f>
        <v>312.35000000000002</v>
      </c>
      <c r="AK172" s="17">
        <f>IF(VLOOKUP(AF172,Group,5,FALSE)="YES",VLOOKUP(ROUND(ROUND(AJ172,1)-AJ172,2),Round,2,FALSE)+VLOOKUP(AF172,Group,6,FALSE),0)</f>
        <v>0</v>
      </c>
      <c r="AL172" s="17">
        <f>IF(VLOOKUP(AF172,Group,7,FALSE)="",0,ROUND(AJ172-0.04999,1)-AJ172+AM172)</f>
        <v>0</v>
      </c>
      <c r="AM172" s="17" t="str">
        <f>IF(VLOOKUP(AF172,Group,7,FALSE)="","",VLOOKUP(AF172,Group,7,FALSE))</f>
        <v/>
      </c>
      <c r="AO172" s="31" t="s">
        <v>54</v>
      </c>
    </row>
    <row r="173" spans="2:41" s="3" customFormat="1" ht="9.9499999999999993" customHeight="1" x14ac:dyDescent="0.2">
      <c r="B173" s="120" t="s">
        <v>419</v>
      </c>
      <c r="D173" s="40"/>
      <c r="E173" s="75" t="s">
        <v>95</v>
      </c>
      <c r="F173" s="75"/>
      <c r="G173" s="30" t="s">
        <v>99</v>
      </c>
      <c r="H173" s="30"/>
      <c r="I173" s="176">
        <v>1.2</v>
      </c>
      <c r="J173" s="30"/>
      <c r="K173" s="30"/>
      <c r="L173" s="30"/>
      <c r="M173" s="30"/>
      <c r="N173" s="30"/>
      <c r="P173" s="75"/>
      <c r="Q173" s="91"/>
      <c r="R173" s="29"/>
      <c r="S173" s="39">
        <f>IF(Suggested="Yes",AA173,AG173)</f>
        <v>320.3</v>
      </c>
      <c r="T173" s="37" t="s">
        <v>42</v>
      </c>
      <c r="U173" s="5" t="str">
        <f>+Instructions!$B$3</f>
        <v>N</v>
      </c>
      <c r="V173" s="52"/>
      <c r="W173" s="56">
        <f>+Instructions!$C$22</f>
        <v>0</v>
      </c>
      <c r="X173" s="17">
        <f>ROUND($AA173*(1-W173)+0.004999,2)</f>
        <v>320.3</v>
      </c>
      <c r="Y173" s="52"/>
      <c r="Z173" s="6" t="s">
        <v>473</v>
      </c>
      <c r="AA173" s="39">
        <v>320.3</v>
      </c>
      <c r="AB173" s="60">
        <f t="shared" si="58"/>
        <v>0</v>
      </c>
      <c r="AC173" s="17">
        <f t="shared" si="58"/>
        <v>320.3</v>
      </c>
      <c r="AD173" s="12">
        <f>(AG173-AC173)/AG173</f>
        <v>0</v>
      </c>
      <c r="AE173" s="126"/>
      <c r="AF173" s="136">
        <v>4</v>
      </c>
      <c r="AG173" s="113">
        <f>SUM(AJ173:AL173)+AE173</f>
        <v>320.3</v>
      </c>
      <c r="AH173" s="52"/>
      <c r="AJ173" s="17">
        <f>ROUND(AC173/(1-VLOOKUP(AF173,Group,2,FALSE)),2)</f>
        <v>320.3</v>
      </c>
      <c r="AK173" s="17">
        <f>IF(VLOOKUP(AF173,Group,5,FALSE)="YES",VLOOKUP(ROUND(ROUND(AJ173,1)-AJ173,2),Round,2,FALSE)+VLOOKUP(AF173,Group,6,FALSE),0)</f>
        <v>0</v>
      </c>
      <c r="AL173" s="17">
        <f>IF(VLOOKUP(AF173,Group,7,FALSE)="",0,ROUND(AJ173-0.04999,1)-AJ173+AM173)</f>
        <v>0</v>
      </c>
      <c r="AM173" s="17" t="str">
        <f>IF(VLOOKUP(AF173,Group,7,FALSE)="","",VLOOKUP(AF173,Group,7,FALSE))</f>
        <v/>
      </c>
      <c r="AO173" s="31" t="s">
        <v>54</v>
      </c>
    </row>
    <row r="174" spans="2:41" s="3" customFormat="1" ht="9.9499999999999993" customHeight="1" x14ac:dyDescent="0.2">
      <c r="B174" s="120" t="s">
        <v>419</v>
      </c>
      <c r="D174" s="40"/>
      <c r="E174" s="75" t="s">
        <v>96</v>
      </c>
      <c r="F174" s="75"/>
      <c r="G174" s="30" t="s">
        <v>100</v>
      </c>
      <c r="H174" s="30"/>
      <c r="I174" s="176">
        <v>1.6</v>
      </c>
      <c r="J174" s="30"/>
      <c r="K174" s="30"/>
      <c r="L174" s="30"/>
      <c r="M174" s="30"/>
      <c r="N174" s="30"/>
      <c r="P174" s="75"/>
      <c r="Q174" s="91"/>
      <c r="R174" s="29"/>
      <c r="S174" s="39">
        <f>IF(Suggested="Yes",AA174,AG174)</f>
        <v>349.5</v>
      </c>
      <c r="T174" s="37" t="s">
        <v>42</v>
      </c>
      <c r="U174" s="5" t="str">
        <f>+Instructions!$B$3</f>
        <v>N</v>
      </c>
      <c r="V174" s="52"/>
      <c r="W174" s="56">
        <f>+Instructions!$C$22</f>
        <v>0</v>
      </c>
      <c r="X174" s="17">
        <f>ROUND($AA174*(1-W174)+0.004999,2)</f>
        <v>349.5</v>
      </c>
      <c r="Y174" s="52"/>
      <c r="Z174" s="6" t="s">
        <v>473</v>
      </c>
      <c r="AA174" s="39">
        <v>349.5</v>
      </c>
      <c r="AB174" s="60">
        <f t="shared" si="58"/>
        <v>0</v>
      </c>
      <c r="AC174" s="17">
        <f t="shared" si="58"/>
        <v>349.5</v>
      </c>
      <c r="AD174" s="12">
        <f>(AG174-AC174)/AG174</f>
        <v>0</v>
      </c>
      <c r="AE174" s="126"/>
      <c r="AF174" s="136">
        <v>4</v>
      </c>
      <c r="AG174" s="113">
        <f>SUM(AJ174:AL174)+AE174</f>
        <v>349.5</v>
      </c>
      <c r="AH174" s="52"/>
      <c r="AJ174" s="17">
        <f>ROUND(AC174/(1-VLOOKUP(AF174,Group,2,FALSE)),2)</f>
        <v>349.5</v>
      </c>
      <c r="AK174" s="17">
        <f>IF(VLOOKUP(AF174,Group,5,FALSE)="YES",VLOOKUP(ROUND(ROUND(AJ174,1)-AJ174,2),Round,2,FALSE)+VLOOKUP(AF174,Group,6,FALSE),0)</f>
        <v>0</v>
      </c>
      <c r="AL174" s="17">
        <f>IF(VLOOKUP(AF174,Group,7,FALSE)="",0,ROUND(AJ174-0.04999,1)-AJ174+AM174)</f>
        <v>0</v>
      </c>
      <c r="AM174" s="17" t="str">
        <f>IF(VLOOKUP(AF174,Group,7,FALSE)="","",VLOOKUP(AF174,Group,7,FALSE))</f>
        <v/>
      </c>
      <c r="AO174" s="31" t="s">
        <v>54</v>
      </c>
    </row>
    <row r="175" spans="2:41" s="3" customFormat="1" ht="3" customHeight="1" x14ac:dyDescent="0.2">
      <c r="I175" s="177"/>
      <c r="P175" s="75"/>
      <c r="Q175" s="91"/>
      <c r="R175" s="6"/>
      <c r="S175" s="39"/>
      <c r="T175" s="6"/>
      <c r="U175" s="5"/>
      <c r="V175" s="52"/>
      <c r="W175" s="56"/>
      <c r="X175" s="15"/>
      <c r="Y175" s="52"/>
      <c r="Z175" s="39"/>
      <c r="AA175" s="39"/>
      <c r="AB175" s="55"/>
      <c r="AC175" s="17"/>
      <c r="AD175" s="15"/>
      <c r="AE175" s="65"/>
      <c r="AF175" s="129"/>
      <c r="AG175" s="39"/>
      <c r="AH175" s="52"/>
      <c r="AJ175" s="17"/>
      <c r="AK175" s="17"/>
      <c r="AL175" s="17"/>
      <c r="AM175" s="17"/>
      <c r="AO175" s="31" t="s">
        <v>54</v>
      </c>
    </row>
    <row r="176" spans="2:41" s="3" customFormat="1" ht="9.9499999999999993" customHeight="1" x14ac:dyDescent="0.2">
      <c r="B176" s="120" t="s">
        <v>419</v>
      </c>
      <c r="D176" s="40"/>
      <c r="E176" s="75" t="s">
        <v>101</v>
      </c>
      <c r="F176" s="75"/>
      <c r="G176" s="30" t="s">
        <v>259</v>
      </c>
      <c r="H176" s="30"/>
      <c r="I176" s="176">
        <v>1</v>
      </c>
      <c r="J176" s="30"/>
      <c r="K176" s="30"/>
      <c r="L176" s="30"/>
      <c r="M176" s="30"/>
      <c r="N176" s="30"/>
      <c r="P176" s="75"/>
      <c r="Q176" s="91"/>
      <c r="R176" s="29"/>
      <c r="S176" s="39">
        <f t="shared" ref="S176:S181" si="59">IF(Suggested="Yes",AA176,AG176)</f>
        <v>308.14999999999998</v>
      </c>
      <c r="T176" s="37" t="s">
        <v>42</v>
      </c>
      <c r="U176" s="5" t="str">
        <f>+Instructions!$B$3</f>
        <v>N</v>
      </c>
      <c r="V176" s="52"/>
      <c r="W176" s="56">
        <f>+Instructions!$C$22</f>
        <v>0</v>
      </c>
      <c r="X176" s="17">
        <f t="shared" ref="X176:X181" si="60">ROUND($AA176*(1-W176)+0.004999,2)</f>
        <v>308.14999999999998</v>
      </c>
      <c r="Y176" s="52"/>
      <c r="Z176" s="6" t="s">
        <v>473</v>
      </c>
      <c r="AA176" s="39">
        <v>308.14999999999998</v>
      </c>
      <c r="AB176" s="60">
        <f t="shared" ref="AB176:AB181" si="61">+W176</f>
        <v>0</v>
      </c>
      <c r="AC176" s="17">
        <f t="shared" ref="AC176:AC181" si="62">+X176</f>
        <v>308.14999999999998</v>
      </c>
      <c r="AD176" s="12">
        <f t="shared" ref="AD176:AD181" si="63">(AG176-AC176)/AG176</f>
        <v>0</v>
      </c>
      <c r="AE176" s="126"/>
      <c r="AF176" s="136">
        <v>4</v>
      </c>
      <c r="AG176" s="113">
        <f t="shared" ref="AG176:AG181" si="64">SUM(AJ176:AL176)+AE176</f>
        <v>308.14999999999998</v>
      </c>
      <c r="AH176" s="52"/>
      <c r="AJ176" s="17">
        <f t="shared" ref="AJ176:AJ181" si="65">ROUND(AC176/(1-VLOOKUP(AF176,Group,2,FALSE)),2)</f>
        <v>308.14999999999998</v>
      </c>
      <c r="AK176" s="17">
        <f t="shared" ref="AK176:AK181" si="66">IF(VLOOKUP(AF176,Group,5,FALSE)="YES",VLOOKUP(ROUND(ROUND(AJ176,1)-AJ176,2),Round,2,FALSE)+VLOOKUP(AF176,Group,6,FALSE),0)</f>
        <v>0</v>
      </c>
      <c r="AL176" s="17">
        <f t="shared" ref="AL176:AL181" si="67">IF(VLOOKUP(AF176,Group,7,FALSE)="",0,ROUND(AJ176-0.04999,1)-AJ176+AM176)</f>
        <v>0</v>
      </c>
      <c r="AM176" s="17" t="str">
        <f t="shared" ref="AM176:AM181" si="68">IF(VLOOKUP(AF176,Group,7,FALSE)="","",VLOOKUP(AF176,Group,7,FALSE))</f>
        <v/>
      </c>
      <c r="AO176" s="31" t="s">
        <v>54</v>
      </c>
    </row>
    <row r="177" spans="2:41" s="3" customFormat="1" ht="9.9499999999999993" customHeight="1" x14ac:dyDescent="0.2">
      <c r="B177" s="120" t="s">
        <v>419</v>
      </c>
      <c r="D177" s="40"/>
      <c r="E177" s="75" t="s">
        <v>102</v>
      </c>
      <c r="F177" s="75"/>
      <c r="G177" s="30" t="s">
        <v>260</v>
      </c>
      <c r="H177" s="30"/>
      <c r="I177" s="176">
        <v>1.3</v>
      </c>
      <c r="J177" s="30"/>
      <c r="K177" s="30"/>
      <c r="L177" s="30"/>
      <c r="M177" s="30"/>
      <c r="N177" s="30"/>
      <c r="P177" s="75"/>
      <c r="Q177" s="91"/>
      <c r="R177" s="29"/>
      <c r="S177" s="39">
        <f t="shared" si="59"/>
        <v>318.05</v>
      </c>
      <c r="T177" s="37" t="s">
        <v>42</v>
      </c>
      <c r="U177" s="5" t="str">
        <f>+Instructions!$B$3</f>
        <v>N</v>
      </c>
      <c r="V177" s="52"/>
      <c r="W177" s="56">
        <f>+Instructions!$C$22</f>
        <v>0</v>
      </c>
      <c r="X177" s="17">
        <f t="shared" si="60"/>
        <v>318.05</v>
      </c>
      <c r="Y177" s="52"/>
      <c r="Z177" s="6" t="s">
        <v>473</v>
      </c>
      <c r="AA177" s="39">
        <v>318.05</v>
      </c>
      <c r="AB177" s="60">
        <f t="shared" si="61"/>
        <v>0</v>
      </c>
      <c r="AC177" s="17">
        <f t="shared" si="62"/>
        <v>318.05</v>
      </c>
      <c r="AD177" s="12">
        <f t="shared" si="63"/>
        <v>0</v>
      </c>
      <c r="AE177" s="126"/>
      <c r="AF177" s="136">
        <v>4</v>
      </c>
      <c r="AG177" s="113">
        <f t="shared" si="64"/>
        <v>318.05</v>
      </c>
      <c r="AH177" s="52"/>
      <c r="AJ177" s="17">
        <f t="shared" si="65"/>
        <v>318.05</v>
      </c>
      <c r="AK177" s="17">
        <f t="shared" si="66"/>
        <v>0</v>
      </c>
      <c r="AL177" s="17">
        <f t="shared" si="67"/>
        <v>0</v>
      </c>
      <c r="AM177" s="17" t="str">
        <f t="shared" si="68"/>
        <v/>
      </c>
      <c r="AO177" s="31" t="s">
        <v>54</v>
      </c>
    </row>
    <row r="178" spans="2:41" s="3" customFormat="1" ht="9.9499999999999993" customHeight="1" x14ac:dyDescent="0.2">
      <c r="B178" s="120" t="s">
        <v>419</v>
      </c>
      <c r="D178" s="40"/>
      <c r="E178" s="75" t="s">
        <v>103</v>
      </c>
      <c r="F178" s="75"/>
      <c r="G178" s="30" t="s">
        <v>261</v>
      </c>
      <c r="H178" s="30"/>
      <c r="I178" s="176">
        <v>1.5</v>
      </c>
      <c r="J178" s="30"/>
      <c r="K178" s="30"/>
      <c r="L178" s="30"/>
      <c r="M178" s="30"/>
      <c r="N178" s="30"/>
      <c r="P178" s="75"/>
      <c r="Q178" s="91"/>
      <c r="R178" s="29"/>
      <c r="S178" s="39">
        <f t="shared" si="59"/>
        <v>338.2</v>
      </c>
      <c r="T178" s="37" t="s">
        <v>42</v>
      </c>
      <c r="U178" s="5" t="str">
        <f>+Instructions!$B$3</f>
        <v>N</v>
      </c>
      <c r="V178" s="52"/>
      <c r="W178" s="56">
        <f>+Instructions!$C$22</f>
        <v>0</v>
      </c>
      <c r="X178" s="17">
        <f t="shared" si="60"/>
        <v>338.2</v>
      </c>
      <c r="Y178" s="52"/>
      <c r="Z178" s="6" t="s">
        <v>473</v>
      </c>
      <c r="AA178" s="39">
        <v>338.2</v>
      </c>
      <c r="AB178" s="60">
        <f t="shared" si="61"/>
        <v>0</v>
      </c>
      <c r="AC178" s="17">
        <f t="shared" si="62"/>
        <v>338.2</v>
      </c>
      <c r="AD178" s="12">
        <f t="shared" si="63"/>
        <v>0</v>
      </c>
      <c r="AE178" s="126"/>
      <c r="AF178" s="136">
        <v>4</v>
      </c>
      <c r="AG178" s="113">
        <f t="shared" si="64"/>
        <v>338.2</v>
      </c>
      <c r="AH178" s="52"/>
      <c r="AJ178" s="17">
        <f t="shared" si="65"/>
        <v>338.2</v>
      </c>
      <c r="AK178" s="17">
        <f t="shared" si="66"/>
        <v>0</v>
      </c>
      <c r="AL178" s="17">
        <f t="shared" si="67"/>
        <v>0</v>
      </c>
      <c r="AM178" s="17" t="str">
        <f t="shared" si="68"/>
        <v/>
      </c>
      <c r="AO178" s="31" t="s">
        <v>54</v>
      </c>
    </row>
    <row r="179" spans="2:41" s="3" customFormat="1" ht="9.9499999999999993" customHeight="1" x14ac:dyDescent="0.2">
      <c r="B179" s="120" t="s">
        <v>419</v>
      </c>
      <c r="D179" s="40"/>
      <c r="E179" s="75" t="s">
        <v>104</v>
      </c>
      <c r="F179" s="75"/>
      <c r="G179" s="30" t="s">
        <v>262</v>
      </c>
      <c r="H179" s="30"/>
      <c r="I179" s="176">
        <v>1.8</v>
      </c>
      <c r="J179" s="30"/>
      <c r="K179" s="30"/>
      <c r="L179" s="30"/>
      <c r="M179" s="30"/>
      <c r="N179" s="30"/>
      <c r="P179" s="75"/>
      <c r="Q179" s="91"/>
      <c r="R179" s="29"/>
      <c r="S179" s="39">
        <f t="shared" si="59"/>
        <v>356.85</v>
      </c>
      <c r="T179" s="37" t="s">
        <v>42</v>
      </c>
      <c r="U179" s="5" t="str">
        <f>+Instructions!$B$3</f>
        <v>N</v>
      </c>
      <c r="V179" s="52"/>
      <c r="W179" s="56">
        <f>+Instructions!$C$22</f>
        <v>0</v>
      </c>
      <c r="X179" s="17">
        <f t="shared" si="60"/>
        <v>356.85</v>
      </c>
      <c r="Y179" s="52"/>
      <c r="Z179" s="6" t="s">
        <v>473</v>
      </c>
      <c r="AA179" s="39">
        <v>356.85</v>
      </c>
      <c r="AB179" s="60">
        <f t="shared" si="61"/>
        <v>0</v>
      </c>
      <c r="AC179" s="17">
        <f t="shared" si="62"/>
        <v>356.85</v>
      </c>
      <c r="AD179" s="12">
        <f t="shared" si="63"/>
        <v>0</v>
      </c>
      <c r="AE179" s="126"/>
      <c r="AF179" s="136">
        <v>4</v>
      </c>
      <c r="AG179" s="113">
        <f t="shared" si="64"/>
        <v>356.85</v>
      </c>
      <c r="AH179" s="52"/>
      <c r="AJ179" s="17">
        <f t="shared" si="65"/>
        <v>356.85</v>
      </c>
      <c r="AK179" s="17">
        <f t="shared" si="66"/>
        <v>0</v>
      </c>
      <c r="AL179" s="17">
        <f t="shared" si="67"/>
        <v>0</v>
      </c>
      <c r="AM179" s="17" t="str">
        <f t="shared" si="68"/>
        <v/>
      </c>
      <c r="AO179" s="31" t="s">
        <v>54</v>
      </c>
    </row>
    <row r="180" spans="2:41" s="3" customFormat="1" ht="9.75" customHeight="1" x14ac:dyDescent="0.2">
      <c r="B180" s="120" t="s">
        <v>419</v>
      </c>
      <c r="D180" s="40"/>
      <c r="E180" s="75" t="s">
        <v>105</v>
      </c>
      <c r="F180" s="75"/>
      <c r="G180" s="30" t="s">
        <v>263</v>
      </c>
      <c r="H180" s="30"/>
      <c r="I180" s="176">
        <v>2</v>
      </c>
      <c r="J180" s="30"/>
      <c r="K180" s="30"/>
      <c r="L180" s="30"/>
      <c r="M180" s="30"/>
      <c r="N180" s="30"/>
      <c r="P180" s="75"/>
      <c r="Q180" s="91"/>
      <c r="R180" s="29"/>
      <c r="S180" s="39">
        <f t="shared" si="59"/>
        <v>372.45</v>
      </c>
      <c r="T180" s="37" t="s">
        <v>42</v>
      </c>
      <c r="U180" s="5" t="str">
        <f>+Instructions!$B$3</f>
        <v>N</v>
      </c>
      <c r="V180" s="52"/>
      <c r="W180" s="56">
        <f>+Instructions!$C$22</f>
        <v>0</v>
      </c>
      <c r="X180" s="17">
        <f t="shared" si="60"/>
        <v>372.45</v>
      </c>
      <c r="Y180" s="52"/>
      <c r="Z180" s="6" t="s">
        <v>473</v>
      </c>
      <c r="AA180" s="39">
        <v>372.45</v>
      </c>
      <c r="AB180" s="60">
        <f t="shared" si="61"/>
        <v>0</v>
      </c>
      <c r="AC180" s="17">
        <f t="shared" si="62"/>
        <v>372.45</v>
      </c>
      <c r="AD180" s="12">
        <f t="shared" si="63"/>
        <v>0</v>
      </c>
      <c r="AE180" s="126"/>
      <c r="AF180" s="136">
        <v>4</v>
      </c>
      <c r="AG180" s="113">
        <f t="shared" si="64"/>
        <v>372.45</v>
      </c>
      <c r="AH180" s="52"/>
      <c r="AJ180" s="17">
        <f t="shared" si="65"/>
        <v>372.45</v>
      </c>
      <c r="AK180" s="17">
        <f t="shared" si="66"/>
        <v>0</v>
      </c>
      <c r="AL180" s="17">
        <f t="shared" si="67"/>
        <v>0</v>
      </c>
      <c r="AM180" s="17" t="str">
        <f t="shared" si="68"/>
        <v/>
      </c>
      <c r="AO180" s="31" t="s">
        <v>54</v>
      </c>
    </row>
    <row r="181" spans="2:41" s="3" customFormat="1" ht="9.9499999999999993" customHeight="1" x14ac:dyDescent="0.2">
      <c r="B181" s="120" t="s">
        <v>419</v>
      </c>
      <c r="D181" s="40"/>
      <c r="E181" s="75" t="s">
        <v>106</v>
      </c>
      <c r="F181" s="75"/>
      <c r="G181" s="30" t="s">
        <v>264</v>
      </c>
      <c r="H181" s="30"/>
      <c r="I181" s="176">
        <v>2.5</v>
      </c>
      <c r="J181" s="30"/>
      <c r="K181" s="30"/>
      <c r="L181" s="30"/>
      <c r="M181" s="30"/>
      <c r="N181" s="30"/>
      <c r="P181" s="75"/>
      <c r="Q181" s="91"/>
      <c r="R181" s="29"/>
      <c r="S181" s="39">
        <f t="shared" si="59"/>
        <v>413.8</v>
      </c>
      <c r="T181" s="37" t="s">
        <v>42</v>
      </c>
      <c r="U181" s="5" t="str">
        <f>+Instructions!$B$3</f>
        <v>N</v>
      </c>
      <c r="V181" s="52"/>
      <c r="W181" s="56">
        <f>+Instructions!$C$22</f>
        <v>0</v>
      </c>
      <c r="X181" s="17">
        <f t="shared" si="60"/>
        <v>413.8</v>
      </c>
      <c r="Y181" s="52"/>
      <c r="Z181" s="6" t="s">
        <v>473</v>
      </c>
      <c r="AA181" s="39">
        <v>413.8</v>
      </c>
      <c r="AB181" s="60">
        <f t="shared" si="61"/>
        <v>0</v>
      </c>
      <c r="AC181" s="17">
        <f t="shared" si="62"/>
        <v>413.8</v>
      </c>
      <c r="AD181" s="12">
        <f t="shared" si="63"/>
        <v>0</v>
      </c>
      <c r="AE181" s="126"/>
      <c r="AF181" s="136">
        <v>4</v>
      </c>
      <c r="AG181" s="113">
        <f t="shared" si="64"/>
        <v>413.8</v>
      </c>
      <c r="AH181" s="52"/>
      <c r="AJ181" s="17">
        <f t="shared" si="65"/>
        <v>413.8</v>
      </c>
      <c r="AK181" s="17">
        <f t="shared" si="66"/>
        <v>0</v>
      </c>
      <c r="AL181" s="17">
        <f t="shared" si="67"/>
        <v>0</v>
      </c>
      <c r="AM181" s="17" t="str">
        <f t="shared" si="68"/>
        <v/>
      </c>
      <c r="AO181" s="31" t="s">
        <v>54</v>
      </c>
    </row>
    <row r="182" spans="2:41" s="3" customFormat="1" ht="3" customHeight="1" x14ac:dyDescent="0.2">
      <c r="I182" s="177"/>
      <c r="P182" s="75"/>
      <c r="Q182" s="91"/>
      <c r="R182" s="6"/>
      <c r="S182" s="39"/>
      <c r="T182" s="6"/>
      <c r="U182" s="5"/>
      <c r="V182" s="52"/>
      <c r="W182" s="56"/>
      <c r="X182" s="15"/>
      <c r="Y182" s="52"/>
      <c r="Z182" s="39"/>
      <c r="AA182" s="39"/>
      <c r="AB182" s="55"/>
      <c r="AC182" s="17"/>
      <c r="AD182" s="15"/>
      <c r="AE182" s="65"/>
      <c r="AF182" s="129"/>
      <c r="AG182" s="39"/>
      <c r="AH182" s="52"/>
      <c r="AJ182" s="17"/>
      <c r="AK182" s="17"/>
      <c r="AL182" s="17"/>
      <c r="AM182" s="17"/>
      <c r="AO182" s="31" t="s">
        <v>54</v>
      </c>
    </row>
    <row r="183" spans="2:41" s="3" customFormat="1" ht="9.9499999999999993" customHeight="1" x14ac:dyDescent="0.2">
      <c r="B183" s="118" t="s">
        <v>256</v>
      </c>
      <c r="D183" s="40"/>
      <c r="E183" s="75" t="s">
        <v>107</v>
      </c>
      <c r="F183" s="75"/>
      <c r="G183" s="30" t="s">
        <v>114</v>
      </c>
      <c r="H183" s="30"/>
      <c r="I183" s="176">
        <v>1.2</v>
      </c>
      <c r="J183" s="30"/>
      <c r="K183" s="30"/>
      <c r="L183" s="146"/>
      <c r="M183" s="30"/>
      <c r="N183" s="30"/>
      <c r="P183" s="75"/>
      <c r="Q183" s="91"/>
      <c r="R183" s="29"/>
      <c r="S183" s="39">
        <f t="shared" ref="S183:S189" si="69">IF(Suggested="Yes",AA183,AG183)</f>
        <v>319.3</v>
      </c>
      <c r="T183" s="37" t="s">
        <v>42</v>
      </c>
      <c r="U183" s="5" t="str">
        <f>+Instructions!$B$3</f>
        <v>N</v>
      </c>
      <c r="V183" s="52"/>
      <c r="W183" s="56">
        <f>+Instructions!$C$22</f>
        <v>0</v>
      </c>
      <c r="X183" s="17">
        <f t="shared" ref="X183:X189" si="70">ROUND($AA183*(1-W183)+0.004999,2)</f>
        <v>319.3</v>
      </c>
      <c r="Y183" s="52"/>
      <c r="Z183" s="6" t="s">
        <v>473</v>
      </c>
      <c r="AA183" s="39">
        <v>319.3</v>
      </c>
      <c r="AB183" s="60">
        <f t="shared" ref="AB183:AB189" si="71">+W183</f>
        <v>0</v>
      </c>
      <c r="AC183" s="17">
        <f t="shared" ref="AC183:AC189" si="72">+X183</f>
        <v>319.3</v>
      </c>
      <c r="AD183" s="12">
        <f t="shared" ref="AD183:AD189" si="73">(AG183-AC183)/AG183</f>
        <v>0</v>
      </c>
      <c r="AE183" s="126"/>
      <c r="AF183" s="133">
        <v>1</v>
      </c>
      <c r="AG183" s="38">
        <f t="shared" ref="AG183:AG189" si="74">SUM(AJ183:AL183)+AE183</f>
        <v>319.3</v>
      </c>
      <c r="AH183" s="52"/>
      <c r="AJ183" s="17">
        <f t="shared" ref="AJ183:AJ189" si="75">ROUND(AC183/(1-VLOOKUP(AF183,Group,2,FALSE)),2)</f>
        <v>319.3</v>
      </c>
      <c r="AK183" s="17">
        <f t="shared" ref="AK183:AK189" si="76">IF(VLOOKUP(AF183,Group,5,FALSE)="YES",VLOOKUP(ROUND(ROUND(AJ183,1)-AJ183,2),Round,2,FALSE)+VLOOKUP(AF183,Group,6,FALSE),0)</f>
        <v>0</v>
      </c>
      <c r="AL183" s="17">
        <f t="shared" ref="AL183:AL189" si="77">IF(VLOOKUP(AF183,Group,7,FALSE)="",0,ROUND(AJ183-0.04999,1)-AJ183+AM183)</f>
        <v>0</v>
      </c>
      <c r="AM183" s="17" t="str">
        <f t="shared" ref="AM183:AM189" si="78">IF(VLOOKUP(AF183,Group,7,FALSE)="","",VLOOKUP(AF183,Group,7,FALSE))</f>
        <v/>
      </c>
      <c r="AO183" s="31" t="s">
        <v>54</v>
      </c>
    </row>
    <row r="184" spans="2:41" s="3" customFormat="1" ht="9.9499999999999993" customHeight="1" x14ac:dyDescent="0.2">
      <c r="B184" s="120" t="s">
        <v>419</v>
      </c>
      <c r="D184" s="40"/>
      <c r="E184" s="75" t="s">
        <v>108</v>
      </c>
      <c r="F184" s="75"/>
      <c r="G184" s="30" t="s">
        <v>115</v>
      </c>
      <c r="H184" s="30"/>
      <c r="I184" s="176">
        <v>1.5</v>
      </c>
      <c r="J184" s="30"/>
      <c r="K184" s="30"/>
      <c r="L184" s="30"/>
      <c r="M184" s="30"/>
      <c r="N184" s="30"/>
      <c r="P184" s="75"/>
      <c r="Q184" s="91"/>
      <c r="R184" s="29"/>
      <c r="S184" s="39">
        <f t="shared" si="69"/>
        <v>338.95</v>
      </c>
      <c r="T184" s="37" t="s">
        <v>42</v>
      </c>
      <c r="U184" s="5" t="str">
        <f>+Instructions!$B$3</f>
        <v>N</v>
      </c>
      <c r="V184" s="52"/>
      <c r="W184" s="56">
        <f>+Instructions!$C$22</f>
        <v>0</v>
      </c>
      <c r="X184" s="17">
        <f t="shared" si="70"/>
        <v>338.95</v>
      </c>
      <c r="Y184" s="52"/>
      <c r="Z184" s="6" t="s">
        <v>473</v>
      </c>
      <c r="AA184" s="39">
        <v>338.95</v>
      </c>
      <c r="AB184" s="60">
        <f t="shared" si="71"/>
        <v>0</v>
      </c>
      <c r="AC184" s="17">
        <f t="shared" si="72"/>
        <v>338.95</v>
      </c>
      <c r="AD184" s="12">
        <f t="shared" si="73"/>
        <v>0</v>
      </c>
      <c r="AE184" s="126"/>
      <c r="AF184" s="136">
        <v>4</v>
      </c>
      <c r="AG184" s="113">
        <f t="shared" si="74"/>
        <v>338.95</v>
      </c>
      <c r="AH184" s="52"/>
      <c r="AJ184" s="17">
        <f t="shared" si="75"/>
        <v>338.95</v>
      </c>
      <c r="AK184" s="17">
        <f t="shared" si="76"/>
        <v>0</v>
      </c>
      <c r="AL184" s="17">
        <f t="shared" si="77"/>
        <v>0</v>
      </c>
      <c r="AM184" s="17" t="str">
        <f t="shared" si="78"/>
        <v/>
      </c>
      <c r="AO184" s="31" t="s">
        <v>54</v>
      </c>
    </row>
    <row r="185" spans="2:41" s="3" customFormat="1" ht="9.9499999999999993" customHeight="1" x14ac:dyDescent="0.2">
      <c r="B185" s="120" t="s">
        <v>419</v>
      </c>
      <c r="D185" s="40"/>
      <c r="E185" s="75" t="s">
        <v>109</v>
      </c>
      <c r="F185" s="75"/>
      <c r="G185" s="30" t="s">
        <v>116</v>
      </c>
      <c r="H185" s="30"/>
      <c r="I185" s="176">
        <v>1.8</v>
      </c>
      <c r="J185" s="30"/>
      <c r="K185" s="30"/>
      <c r="L185" s="30"/>
      <c r="M185" s="30"/>
      <c r="N185" s="30"/>
      <c r="P185" s="75"/>
      <c r="Q185" s="91"/>
      <c r="R185" s="29"/>
      <c r="S185" s="39">
        <f t="shared" si="69"/>
        <v>360.85</v>
      </c>
      <c r="T185" s="37" t="s">
        <v>42</v>
      </c>
      <c r="U185" s="5" t="str">
        <f>+Instructions!$B$3</f>
        <v>N</v>
      </c>
      <c r="V185" s="52"/>
      <c r="W185" s="56">
        <f>+Instructions!$C$22</f>
        <v>0</v>
      </c>
      <c r="X185" s="17">
        <f t="shared" si="70"/>
        <v>360.85</v>
      </c>
      <c r="Y185" s="52"/>
      <c r="Z185" s="6" t="s">
        <v>473</v>
      </c>
      <c r="AA185" s="39">
        <v>360.85</v>
      </c>
      <c r="AB185" s="60">
        <f t="shared" si="71"/>
        <v>0</v>
      </c>
      <c r="AC185" s="17">
        <f t="shared" si="72"/>
        <v>360.85</v>
      </c>
      <c r="AD185" s="12">
        <f t="shared" si="73"/>
        <v>0</v>
      </c>
      <c r="AE185" s="126"/>
      <c r="AF185" s="136">
        <v>4</v>
      </c>
      <c r="AG185" s="113">
        <f t="shared" si="74"/>
        <v>360.85</v>
      </c>
      <c r="AH185" s="52"/>
      <c r="AJ185" s="17">
        <f t="shared" si="75"/>
        <v>360.85</v>
      </c>
      <c r="AK185" s="17">
        <f t="shared" si="76"/>
        <v>0</v>
      </c>
      <c r="AL185" s="17">
        <f t="shared" si="77"/>
        <v>0</v>
      </c>
      <c r="AM185" s="17" t="str">
        <f t="shared" si="78"/>
        <v/>
      </c>
      <c r="AO185" s="31" t="s">
        <v>54</v>
      </c>
    </row>
    <row r="186" spans="2:41" s="3" customFormat="1" ht="9.9499999999999993" customHeight="1" x14ac:dyDescent="0.2">
      <c r="B186" s="120" t="s">
        <v>419</v>
      </c>
      <c r="D186" s="40"/>
      <c r="E186" s="75" t="s">
        <v>110</v>
      </c>
      <c r="F186" s="75"/>
      <c r="G186" s="30" t="s">
        <v>117</v>
      </c>
      <c r="H186" s="30"/>
      <c r="I186" s="176">
        <v>2.1</v>
      </c>
      <c r="J186" s="30"/>
      <c r="K186" s="30"/>
      <c r="L186" s="30"/>
      <c r="M186" s="30"/>
      <c r="N186" s="30"/>
      <c r="P186" s="75"/>
      <c r="Q186" s="91"/>
      <c r="R186" s="29"/>
      <c r="S186" s="39">
        <f t="shared" si="69"/>
        <v>376.95</v>
      </c>
      <c r="T186" s="37" t="s">
        <v>42</v>
      </c>
      <c r="U186" s="5" t="str">
        <f>+Instructions!$B$3</f>
        <v>N</v>
      </c>
      <c r="V186" s="52"/>
      <c r="W186" s="56">
        <f>+Instructions!$C$22</f>
        <v>0</v>
      </c>
      <c r="X186" s="17">
        <f t="shared" si="70"/>
        <v>376.95</v>
      </c>
      <c r="Y186" s="52"/>
      <c r="Z186" s="6" t="s">
        <v>473</v>
      </c>
      <c r="AA186" s="39">
        <v>376.95</v>
      </c>
      <c r="AB186" s="60">
        <f t="shared" si="71"/>
        <v>0</v>
      </c>
      <c r="AC186" s="17">
        <f t="shared" si="72"/>
        <v>376.95</v>
      </c>
      <c r="AD186" s="12">
        <f t="shared" si="73"/>
        <v>0</v>
      </c>
      <c r="AE186" s="126"/>
      <c r="AF186" s="136">
        <v>4</v>
      </c>
      <c r="AG186" s="113">
        <f t="shared" si="74"/>
        <v>376.95</v>
      </c>
      <c r="AH186" s="52"/>
      <c r="AJ186" s="17">
        <f t="shared" si="75"/>
        <v>376.95</v>
      </c>
      <c r="AK186" s="17">
        <f t="shared" si="76"/>
        <v>0</v>
      </c>
      <c r="AL186" s="17">
        <f t="shared" si="77"/>
        <v>0</v>
      </c>
      <c r="AM186" s="17" t="str">
        <f t="shared" si="78"/>
        <v/>
      </c>
      <c r="AO186" s="31" t="s">
        <v>54</v>
      </c>
    </row>
    <row r="187" spans="2:41" s="3" customFormat="1" ht="9.9499999999999993" customHeight="1" x14ac:dyDescent="0.2">
      <c r="B187" s="120" t="s">
        <v>419</v>
      </c>
      <c r="D187" s="40"/>
      <c r="E187" s="75" t="s">
        <v>111</v>
      </c>
      <c r="F187" s="75"/>
      <c r="G187" s="30" t="s">
        <v>118</v>
      </c>
      <c r="H187" s="30"/>
      <c r="I187" s="176">
        <v>2.4</v>
      </c>
      <c r="J187" s="30"/>
      <c r="K187" s="30"/>
      <c r="L187" s="30"/>
      <c r="M187" s="30"/>
      <c r="N187" s="30"/>
      <c r="P187" s="75"/>
      <c r="Q187" s="91"/>
      <c r="R187" s="29"/>
      <c r="S187" s="39">
        <f t="shared" si="69"/>
        <v>456.65</v>
      </c>
      <c r="T187" s="37" t="s">
        <v>42</v>
      </c>
      <c r="U187" s="5" t="str">
        <f>+Instructions!$B$3</f>
        <v>N</v>
      </c>
      <c r="V187" s="52"/>
      <c r="W187" s="56">
        <f>+Instructions!$C$22</f>
        <v>0</v>
      </c>
      <c r="X187" s="17">
        <f t="shared" si="70"/>
        <v>456.65</v>
      </c>
      <c r="Y187" s="52"/>
      <c r="Z187" s="6" t="s">
        <v>473</v>
      </c>
      <c r="AA187" s="39">
        <v>456.65</v>
      </c>
      <c r="AB187" s="60">
        <f t="shared" si="71"/>
        <v>0</v>
      </c>
      <c r="AC187" s="17">
        <f t="shared" si="72"/>
        <v>456.65</v>
      </c>
      <c r="AD187" s="12">
        <f t="shared" si="73"/>
        <v>0</v>
      </c>
      <c r="AE187" s="126"/>
      <c r="AF187" s="136">
        <v>4</v>
      </c>
      <c r="AG187" s="113">
        <f t="shared" si="74"/>
        <v>456.65</v>
      </c>
      <c r="AH187" s="52"/>
      <c r="AJ187" s="17">
        <f t="shared" si="75"/>
        <v>456.65</v>
      </c>
      <c r="AK187" s="17">
        <f t="shared" si="76"/>
        <v>0</v>
      </c>
      <c r="AL187" s="17">
        <f t="shared" si="77"/>
        <v>0</v>
      </c>
      <c r="AM187" s="17" t="str">
        <f t="shared" si="78"/>
        <v/>
      </c>
      <c r="AO187" s="31" t="s">
        <v>54</v>
      </c>
    </row>
    <row r="188" spans="2:41" s="3" customFormat="1" ht="9.9499999999999993" customHeight="1" x14ac:dyDescent="0.2">
      <c r="B188" s="120" t="s">
        <v>419</v>
      </c>
      <c r="D188" s="40"/>
      <c r="E188" s="75" t="s">
        <v>112</v>
      </c>
      <c r="F188" s="75"/>
      <c r="G188" s="30" t="s">
        <v>119</v>
      </c>
      <c r="H188" s="30"/>
      <c r="I188" s="176">
        <v>3</v>
      </c>
      <c r="J188" s="30"/>
      <c r="K188" s="30"/>
      <c r="L188" s="30"/>
      <c r="M188" s="30"/>
      <c r="N188" s="30"/>
      <c r="P188" s="75"/>
      <c r="Q188" s="91"/>
      <c r="R188" s="29"/>
      <c r="S188" s="39">
        <f t="shared" si="69"/>
        <v>485.4</v>
      </c>
      <c r="T188" s="37" t="s">
        <v>42</v>
      </c>
      <c r="U188" s="5" t="str">
        <f>+Instructions!$B$3</f>
        <v>N</v>
      </c>
      <c r="V188" s="52"/>
      <c r="W188" s="56">
        <f>+Instructions!$C$22</f>
        <v>0</v>
      </c>
      <c r="X188" s="17">
        <f t="shared" si="70"/>
        <v>485.4</v>
      </c>
      <c r="Y188" s="52"/>
      <c r="Z188" s="6" t="s">
        <v>473</v>
      </c>
      <c r="AA188" s="39">
        <v>485.4</v>
      </c>
      <c r="AB188" s="60">
        <f t="shared" si="71"/>
        <v>0</v>
      </c>
      <c r="AC188" s="17">
        <f t="shared" si="72"/>
        <v>485.4</v>
      </c>
      <c r="AD188" s="12">
        <f t="shared" si="73"/>
        <v>0</v>
      </c>
      <c r="AE188" s="126"/>
      <c r="AF188" s="136">
        <v>4</v>
      </c>
      <c r="AG188" s="113">
        <f t="shared" si="74"/>
        <v>485.4</v>
      </c>
      <c r="AH188" s="52"/>
      <c r="AJ188" s="17">
        <f t="shared" si="75"/>
        <v>485.4</v>
      </c>
      <c r="AK188" s="17">
        <f t="shared" si="76"/>
        <v>0</v>
      </c>
      <c r="AL188" s="17">
        <f t="shared" si="77"/>
        <v>0</v>
      </c>
      <c r="AM188" s="17" t="str">
        <f t="shared" si="78"/>
        <v/>
      </c>
      <c r="AO188" s="31" t="s">
        <v>54</v>
      </c>
    </row>
    <row r="189" spans="2:41" s="3" customFormat="1" ht="9.9499999999999993" customHeight="1" x14ac:dyDescent="0.2">
      <c r="B189" s="120" t="s">
        <v>419</v>
      </c>
      <c r="D189" s="40"/>
      <c r="E189" s="75" t="s">
        <v>113</v>
      </c>
      <c r="F189" s="75"/>
      <c r="G189" s="30" t="s">
        <v>120</v>
      </c>
      <c r="H189" s="30"/>
      <c r="I189" s="176">
        <v>3.6</v>
      </c>
      <c r="J189" s="30"/>
      <c r="K189" s="30"/>
      <c r="L189" s="30"/>
      <c r="M189" s="30"/>
      <c r="N189" s="30"/>
      <c r="P189" s="75"/>
      <c r="Q189" s="91"/>
      <c r="R189" s="29"/>
      <c r="S189" s="39">
        <f t="shared" si="69"/>
        <v>510</v>
      </c>
      <c r="T189" s="37" t="s">
        <v>42</v>
      </c>
      <c r="U189" s="5" t="str">
        <f>+Instructions!$B$3</f>
        <v>N</v>
      </c>
      <c r="V189" s="52"/>
      <c r="W189" s="56">
        <f>+Instructions!$C$22</f>
        <v>0</v>
      </c>
      <c r="X189" s="17">
        <f t="shared" si="70"/>
        <v>510</v>
      </c>
      <c r="Y189" s="52"/>
      <c r="Z189" s="6" t="s">
        <v>473</v>
      </c>
      <c r="AA189" s="39">
        <v>510</v>
      </c>
      <c r="AB189" s="60">
        <f t="shared" si="71"/>
        <v>0</v>
      </c>
      <c r="AC189" s="17">
        <f t="shared" si="72"/>
        <v>510</v>
      </c>
      <c r="AD189" s="12">
        <f t="shared" si="73"/>
        <v>0</v>
      </c>
      <c r="AE189" s="126"/>
      <c r="AF189" s="136">
        <v>4</v>
      </c>
      <c r="AG189" s="113">
        <f t="shared" si="74"/>
        <v>510</v>
      </c>
      <c r="AH189" s="52"/>
      <c r="AJ189" s="17">
        <f t="shared" si="75"/>
        <v>510</v>
      </c>
      <c r="AK189" s="17">
        <f t="shared" si="76"/>
        <v>0</v>
      </c>
      <c r="AL189" s="17">
        <f t="shared" si="77"/>
        <v>0</v>
      </c>
      <c r="AM189" s="17" t="str">
        <f t="shared" si="78"/>
        <v/>
      </c>
      <c r="AO189" s="31" t="s">
        <v>54</v>
      </c>
    </row>
    <row r="190" spans="2:41" s="3" customFormat="1" ht="3" customHeight="1" x14ac:dyDescent="0.2">
      <c r="I190" s="177"/>
      <c r="P190" s="75"/>
      <c r="Q190" s="91"/>
      <c r="R190" s="6"/>
      <c r="S190" s="39"/>
      <c r="T190" s="6"/>
      <c r="U190" s="5"/>
      <c r="V190" s="52"/>
      <c r="W190" s="56"/>
      <c r="X190" s="15"/>
      <c r="Y190" s="52"/>
      <c r="Z190" s="39"/>
      <c r="AA190" s="39"/>
      <c r="AB190" s="55"/>
      <c r="AC190" s="17"/>
      <c r="AD190" s="15"/>
      <c r="AE190" s="65"/>
      <c r="AF190" s="129"/>
      <c r="AG190" s="39"/>
      <c r="AH190" s="52"/>
      <c r="AJ190" s="17"/>
      <c r="AK190" s="17"/>
      <c r="AL190" s="17"/>
      <c r="AM190" s="17"/>
      <c r="AO190" s="31" t="s">
        <v>54</v>
      </c>
    </row>
    <row r="191" spans="2:41" s="3" customFormat="1" ht="9.9499999999999993" customHeight="1" x14ac:dyDescent="0.2">
      <c r="B191" s="118" t="s">
        <v>256</v>
      </c>
      <c r="D191" s="40"/>
      <c r="E191" s="75" t="s">
        <v>121</v>
      </c>
      <c r="F191" s="75"/>
      <c r="G191" s="30" t="s">
        <v>128</v>
      </c>
      <c r="H191" s="30"/>
      <c r="I191" s="176">
        <v>1.4</v>
      </c>
      <c r="J191" s="30"/>
      <c r="K191" s="30"/>
      <c r="L191" s="146"/>
      <c r="M191" s="30"/>
      <c r="N191" s="30"/>
      <c r="P191" s="75"/>
      <c r="Q191" s="91"/>
      <c r="R191" s="29"/>
      <c r="S191" s="39">
        <f t="shared" ref="S191:S198" si="79">IF(Suggested="Yes",AA191,AG191)</f>
        <v>342.15</v>
      </c>
      <c r="T191" s="37" t="s">
        <v>42</v>
      </c>
      <c r="U191" s="5" t="str">
        <f>+Instructions!$B$3</f>
        <v>N</v>
      </c>
      <c r="V191" s="52"/>
      <c r="W191" s="56">
        <f>+Instructions!$C$22</f>
        <v>0</v>
      </c>
      <c r="X191" s="17">
        <f t="shared" ref="X191:X198" si="80">ROUND($AA191*(1-W191)+0.004999,2)</f>
        <v>342.15</v>
      </c>
      <c r="Y191" s="52"/>
      <c r="Z191" s="6" t="s">
        <v>473</v>
      </c>
      <c r="AA191" s="39">
        <v>342.15</v>
      </c>
      <c r="AB191" s="60">
        <f t="shared" ref="AB191:AB198" si="81">+W191</f>
        <v>0</v>
      </c>
      <c r="AC191" s="17">
        <f t="shared" ref="AC191:AC198" si="82">+X191</f>
        <v>342.15</v>
      </c>
      <c r="AD191" s="12">
        <f t="shared" ref="AD191:AD198" si="83">(AG191-AC191)/AG191</f>
        <v>0</v>
      </c>
      <c r="AE191" s="126"/>
      <c r="AF191" s="133">
        <v>1</v>
      </c>
      <c r="AG191" s="38">
        <f t="shared" ref="AG191:AG198" si="84">SUM(AJ191:AL191)+AE191</f>
        <v>342.15</v>
      </c>
      <c r="AH191" s="52"/>
      <c r="AJ191" s="17">
        <f t="shared" ref="AJ191:AJ198" si="85">ROUND(AC191/(1-VLOOKUP(AF191,Group,2,FALSE)),2)</f>
        <v>342.15</v>
      </c>
      <c r="AK191" s="17">
        <f t="shared" ref="AK191:AK198" si="86">IF(VLOOKUP(AF191,Group,5,FALSE)="YES",VLOOKUP(ROUND(ROUND(AJ191,1)-AJ191,2),Round,2,FALSE)+VLOOKUP(AF191,Group,6,FALSE),0)</f>
        <v>0</v>
      </c>
      <c r="AL191" s="17">
        <f t="shared" ref="AL191:AL198" si="87">IF(VLOOKUP(AF191,Group,7,FALSE)="",0,ROUND(AJ191-0.04999,1)-AJ191+AM191)</f>
        <v>0</v>
      </c>
      <c r="AM191" s="17" t="str">
        <f t="shared" ref="AM191:AM198" si="88">IF(VLOOKUP(AF191,Group,7,FALSE)="","",VLOOKUP(AF191,Group,7,FALSE))</f>
        <v/>
      </c>
      <c r="AO191" s="31" t="s">
        <v>54</v>
      </c>
    </row>
    <row r="192" spans="2:41" s="3" customFormat="1" ht="9.9499999999999993" customHeight="1" x14ac:dyDescent="0.2">
      <c r="B192" s="120" t="s">
        <v>419</v>
      </c>
      <c r="D192" s="40"/>
      <c r="E192" s="75" t="s">
        <v>122</v>
      </c>
      <c r="F192" s="75"/>
      <c r="G192" s="30" t="s">
        <v>129</v>
      </c>
      <c r="H192" s="30"/>
      <c r="I192" s="176">
        <v>1.8</v>
      </c>
      <c r="J192" s="30"/>
      <c r="K192" s="30"/>
      <c r="L192" s="30"/>
      <c r="M192" s="30"/>
      <c r="N192" s="30"/>
      <c r="P192" s="75"/>
      <c r="Q192" s="91"/>
      <c r="R192" s="29"/>
      <c r="S192" s="39">
        <f t="shared" si="79"/>
        <v>368.7</v>
      </c>
      <c r="T192" s="37" t="s">
        <v>42</v>
      </c>
      <c r="U192" s="5" t="str">
        <f>+Instructions!$B$3</f>
        <v>N</v>
      </c>
      <c r="V192" s="52"/>
      <c r="W192" s="56">
        <f>+Instructions!$C$22</f>
        <v>0</v>
      </c>
      <c r="X192" s="17">
        <f t="shared" si="80"/>
        <v>368.7</v>
      </c>
      <c r="Y192" s="52"/>
      <c r="Z192" s="6" t="s">
        <v>473</v>
      </c>
      <c r="AA192" s="39">
        <v>368.7</v>
      </c>
      <c r="AB192" s="60">
        <f t="shared" si="81"/>
        <v>0</v>
      </c>
      <c r="AC192" s="17">
        <f t="shared" si="82"/>
        <v>368.7</v>
      </c>
      <c r="AD192" s="12">
        <f t="shared" si="83"/>
        <v>0</v>
      </c>
      <c r="AE192" s="126"/>
      <c r="AF192" s="136">
        <v>4</v>
      </c>
      <c r="AG192" s="113">
        <f t="shared" si="84"/>
        <v>368.7</v>
      </c>
      <c r="AH192" s="52"/>
      <c r="AJ192" s="17">
        <f t="shared" si="85"/>
        <v>368.7</v>
      </c>
      <c r="AK192" s="17">
        <f t="shared" si="86"/>
        <v>0</v>
      </c>
      <c r="AL192" s="17">
        <f t="shared" si="87"/>
        <v>0</v>
      </c>
      <c r="AM192" s="17" t="str">
        <f t="shared" si="88"/>
        <v/>
      </c>
      <c r="AO192" s="31" t="s">
        <v>54</v>
      </c>
    </row>
    <row r="193" spans="2:41" s="3" customFormat="1" ht="9.9499999999999993" customHeight="1" x14ac:dyDescent="0.2">
      <c r="B193" s="120" t="s">
        <v>419</v>
      </c>
      <c r="D193" s="40"/>
      <c r="E193" s="75" t="s">
        <v>123</v>
      </c>
      <c r="F193" s="75"/>
      <c r="G193" s="30" t="s">
        <v>130</v>
      </c>
      <c r="H193" s="30"/>
      <c r="I193" s="176">
        <v>2.1</v>
      </c>
      <c r="J193" s="30"/>
      <c r="K193" s="30"/>
      <c r="L193" s="30"/>
      <c r="M193" s="30"/>
      <c r="N193" s="30"/>
      <c r="P193" s="75"/>
      <c r="Q193" s="91"/>
      <c r="R193" s="29"/>
      <c r="S193" s="39">
        <f t="shared" si="79"/>
        <v>376.95</v>
      </c>
      <c r="T193" s="37" t="s">
        <v>42</v>
      </c>
      <c r="U193" s="5" t="str">
        <f>+Instructions!$B$3</f>
        <v>N</v>
      </c>
      <c r="V193" s="52"/>
      <c r="W193" s="56">
        <f>+Instructions!$C$22</f>
        <v>0</v>
      </c>
      <c r="X193" s="17">
        <f t="shared" si="80"/>
        <v>376.95</v>
      </c>
      <c r="Y193" s="52"/>
      <c r="Z193" s="6" t="s">
        <v>473</v>
      </c>
      <c r="AA193" s="39">
        <v>376.95</v>
      </c>
      <c r="AB193" s="60">
        <f t="shared" si="81"/>
        <v>0</v>
      </c>
      <c r="AC193" s="17">
        <f t="shared" si="82"/>
        <v>376.95</v>
      </c>
      <c r="AD193" s="12">
        <f t="shared" si="83"/>
        <v>0</v>
      </c>
      <c r="AE193" s="126"/>
      <c r="AF193" s="136">
        <v>4</v>
      </c>
      <c r="AG193" s="113">
        <f t="shared" si="84"/>
        <v>376.95</v>
      </c>
      <c r="AH193" s="52"/>
      <c r="AJ193" s="17">
        <f t="shared" si="85"/>
        <v>376.95</v>
      </c>
      <c r="AK193" s="17">
        <f t="shared" si="86"/>
        <v>0</v>
      </c>
      <c r="AL193" s="17">
        <f t="shared" si="87"/>
        <v>0</v>
      </c>
      <c r="AM193" s="17" t="str">
        <f t="shared" si="88"/>
        <v/>
      </c>
      <c r="AO193" s="31" t="s">
        <v>54</v>
      </c>
    </row>
    <row r="194" spans="2:41" s="3" customFormat="1" ht="9.9499999999999993" customHeight="1" x14ac:dyDescent="0.2">
      <c r="B194" s="120" t="s">
        <v>419</v>
      </c>
      <c r="D194" s="40"/>
      <c r="E194" s="75" t="s">
        <v>124</v>
      </c>
      <c r="F194" s="75"/>
      <c r="G194" s="30" t="s">
        <v>131</v>
      </c>
      <c r="H194" s="30"/>
      <c r="I194" s="176">
        <v>2.5</v>
      </c>
      <c r="J194" s="30"/>
      <c r="K194" s="30"/>
      <c r="L194" s="30"/>
      <c r="M194" s="30"/>
      <c r="N194" s="30"/>
      <c r="P194" s="75"/>
      <c r="Q194" s="91"/>
      <c r="R194" s="29"/>
      <c r="S194" s="39">
        <f t="shared" si="79"/>
        <v>410.05</v>
      </c>
      <c r="T194" s="37" t="s">
        <v>42</v>
      </c>
      <c r="U194" s="5" t="str">
        <f>+Instructions!$B$3</f>
        <v>N</v>
      </c>
      <c r="V194" s="52"/>
      <c r="W194" s="56">
        <f>+Instructions!$C$22</f>
        <v>0</v>
      </c>
      <c r="X194" s="17">
        <f t="shared" si="80"/>
        <v>410.05</v>
      </c>
      <c r="Y194" s="52"/>
      <c r="Z194" s="6" t="s">
        <v>473</v>
      </c>
      <c r="AA194" s="39">
        <v>410.05</v>
      </c>
      <c r="AB194" s="60">
        <f t="shared" si="81"/>
        <v>0</v>
      </c>
      <c r="AC194" s="17">
        <f t="shared" si="82"/>
        <v>410.05</v>
      </c>
      <c r="AD194" s="12">
        <f t="shared" si="83"/>
        <v>0</v>
      </c>
      <c r="AE194" s="126"/>
      <c r="AF194" s="136">
        <v>4</v>
      </c>
      <c r="AG194" s="113">
        <f t="shared" si="84"/>
        <v>410.05</v>
      </c>
      <c r="AH194" s="52"/>
      <c r="AJ194" s="17">
        <f t="shared" si="85"/>
        <v>410.05</v>
      </c>
      <c r="AK194" s="17">
        <f t="shared" si="86"/>
        <v>0</v>
      </c>
      <c r="AL194" s="17">
        <f t="shared" si="87"/>
        <v>0</v>
      </c>
      <c r="AM194" s="17" t="str">
        <f t="shared" si="88"/>
        <v/>
      </c>
      <c r="AO194" s="31" t="s">
        <v>54</v>
      </c>
    </row>
    <row r="195" spans="2:41" s="3" customFormat="1" ht="9.9499999999999993" customHeight="1" x14ac:dyDescent="0.2">
      <c r="B195" s="120" t="s">
        <v>419</v>
      </c>
      <c r="D195" s="40"/>
      <c r="E195" s="75" t="s">
        <v>125</v>
      </c>
      <c r="F195" s="75"/>
      <c r="G195" s="30" t="s">
        <v>132</v>
      </c>
      <c r="H195" s="30"/>
      <c r="I195" s="176">
        <v>2.8</v>
      </c>
      <c r="J195" s="30"/>
      <c r="K195" s="30"/>
      <c r="L195" s="30"/>
      <c r="M195" s="30"/>
      <c r="N195" s="30"/>
      <c r="P195" s="75"/>
      <c r="Q195" s="91"/>
      <c r="R195" s="29"/>
      <c r="S195" s="39">
        <f t="shared" si="79"/>
        <v>411.25</v>
      </c>
      <c r="T195" s="37" t="s">
        <v>42</v>
      </c>
      <c r="U195" s="5" t="str">
        <f>+Instructions!$B$3</f>
        <v>N</v>
      </c>
      <c r="V195" s="52"/>
      <c r="W195" s="56">
        <f>+Instructions!$C$22</f>
        <v>0</v>
      </c>
      <c r="X195" s="17">
        <f t="shared" si="80"/>
        <v>411.25</v>
      </c>
      <c r="Y195" s="52"/>
      <c r="Z195" s="6" t="s">
        <v>473</v>
      </c>
      <c r="AA195" s="39">
        <v>411.25</v>
      </c>
      <c r="AB195" s="60">
        <f t="shared" si="81"/>
        <v>0</v>
      </c>
      <c r="AC195" s="17">
        <f t="shared" si="82"/>
        <v>411.25</v>
      </c>
      <c r="AD195" s="12">
        <f t="shared" si="83"/>
        <v>0</v>
      </c>
      <c r="AE195" s="126"/>
      <c r="AF195" s="136">
        <v>4</v>
      </c>
      <c r="AG195" s="113">
        <f t="shared" si="84"/>
        <v>411.25</v>
      </c>
      <c r="AH195" s="52"/>
      <c r="AJ195" s="17">
        <f t="shared" si="85"/>
        <v>411.25</v>
      </c>
      <c r="AK195" s="17">
        <f t="shared" si="86"/>
        <v>0</v>
      </c>
      <c r="AL195" s="17">
        <f t="shared" si="87"/>
        <v>0</v>
      </c>
      <c r="AM195" s="17" t="str">
        <f t="shared" si="88"/>
        <v/>
      </c>
      <c r="AO195" s="31" t="s">
        <v>54</v>
      </c>
    </row>
    <row r="196" spans="2:41" s="3" customFormat="1" ht="9.9499999999999993" customHeight="1" x14ac:dyDescent="0.2">
      <c r="B196" s="118" t="s">
        <v>256</v>
      </c>
      <c r="D196" s="40"/>
      <c r="E196" s="75" t="s">
        <v>126</v>
      </c>
      <c r="F196" s="75"/>
      <c r="G196" s="30" t="s">
        <v>133</v>
      </c>
      <c r="H196" s="30"/>
      <c r="I196" s="176">
        <v>3.5</v>
      </c>
      <c r="J196" s="30"/>
      <c r="K196" s="30"/>
      <c r="L196" s="146"/>
      <c r="M196" s="30"/>
      <c r="N196" s="30"/>
      <c r="P196" s="75"/>
      <c r="Q196" s="91"/>
      <c r="R196" s="29"/>
      <c r="S196" s="39">
        <f t="shared" si="79"/>
        <v>515.25</v>
      </c>
      <c r="T196" s="37" t="s">
        <v>42</v>
      </c>
      <c r="U196" s="5" t="str">
        <f>+Instructions!$B$3</f>
        <v>N</v>
      </c>
      <c r="V196" s="52"/>
      <c r="W196" s="56">
        <f>+Instructions!$C$22</f>
        <v>0</v>
      </c>
      <c r="X196" s="17">
        <f t="shared" si="80"/>
        <v>515.25</v>
      </c>
      <c r="Y196" s="52"/>
      <c r="Z196" s="6" t="s">
        <v>473</v>
      </c>
      <c r="AA196" s="39">
        <v>515.25</v>
      </c>
      <c r="AB196" s="60">
        <f t="shared" si="81"/>
        <v>0</v>
      </c>
      <c r="AC196" s="17">
        <f t="shared" si="82"/>
        <v>515.25</v>
      </c>
      <c r="AD196" s="12">
        <f t="shared" si="83"/>
        <v>0</v>
      </c>
      <c r="AE196" s="126"/>
      <c r="AF196" s="133">
        <v>1</v>
      </c>
      <c r="AG196" s="38">
        <f t="shared" si="84"/>
        <v>515.25</v>
      </c>
      <c r="AH196" s="52"/>
      <c r="AJ196" s="17">
        <f t="shared" si="85"/>
        <v>515.25</v>
      </c>
      <c r="AK196" s="17">
        <f t="shared" si="86"/>
        <v>0</v>
      </c>
      <c r="AL196" s="17">
        <f t="shared" si="87"/>
        <v>0</v>
      </c>
      <c r="AM196" s="17" t="str">
        <f t="shared" si="88"/>
        <v/>
      </c>
      <c r="AO196" s="31" t="s">
        <v>54</v>
      </c>
    </row>
    <row r="197" spans="2:41" s="3" customFormat="1" ht="9.9499999999999993" customHeight="1" x14ac:dyDescent="0.2">
      <c r="B197" s="118" t="s">
        <v>256</v>
      </c>
      <c r="D197" s="40"/>
      <c r="E197" s="75" t="s">
        <v>196</v>
      </c>
      <c r="F197" s="75"/>
      <c r="G197" s="30" t="s">
        <v>134</v>
      </c>
      <c r="H197" s="30"/>
      <c r="I197" s="176">
        <v>4.2</v>
      </c>
      <c r="J197" s="30"/>
      <c r="K197" s="30"/>
      <c r="L197" s="146"/>
      <c r="M197" s="30"/>
      <c r="N197" s="30"/>
      <c r="P197" s="75"/>
      <c r="Q197" s="91"/>
      <c r="R197" s="29"/>
      <c r="S197" s="39">
        <f t="shared" si="79"/>
        <v>564.20000000000005</v>
      </c>
      <c r="T197" s="37" t="s">
        <v>42</v>
      </c>
      <c r="U197" s="5" t="str">
        <f>+Instructions!$B$3</f>
        <v>N</v>
      </c>
      <c r="V197" s="52"/>
      <c r="W197" s="56">
        <f>+Instructions!$C$22</f>
        <v>0</v>
      </c>
      <c r="X197" s="17">
        <f t="shared" si="80"/>
        <v>564.20000000000005</v>
      </c>
      <c r="Y197" s="52"/>
      <c r="Z197" s="6" t="s">
        <v>473</v>
      </c>
      <c r="AA197" s="39">
        <v>564.20000000000005</v>
      </c>
      <c r="AB197" s="60">
        <f t="shared" si="81"/>
        <v>0</v>
      </c>
      <c r="AC197" s="17">
        <f t="shared" si="82"/>
        <v>564.20000000000005</v>
      </c>
      <c r="AD197" s="12">
        <f t="shared" si="83"/>
        <v>0</v>
      </c>
      <c r="AE197" s="126"/>
      <c r="AF197" s="133">
        <v>1</v>
      </c>
      <c r="AG197" s="38">
        <f t="shared" si="84"/>
        <v>564.20000000000005</v>
      </c>
      <c r="AH197" s="52"/>
      <c r="AJ197" s="17">
        <f t="shared" si="85"/>
        <v>564.20000000000005</v>
      </c>
      <c r="AK197" s="17">
        <f t="shared" si="86"/>
        <v>0</v>
      </c>
      <c r="AL197" s="17">
        <f t="shared" si="87"/>
        <v>0</v>
      </c>
      <c r="AM197" s="17" t="str">
        <f t="shared" si="88"/>
        <v/>
      </c>
      <c r="AO197" s="31" t="s">
        <v>54</v>
      </c>
    </row>
    <row r="198" spans="2:41" s="3" customFormat="1" ht="9.9499999999999993" customHeight="1" x14ac:dyDescent="0.2">
      <c r="B198" s="118" t="s">
        <v>256</v>
      </c>
      <c r="D198" s="40"/>
      <c r="E198" s="75" t="s">
        <v>127</v>
      </c>
      <c r="F198" s="75"/>
      <c r="G198" s="30" t="s">
        <v>135</v>
      </c>
      <c r="H198" s="30"/>
      <c r="I198" s="176">
        <v>4.9000000000000004</v>
      </c>
      <c r="J198" s="30"/>
      <c r="K198" s="30"/>
      <c r="L198" s="146"/>
      <c r="M198" s="30"/>
      <c r="N198" s="30"/>
      <c r="P198" s="75"/>
      <c r="Q198" s="91"/>
      <c r="R198" s="29"/>
      <c r="S198" s="39">
        <f t="shared" si="79"/>
        <v>664.35</v>
      </c>
      <c r="T198" s="37" t="s">
        <v>42</v>
      </c>
      <c r="U198" s="5" t="str">
        <f>+Instructions!$B$3</f>
        <v>N</v>
      </c>
      <c r="V198" s="52"/>
      <c r="W198" s="56">
        <f>+Instructions!$C$22</f>
        <v>0</v>
      </c>
      <c r="X198" s="17">
        <f t="shared" si="80"/>
        <v>664.35</v>
      </c>
      <c r="Y198" s="52"/>
      <c r="Z198" s="6" t="s">
        <v>473</v>
      </c>
      <c r="AA198" s="39">
        <v>664.35</v>
      </c>
      <c r="AB198" s="60">
        <f t="shared" si="81"/>
        <v>0</v>
      </c>
      <c r="AC198" s="17">
        <f t="shared" si="82"/>
        <v>664.35</v>
      </c>
      <c r="AD198" s="12">
        <f t="shared" si="83"/>
        <v>0</v>
      </c>
      <c r="AE198" s="126"/>
      <c r="AF198" s="133">
        <v>1</v>
      </c>
      <c r="AG198" s="38">
        <f t="shared" si="84"/>
        <v>664.35</v>
      </c>
      <c r="AH198" s="52"/>
      <c r="AJ198" s="17">
        <f t="shared" si="85"/>
        <v>664.35</v>
      </c>
      <c r="AK198" s="17">
        <f t="shared" si="86"/>
        <v>0</v>
      </c>
      <c r="AL198" s="17">
        <f t="shared" si="87"/>
        <v>0</v>
      </c>
      <c r="AM198" s="17" t="str">
        <f t="shared" si="88"/>
        <v/>
      </c>
      <c r="AO198" s="31" t="s">
        <v>54</v>
      </c>
    </row>
    <row r="199" spans="2:41" s="3" customFormat="1" ht="3" customHeight="1" x14ac:dyDescent="0.2">
      <c r="P199" s="75"/>
      <c r="Q199" s="91"/>
      <c r="R199" s="6"/>
      <c r="S199" s="39"/>
      <c r="T199" s="6"/>
      <c r="U199" s="5"/>
      <c r="V199" s="52"/>
      <c r="W199" s="56"/>
      <c r="X199" s="15"/>
      <c r="Y199" s="52"/>
      <c r="Z199" s="39"/>
      <c r="AA199" s="39"/>
      <c r="AB199" s="55"/>
      <c r="AC199" s="17"/>
      <c r="AD199" s="15"/>
      <c r="AE199" s="65"/>
      <c r="AF199" s="129"/>
      <c r="AG199" s="39"/>
      <c r="AH199" s="52"/>
      <c r="AJ199" s="17"/>
      <c r="AK199" s="17"/>
      <c r="AL199" s="17"/>
      <c r="AM199" s="17"/>
      <c r="AO199" s="31" t="s">
        <v>54</v>
      </c>
    </row>
    <row r="200" spans="2:41" s="3" customFormat="1" ht="9.9499999999999993" customHeight="1" x14ac:dyDescent="0.2">
      <c r="B200" s="118" t="s">
        <v>256</v>
      </c>
      <c r="D200" s="40"/>
      <c r="E200" s="75" t="s">
        <v>136</v>
      </c>
      <c r="F200" s="75"/>
      <c r="G200" s="30" t="s">
        <v>146</v>
      </c>
      <c r="H200" s="30"/>
      <c r="I200" s="176">
        <v>1.6</v>
      </c>
      <c r="J200" s="30"/>
      <c r="K200" s="30"/>
      <c r="L200" s="146"/>
      <c r="M200" s="30"/>
      <c r="N200" s="30"/>
      <c r="P200" s="75"/>
      <c r="Q200" s="91"/>
      <c r="R200" s="29"/>
      <c r="S200" s="39">
        <f t="shared" ref="S200:S208" si="89">IF(Suggested="Yes",AA200,AG200)</f>
        <v>350.3</v>
      </c>
      <c r="T200" s="37" t="s">
        <v>42</v>
      </c>
      <c r="U200" s="5" t="str">
        <f>+Instructions!$B$3</f>
        <v>N</v>
      </c>
      <c r="V200" s="52"/>
      <c r="W200" s="56">
        <f>+Instructions!$C$22</f>
        <v>0</v>
      </c>
      <c r="X200" s="17">
        <f t="shared" ref="X200:X208" si="90">ROUND($AA200*(1-W200)+0.004999,2)</f>
        <v>350.3</v>
      </c>
      <c r="Y200" s="52"/>
      <c r="Z200" s="6" t="s">
        <v>473</v>
      </c>
      <c r="AA200" s="39">
        <v>350.3</v>
      </c>
      <c r="AB200" s="60">
        <f t="shared" ref="AB200:AB208" si="91">+W200</f>
        <v>0</v>
      </c>
      <c r="AC200" s="17">
        <f t="shared" ref="AC200:AC208" si="92">+X200</f>
        <v>350.3</v>
      </c>
      <c r="AD200" s="12">
        <f t="shared" ref="AD200:AD208" si="93">(AG200-AC200)/AG200</f>
        <v>0</v>
      </c>
      <c r="AE200" s="126"/>
      <c r="AF200" s="133">
        <v>1</v>
      </c>
      <c r="AG200" s="38">
        <f t="shared" ref="AG200:AG208" si="94">SUM(AJ200:AL200)+AE200</f>
        <v>350.3</v>
      </c>
      <c r="AH200" s="52"/>
      <c r="AJ200" s="17">
        <f t="shared" ref="AJ200:AJ208" si="95">ROUND(AC200/(1-VLOOKUP(AF200,Group,2,FALSE)),2)</f>
        <v>350.3</v>
      </c>
      <c r="AK200" s="17">
        <f t="shared" ref="AK200:AK208" si="96">IF(VLOOKUP(AF200,Group,5,FALSE)="YES",VLOOKUP(ROUND(ROUND(AJ200,1)-AJ200,2),Round,2,FALSE)+VLOOKUP(AF200,Group,6,FALSE),0)</f>
        <v>0</v>
      </c>
      <c r="AL200" s="17">
        <f t="shared" ref="AL200:AL208" si="97">IF(VLOOKUP(AF200,Group,7,FALSE)="",0,ROUND(AJ200-0.04999,1)-AJ200+AM200)</f>
        <v>0</v>
      </c>
      <c r="AM200" s="17" t="str">
        <f t="shared" ref="AM200:AM208" si="98">IF(VLOOKUP(AF200,Group,7,FALSE)="","",VLOOKUP(AF200,Group,7,FALSE))</f>
        <v/>
      </c>
      <c r="AO200" s="31" t="s">
        <v>54</v>
      </c>
    </row>
    <row r="201" spans="2:41" s="3" customFormat="1" ht="9.9499999999999993" customHeight="1" x14ac:dyDescent="0.2">
      <c r="B201" s="118" t="s">
        <v>256</v>
      </c>
      <c r="D201" s="40"/>
      <c r="E201" s="75" t="s">
        <v>137</v>
      </c>
      <c r="F201" s="75"/>
      <c r="G201" s="30" t="s">
        <v>145</v>
      </c>
      <c r="H201" s="30"/>
      <c r="I201" s="176">
        <v>2</v>
      </c>
      <c r="J201" s="30"/>
      <c r="K201" s="30"/>
      <c r="L201" s="30"/>
      <c r="M201" s="30"/>
      <c r="N201" s="30"/>
      <c r="P201" s="75"/>
      <c r="Q201" s="91"/>
      <c r="R201" s="29"/>
      <c r="S201" s="39">
        <f t="shared" si="89"/>
        <v>374.8</v>
      </c>
      <c r="T201" s="37" t="s">
        <v>42</v>
      </c>
      <c r="U201" s="5" t="str">
        <f>+Instructions!$B$3</f>
        <v>N</v>
      </c>
      <c r="V201" s="52"/>
      <c r="W201" s="56">
        <f>+Instructions!$C$22</f>
        <v>0</v>
      </c>
      <c r="X201" s="17">
        <f t="shared" si="90"/>
        <v>374.8</v>
      </c>
      <c r="Y201" s="52"/>
      <c r="Z201" s="6" t="s">
        <v>473</v>
      </c>
      <c r="AA201" s="39">
        <v>374.8</v>
      </c>
      <c r="AB201" s="60">
        <f t="shared" si="91"/>
        <v>0</v>
      </c>
      <c r="AC201" s="17">
        <f t="shared" si="92"/>
        <v>374.8</v>
      </c>
      <c r="AD201" s="12">
        <f t="shared" si="93"/>
        <v>0</v>
      </c>
      <c r="AE201" s="126"/>
      <c r="AF201" s="133">
        <v>1</v>
      </c>
      <c r="AG201" s="38">
        <f t="shared" si="94"/>
        <v>374.8</v>
      </c>
      <c r="AH201" s="52"/>
      <c r="AJ201" s="17">
        <f t="shared" si="95"/>
        <v>374.8</v>
      </c>
      <c r="AK201" s="17">
        <f t="shared" si="96"/>
        <v>0</v>
      </c>
      <c r="AL201" s="17">
        <f t="shared" si="97"/>
        <v>0</v>
      </c>
      <c r="AM201" s="17" t="str">
        <f t="shared" si="98"/>
        <v/>
      </c>
      <c r="AO201" s="31" t="s">
        <v>54</v>
      </c>
    </row>
    <row r="202" spans="2:41" s="3" customFormat="1" ht="9.9499999999999993" customHeight="1" x14ac:dyDescent="0.2">
      <c r="B202" s="120" t="s">
        <v>419</v>
      </c>
      <c r="D202" s="40"/>
      <c r="E202" s="75" t="s">
        <v>138</v>
      </c>
      <c r="F202" s="75"/>
      <c r="G202" s="30" t="s">
        <v>147</v>
      </c>
      <c r="H202" s="30"/>
      <c r="I202" s="176">
        <v>2.4</v>
      </c>
      <c r="J202" s="30"/>
      <c r="K202" s="30"/>
      <c r="L202" s="30"/>
      <c r="M202" s="30"/>
      <c r="N202" s="30"/>
      <c r="P202" s="75"/>
      <c r="Q202" s="91"/>
      <c r="R202" s="29"/>
      <c r="S202" s="39">
        <f t="shared" si="89"/>
        <v>405.6</v>
      </c>
      <c r="T202" s="37" t="s">
        <v>42</v>
      </c>
      <c r="U202" s="5" t="str">
        <f>+Instructions!$B$3</f>
        <v>N</v>
      </c>
      <c r="V202" s="52"/>
      <c r="W202" s="56">
        <f>+Instructions!$C$22</f>
        <v>0</v>
      </c>
      <c r="X202" s="17">
        <f t="shared" si="90"/>
        <v>405.6</v>
      </c>
      <c r="Y202" s="52"/>
      <c r="Z202" s="6" t="s">
        <v>473</v>
      </c>
      <c r="AA202" s="39">
        <v>405.6</v>
      </c>
      <c r="AB202" s="60">
        <f t="shared" si="91"/>
        <v>0</v>
      </c>
      <c r="AC202" s="17">
        <f t="shared" si="92"/>
        <v>405.6</v>
      </c>
      <c r="AD202" s="12">
        <f t="shared" si="93"/>
        <v>0</v>
      </c>
      <c r="AE202" s="126"/>
      <c r="AF202" s="136">
        <v>4</v>
      </c>
      <c r="AG202" s="113">
        <f t="shared" si="94"/>
        <v>405.6</v>
      </c>
      <c r="AH202" s="52"/>
      <c r="AJ202" s="17">
        <f t="shared" si="95"/>
        <v>405.6</v>
      </c>
      <c r="AK202" s="17">
        <f t="shared" si="96"/>
        <v>0</v>
      </c>
      <c r="AL202" s="17">
        <f t="shared" si="97"/>
        <v>0</v>
      </c>
      <c r="AM202" s="17" t="str">
        <f t="shared" si="98"/>
        <v/>
      </c>
      <c r="AO202" s="31" t="s">
        <v>54</v>
      </c>
    </row>
    <row r="203" spans="2:41" s="3" customFormat="1" ht="9.9499999999999993" customHeight="1" x14ac:dyDescent="0.2">
      <c r="B203" s="120" t="s">
        <v>419</v>
      </c>
      <c r="D203" s="40"/>
      <c r="E203" s="75" t="s">
        <v>139</v>
      </c>
      <c r="F203" s="75"/>
      <c r="G203" s="30" t="s">
        <v>148</v>
      </c>
      <c r="H203" s="30"/>
      <c r="I203" s="176">
        <v>2.8</v>
      </c>
      <c r="J203" s="30"/>
      <c r="K203" s="30"/>
      <c r="L203" s="30"/>
      <c r="M203" s="30"/>
      <c r="N203" s="30"/>
      <c r="P203" s="75"/>
      <c r="Q203" s="91"/>
      <c r="R203" s="29"/>
      <c r="S203" s="39">
        <f t="shared" si="89"/>
        <v>434.2</v>
      </c>
      <c r="T203" s="37" t="s">
        <v>42</v>
      </c>
      <c r="U203" s="5" t="str">
        <f>+Instructions!$B$3</f>
        <v>N</v>
      </c>
      <c r="V203" s="52"/>
      <c r="W203" s="56">
        <f>+Instructions!$C$22</f>
        <v>0</v>
      </c>
      <c r="X203" s="17">
        <f t="shared" si="90"/>
        <v>434.2</v>
      </c>
      <c r="Y203" s="52"/>
      <c r="Z203" s="6" t="s">
        <v>473</v>
      </c>
      <c r="AA203" s="39">
        <v>434.2</v>
      </c>
      <c r="AB203" s="60">
        <f t="shared" si="91"/>
        <v>0</v>
      </c>
      <c r="AC203" s="17">
        <f t="shared" si="92"/>
        <v>434.2</v>
      </c>
      <c r="AD203" s="12">
        <f t="shared" si="93"/>
        <v>0</v>
      </c>
      <c r="AE203" s="126"/>
      <c r="AF203" s="136">
        <v>4</v>
      </c>
      <c r="AG203" s="113">
        <f t="shared" si="94"/>
        <v>434.2</v>
      </c>
      <c r="AH203" s="52"/>
      <c r="AJ203" s="17">
        <f t="shared" si="95"/>
        <v>434.2</v>
      </c>
      <c r="AK203" s="17">
        <f t="shared" si="96"/>
        <v>0</v>
      </c>
      <c r="AL203" s="17">
        <f t="shared" si="97"/>
        <v>0</v>
      </c>
      <c r="AM203" s="17" t="str">
        <f t="shared" si="98"/>
        <v/>
      </c>
      <c r="AO203" s="31" t="s">
        <v>54</v>
      </c>
    </row>
    <row r="204" spans="2:41" s="3" customFormat="1" ht="9.9499999999999993" customHeight="1" x14ac:dyDescent="0.2">
      <c r="B204" s="120" t="s">
        <v>419</v>
      </c>
      <c r="D204" s="40"/>
      <c r="E204" s="75" t="s">
        <v>140</v>
      </c>
      <c r="F204" s="75"/>
      <c r="G204" s="30" t="s">
        <v>149</v>
      </c>
      <c r="H204" s="30"/>
      <c r="I204" s="176">
        <v>3.2</v>
      </c>
      <c r="J204" s="30"/>
      <c r="K204" s="30"/>
      <c r="L204" s="30"/>
      <c r="M204" s="30"/>
      <c r="N204" s="30"/>
      <c r="P204" s="75"/>
      <c r="Q204" s="91"/>
      <c r="R204" s="29"/>
      <c r="S204" s="39">
        <f t="shared" si="89"/>
        <v>492</v>
      </c>
      <c r="T204" s="37" t="s">
        <v>42</v>
      </c>
      <c r="U204" s="5" t="str">
        <f>+Instructions!$B$3</f>
        <v>N</v>
      </c>
      <c r="V204" s="52"/>
      <c r="W204" s="56">
        <f>+Instructions!$C$22</f>
        <v>0</v>
      </c>
      <c r="X204" s="17">
        <f t="shared" si="90"/>
        <v>492</v>
      </c>
      <c r="Y204" s="52"/>
      <c r="Z204" s="6" t="s">
        <v>473</v>
      </c>
      <c r="AA204" s="39">
        <v>492</v>
      </c>
      <c r="AB204" s="60">
        <f t="shared" si="91"/>
        <v>0</v>
      </c>
      <c r="AC204" s="17">
        <f t="shared" si="92"/>
        <v>492</v>
      </c>
      <c r="AD204" s="12">
        <f t="shared" si="93"/>
        <v>0</v>
      </c>
      <c r="AE204" s="126"/>
      <c r="AF204" s="136">
        <v>4</v>
      </c>
      <c r="AG204" s="113">
        <f t="shared" si="94"/>
        <v>492</v>
      </c>
      <c r="AH204" s="52"/>
      <c r="AJ204" s="17">
        <f t="shared" si="95"/>
        <v>492</v>
      </c>
      <c r="AK204" s="17">
        <f t="shared" si="96"/>
        <v>0</v>
      </c>
      <c r="AL204" s="17">
        <f t="shared" si="97"/>
        <v>0</v>
      </c>
      <c r="AM204" s="17" t="str">
        <f t="shared" si="98"/>
        <v/>
      </c>
      <c r="AO204" s="31" t="s">
        <v>54</v>
      </c>
    </row>
    <row r="205" spans="2:41" s="3" customFormat="1" ht="9.9499999999999993" customHeight="1" x14ac:dyDescent="0.2">
      <c r="B205" s="120" t="s">
        <v>419</v>
      </c>
      <c r="D205" s="40"/>
      <c r="E205" s="75" t="s">
        <v>141</v>
      </c>
      <c r="F205" s="75"/>
      <c r="G205" s="30" t="s">
        <v>150</v>
      </c>
      <c r="H205" s="30"/>
      <c r="I205" s="176">
        <v>4</v>
      </c>
      <c r="J205" s="30"/>
      <c r="K205" s="30"/>
      <c r="L205" s="30"/>
      <c r="M205" s="30"/>
      <c r="N205" s="30"/>
      <c r="P205" s="75"/>
      <c r="Q205" s="91"/>
      <c r="R205" s="29"/>
      <c r="S205" s="39">
        <f t="shared" si="89"/>
        <v>546.45000000000005</v>
      </c>
      <c r="T205" s="37" t="s">
        <v>42</v>
      </c>
      <c r="U205" s="5" t="str">
        <f>+Instructions!$B$3</f>
        <v>N</v>
      </c>
      <c r="V205" s="52"/>
      <c r="W205" s="56">
        <f>+Instructions!$C$22</f>
        <v>0</v>
      </c>
      <c r="X205" s="17">
        <f t="shared" si="90"/>
        <v>546.45000000000005</v>
      </c>
      <c r="Y205" s="52"/>
      <c r="Z205" s="6" t="s">
        <v>473</v>
      </c>
      <c r="AA205" s="39">
        <v>546.45000000000005</v>
      </c>
      <c r="AB205" s="60">
        <f t="shared" si="91"/>
        <v>0</v>
      </c>
      <c r="AC205" s="17">
        <f t="shared" si="92"/>
        <v>546.45000000000005</v>
      </c>
      <c r="AD205" s="12">
        <f t="shared" si="93"/>
        <v>0</v>
      </c>
      <c r="AE205" s="126"/>
      <c r="AF205" s="136">
        <v>4</v>
      </c>
      <c r="AG205" s="113">
        <f t="shared" si="94"/>
        <v>546.45000000000005</v>
      </c>
      <c r="AH205" s="52"/>
      <c r="AJ205" s="17">
        <f t="shared" si="95"/>
        <v>546.45000000000005</v>
      </c>
      <c r="AK205" s="17">
        <f t="shared" si="96"/>
        <v>0</v>
      </c>
      <c r="AL205" s="17">
        <f t="shared" si="97"/>
        <v>0</v>
      </c>
      <c r="AM205" s="17" t="str">
        <f t="shared" si="98"/>
        <v/>
      </c>
      <c r="AO205" s="31" t="s">
        <v>54</v>
      </c>
    </row>
    <row r="206" spans="2:41" s="3" customFormat="1" ht="9.9499999999999993" customHeight="1" x14ac:dyDescent="0.2">
      <c r="B206" s="120" t="s">
        <v>419</v>
      </c>
      <c r="D206" s="40"/>
      <c r="E206" s="75" t="s">
        <v>142</v>
      </c>
      <c r="F206" s="75"/>
      <c r="G206" s="30" t="s">
        <v>151</v>
      </c>
      <c r="H206" s="30"/>
      <c r="I206" s="176">
        <v>4.8</v>
      </c>
      <c r="J206" s="30"/>
      <c r="K206" s="30"/>
      <c r="L206" s="30"/>
      <c r="M206" s="30"/>
      <c r="N206" s="30"/>
      <c r="P206" s="75"/>
      <c r="Q206" s="91"/>
      <c r="R206" s="29"/>
      <c r="S206" s="39">
        <f t="shared" si="89"/>
        <v>623.5</v>
      </c>
      <c r="T206" s="37" t="s">
        <v>42</v>
      </c>
      <c r="U206" s="5" t="str">
        <f>+Instructions!$B$3</f>
        <v>N</v>
      </c>
      <c r="V206" s="52"/>
      <c r="W206" s="56">
        <f>+Instructions!$C$22</f>
        <v>0</v>
      </c>
      <c r="X206" s="17">
        <f t="shared" si="90"/>
        <v>623.5</v>
      </c>
      <c r="Y206" s="52"/>
      <c r="Z206" s="6" t="s">
        <v>473</v>
      </c>
      <c r="AA206" s="39">
        <v>623.5</v>
      </c>
      <c r="AB206" s="60">
        <f t="shared" si="91"/>
        <v>0</v>
      </c>
      <c r="AC206" s="17">
        <f t="shared" si="92"/>
        <v>623.5</v>
      </c>
      <c r="AD206" s="12">
        <f t="shared" si="93"/>
        <v>0</v>
      </c>
      <c r="AE206" s="126"/>
      <c r="AF206" s="136">
        <v>4</v>
      </c>
      <c r="AG206" s="113">
        <f t="shared" si="94"/>
        <v>623.5</v>
      </c>
      <c r="AH206" s="52"/>
      <c r="AJ206" s="17">
        <f t="shared" si="95"/>
        <v>623.5</v>
      </c>
      <c r="AK206" s="17">
        <f t="shared" si="96"/>
        <v>0</v>
      </c>
      <c r="AL206" s="17">
        <f t="shared" si="97"/>
        <v>0</v>
      </c>
      <c r="AM206" s="17" t="str">
        <f t="shared" si="98"/>
        <v/>
      </c>
      <c r="AO206" s="31" t="s">
        <v>54</v>
      </c>
    </row>
    <row r="207" spans="2:41" s="3" customFormat="1" ht="9.9499999999999993" customHeight="1" x14ac:dyDescent="0.2">
      <c r="B207" s="118" t="s">
        <v>256</v>
      </c>
      <c r="D207" s="40"/>
      <c r="E207" s="75" t="s">
        <v>143</v>
      </c>
      <c r="F207" s="75"/>
      <c r="G207" s="30" t="s">
        <v>152</v>
      </c>
      <c r="H207" s="30"/>
      <c r="I207" s="176">
        <v>5.6</v>
      </c>
      <c r="J207" s="30"/>
      <c r="K207" s="30"/>
      <c r="L207" s="146"/>
      <c r="M207" s="30"/>
      <c r="N207" s="30"/>
      <c r="P207" s="75"/>
      <c r="Q207" s="91"/>
      <c r="R207" s="29"/>
      <c r="S207" s="39">
        <f t="shared" si="89"/>
        <v>718</v>
      </c>
      <c r="T207" s="37" t="s">
        <v>42</v>
      </c>
      <c r="U207" s="5" t="str">
        <f>+Instructions!$B$3</f>
        <v>N</v>
      </c>
      <c r="V207" s="52"/>
      <c r="W207" s="56">
        <f>+Instructions!$C$22</f>
        <v>0</v>
      </c>
      <c r="X207" s="17">
        <f t="shared" si="90"/>
        <v>718</v>
      </c>
      <c r="Y207" s="52"/>
      <c r="Z207" s="6" t="s">
        <v>473</v>
      </c>
      <c r="AA207" s="39">
        <v>718</v>
      </c>
      <c r="AB207" s="60">
        <f t="shared" si="91"/>
        <v>0</v>
      </c>
      <c r="AC207" s="17">
        <f t="shared" si="92"/>
        <v>718</v>
      </c>
      <c r="AD207" s="12">
        <f t="shared" si="93"/>
        <v>0</v>
      </c>
      <c r="AE207" s="126"/>
      <c r="AF207" s="133">
        <v>1</v>
      </c>
      <c r="AG207" s="38">
        <f t="shared" si="94"/>
        <v>718</v>
      </c>
      <c r="AH207" s="52"/>
      <c r="AJ207" s="17">
        <f t="shared" si="95"/>
        <v>718</v>
      </c>
      <c r="AK207" s="17">
        <f t="shared" si="96"/>
        <v>0</v>
      </c>
      <c r="AL207" s="17">
        <f t="shared" si="97"/>
        <v>0</v>
      </c>
      <c r="AM207" s="17" t="str">
        <f t="shared" si="98"/>
        <v/>
      </c>
      <c r="AO207" s="31" t="s">
        <v>54</v>
      </c>
    </row>
    <row r="208" spans="2:41" s="3" customFormat="1" ht="9.9499999999999993" customHeight="1" x14ac:dyDescent="0.2">
      <c r="B208" s="118" t="s">
        <v>256</v>
      </c>
      <c r="D208" s="40"/>
      <c r="E208" s="75" t="s">
        <v>144</v>
      </c>
      <c r="F208" s="75"/>
      <c r="G208" s="30" t="s">
        <v>153</v>
      </c>
      <c r="H208" s="30"/>
      <c r="I208" s="176">
        <v>6.4</v>
      </c>
      <c r="J208" s="30"/>
      <c r="K208" s="30"/>
      <c r="L208" s="30"/>
      <c r="M208" s="30"/>
      <c r="N208" s="30"/>
      <c r="P208" s="75"/>
      <c r="Q208" s="91"/>
      <c r="R208" s="29"/>
      <c r="S208" s="39">
        <f t="shared" si="89"/>
        <v>817.3</v>
      </c>
      <c r="T208" s="37" t="s">
        <v>42</v>
      </c>
      <c r="U208" s="5" t="str">
        <f>+Instructions!$B$3</f>
        <v>N</v>
      </c>
      <c r="V208" s="52"/>
      <c r="W208" s="56">
        <f>+Instructions!$C$22</f>
        <v>0</v>
      </c>
      <c r="X208" s="17">
        <f t="shared" si="90"/>
        <v>817.3</v>
      </c>
      <c r="Y208" s="52"/>
      <c r="Z208" s="6" t="s">
        <v>473</v>
      </c>
      <c r="AA208" s="39">
        <v>817.3</v>
      </c>
      <c r="AB208" s="60">
        <f t="shared" si="91"/>
        <v>0</v>
      </c>
      <c r="AC208" s="17">
        <f t="shared" si="92"/>
        <v>817.3</v>
      </c>
      <c r="AD208" s="12">
        <f t="shared" si="93"/>
        <v>0</v>
      </c>
      <c r="AE208" s="126"/>
      <c r="AF208" s="133">
        <v>1</v>
      </c>
      <c r="AG208" s="38">
        <f t="shared" si="94"/>
        <v>817.3</v>
      </c>
      <c r="AH208" s="52"/>
      <c r="AJ208" s="17">
        <f t="shared" si="95"/>
        <v>817.3</v>
      </c>
      <c r="AK208" s="17">
        <f t="shared" si="96"/>
        <v>0</v>
      </c>
      <c r="AL208" s="17">
        <f t="shared" si="97"/>
        <v>0</v>
      </c>
      <c r="AM208" s="17" t="str">
        <f t="shared" si="98"/>
        <v/>
      </c>
      <c r="AO208" s="31" t="s">
        <v>54</v>
      </c>
    </row>
    <row r="209" spans="2:41" s="3" customFormat="1" ht="3" customHeight="1" x14ac:dyDescent="0.2">
      <c r="I209" s="177"/>
      <c r="P209" s="75"/>
      <c r="Q209" s="91"/>
      <c r="R209" s="6"/>
      <c r="S209" s="39"/>
      <c r="T209" s="6"/>
      <c r="U209" s="5"/>
      <c r="V209" s="52"/>
      <c r="W209" s="56"/>
      <c r="X209" s="15"/>
      <c r="Y209" s="52"/>
      <c r="Z209" s="39"/>
      <c r="AA209" s="39"/>
      <c r="AB209" s="55"/>
      <c r="AC209" s="17"/>
      <c r="AD209" s="15"/>
      <c r="AE209" s="65"/>
      <c r="AF209" s="129"/>
      <c r="AG209" s="39"/>
      <c r="AH209" s="52"/>
      <c r="AJ209" s="17"/>
      <c r="AK209" s="17"/>
      <c r="AL209" s="17"/>
      <c r="AM209" s="17"/>
      <c r="AO209" s="31" t="s">
        <v>54</v>
      </c>
    </row>
    <row r="210" spans="2:41" s="3" customFormat="1" ht="9.9499999999999993" customHeight="1" x14ac:dyDescent="0.2">
      <c r="B210" s="118" t="s">
        <v>256</v>
      </c>
      <c r="D210" s="40"/>
      <c r="E210" s="75" t="s">
        <v>154</v>
      </c>
      <c r="F210" s="75"/>
      <c r="G210" s="30" t="s">
        <v>164</v>
      </c>
      <c r="H210" s="30"/>
      <c r="I210" s="176">
        <v>1.8</v>
      </c>
      <c r="J210" s="30"/>
      <c r="K210" s="30"/>
      <c r="L210" s="30"/>
      <c r="M210" s="30"/>
      <c r="N210" s="30"/>
      <c r="P210" s="75"/>
      <c r="Q210" s="91"/>
      <c r="R210" s="29"/>
      <c r="S210" s="39">
        <f t="shared" ref="S210:S219" si="99">IF(Suggested="Yes",AA210,AG210)</f>
        <v>365.3</v>
      </c>
      <c r="T210" s="37" t="s">
        <v>42</v>
      </c>
      <c r="U210" s="5" t="str">
        <f>+Instructions!$B$3</f>
        <v>N</v>
      </c>
      <c r="V210" s="52"/>
      <c r="W210" s="56">
        <f>+Instructions!$C$22</f>
        <v>0</v>
      </c>
      <c r="X210" s="17">
        <f t="shared" ref="X210:X219" si="100">ROUND($AA210*(1-W210)+0.004999,2)</f>
        <v>365.3</v>
      </c>
      <c r="Y210" s="52"/>
      <c r="Z210" s="6" t="s">
        <v>473</v>
      </c>
      <c r="AA210" s="39">
        <v>365.3</v>
      </c>
      <c r="AB210" s="60">
        <f t="shared" ref="AB210:AB219" si="101">+W210</f>
        <v>0</v>
      </c>
      <c r="AC210" s="17">
        <f t="shared" ref="AC210:AC219" si="102">+X210</f>
        <v>365.3</v>
      </c>
      <c r="AD210" s="12">
        <f t="shared" ref="AD210:AD219" si="103">(AG210-AC210)/AG210</f>
        <v>0</v>
      </c>
      <c r="AE210" s="126"/>
      <c r="AF210" s="133">
        <v>1</v>
      </c>
      <c r="AG210" s="38">
        <f t="shared" ref="AG210:AG219" si="104">SUM(AJ210:AL210)+AE210</f>
        <v>365.3</v>
      </c>
      <c r="AH210" s="52"/>
      <c r="AJ210" s="17">
        <f t="shared" ref="AJ210:AJ219" si="105">ROUND(AC210/(1-VLOOKUP(AF210,Group,2,FALSE)),2)</f>
        <v>365.3</v>
      </c>
      <c r="AK210" s="17">
        <f t="shared" ref="AK210:AK219" si="106">IF(VLOOKUP(AF210,Group,5,FALSE)="YES",VLOOKUP(ROUND(ROUND(AJ210,1)-AJ210,2),Round,2,FALSE)+VLOOKUP(AF210,Group,6,FALSE),0)</f>
        <v>0</v>
      </c>
      <c r="AL210" s="17">
        <f t="shared" ref="AL210:AL219" si="107">IF(VLOOKUP(AF210,Group,7,FALSE)="",0,ROUND(AJ210-0.04999,1)-AJ210+AM210)</f>
        <v>0</v>
      </c>
      <c r="AM210" s="17" t="str">
        <f t="shared" ref="AM210:AM219" si="108">IF(VLOOKUP(AF210,Group,7,FALSE)="","",VLOOKUP(AF210,Group,7,FALSE))</f>
        <v/>
      </c>
      <c r="AO210" s="31" t="s">
        <v>54</v>
      </c>
    </row>
    <row r="211" spans="2:41" s="3" customFormat="1" ht="9.9499999999999993" customHeight="1" x14ac:dyDescent="0.2">
      <c r="B211" s="118" t="s">
        <v>256</v>
      </c>
      <c r="D211" s="40"/>
      <c r="E211" s="75" t="s">
        <v>155</v>
      </c>
      <c r="F211" s="75"/>
      <c r="G211" s="30" t="s">
        <v>165</v>
      </c>
      <c r="H211" s="30"/>
      <c r="I211" s="176">
        <v>2.2999999999999998</v>
      </c>
      <c r="J211" s="30"/>
      <c r="K211" s="30"/>
      <c r="L211" s="30"/>
      <c r="M211" s="30"/>
      <c r="N211" s="30"/>
      <c r="P211" s="75"/>
      <c r="Q211" s="91"/>
      <c r="R211" s="29"/>
      <c r="S211" s="39">
        <f t="shared" si="99"/>
        <v>394.1</v>
      </c>
      <c r="T211" s="37" t="s">
        <v>42</v>
      </c>
      <c r="U211" s="5" t="str">
        <f>+Instructions!$B$3</f>
        <v>N</v>
      </c>
      <c r="V211" s="52"/>
      <c r="W211" s="56">
        <f>+Instructions!$C$22</f>
        <v>0</v>
      </c>
      <c r="X211" s="17">
        <f t="shared" si="100"/>
        <v>394.1</v>
      </c>
      <c r="Y211" s="52"/>
      <c r="Z211" s="6" t="s">
        <v>473</v>
      </c>
      <c r="AA211" s="39">
        <v>394.1</v>
      </c>
      <c r="AB211" s="60">
        <f t="shared" si="101"/>
        <v>0</v>
      </c>
      <c r="AC211" s="17">
        <f t="shared" si="102"/>
        <v>394.1</v>
      </c>
      <c r="AD211" s="12">
        <f t="shared" si="103"/>
        <v>0</v>
      </c>
      <c r="AE211" s="126"/>
      <c r="AF211" s="133">
        <v>1</v>
      </c>
      <c r="AG211" s="38">
        <f t="shared" si="104"/>
        <v>394.1</v>
      </c>
      <c r="AH211" s="52"/>
      <c r="AJ211" s="17">
        <f t="shared" si="105"/>
        <v>394.1</v>
      </c>
      <c r="AK211" s="17">
        <f t="shared" si="106"/>
        <v>0</v>
      </c>
      <c r="AL211" s="17">
        <f t="shared" si="107"/>
        <v>0</v>
      </c>
      <c r="AM211" s="17" t="str">
        <f t="shared" si="108"/>
        <v/>
      </c>
      <c r="AO211" s="31" t="s">
        <v>54</v>
      </c>
    </row>
    <row r="212" spans="2:41" s="3" customFormat="1" ht="9.9499999999999993" customHeight="1" x14ac:dyDescent="0.2">
      <c r="B212" s="120" t="s">
        <v>419</v>
      </c>
      <c r="D212" s="40"/>
      <c r="E212" s="75" t="s">
        <v>156</v>
      </c>
      <c r="F212" s="75"/>
      <c r="G212" s="30" t="s">
        <v>166</v>
      </c>
      <c r="H212" s="30"/>
      <c r="I212" s="176">
        <v>2.7</v>
      </c>
      <c r="J212" s="30"/>
      <c r="K212" s="30"/>
      <c r="L212" s="30"/>
      <c r="M212" s="30"/>
      <c r="N212" s="30"/>
      <c r="P212" s="75"/>
      <c r="Q212" s="91"/>
      <c r="R212" s="29"/>
      <c r="S212" s="39">
        <f t="shared" si="99"/>
        <v>423.3</v>
      </c>
      <c r="T212" s="37" t="s">
        <v>42</v>
      </c>
      <c r="U212" s="5" t="str">
        <f>+Instructions!$B$3</f>
        <v>N</v>
      </c>
      <c r="V212" s="52"/>
      <c r="W212" s="56">
        <f>+Instructions!$C$22</f>
        <v>0</v>
      </c>
      <c r="X212" s="17">
        <f t="shared" si="100"/>
        <v>423.3</v>
      </c>
      <c r="Y212" s="52"/>
      <c r="Z212" s="6" t="s">
        <v>473</v>
      </c>
      <c r="AA212" s="39">
        <v>423.3</v>
      </c>
      <c r="AB212" s="60">
        <f t="shared" si="101"/>
        <v>0</v>
      </c>
      <c r="AC212" s="17">
        <f t="shared" si="102"/>
        <v>423.3</v>
      </c>
      <c r="AD212" s="12">
        <f t="shared" si="103"/>
        <v>0</v>
      </c>
      <c r="AE212" s="126"/>
      <c r="AF212" s="136">
        <v>4</v>
      </c>
      <c r="AG212" s="113">
        <f t="shared" si="104"/>
        <v>423.3</v>
      </c>
      <c r="AH212" s="52"/>
      <c r="AJ212" s="17">
        <f t="shared" si="105"/>
        <v>423.3</v>
      </c>
      <c r="AK212" s="17">
        <f t="shared" si="106"/>
        <v>0</v>
      </c>
      <c r="AL212" s="17">
        <f t="shared" si="107"/>
        <v>0</v>
      </c>
      <c r="AM212" s="17" t="str">
        <f t="shared" si="108"/>
        <v/>
      </c>
      <c r="AO212" s="31" t="s">
        <v>54</v>
      </c>
    </row>
    <row r="213" spans="2:41" s="3" customFormat="1" ht="9.9499999999999993" customHeight="1" x14ac:dyDescent="0.2">
      <c r="B213" s="118" t="s">
        <v>256</v>
      </c>
      <c r="D213" s="40"/>
      <c r="E213" s="75" t="s">
        <v>157</v>
      </c>
      <c r="F213" s="75"/>
      <c r="G213" s="30" t="s">
        <v>167</v>
      </c>
      <c r="H213" s="30"/>
      <c r="I213" s="176">
        <v>3.2</v>
      </c>
      <c r="J213" s="30"/>
      <c r="K213" s="30"/>
      <c r="L213" s="30"/>
      <c r="M213" s="30"/>
      <c r="N213" s="30"/>
      <c r="P213" s="75"/>
      <c r="Q213" s="91"/>
      <c r="R213" s="29"/>
      <c r="S213" s="39">
        <f t="shared" si="99"/>
        <v>433.8</v>
      </c>
      <c r="T213" s="37" t="s">
        <v>42</v>
      </c>
      <c r="U213" s="5" t="str">
        <f>+Instructions!$B$3</f>
        <v>N</v>
      </c>
      <c r="V213" s="52"/>
      <c r="W213" s="56">
        <f>+Instructions!$C$22</f>
        <v>0</v>
      </c>
      <c r="X213" s="17">
        <f t="shared" si="100"/>
        <v>433.8</v>
      </c>
      <c r="Y213" s="52"/>
      <c r="Z213" s="6" t="s">
        <v>473</v>
      </c>
      <c r="AA213" s="39">
        <v>433.8</v>
      </c>
      <c r="AB213" s="60">
        <f t="shared" si="101"/>
        <v>0</v>
      </c>
      <c r="AC213" s="17">
        <f t="shared" si="102"/>
        <v>433.8</v>
      </c>
      <c r="AD213" s="12">
        <f t="shared" si="103"/>
        <v>0</v>
      </c>
      <c r="AE213" s="126"/>
      <c r="AF213" s="133">
        <v>1</v>
      </c>
      <c r="AG213" s="38">
        <f t="shared" si="104"/>
        <v>433.8</v>
      </c>
      <c r="AH213" s="52"/>
      <c r="AJ213" s="17">
        <f t="shared" si="105"/>
        <v>433.8</v>
      </c>
      <c r="AK213" s="17">
        <f t="shared" si="106"/>
        <v>0</v>
      </c>
      <c r="AL213" s="17">
        <f t="shared" si="107"/>
        <v>0</v>
      </c>
      <c r="AM213" s="17" t="str">
        <f t="shared" si="108"/>
        <v/>
      </c>
      <c r="AO213" s="31" t="s">
        <v>54</v>
      </c>
    </row>
    <row r="214" spans="2:41" s="3" customFormat="1" ht="9.9499999999999993" customHeight="1" x14ac:dyDescent="0.2">
      <c r="B214" s="120" t="s">
        <v>419</v>
      </c>
      <c r="D214" s="40"/>
      <c r="E214" s="75" t="s">
        <v>158</v>
      </c>
      <c r="F214" s="75"/>
      <c r="G214" s="30" t="s">
        <v>168</v>
      </c>
      <c r="H214" s="30"/>
      <c r="I214" s="176">
        <v>3.6</v>
      </c>
      <c r="J214" s="30"/>
      <c r="K214" s="30"/>
      <c r="L214" s="30"/>
      <c r="M214" s="30"/>
      <c r="N214" s="30"/>
      <c r="P214" s="75"/>
      <c r="Q214" s="91"/>
      <c r="R214" s="29"/>
      <c r="S214" s="39">
        <f t="shared" si="99"/>
        <v>521.54999999999995</v>
      </c>
      <c r="T214" s="37" t="s">
        <v>42</v>
      </c>
      <c r="U214" s="5" t="str">
        <f>+Instructions!$B$3</f>
        <v>N</v>
      </c>
      <c r="V214" s="52"/>
      <c r="W214" s="56">
        <f>+Instructions!$C$22</f>
        <v>0</v>
      </c>
      <c r="X214" s="17">
        <f t="shared" si="100"/>
        <v>521.54999999999995</v>
      </c>
      <c r="Y214" s="52"/>
      <c r="Z214" s="6" t="s">
        <v>473</v>
      </c>
      <c r="AA214" s="39">
        <v>521.54999999999995</v>
      </c>
      <c r="AB214" s="60">
        <f t="shared" si="101"/>
        <v>0</v>
      </c>
      <c r="AC214" s="17">
        <f t="shared" si="102"/>
        <v>521.54999999999995</v>
      </c>
      <c r="AD214" s="12">
        <f t="shared" si="103"/>
        <v>0</v>
      </c>
      <c r="AE214" s="126"/>
      <c r="AF214" s="136">
        <v>4</v>
      </c>
      <c r="AG214" s="113">
        <f t="shared" si="104"/>
        <v>521.54999999999995</v>
      </c>
      <c r="AH214" s="52"/>
      <c r="AJ214" s="17">
        <f t="shared" si="105"/>
        <v>521.54999999999995</v>
      </c>
      <c r="AK214" s="17">
        <f t="shared" si="106"/>
        <v>0</v>
      </c>
      <c r="AL214" s="17">
        <f t="shared" si="107"/>
        <v>0</v>
      </c>
      <c r="AM214" s="17" t="str">
        <f t="shared" si="108"/>
        <v/>
      </c>
      <c r="AO214" s="31" t="s">
        <v>54</v>
      </c>
    </row>
    <row r="215" spans="2:41" s="3" customFormat="1" ht="9.9499999999999993" customHeight="1" x14ac:dyDescent="0.2">
      <c r="B215" s="120" t="s">
        <v>419</v>
      </c>
      <c r="D215" s="40"/>
      <c r="E215" s="75" t="s">
        <v>159</v>
      </c>
      <c r="F215" s="75"/>
      <c r="G215" s="30" t="s">
        <v>169</v>
      </c>
      <c r="H215" s="30"/>
      <c r="I215" s="176">
        <v>4.5</v>
      </c>
      <c r="J215" s="30"/>
      <c r="K215" s="30"/>
      <c r="L215" s="30"/>
      <c r="M215" s="30"/>
      <c r="N215" s="30"/>
      <c r="P215" s="75"/>
      <c r="Q215" s="91"/>
      <c r="R215" s="29"/>
      <c r="S215" s="39">
        <f t="shared" si="99"/>
        <v>578.35</v>
      </c>
      <c r="T215" s="37" t="s">
        <v>42</v>
      </c>
      <c r="U215" s="5" t="str">
        <f>+Instructions!$B$3</f>
        <v>N</v>
      </c>
      <c r="V215" s="52"/>
      <c r="W215" s="56">
        <f>+Instructions!$C$22</f>
        <v>0</v>
      </c>
      <c r="X215" s="17">
        <f t="shared" si="100"/>
        <v>578.35</v>
      </c>
      <c r="Y215" s="52"/>
      <c r="Z215" s="6" t="s">
        <v>473</v>
      </c>
      <c r="AA215" s="39">
        <v>578.35</v>
      </c>
      <c r="AB215" s="60">
        <f t="shared" si="101"/>
        <v>0</v>
      </c>
      <c r="AC215" s="17">
        <f t="shared" si="102"/>
        <v>578.35</v>
      </c>
      <c r="AD215" s="12">
        <f t="shared" si="103"/>
        <v>0</v>
      </c>
      <c r="AE215" s="126"/>
      <c r="AF215" s="136">
        <v>4</v>
      </c>
      <c r="AG215" s="113">
        <f t="shared" si="104"/>
        <v>578.35</v>
      </c>
      <c r="AH215" s="52"/>
      <c r="AJ215" s="17">
        <f t="shared" si="105"/>
        <v>578.35</v>
      </c>
      <c r="AK215" s="17">
        <f t="shared" si="106"/>
        <v>0</v>
      </c>
      <c r="AL215" s="17">
        <f t="shared" si="107"/>
        <v>0</v>
      </c>
      <c r="AM215" s="17" t="str">
        <f t="shared" si="108"/>
        <v/>
      </c>
      <c r="AO215" s="31" t="s">
        <v>54</v>
      </c>
    </row>
    <row r="216" spans="2:41" s="3" customFormat="1" ht="9.9499999999999993" customHeight="1" x14ac:dyDescent="0.2">
      <c r="B216" s="118" t="s">
        <v>256</v>
      </c>
      <c r="D216" s="40"/>
      <c r="E216" s="75" t="s">
        <v>160</v>
      </c>
      <c r="F216" s="75"/>
      <c r="G216" s="30" t="s">
        <v>170</v>
      </c>
      <c r="H216" s="30"/>
      <c r="I216" s="176">
        <v>5.4</v>
      </c>
      <c r="J216" s="30"/>
      <c r="K216" s="30"/>
      <c r="L216" s="146"/>
      <c r="M216" s="30"/>
      <c r="N216" s="30"/>
      <c r="P216" s="75"/>
      <c r="Q216" s="91"/>
      <c r="R216" s="29"/>
      <c r="S216" s="39">
        <f t="shared" si="99"/>
        <v>692.65</v>
      </c>
      <c r="T216" s="37" t="s">
        <v>42</v>
      </c>
      <c r="U216" s="5" t="str">
        <f>+Instructions!$B$3</f>
        <v>N</v>
      </c>
      <c r="V216" s="52"/>
      <c r="W216" s="56">
        <f>+Instructions!$C$22</f>
        <v>0</v>
      </c>
      <c r="X216" s="17">
        <f t="shared" si="100"/>
        <v>692.65</v>
      </c>
      <c r="Y216" s="52"/>
      <c r="Z216" s="6" t="s">
        <v>473</v>
      </c>
      <c r="AA216" s="39">
        <v>692.65</v>
      </c>
      <c r="AB216" s="60">
        <f t="shared" si="101"/>
        <v>0</v>
      </c>
      <c r="AC216" s="17">
        <f t="shared" si="102"/>
        <v>692.65</v>
      </c>
      <c r="AD216" s="12">
        <f t="shared" si="103"/>
        <v>0</v>
      </c>
      <c r="AE216" s="126"/>
      <c r="AF216" s="133">
        <v>1</v>
      </c>
      <c r="AG216" s="38">
        <f t="shared" si="104"/>
        <v>692.65</v>
      </c>
      <c r="AH216" s="52"/>
      <c r="AJ216" s="17">
        <f t="shared" si="105"/>
        <v>692.65</v>
      </c>
      <c r="AK216" s="17">
        <f t="shared" si="106"/>
        <v>0</v>
      </c>
      <c r="AL216" s="17">
        <f t="shared" si="107"/>
        <v>0</v>
      </c>
      <c r="AM216" s="17" t="str">
        <f t="shared" si="108"/>
        <v/>
      </c>
      <c r="AO216" s="31" t="s">
        <v>54</v>
      </c>
    </row>
    <row r="217" spans="2:41" s="3" customFormat="1" ht="9.9499999999999993" customHeight="1" x14ac:dyDescent="0.2">
      <c r="B217" s="118" t="s">
        <v>256</v>
      </c>
      <c r="D217" s="40"/>
      <c r="E217" s="75" t="s">
        <v>161</v>
      </c>
      <c r="F217" s="75"/>
      <c r="G217" s="30" t="s">
        <v>171</v>
      </c>
      <c r="H217" s="30"/>
      <c r="I217" s="176">
        <v>6.3</v>
      </c>
      <c r="J217" s="30"/>
      <c r="K217" s="30"/>
      <c r="L217" s="30"/>
      <c r="M217" s="30"/>
      <c r="N217" s="30"/>
      <c r="P217" s="75"/>
      <c r="Q217" s="91"/>
      <c r="R217" s="29"/>
      <c r="S217" s="39">
        <f t="shared" si="99"/>
        <v>805.6</v>
      </c>
      <c r="T217" s="37" t="s">
        <v>42</v>
      </c>
      <c r="U217" s="5" t="str">
        <f>+Instructions!$B$3</f>
        <v>N</v>
      </c>
      <c r="V217" s="52"/>
      <c r="W217" s="56">
        <f>+Instructions!$C$22</f>
        <v>0</v>
      </c>
      <c r="X217" s="17">
        <f t="shared" si="100"/>
        <v>805.6</v>
      </c>
      <c r="Y217" s="52"/>
      <c r="Z217" s="6" t="s">
        <v>473</v>
      </c>
      <c r="AA217" s="39">
        <v>805.6</v>
      </c>
      <c r="AB217" s="60">
        <f t="shared" si="101"/>
        <v>0</v>
      </c>
      <c r="AC217" s="17">
        <f t="shared" si="102"/>
        <v>805.6</v>
      </c>
      <c r="AD217" s="12">
        <f t="shared" si="103"/>
        <v>0</v>
      </c>
      <c r="AE217" s="126"/>
      <c r="AF217" s="133">
        <v>1</v>
      </c>
      <c r="AG217" s="38">
        <f t="shared" si="104"/>
        <v>805.6</v>
      </c>
      <c r="AH217" s="52"/>
      <c r="AJ217" s="17">
        <f t="shared" si="105"/>
        <v>805.6</v>
      </c>
      <c r="AK217" s="17">
        <f t="shared" si="106"/>
        <v>0</v>
      </c>
      <c r="AL217" s="17">
        <f t="shared" si="107"/>
        <v>0</v>
      </c>
      <c r="AM217" s="17" t="str">
        <f t="shared" si="108"/>
        <v/>
      </c>
      <c r="AO217" s="31" t="s">
        <v>54</v>
      </c>
    </row>
    <row r="218" spans="2:41" s="3" customFormat="1" ht="9.9499999999999993" customHeight="1" x14ac:dyDescent="0.2">
      <c r="B218" s="118" t="s">
        <v>256</v>
      </c>
      <c r="D218" s="40"/>
      <c r="E218" s="75" t="s">
        <v>162</v>
      </c>
      <c r="F218" s="75"/>
      <c r="G218" s="30" t="s">
        <v>172</v>
      </c>
      <c r="H218" s="30"/>
      <c r="I218" s="176">
        <v>7.2</v>
      </c>
      <c r="J218" s="30"/>
      <c r="K218" s="30"/>
      <c r="L218" s="30"/>
      <c r="M218" s="30"/>
      <c r="N218" s="30"/>
      <c r="P218" s="75"/>
      <c r="Q218" s="91"/>
      <c r="R218" s="29"/>
      <c r="S218" s="39">
        <f t="shared" si="99"/>
        <v>917.25</v>
      </c>
      <c r="T218" s="37" t="s">
        <v>42</v>
      </c>
      <c r="U218" s="5" t="str">
        <f>+Instructions!$B$3</f>
        <v>N</v>
      </c>
      <c r="V218" s="52"/>
      <c r="W218" s="56">
        <f>+Instructions!$C$22</f>
        <v>0</v>
      </c>
      <c r="X218" s="17">
        <f t="shared" si="100"/>
        <v>917.25</v>
      </c>
      <c r="Y218" s="52"/>
      <c r="Z218" s="6" t="s">
        <v>473</v>
      </c>
      <c r="AA218" s="39">
        <v>917.25</v>
      </c>
      <c r="AB218" s="60">
        <f t="shared" si="101"/>
        <v>0</v>
      </c>
      <c r="AC218" s="17">
        <f t="shared" si="102"/>
        <v>917.25</v>
      </c>
      <c r="AD218" s="12">
        <f t="shared" si="103"/>
        <v>0</v>
      </c>
      <c r="AE218" s="126"/>
      <c r="AF218" s="133">
        <v>1</v>
      </c>
      <c r="AG218" s="38">
        <f t="shared" si="104"/>
        <v>917.25</v>
      </c>
      <c r="AH218" s="52"/>
      <c r="AJ218" s="17">
        <f t="shared" si="105"/>
        <v>917.25</v>
      </c>
      <c r="AK218" s="17">
        <f t="shared" si="106"/>
        <v>0</v>
      </c>
      <c r="AL218" s="17">
        <f t="shared" si="107"/>
        <v>0</v>
      </c>
      <c r="AM218" s="17" t="str">
        <f t="shared" si="108"/>
        <v/>
      </c>
      <c r="AO218" s="31" t="s">
        <v>54</v>
      </c>
    </row>
    <row r="219" spans="2:41" s="3" customFormat="1" ht="9.9499999999999993" customHeight="1" x14ac:dyDescent="0.2">
      <c r="B219" s="118" t="s">
        <v>256</v>
      </c>
      <c r="D219" s="40"/>
      <c r="E219" s="75" t="s">
        <v>163</v>
      </c>
      <c r="F219" s="75"/>
      <c r="G219" s="30" t="s">
        <v>173</v>
      </c>
      <c r="H219" s="30"/>
      <c r="I219" s="176">
        <v>8.1</v>
      </c>
      <c r="J219" s="30"/>
      <c r="K219" s="30"/>
      <c r="L219" s="30"/>
      <c r="M219" s="30"/>
      <c r="N219" s="30"/>
      <c r="P219" s="75"/>
      <c r="Q219" s="91"/>
      <c r="R219" s="29"/>
      <c r="S219" s="39">
        <f t="shared" si="99"/>
        <v>1029.2</v>
      </c>
      <c r="T219" s="37" t="s">
        <v>42</v>
      </c>
      <c r="U219" s="5" t="str">
        <f>+Instructions!$B$3</f>
        <v>N</v>
      </c>
      <c r="V219" s="52"/>
      <c r="W219" s="56">
        <f>+Instructions!$C$22</f>
        <v>0</v>
      </c>
      <c r="X219" s="17">
        <f t="shared" si="100"/>
        <v>1029.2</v>
      </c>
      <c r="Y219" s="52"/>
      <c r="Z219" s="6" t="s">
        <v>473</v>
      </c>
      <c r="AA219" s="39">
        <v>1029.2</v>
      </c>
      <c r="AB219" s="60">
        <f t="shared" si="101"/>
        <v>0</v>
      </c>
      <c r="AC219" s="17">
        <f t="shared" si="102"/>
        <v>1029.2</v>
      </c>
      <c r="AD219" s="12">
        <f t="shared" si="103"/>
        <v>0</v>
      </c>
      <c r="AE219" s="126"/>
      <c r="AF219" s="133">
        <v>1</v>
      </c>
      <c r="AG219" s="38">
        <f t="shared" si="104"/>
        <v>1029.2</v>
      </c>
      <c r="AH219" s="52"/>
      <c r="AJ219" s="17">
        <f t="shared" si="105"/>
        <v>1029.2</v>
      </c>
      <c r="AK219" s="17">
        <f t="shared" si="106"/>
        <v>0</v>
      </c>
      <c r="AL219" s="17">
        <f t="shared" si="107"/>
        <v>0</v>
      </c>
      <c r="AM219" s="17" t="str">
        <f t="shared" si="108"/>
        <v/>
      </c>
      <c r="AO219" s="31" t="s">
        <v>54</v>
      </c>
    </row>
    <row r="220" spans="2:41" s="3" customFormat="1" ht="3" customHeight="1" x14ac:dyDescent="0.2">
      <c r="I220" s="177"/>
      <c r="P220" s="75"/>
      <c r="Q220" s="91"/>
      <c r="R220" s="6"/>
      <c r="S220" s="39"/>
      <c r="T220" s="6"/>
      <c r="U220" s="5"/>
      <c r="V220" s="52"/>
      <c r="W220" s="56"/>
      <c r="X220" s="15"/>
      <c r="Y220" s="52"/>
      <c r="Z220" s="39"/>
      <c r="AA220" s="39"/>
      <c r="AB220" s="55"/>
      <c r="AC220" s="17"/>
      <c r="AD220" s="15"/>
      <c r="AE220" s="65"/>
      <c r="AF220" s="129"/>
      <c r="AG220" s="39"/>
      <c r="AH220" s="52"/>
      <c r="AJ220" s="17"/>
      <c r="AK220" s="17"/>
      <c r="AL220" s="17"/>
      <c r="AM220" s="17"/>
      <c r="AO220" s="31" t="s">
        <v>54</v>
      </c>
    </row>
    <row r="221" spans="2:41" s="3" customFormat="1" ht="9.9499999999999993" customHeight="1" x14ac:dyDescent="0.2">
      <c r="B221" s="118" t="s">
        <v>256</v>
      </c>
      <c r="D221" s="40"/>
      <c r="E221" s="75" t="s">
        <v>174</v>
      </c>
      <c r="F221" s="75"/>
      <c r="G221" s="30" t="s">
        <v>185</v>
      </c>
      <c r="H221" s="30"/>
      <c r="I221" s="176">
        <v>2</v>
      </c>
      <c r="J221" s="30"/>
      <c r="K221" s="30"/>
      <c r="L221" s="146"/>
      <c r="M221" s="30" t="s">
        <v>81</v>
      </c>
      <c r="N221" s="30"/>
      <c r="P221" s="75"/>
      <c r="Q221" s="91"/>
      <c r="R221" s="29"/>
      <c r="S221" s="39">
        <f t="shared" ref="S221:S231" si="109">IF(Suggested="Yes",AA221,AG221)</f>
        <v>372.9</v>
      </c>
      <c r="T221" s="37" t="s">
        <v>42</v>
      </c>
      <c r="U221" s="5" t="str">
        <f>+Instructions!$B$3</f>
        <v>N</v>
      </c>
      <c r="V221" s="52"/>
      <c r="W221" s="56">
        <f>+Instructions!$C$22</f>
        <v>0</v>
      </c>
      <c r="X221" s="17">
        <f t="shared" ref="X221:X231" si="110">ROUND($AA221*(1-W221)+0.004999,2)</f>
        <v>372.9</v>
      </c>
      <c r="Y221" s="52"/>
      <c r="Z221" s="6" t="s">
        <v>473</v>
      </c>
      <c r="AA221" s="39">
        <v>372.9</v>
      </c>
      <c r="AB221" s="60">
        <f t="shared" ref="AB221:AB233" si="111">+W221</f>
        <v>0</v>
      </c>
      <c r="AC221" s="17">
        <f t="shared" ref="AC221:AC233" si="112">+X221</f>
        <v>372.9</v>
      </c>
      <c r="AD221" s="12">
        <f t="shared" ref="AD221:AD233" si="113">(AG221-AC221)/AG221</f>
        <v>0</v>
      </c>
      <c r="AE221" s="126"/>
      <c r="AF221" s="133">
        <v>1</v>
      </c>
      <c r="AG221" s="38">
        <f t="shared" ref="AG221:AG233" si="114">SUM(AJ221:AL221)+AE221</f>
        <v>372.9</v>
      </c>
      <c r="AH221" s="52"/>
      <c r="AJ221" s="17">
        <f t="shared" ref="AJ221:AJ233" si="115">ROUND(AC221/(1-VLOOKUP(AF221,Group,2,FALSE)),2)</f>
        <v>372.9</v>
      </c>
      <c r="AK221" s="17">
        <f t="shared" ref="AK221:AK233" si="116">IF(VLOOKUP(AF221,Group,5,FALSE)="YES",VLOOKUP(ROUND(ROUND(AJ221,1)-AJ221,2),Round,2,FALSE)+VLOOKUP(AF221,Group,6,FALSE),0)</f>
        <v>0</v>
      </c>
      <c r="AL221" s="17">
        <f t="shared" ref="AL221:AL233" si="117">IF(VLOOKUP(AF221,Group,7,FALSE)="",0,ROUND(AJ221-0.04999,1)-AJ221+AM221)</f>
        <v>0</v>
      </c>
      <c r="AM221" s="17" t="str">
        <f t="shared" ref="AM221:AM233" si="118">IF(VLOOKUP(AF221,Group,7,FALSE)="","",VLOOKUP(AF221,Group,7,FALSE))</f>
        <v/>
      </c>
      <c r="AO221" s="31" t="s">
        <v>54</v>
      </c>
    </row>
    <row r="222" spans="2:41" s="3" customFormat="1" ht="9.9499999999999993" customHeight="1" x14ac:dyDescent="0.2">
      <c r="B222" s="118" t="s">
        <v>256</v>
      </c>
      <c r="D222" s="40"/>
      <c r="E222" s="75" t="s">
        <v>175</v>
      </c>
      <c r="F222" s="75"/>
      <c r="G222" s="30" t="s">
        <v>186</v>
      </c>
      <c r="H222" s="30"/>
      <c r="I222" s="176">
        <v>2.5</v>
      </c>
      <c r="J222" s="30"/>
      <c r="K222" s="30"/>
      <c r="L222" s="30"/>
      <c r="M222" s="30"/>
      <c r="N222" s="30"/>
      <c r="P222" s="75"/>
      <c r="Q222" s="91"/>
      <c r="R222" s="29"/>
      <c r="S222" s="39">
        <f t="shared" si="109"/>
        <v>412.4</v>
      </c>
      <c r="T222" s="37" t="s">
        <v>42</v>
      </c>
      <c r="U222" s="5" t="str">
        <f>+Instructions!$B$3</f>
        <v>N</v>
      </c>
      <c r="V222" s="52"/>
      <c r="W222" s="56">
        <f>+Instructions!$C$22</f>
        <v>0</v>
      </c>
      <c r="X222" s="17">
        <f t="shared" si="110"/>
        <v>412.4</v>
      </c>
      <c r="Y222" s="52"/>
      <c r="Z222" s="6" t="s">
        <v>473</v>
      </c>
      <c r="AA222" s="39">
        <v>412.4</v>
      </c>
      <c r="AB222" s="60">
        <f t="shared" si="111"/>
        <v>0</v>
      </c>
      <c r="AC222" s="17">
        <f t="shared" si="112"/>
        <v>412.4</v>
      </c>
      <c r="AD222" s="12">
        <f t="shared" si="113"/>
        <v>0</v>
      </c>
      <c r="AE222" s="126"/>
      <c r="AF222" s="133">
        <v>1</v>
      </c>
      <c r="AG222" s="38">
        <f t="shared" si="114"/>
        <v>412.4</v>
      </c>
      <c r="AH222" s="52"/>
      <c r="AJ222" s="17">
        <f t="shared" si="115"/>
        <v>412.4</v>
      </c>
      <c r="AK222" s="17">
        <f t="shared" si="116"/>
        <v>0</v>
      </c>
      <c r="AL222" s="17">
        <f t="shared" si="117"/>
        <v>0</v>
      </c>
      <c r="AM222" s="17" t="str">
        <f t="shared" si="118"/>
        <v/>
      </c>
      <c r="AO222" s="31" t="s">
        <v>54</v>
      </c>
    </row>
    <row r="223" spans="2:41" s="3" customFormat="1" ht="9.9499999999999993" customHeight="1" x14ac:dyDescent="0.2">
      <c r="B223" s="120" t="s">
        <v>419</v>
      </c>
      <c r="D223" s="40"/>
      <c r="E223" s="75" t="s">
        <v>176</v>
      </c>
      <c r="F223" s="75"/>
      <c r="G223" s="30" t="s">
        <v>187</v>
      </c>
      <c r="H223" s="30"/>
      <c r="I223" s="176">
        <v>3</v>
      </c>
      <c r="J223" s="30"/>
      <c r="K223" s="30"/>
      <c r="L223" s="30"/>
      <c r="M223" s="30"/>
      <c r="N223" s="30"/>
      <c r="P223" s="75"/>
      <c r="Q223" s="91"/>
      <c r="R223" s="29"/>
      <c r="S223" s="39">
        <f t="shared" si="109"/>
        <v>421.15</v>
      </c>
      <c r="T223" s="37" t="s">
        <v>42</v>
      </c>
      <c r="U223" s="5" t="str">
        <f>+Instructions!$B$3</f>
        <v>N</v>
      </c>
      <c r="V223" s="52"/>
      <c r="W223" s="56">
        <f>+Instructions!$C$22</f>
        <v>0</v>
      </c>
      <c r="X223" s="17">
        <f t="shared" si="110"/>
        <v>421.15</v>
      </c>
      <c r="Y223" s="52"/>
      <c r="Z223" s="6" t="s">
        <v>473</v>
      </c>
      <c r="AA223" s="39">
        <v>421.15</v>
      </c>
      <c r="AB223" s="60">
        <f t="shared" si="111"/>
        <v>0</v>
      </c>
      <c r="AC223" s="17">
        <f t="shared" si="112"/>
        <v>421.15</v>
      </c>
      <c r="AD223" s="12">
        <f t="shared" si="113"/>
        <v>0</v>
      </c>
      <c r="AE223" s="126"/>
      <c r="AF223" s="136">
        <v>4</v>
      </c>
      <c r="AG223" s="113">
        <f t="shared" si="114"/>
        <v>421.15</v>
      </c>
      <c r="AH223" s="52"/>
      <c r="AJ223" s="17">
        <f t="shared" si="115"/>
        <v>421.15</v>
      </c>
      <c r="AK223" s="17">
        <f t="shared" si="116"/>
        <v>0</v>
      </c>
      <c r="AL223" s="17">
        <f t="shared" si="117"/>
        <v>0</v>
      </c>
      <c r="AM223" s="17" t="str">
        <f t="shared" si="118"/>
        <v/>
      </c>
      <c r="AO223" s="31" t="s">
        <v>54</v>
      </c>
    </row>
    <row r="224" spans="2:41" s="3" customFormat="1" ht="9.9499999999999993" customHeight="1" x14ac:dyDescent="0.2">
      <c r="B224" s="120" t="s">
        <v>419</v>
      </c>
      <c r="D224" s="40"/>
      <c r="E224" s="75" t="s">
        <v>177</v>
      </c>
      <c r="F224" s="75"/>
      <c r="G224" s="30" t="s">
        <v>188</v>
      </c>
      <c r="H224" s="30"/>
      <c r="I224" s="176">
        <v>3.4</v>
      </c>
      <c r="J224" s="30"/>
      <c r="K224" s="30"/>
      <c r="L224" s="30"/>
      <c r="M224" s="30"/>
      <c r="N224" s="30"/>
      <c r="P224" s="75"/>
      <c r="Q224" s="91"/>
      <c r="R224" s="29"/>
      <c r="S224" s="39">
        <f t="shared" si="109"/>
        <v>454.2</v>
      </c>
      <c r="T224" s="37" t="s">
        <v>42</v>
      </c>
      <c r="U224" s="5" t="str">
        <f>+Instructions!$B$3</f>
        <v>N</v>
      </c>
      <c r="V224" s="52"/>
      <c r="W224" s="56">
        <f>+Instructions!$C$22</f>
        <v>0</v>
      </c>
      <c r="X224" s="17">
        <f t="shared" si="110"/>
        <v>454.2</v>
      </c>
      <c r="Y224" s="52"/>
      <c r="Z224" s="6" t="s">
        <v>473</v>
      </c>
      <c r="AA224" s="39">
        <v>454.2</v>
      </c>
      <c r="AB224" s="60">
        <f t="shared" si="111"/>
        <v>0</v>
      </c>
      <c r="AC224" s="17">
        <f t="shared" si="112"/>
        <v>454.2</v>
      </c>
      <c r="AD224" s="12">
        <f t="shared" si="113"/>
        <v>0</v>
      </c>
      <c r="AE224" s="126"/>
      <c r="AF224" s="136">
        <v>4</v>
      </c>
      <c r="AG224" s="113">
        <f t="shared" si="114"/>
        <v>454.2</v>
      </c>
      <c r="AH224" s="52"/>
      <c r="AJ224" s="17">
        <f t="shared" si="115"/>
        <v>454.2</v>
      </c>
      <c r="AK224" s="17">
        <f t="shared" si="116"/>
        <v>0</v>
      </c>
      <c r="AL224" s="17">
        <f t="shared" si="117"/>
        <v>0</v>
      </c>
      <c r="AM224" s="17" t="str">
        <f t="shared" si="118"/>
        <v/>
      </c>
      <c r="AO224" s="31" t="s">
        <v>54</v>
      </c>
    </row>
    <row r="225" spans="2:41" s="3" customFormat="1" ht="9.9499999999999993" customHeight="1" x14ac:dyDescent="0.2">
      <c r="B225" s="120" t="s">
        <v>419</v>
      </c>
      <c r="D225" s="40"/>
      <c r="E225" s="75" t="s">
        <v>178</v>
      </c>
      <c r="F225" s="75"/>
      <c r="G225" s="30" t="s">
        <v>189</v>
      </c>
      <c r="H225" s="30"/>
      <c r="I225" s="176">
        <v>3.9</v>
      </c>
      <c r="J225" s="30"/>
      <c r="K225" s="30"/>
      <c r="L225" s="30"/>
      <c r="M225" s="30"/>
      <c r="N225" s="30"/>
      <c r="P225" s="75"/>
      <c r="Q225" s="91"/>
      <c r="R225" s="29"/>
      <c r="S225" s="39">
        <f t="shared" si="109"/>
        <v>556.95000000000005</v>
      </c>
      <c r="T225" s="37" t="s">
        <v>42</v>
      </c>
      <c r="U225" s="5" t="str">
        <f>+Instructions!$B$3</f>
        <v>N</v>
      </c>
      <c r="V225" s="52"/>
      <c r="W225" s="56">
        <f>+Instructions!$C$22</f>
        <v>0</v>
      </c>
      <c r="X225" s="17">
        <f t="shared" si="110"/>
        <v>556.95000000000005</v>
      </c>
      <c r="Y225" s="52"/>
      <c r="Z225" s="6" t="s">
        <v>473</v>
      </c>
      <c r="AA225" s="39">
        <v>556.95000000000005</v>
      </c>
      <c r="AB225" s="60">
        <f t="shared" si="111"/>
        <v>0</v>
      </c>
      <c r="AC225" s="17">
        <f t="shared" si="112"/>
        <v>556.95000000000005</v>
      </c>
      <c r="AD225" s="12">
        <f t="shared" si="113"/>
        <v>0</v>
      </c>
      <c r="AE225" s="126"/>
      <c r="AF225" s="136">
        <v>4</v>
      </c>
      <c r="AG225" s="113">
        <f t="shared" si="114"/>
        <v>556.95000000000005</v>
      </c>
      <c r="AH225" s="52"/>
      <c r="AJ225" s="17">
        <f t="shared" si="115"/>
        <v>556.95000000000005</v>
      </c>
      <c r="AK225" s="17">
        <f t="shared" si="116"/>
        <v>0</v>
      </c>
      <c r="AL225" s="17">
        <f t="shared" si="117"/>
        <v>0</v>
      </c>
      <c r="AM225" s="17" t="str">
        <f t="shared" si="118"/>
        <v/>
      </c>
      <c r="AO225" s="31" t="s">
        <v>54</v>
      </c>
    </row>
    <row r="226" spans="2:41" s="3" customFormat="1" ht="9.9499999999999993" customHeight="1" x14ac:dyDescent="0.2">
      <c r="B226" s="120" t="s">
        <v>419</v>
      </c>
      <c r="D226" s="40"/>
      <c r="E226" s="75" t="s">
        <v>179</v>
      </c>
      <c r="F226" s="75"/>
      <c r="G226" s="30" t="s">
        <v>190</v>
      </c>
      <c r="H226" s="30"/>
      <c r="I226" s="176">
        <v>4.9000000000000004</v>
      </c>
      <c r="J226" s="30"/>
      <c r="K226" s="30"/>
      <c r="L226" s="30"/>
      <c r="M226" s="30"/>
      <c r="N226" s="30"/>
      <c r="P226" s="75"/>
      <c r="Q226" s="91"/>
      <c r="R226" s="29"/>
      <c r="S226" s="39">
        <f t="shared" si="109"/>
        <v>628.5</v>
      </c>
      <c r="T226" s="37" t="s">
        <v>42</v>
      </c>
      <c r="U226" s="5" t="str">
        <f>+Instructions!$B$3</f>
        <v>N</v>
      </c>
      <c r="V226" s="52"/>
      <c r="W226" s="56">
        <f>+Instructions!$C$22</f>
        <v>0</v>
      </c>
      <c r="X226" s="17">
        <f t="shared" si="110"/>
        <v>628.5</v>
      </c>
      <c r="Y226" s="52"/>
      <c r="Z226" s="6" t="s">
        <v>473</v>
      </c>
      <c r="AA226" s="39">
        <v>628.5</v>
      </c>
      <c r="AB226" s="60">
        <f t="shared" si="111"/>
        <v>0</v>
      </c>
      <c r="AC226" s="17">
        <f t="shared" si="112"/>
        <v>628.5</v>
      </c>
      <c r="AD226" s="12">
        <f t="shared" si="113"/>
        <v>0</v>
      </c>
      <c r="AE226" s="126"/>
      <c r="AF226" s="136">
        <v>4</v>
      </c>
      <c r="AG226" s="113">
        <f t="shared" si="114"/>
        <v>628.5</v>
      </c>
      <c r="AH226" s="52"/>
      <c r="AJ226" s="17">
        <f t="shared" si="115"/>
        <v>628.5</v>
      </c>
      <c r="AK226" s="17">
        <f t="shared" si="116"/>
        <v>0</v>
      </c>
      <c r="AL226" s="17">
        <f t="shared" si="117"/>
        <v>0</v>
      </c>
      <c r="AM226" s="17" t="str">
        <f t="shared" si="118"/>
        <v/>
      </c>
      <c r="AO226" s="31" t="s">
        <v>54</v>
      </c>
    </row>
    <row r="227" spans="2:41" s="3" customFormat="1" ht="9.9499999999999993" customHeight="1" x14ac:dyDescent="0.2">
      <c r="B227" s="120" t="s">
        <v>419</v>
      </c>
      <c r="D227" s="40"/>
      <c r="E227" s="75" t="s">
        <v>180</v>
      </c>
      <c r="F227" s="75"/>
      <c r="G227" s="30" t="s">
        <v>191</v>
      </c>
      <c r="H227" s="30"/>
      <c r="I227" s="176">
        <v>5.9</v>
      </c>
      <c r="J227" s="30"/>
      <c r="K227" s="30"/>
      <c r="L227" s="30"/>
      <c r="M227" s="30"/>
      <c r="N227" s="30"/>
      <c r="P227" s="75"/>
      <c r="Q227" s="91"/>
      <c r="R227" s="29"/>
      <c r="S227" s="39">
        <f t="shared" si="109"/>
        <v>750.65</v>
      </c>
      <c r="T227" s="37" t="s">
        <v>42</v>
      </c>
      <c r="U227" s="5" t="str">
        <f>+Instructions!$B$3</f>
        <v>N</v>
      </c>
      <c r="V227" s="52"/>
      <c r="W227" s="56">
        <f>+Instructions!$C$22</f>
        <v>0</v>
      </c>
      <c r="X227" s="17">
        <f t="shared" si="110"/>
        <v>750.65</v>
      </c>
      <c r="Y227" s="52"/>
      <c r="Z227" s="6" t="s">
        <v>473</v>
      </c>
      <c r="AA227" s="39">
        <v>750.65</v>
      </c>
      <c r="AB227" s="60">
        <f t="shared" si="111"/>
        <v>0</v>
      </c>
      <c r="AC227" s="17">
        <f t="shared" si="112"/>
        <v>750.65</v>
      </c>
      <c r="AD227" s="12">
        <f t="shared" si="113"/>
        <v>0</v>
      </c>
      <c r="AE227" s="126"/>
      <c r="AF227" s="136">
        <v>4</v>
      </c>
      <c r="AG227" s="113">
        <f t="shared" si="114"/>
        <v>750.65</v>
      </c>
      <c r="AH227" s="52"/>
      <c r="AJ227" s="17">
        <f t="shared" si="115"/>
        <v>750.65</v>
      </c>
      <c r="AK227" s="17">
        <f t="shared" si="116"/>
        <v>0</v>
      </c>
      <c r="AL227" s="17">
        <f t="shared" si="117"/>
        <v>0</v>
      </c>
      <c r="AM227" s="17" t="str">
        <f t="shared" si="118"/>
        <v/>
      </c>
      <c r="AO227" s="31" t="s">
        <v>54</v>
      </c>
    </row>
    <row r="228" spans="2:41" s="3" customFormat="1" ht="9.9499999999999993" customHeight="1" x14ac:dyDescent="0.2">
      <c r="B228" s="118" t="s">
        <v>256</v>
      </c>
      <c r="D228" s="40"/>
      <c r="E228" s="75" t="s">
        <v>181</v>
      </c>
      <c r="F228" s="75"/>
      <c r="G228" s="30" t="s">
        <v>192</v>
      </c>
      <c r="H228" s="30"/>
      <c r="I228" s="176">
        <v>6.9</v>
      </c>
      <c r="J228" s="30"/>
      <c r="K228" s="30"/>
      <c r="L228" s="30"/>
      <c r="M228" s="30"/>
      <c r="N228" s="30"/>
      <c r="P228" s="75"/>
      <c r="Q228" s="91"/>
      <c r="R228" s="29"/>
      <c r="S228" s="39">
        <f t="shared" si="109"/>
        <v>878.55</v>
      </c>
      <c r="T228" s="37" t="s">
        <v>42</v>
      </c>
      <c r="U228" s="5" t="str">
        <f>+Instructions!$B$3</f>
        <v>N</v>
      </c>
      <c r="V228" s="52"/>
      <c r="W228" s="56">
        <f>+Instructions!$C$22</f>
        <v>0</v>
      </c>
      <c r="X228" s="17">
        <f t="shared" si="110"/>
        <v>878.55</v>
      </c>
      <c r="Y228" s="52"/>
      <c r="Z228" s="6" t="s">
        <v>473</v>
      </c>
      <c r="AA228" s="39">
        <v>878.55</v>
      </c>
      <c r="AB228" s="60">
        <f t="shared" si="111"/>
        <v>0</v>
      </c>
      <c r="AC228" s="17">
        <f t="shared" si="112"/>
        <v>878.55</v>
      </c>
      <c r="AD228" s="12">
        <f t="shared" si="113"/>
        <v>0</v>
      </c>
      <c r="AE228" s="126"/>
      <c r="AF228" s="133">
        <v>1</v>
      </c>
      <c r="AG228" s="38">
        <f t="shared" si="114"/>
        <v>878.55</v>
      </c>
      <c r="AH228" s="52"/>
      <c r="AJ228" s="17">
        <f t="shared" si="115"/>
        <v>878.55</v>
      </c>
      <c r="AK228" s="17">
        <f t="shared" si="116"/>
        <v>0</v>
      </c>
      <c r="AL228" s="17">
        <f t="shared" si="117"/>
        <v>0</v>
      </c>
      <c r="AM228" s="17" t="str">
        <f t="shared" si="118"/>
        <v/>
      </c>
      <c r="AO228" s="31" t="s">
        <v>54</v>
      </c>
    </row>
    <row r="229" spans="2:41" s="3" customFormat="1" ht="9.9499999999999993" customHeight="1" x14ac:dyDescent="0.2">
      <c r="B229" s="120" t="s">
        <v>419</v>
      </c>
      <c r="D229" s="40"/>
      <c r="E229" s="75" t="s">
        <v>182</v>
      </c>
      <c r="F229" s="75"/>
      <c r="G229" s="30" t="s">
        <v>193</v>
      </c>
      <c r="H229" s="30"/>
      <c r="I229" s="176">
        <v>7.9</v>
      </c>
      <c r="J229" s="30"/>
      <c r="K229" s="30"/>
      <c r="L229" s="30"/>
      <c r="M229" s="30"/>
      <c r="N229" s="30"/>
      <c r="P229" s="75"/>
      <c r="Q229" s="91"/>
      <c r="R229" s="29"/>
      <c r="S229" s="39">
        <f t="shared" si="109"/>
        <v>994.15</v>
      </c>
      <c r="T229" s="37" t="s">
        <v>42</v>
      </c>
      <c r="U229" s="5" t="str">
        <f>+Instructions!$B$3</f>
        <v>N</v>
      </c>
      <c r="V229" s="52"/>
      <c r="W229" s="56">
        <f>+Instructions!$C$22</f>
        <v>0</v>
      </c>
      <c r="X229" s="17">
        <f t="shared" si="110"/>
        <v>994.15</v>
      </c>
      <c r="Y229" s="52"/>
      <c r="Z229" s="6" t="s">
        <v>473</v>
      </c>
      <c r="AA229" s="39">
        <v>994.15</v>
      </c>
      <c r="AB229" s="60">
        <f t="shared" si="111"/>
        <v>0</v>
      </c>
      <c r="AC229" s="17">
        <f t="shared" si="112"/>
        <v>994.15</v>
      </c>
      <c r="AD229" s="12">
        <f t="shared" si="113"/>
        <v>0</v>
      </c>
      <c r="AE229" s="126"/>
      <c r="AF229" s="136">
        <v>4</v>
      </c>
      <c r="AG229" s="113">
        <f t="shared" si="114"/>
        <v>994.15</v>
      </c>
      <c r="AH229" s="52"/>
      <c r="AJ229" s="17">
        <f t="shared" si="115"/>
        <v>994.15</v>
      </c>
      <c r="AK229" s="17">
        <f t="shared" si="116"/>
        <v>0</v>
      </c>
      <c r="AL229" s="17">
        <f t="shared" si="117"/>
        <v>0</v>
      </c>
      <c r="AM229" s="17" t="str">
        <f t="shared" si="118"/>
        <v/>
      </c>
      <c r="AO229" s="31" t="s">
        <v>54</v>
      </c>
    </row>
    <row r="230" spans="2:41" s="3" customFormat="1" ht="9.9499999999999993" customHeight="1" x14ac:dyDescent="0.2">
      <c r="B230" s="118" t="s">
        <v>256</v>
      </c>
      <c r="D230" s="40"/>
      <c r="E230" s="75" t="s">
        <v>183</v>
      </c>
      <c r="F230" s="75"/>
      <c r="G230" s="30" t="s">
        <v>194</v>
      </c>
      <c r="H230" s="30"/>
      <c r="I230" s="176">
        <v>8.9</v>
      </c>
      <c r="J230" s="30"/>
      <c r="K230" s="30"/>
      <c r="L230" s="30"/>
      <c r="M230" s="30"/>
      <c r="N230" s="30"/>
      <c r="P230" s="75"/>
      <c r="Q230" s="91"/>
      <c r="R230" s="29"/>
      <c r="S230" s="39">
        <f t="shared" si="109"/>
        <v>1122.1500000000001</v>
      </c>
      <c r="T230" s="37" t="s">
        <v>42</v>
      </c>
      <c r="U230" s="5" t="str">
        <f>+Instructions!$B$3</f>
        <v>N</v>
      </c>
      <c r="V230" s="52"/>
      <c r="W230" s="56">
        <f>+Instructions!$C$22</f>
        <v>0</v>
      </c>
      <c r="X230" s="17">
        <f t="shared" si="110"/>
        <v>1122.1500000000001</v>
      </c>
      <c r="Y230" s="52"/>
      <c r="Z230" s="6" t="s">
        <v>473</v>
      </c>
      <c r="AA230" s="39">
        <v>1122.1500000000001</v>
      </c>
      <c r="AB230" s="60">
        <f t="shared" si="111"/>
        <v>0</v>
      </c>
      <c r="AC230" s="17">
        <f t="shared" si="112"/>
        <v>1122.1500000000001</v>
      </c>
      <c r="AD230" s="12">
        <f t="shared" si="113"/>
        <v>0</v>
      </c>
      <c r="AE230" s="126"/>
      <c r="AF230" s="133">
        <v>1</v>
      </c>
      <c r="AG230" s="38">
        <f t="shared" si="114"/>
        <v>1122.1500000000001</v>
      </c>
      <c r="AH230" s="52"/>
      <c r="AJ230" s="17">
        <f t="shared" si="115"/>
        <v>1122.1500000000001</v>
      </c>
      <c r="AK230" s="17">
        <f t="shared" si="116"/>
        <v>0</v>
      </c>
      <c r="AL230" s="17">
        <f t="shared" si="117"/>
        <v>0</v>
      </c>
      <c r="AM230" s="17" t="str">
        <f t="shared" si="118"/>
        <v/>
      </c>
      <c r="AO230" s="31" t="s">
        <v>54</v>
      </c>
    </row>
    <row r="231" spans="2:41" s="3" customFormat="1" ht="9.9499999999999993" customHeight="1" x14ac:dyDescent="0.2">
      <c r="B231" s="120" t="s">
        <v>419</v>
      </c>
      <c r="D231" s="40"/>
      <c r="E231" s="75" t="s">
        <v>184</v>
      </c>
      <c r="F231" s="75"/>
      <c r="G231" s="30" t="s">
        <v>195</v>
      </c>
      <c r="H231" s="30"/>
      <c r="I231" s="176">
        <v>9.5</v>
      </c>
      <c r="J231" s="30"/>
      <c r="K231" s="30"/>
      <c r="L231" s="30"/>
      <c r="M231" s="30"/>
      <c r="N231" s="30"/>
      <c r="P231" s="75"/>
      <c r="Q231" s="91"/>
      <c r="R231" s="29"/>
      <c r="S231" s="39">
        <f t="shared" si="109"/>
        <v>1196.0999999999999</v>
      </c>
      <c r="T231" s="37" t="s">
        <v>42</v>
      </c>
      <c r="U231" s="5" t="str">
        <f>+Instructions!$B$3</f>
        <v>N</v>
      </c>
      <c r="V231" s="52"/>
      <c r="W231" s="56">
        <f>+Instructions!$C$22</f>
        <v>0</v>
      </c>
      <c r="X231" s="17">
        <f t="shared" si="110"/>
        <v>1196.0999999999999</v>
      </c>
      <c r="Y231" s="52"/>
      <c r="Z231" s="6" t="s">
        <v>473</v>
      </c>
      <c r="AA231" s="39">
        <v>1196.0999999999999</v>
      </c>
      <c r="AB231" s="60">
        <f t="shared" si="111"/>
        <v>0</v>
      </c>
      <c r="AC231" s="17">
        <f t="shared" si="112"/>
        <v>1196.0999999999999</v>
      </c>
      <c r="AD231" s="12">
        <f t="shared" si="113"/>
        <v>0</v>
      </c>
      <c r="AE231" s="126"/>
      <c r="AF231" s="136">
        <v>4</v>
      </c>
      <c r="AG231" s="113">
        <f t="shared" si="114"/>
        <v>1196.0999999999999</v>
      </c>
      <c r="AH231" s="52"/>
      <c r="AJ231" s="17">
        <f t="shared" si="115"/>
        <v>1196.0999999999999</v>
      </c>
      <c r="AK231" s="17">
        <f t="shared" si="116"/>
        <v>0</v>
      </c>
      <c r="AL231" s="17">
        <f t="shared" si="117"/>
        <v>0</v>
      </c>
      <c r="AM231" s="17" t="str">
        <f t="shared" si="118"/>
        <v/>
      </c>
      <c r="AO231" s="31" t="s">
        <v>54</v>
      </c>
    </row>
    <row r="232" spans="2:41" s="3" customFormat="1" ht="3" customHeight="1" x14ac:dyDescent="0.2">
      <c r="I232" s="177"/>
      <c r="P232" s="75"/>
      <c r="Q232" s="91"/>
      <c r="R232" s="6"/>
      <c r="S232" s="39"/>
      <c r="T232" s="6"/>
      <c r="U232" s="5"/>
      <c r="V232" s="52"/>
      <c r="W232" s="56"/>
      <c r="X232" s="15"/>
      <c r="Y232" s="52"/>
      <c r="Z232" s="39"/>
      <c r="AA232" s="39"/>
      <c r="AB232" s="55"/>
      <c r="AC232" s="17"/>
      <c r="AD232" s="15"/>
      <c r="AE232" s="65"/>
      <c r="AF232" s="129"/>
      <c r="AG232" s="39"/>
      <c r="AH232" s="52"/>
      <c r="AJ232" s="17"/>
      <c r="AK232" s="17"/>
      <c r="AL232" s="17"/>
      <c r="AM232" s="17"/>
      <c r="AO232" s="31" t="s">
        <v>54</v>
      </c>
    </row>
    <row r="233" spans="2:41" s="3" customFormat="1" ht="9.9499999999999993" customHeight="1" x14ac:dyDescent="0.2">
      <c r="B233" s="118" t="s">
        <v>256</v>
      </c>
      <c r="D233" s="40"/>
      <c r="E233" s="75" t="s">
        <v>386</v>
      </c>
      <c r="F233" s="75"/>
      <c r="G233" s="30" t="s">
        <v>387</v>
      </c>
      <c r="H233" s="30"/>
      <c r="I233" s="30">
        <v>0.7</v>
      </c>
      <c r="J233" s="30"/>
      <c r="K233" s="30" t="s">
        <v>388</v>
      </c>
      <c r="L233" s="30"/>
      <c r="M233" s="30"/>
      <c r="N233" s="30"/>
      <c r="P233" s="75"/>
      <c r="Q233" s="91"/>
      <c r="R233" s="29"/>
      <c r="S233" s="39">
        <f>IF(Suggested="Yes",AA233,AG233)</f>
        <v>279.25</v>
      </c>
      <c r="T233" s="37" t="s">
        <v>42</v>
      </c>
      <c r="U233" s="5" t="str">
        <f>+Instructions!$B$3</f>
        <v>N</v>
      </c>
      <c r="V233" s="52"/>
      <c r="W233" s="56">
        <f>+Instructions!$C$22</f>
        <v>0</v>
      </c>
      <c r="X233" s="17">
        <f>ROUND($AA233*(1-W233)+0.004999,2)</f>
        <v>279.25</v>
      </c>
      <c r="Y233" s="52"/>
      <c r="Z233" s="6" t="s">
        <v>473</v>
      </c>
      <c r="AA233" s="39">
        <v>279.25</v>
      </c>
      <c r="AB233" s="60">
        <f t="shared" si="111"/>
        <v>0</v>
      </c>
      <c r="AC233" s="17">
        <f t="shared" si="112"/>
        <v>279.25</v>
      </c>
      <c r="AD233" s="12">
        <f t="shared" si="113"/>
        <v>0</v>
      </c>
      <c r="AE233" s="126"/>
      <c r="AF233" s="133">
        <v>1</v>
      </c>
      <c r="AG233" s="38">
        <f t="shared" si="114"/>
        <v>279.25</v>
      </c>
      <c r="AH233" s="52"/>
      <c r="AJ233" s="17">
        <f t="shared" si="115"/>
        <v>279.25</v>
      </c>
      <c r="AK233" s="17">
        <f t="shared" si="116"/>
        <v>0</v>
      </c>
      <c r="AL233" s="17">
        <f t="shared" si="117"/>
        <v>0</v>
      </c>
      <c r="AM233" s="17" t="str">
        <f t="shared" si="118"/>
        <v/>
      </c>
      <c r="AO233" s="31" t="s">
        <v>54</v>
      </c>
    </row>
    <row r="234" spans="2:41" s="3" customFormat="1" ht="3" customHeight="1" x14ac:dyDescent="0.2">
      <c r="I234" s="177"/>
      <c r="P234" s="75"/>
      <c r="Q234" s="91"/>
      <c r="R234" s="6"/>
      <c r="S234" s="39"/>
      <c r="T234" s="6"/>
      <c r="U234" s="5"/>
      <c r="V234" s="52"/>
      <c r="W234" s="56"/>
      <c r="X234" s="15"/>
      <c r="Y234" s="52"/>
      <c r="Z234" s="39"/>
      <c r="AA234" s="39"/>
      <c r="AB234" s="55"/>
      <c r="AC234" s="17"/>
      <c r="AD234" s="15"/>
      <c r="AE234" s="65"/>
      <c r="AF234" s="129"/>
      <c r="AG234" s="39"/>
      <c r="AH234" s="52"/>
      <c r="AJ234" s="17"/>
      <c r="AK234" s="17"/>
      <c r="AL234" s="17"/>
      <c r="AM234" s="17"/>
      <c r="AO234" s="31"/>
    </row>
    <row r="235" spans="2:41" s="3" customFormat="1" ht="10.5" customHeight="1" x14ac:dyDescent="0.2">
      <c r="D235" s="104" t="s">
        <v>48</v>
      </c>
      <c r="E235" s="146" t="s">
        <v>326</v>
      </c>
      <c r="I235" s="177"/>
      <c r="P235" s="75"/>
      <c r="Q235" s="91"/>
      <c r="R235" s="6"/>
      <c r="S235" s="39"/>
      <c r="T235" s="6"/>
      <c r="U235" s="5"/>
      <c r="V235" s="52"/>
      <c r="W235" s="56"/>
      <c r="X235" s="15"/>
      <c r="Y235" s="52"/>
      <c r="Z235" s="39"/>
      <c r="AA235" s="39"/>
      <c r="AB235" s="55"/>
      <c r="AC235" s="17"/>
      <c r="AD235" s="15"/>
      <c r="AE235" s="65"/>
      <c r="AF235" s="129"/>
      <c r="AG235" s="39"/>
      <c r="AH235" s="52"/>
      <c r="AJ235" s="17"/>
      <c r="AK235" s="17"/>
      <c r="AL235" s="17"/>
      <c r="AM235" s="17"/>
      <c r="AO235" s="31"/>
    </row>
    <row r="236" spans="2:41" s="3" customFormat="1" ht="3.95" customHeight="1" x14ac:dyDescent="0.2">
      <c r="I236" s="177"/>
      <c r="P236" s="75"/>
      <c r="Q236" s="91"/>
      <c r="R236" s="6"/>
      <c r="S236" s="39"/>
      <c r="T236" s="6"/>
      <c r="U236" s="5"/>
      <c r="V236" s="52"/>
      <c r="W236" s="56"/>
      <c r="X236" s="15"/>
      <c r="Y236" s="52"/>
      <c r="Z236" s="39"/>
      <c r="AA236" s="39"/>
      <c r="AB236" s="55"/>
      <c r="AC236" s="17"/>
      <c r="AD236" s="15"/>
      <c r="AE236" s="65"/>
      <c r="AF236" s="129"/>
      <c r="AG236" s="39"/>
      <c r="AH236" s="52"/>
      <c r="AJ236" s="17"/>
      <c r="AK236" s="17"/>
      <c r="AL236" s="17"/>
      <c r="AM236" s="17"/>
      <c r="AO236" s="31"/>
    </row>
    <row r="237" spans="2:41" s="3" customFormat="1" ht="10.5" customHeight="1" x14ac:dyDescent="0.2">
      <c r="C237" s="74" t="s">
        <v>269</v>
      </c>
      <c r="D237" s="158"/>
      <c r="E237" s="158"/>
      <c r="I237" s="178" t="s">
        <v>276</v>
      </c>
      <c r="P237" s="4"/>
      <c r="Q237" s="6"/>
      <c r="R237" s="208" t="s">
        <v>423</v>
      </c>
      <c r="S237" s="209" t="s">
        <v>425</v>
      </c>
      <c r="T237" s="210"/>
      <c r="U237" s="5"/>
      <c r="V237" s="52"/>
      <c r="W237" s="70"/>
      <c r="X237" s="70"/>
      <c r="Y237" s="52"/>
      <c r="Z237" s="39"/>
      <c r="AA237" s="39"/>
      <c r="AB237" s="55"/>
      <c r="AC237" s="17"/>
      <c r="AD237" s="15"/>
      <c r="AE237" s="65"/>
      <c r="AF237" s="129"/>
      <c r="AG237" s="17"/>
      <c r="AH237" s="52"/>
      <c r="AJ237" s="17"/>
      <c r="AK237" s="17"/>
      <c r="AL237" s="17"/>
      <c r="AM237" s="17"/>
      <c r="AO237" s="31" t="s">
        <v>54</v>
      </c>
    </row>
    <row r="238" spans="2:41" s="3" customFormat="1" ht="3" customHeight="1" x14ac:dyDescent="0.2">
      <c r="I238" s="177"/>
      <c r="P238" s="75"/>
      <c r="Q238" s="91"/>
      <c r="R238" s="6"/>
      <c r="S238" s="39"/>
      <c r="T238" s="6"/>
      <c r="U238" s="5"/>
      <c r="V238" s="52"/>
      <c r="W238" s="56"/>
      <c r="X238" s="15"/>
      <c r="Y238" s="52"/>
      <c r="Z238" s="39"/>
      <c r="AA238" s="39"/>
      <c r="AB238" s="55"/>
      <c r="AC238" s="17"/>
      <c r="AD238" s="15"/>
      <c r="AE238" s="65"/>
      <c r="AF238" s="129"/>
      <c r="AG238" s="39"/>
      <c r="AH238" s="52"/>
      <c r="AJ238" s="17"/>
      <c r="AK238" s="17"/>
      <c r="AL238" s="17"/>
      <c r="AM238" s="17"/>
      <c r="AO238" s="31" t="s">
        <v>54</v>
      </c>
    </row>
    <row r="239" spans="2:41" s="3" customFormat="1" ht="9.9499999999999993" customHeight="1" x14ac:dyDescent="0.2">
      <c r="B239" s="118" t="s">
        <v>256</v>
      </c>
      <c r="D239" s="40"/>
      <c r="E239" s="75" t="s">
        <v>103</v>
      </c>
      <c r="F239" s="75"/>
      <c r="G239" s="30" t="s">
        <v>197</v>
      </c>
      <c r="H239" s="30"/>
      <c r="I239" s="176">
        <v>0.8</v>
      </c>
      <c r="J239" s="30"/>
      <c r="K239" s="30"/>
      <c r="L239" s="30"/>
      <c r="M239" s="30"/>
      <c r="N239" s="30"/>
      <c r="P239" s="75"/>
      <c r="Q239" s="91"/>
      <c r="R239" s="29"/>
      <c r="S239" s="39">
        <f>IF(Suggested="Yes",AA239,AG239)</f>
        <v>343.15</v>
      </c>
      <c r="T239" s="37" t="s">
        <v>42</v>
      </c>
      <c r="U239" s="5" t="str">
        <f>+Instructions!$B$3</f>
        <v>N</v>
      </c>
      <c r="V239" s="52"/>
      <c r="W239" s="56">
        <f>+Instructions!$C$22</f>
        <v>0</v>
      </c>
      <c r="X239" s="17">
        <f>ROUND($AA239*(1-W239)+0.004999,2)</f>
        <v>343.15</v>
      </c>
      <c r="Y239" s="52"/>
      <c r="Z239" s="6" t="s">
        <v>473</v>
      </c>
      <c r="AA239" s="39">
        <v>343.15</v>
      </c>
      <c r="AB239" s="60">
        <f t="shared" ref="AB239:AC242" si="119">+W239</f>
        <v>0</v>
      </c>
      <c r="AC239" s="17">
        <f t="shared" si="119"/>
        <v>343.15</v>
      </c>
      <c r="AD239" s="12">
        <f>(AG239-AC239)/AG239</f>
        <v>0</v>
      </c>
      <c r="AE239" s="126"/>
      <c r="AF239" s="133">
        <v>1</v>
      </c>
      <c r="AG239" s="38">
        <f>SUM(AJ239:AL239)+AE239</f>
        <v>343.15</v>
      </c>
      <c r="AH239" s="52"/>
      <c r="AJ239" s="17">
        <f>ROUND(AC239/(1-VLOOKUP(AF239,Group,2,FALSE)),2)</f>
        <v>343.15</v>
      </c>
      <c r="AK239" s="17">
        <f>IF(VLOOKUP(AF239,Group,5,FALSE)="YES",VLOOKUP(ROUND(ROUND(AJ239,1)-AJ239,2),Round,2,FALSE)+VLOOKUP(AF239,Group,6,FALSE),0)</f>
        <v>0</v>
      </c>
      <c r="AL239" s="17">
        <f>IF(VLOOKUP(AF239,Group,7,FALSE)="",0,ROUND(AJ239-0.04999,1)-AJ239+AM239)</f>
        <v>0</v>
      </c>
      <c r="AM239" s="17" t="str">
        <f>IF(VLOOKUP(AF239,Group,7,FALSE)="","",VLOOKUP(AF239,Group,7,FALSE))</f>
        <v/>
      </c>
      <c r="AO239" s="31" t="s">
        <v>54</v>
      </c>
    </row>
    <row r="240" spans="2:41" s="3" customFormat="1" ht="9.9499999999999993" customHeight="1" x14ac:dyDescent="0.2">
      <c r="B240" s="118" t="s">
        <v>256</v>
      </c>
      <c r="D240" s="40"/>
      <c r="E240" s="75" t="s">
        <v>104</v>
      </c>
      <c r="F240" s="75"/>
      <c r="G240" s="30" t="s">
        <v>198</v>
      </c>
      <c r="H240" s="30"/>
      <c r="I240" s="176">
        <v>0.9</v>
      </c>
      <c r="J240" s="30"/>
      <c r="K240" s="30"/>
      <c r="L240" s="30"/>
      <c r="M240" s="30"/>
      <c r="N240" s="30"/>
      <c r="P240" s="75"/>
      <c r="Q240" s="91"/>
      <c r="R240" s="29"/>
      <c r="S240" s="39">
        <f>IF(Suggested="Yes",AA240,AG240)</f>
        <v>358.3</v>
      </c>
      <c r="T240" s="37" t="s">
        <v>42</v>
      </c>
      <c r="U240" s="5" t="str">
        <f>+Instructions!$B$3</f>
        <v>N</v>
      </c>
      <c r="V240" s="52"/>
      <c r="W240" s="56">
        <f>+Instructions!$C$22</f>
        <v>0</v>
      </c>
      <c r="X240" s="17">
        <f>ROUND($AA240*(1-W240)+0.004999,2)</f>
        <v>358.3</v>
      </c>
      <c r="Y240" s="52"/>
      <c r="Z240" s="6" t="s">
        <v>473</v>
      </c>
      <c r="AA240" s="39">
        <v>358.3</v>
      </c>
      <c r="AB240" s="60">
        <f t="shared" si="119"/>
        <v>0</v>
      </c>
      <c r="AC240" s="17">
        <f t="shared" si="119"/>
        <v>358.3</v>
      </c>
      <c r="AD240" s="12">
        <f>(AG240-AC240)/AG240</f>
        <v>0</v>
      </c>
      <c r="AE240" s="126"/>
      <c r="AF240" s="133">
        <v>1</v>
      </c>
      <c r="AG240" s="38">
        <f>SUM(AJ240:AL240)+AE240</f>
        <v>358.3</v>
      </c>
      <c r="AH240" s="52"/>
      <c r="AJ240" s="17">
        <f>ROUND(AC240/(1-VLOOKUP(AF240,Group,2,FALSE)),2)</f>
        <v>358.3</v>
      </c>
      <c r="AK240" s="17">
        <f>IF(VLOOKUP(AF240,Group,5,FALSE)="YES",VLOOKUP(ROUND(ROUND(AJ240,1)-AJ240,2),Round,2,FALSE)+VLOOKUP(AF240,Group,6,FALSE),0)</f>
        <v>0</v>
      </c>
      <c r="AL240" s="17">
        <f>IF(VLOOKUP(AF240,Group,7,FALSE)="",0,ROUND(AJ240-0.04999,1)-AJ240+AM240)</f>
        <v>0</v>
      </c>
      <c r="AM240" s="17" t="str">
        <f>IF(VLOOKUP(AF240,Group,7,FALSE)="","",VLOOKUP(AF240,Group,7,FALSE))</f>
        <v/>
      </c>
      <c r="AO240" s="31" t="s">
        <v>54</v>
      </c>
    </row>
    <row r="241" spans="2:41" s="3" customFormat="1" ht="9.9499999999999993" customHeight="1" x14ac:dyDescent="0.2">
      <c r="B241" s="118" t="s">
        <v>256</v>
      </c>
      <c r="D241" s="40"/>
      <c r="E241" s="75" t="s">
        <v>105</v>
      </c>
      <c r="F241" s="75"/>
      <c r="G241" s="30" t="s">
        <v>200</v>
      </c>
      <c r="H241" s="30"/>
      <c r="I241" s="176">
        <v>1</v>
      </c>
      <c r="J241" s="30"/>
      <c r="K241" s="30"/>
      <c r="L241" s="30"/>
      <c r="M241" s="30"/>
      <c r="N241" s="30"/>
      <c r="P241" s="75"/>
      <c r="Q241" s="91"/>
      <c r="R241" s="29"/>
      <c r="S241" s="39">
        <f>IF(Suggested="Yes",AA241,AG241)</f>
        <v>374.6</v>
      </c>
      <c r="T241" s="37" t="s">
        <v>42</v>
      </c>
      <c r="U241" s="5" t="str">
        <f>+Instructions!$B$3</f>
        <v>N</v>
      </c>
      <c r="V241" s="52"/>
      <c r="W241" s="56">
        <f>+Instructions!$C$22</f>
        <v>0</v>
      </c>
      <c r="X241" s="17">
        <f>ROUND($AA241*(1-W241)+0.004999,2)</f>
        <v>374.6</v>
      </c>
      <c r="Y241" s="52"/>
      <c r="Z241" s="6" t="s">
        <v>473</v>
      </c>
      <c r="AA241" s="39">
        <v>374.6</v>
      </c>
      <c r="AB241" s="60">
        <f t="shared" si="119"/>
        <v>0</v>
      </c>
      <c r="AC241" s="17">
        <f t="shared" si="119"/>
        <v>374.6</v>
      </c>
      <c r="AD241" s="12">
        <f>(AG241-AC241)/AG241</f>
        <v>0</v>
      </c>
      <c r="AE241" s="126"/>
      <c r="AF241" s="133">
        <v>1</v>
      </c>
      <c r="AG241" s="38">
        <f>SUM(AJ241:AL241)+AE241</f>
        <v>374.6</v>
      </c>
      <c r="AH241" s="52"/>
      <c r="AJ241" s="17">
        <f>ROUND(AC241/(1-VLOOKUP(AF241,Group,2,FALSE)),2)</f>
        <v>374.6</v>
      </c>
      <c r="AK241" s="17">
        <f>IF(VLOOKUP(AF241,Group,5,FALSE)="YES",VLOOKUP(ROUND(ROUND(AJ241,1)-AJ241,2),Round,2,FALSE)+VLOOKUP(AF241,Group,6,FALSE),0)</f>
        <v>0</v>
      </c>
      <c r="AL241" s="17">
        <f>IF(VLOOKUP(AF241,Group,7,FALSE)="",0,ROUND(AJ241-0.04999,1)-AJ241+AM241)</f>
        <v>0</v>
      </c>
      <c r="AM241" s="17" t="str">
        <f>IF(VLOOKUP(AF241,Group,7,FALSE)="","",VLOOKUP(AF241,Group,7,FALSE))</f>
        <v/>
      </c>
      <c r="AO241" s="31" t="s">
        <v>54</v>
      </c>
    </row>
    <row r="242" spans="2:41" s="3" customFormat="1" ht="9.9499999999999993" customHeight="1" x14ac:dyDescent="0.2">
      <c r="B242" s="118" t="s">
        <v>256</v>
      </c>
      <c r="D242" s="40"/>
      <c r="E242" s="75" t="s">
        <v>106</v>
      </c>
      <c r="F242" s="75"/>
      <c r="G242" s="30" t="s">
        <v>199</v>
      </c>
      <c r="H242" s="30"/>
      <c r="I242" s="176">
        <v>1.3</v>
      </c>
      <c r="J242" s="30"/>
      <c r="K242" s="30"/>
      <c r="L242" s="30"/>
      <c r="M242" s="30"/>
      <c r="N242" s="30"/>
      <c r="P242" s="75"/>
      <c r="Q242" s="91"/>
      <c r="R242" s="29"/>
      <c r="S242" s="39">
        <f>IF(Suggested="Yes",AA242,AG242)</f>
        <v>416.2</v>
      </c>
      <c r="T242" s="37" t="s">
        <v>42</v>
      </c>
      <c r="U242" s="5" t="str">
        <f>+Instructions!$B$3</f>
        <v>N</v>
      </c>
      <c r="V242" s="52"/>
      <c r="W242" s="56">
        <f>+Instructions!$C$22</f>
        <v>0</v>
      </c>
      <c r="X242" s="17">
        <f>ROUND($AA242*(1-W242)+0.004999,2)</f>
        <v>416.2</v>
      </c>
      <c r="Y242" s="52"/>
      <c r="Z242" s="6" t="s">
        <v>473</v>
      </c>
      <c r="AA242" s="39">
        <v>416.2</v>
      </c>
      <c r="AB242" s="60">
        <f t="shared" si="119"/>
        <v>0</v>
      </c>
      <c r="AC242" s="17">
        <f t="shared" si="119"/>
        <v>416.2</v>
      </c>
      <c r="AD242" s="12">
        <f>(AG242-AC242)/AG242</f>
        <v>0</v>
      </c>
      <c r="AE242" s="126"/>
      <c r="AF242" s="133">
        <v>1</v>
      </c>
      <c r="AG242" s="38">
        <f>SUM(AJ242:AL242)+AE242</f>
        <v>416.2</v>
      </c>
      <c r="AH242" s="52"/>
      <c r="AJ242" s="17">
        <f>ROUND(AC242/(1-VLOOKUP(AF242,Group,2,FALSE)),2)</f>
        <v>416.2</v>
      </c>
      <c r="AK242" s="17">
        <f>IF(VLOOKUP(AF242,Group,5,FALSE)="YES",VLOOKUP(ROUND(ROUND(AJ242,1)-AJ242,2),Round,2,FALSE)+VLOOKUP(AF242,Group,6,FALSE),0)</f>
        <v>0</v>
      </c>
      <c r="AL242" s="17">
        <f>IF(VLOOKUP(AF242,Group,7,FALSE)="",0,ROUND(AJ242-0.04999,1)-AJ242+AM242)</f>
        <v>0</v>
      </c>
      <c r="AM242" s="17" t="str">
        <f>IF(VLOOKUP(AF242,Group,7,FALSE)="","",VLOOKUP(AF242,Group,7,FALSE))</f>
        <v/>
      </c>
      <c r="AO242" s="31" t="s">
        <v>54</v>
      </c>
    </row>
    <row r="243" spans="2:41" s="3" customFormat="1" ht="3" customHeight="1" x14ac:dyDescent="0.2">
      <c r="I243" s="177"/>
      <c r="P243" s="75"/>
      <c r="Q243" s="91"/>
      <c r="R243" s="6"/>
      <c r="S243" s="39"/>
      <c r="T243" s="6"/>
      <c r="U243" s="5"/>
      <c r="V243" s="52"/>
      <c r="W243" s="56"/>
      <c r="X243" s="15"/>
      <c r="Y243" s="52"/>
      <c r="Z243" s="39"/>
      <c r="AA243" s="39"/>
      <c r="AB243" s="55"/>
      <c r="AC243" s="17"/>
      <c r="AD243" s="15"/>
      <c r="AE243" s="65"/>
      <c r="AF243" s="129"/>
      <c r="AG243" s="39"/>
      <c r="AH243" s="52"/>
      <c r="AJ243" s="17"/>
      <c r="AK243" s="17"/>
      <c r="AL243" s="17"/>
      <c r="AM243" s="17"/>
      <c r="AO243" s="31" t="s">
        <v>54</v>
      </c>
    </row>
    <row r="244" spans="2:41" s="3" customFormat="1" ht="9.9499999999999993" customHeight="1" x14ac:dyDescent="0.2">
      <c r="B244" s="118" t="s">
        <v>256</v>
      </c>
      <c r="D244" s="40"/>
      <c r="E244" s="75" t="s">
        <v>108</v>
      </c>
      <c r="F244" s="75"/>
      <c r="G244" s="30" t="s">
        <v>201</v>
      </c>
      <c r="H244" s="30"/>
      <c r="I244" s="176">
        <v>0.8</v>
      </c>
      <c r="J244" s="30"/>
      <c r="K244" s="30"/>
      <c r="L244" s="30"/>
      <c r="M244" s="30"/>
      <c r="N244" s="30"/>
      <c r="P244" s="75"/>
      <c r="Q244" s="91"/>
      <c r="R244" s="29"/>
      <c r="S244" s="39">
        <f t="shared" ref="S244:S249" si="120">IF(Suggested="Yes",AA244,AG244)</f>
        <v>375</v>
      </c>
      <c r="T244" s="37" t="s">
        <v>42</v>
      </c>
      <c r="U244" s="5" t="str">
        <f>+Instructions!$B$3</f>
        <v>N</v>
      </c>
      <c r="V244" s="52"/>
      <c r="W244" s="56">
        <f>+Instructions!$C$22</f>
        <v>0</v>
      </c>
      <c r="X244" s="17">
        <f t="shared" ref="X244:X249" si="121">ROUND($AA244*(1-W244)+0.004999,2)</f>
        <v>375</v>
      </c>
      <c r="Y244" s="52"/>
      <c r="Z244" s="6" t="s">
        <v>473</v>
      </c>
      <c r="AA244" s="39">
        <v>375</v>
      </c>
      <c r="AB244" s="60">
        <f t="shared" ref="AB244:AB249" si="122">+W244</f>
        <v>0</v>
      </c>
      <c r="AC244" s="17">
        <f t="shared" ref="AC244:AC249" si="123">+X244</f>
        <v>375</v>
      </c>
      <c r="AD244" s="12">
        <f t="shared" ref="AD244:AD249" si="124">(AG244-AC244)/AG244</f>
        <v>0</v>
      </c>
      <c r="AE244" s="126"/>
      <c r="AF244" s="133">
        <v>1</v>
      </c>
      <c r="AG244" s="38">
        <f t="shared" ref="AG244:AG249" si="125">SUM(AJ244:AL244)+AE244</f>
        <v>375</v>
      </c>
      <c r="AH244" s="52"/>
      <c r="AJ244" s="17">
        <f t="shared" ref="AJ244:AJ249" si="126">ROUND(AC244/(1-VLOOKUP(AF244,Group,2,FALSE)),2)</f>
        <v>375</v>
      </c>
      <c r="AK244" s="17">
        <f t="shared" ref="AK244:AK249" si="127">IF(VLOOKUP(AF244,Group,5,FALSE)="YES",VLOOKUP(ROUND(ROUND(AJ244,1)-AJ244,2),Round,2,FALSE)+VLOOKUP(AF244,Group,6,FALSE),0)</f>
        <v>0</v>
      </c>
      <c r="AL244" s="17">
        <f t="shared" ref="AL244:AL249" si="128">IF(VLOOKUP(AF244,Group,7,FALSE)="",0,ROUND(AJ244-0.04999,1)-AJ244+AM244)</f>
        <v>0</v>
      </c>
      <c r="AM244" s="17" t="str">
        <f t="shared" ref="AM244:AM249" si="129">IF(VLOOKUP(AF244,Group,7,FALSE)="","",VLOOKUP(AF244,Group,7,FALSE))</f>
        <v/>
      </c>
      <c r="AO244" s="31" t="s">
        <v>54</v>
      </c>
    </row>
    <row r="245" spans="2:41" s="3" customFormat="1" ht="9.9499999999999993" customHeight="1" x14ac:dyDescent="0.2">
      <c r="B245" s="118" t="s">
        <v>256</v>
      </c>
      <c r="D245" s="40"/>
      <c r="E245" s="75" t="s">
        <v>109</v>
      </c>
      <c r="F245" s="75"/>
      <c r="G245" s="30" t="s">
        <v>202</v>
      </c>
      <c r="H245" s="30"/>
      <c r="I245" s="176">
        <v>0.9</v>
      </c>
      <c r="J245" s="30"/>
      <c r="K245" s="30"/>
      <c r="L245" s="30"/>
      <c r="M245" s="30"/>
      <c r="N245" s="30"/>
      <c r="P245" s="75"/>
      <c r="Q245" s="91"/>
      <c r="R245" s="29"/>
      <c r="S245" s="39">
        <f t="shared" si="120"/>
        <v>361.95</v>
      </c>
      <c r="T245" s="37" t="s">
        <v>42</v>
      </c>
      <c r="U245" s="5" t="str">
        <f>+Instructions!$B$3</f>
        <v>N</v>
      </c>
      <c r="V245" s="52"/>
      <c r="W245" s="56">
        <f>+Instructions!$C$22</f>
        <v>0</v>
      </c>
      <c r="X245" s="17">
        <f t="shared" si="121"/>
        <v>361.95</v>
      </c>
      <c r="Y245" s="52"/>
      <c r="Z245" s="6" t="s">
        <v>473</v>
      </c>
      <c r="AA245" s="39">
        <v>361.95</v>
      </c>
      <c r="AB245" s="60">
        <f t="shared" si="122"/>
        <v>0</v>
      </c>
      <c r="AC245" s="17">
        <f t="shared" si="123"/>
        <v>361.95</v>
      </c>
      <c r="AD245" s="12">
        <f t="shared" si="124"/>
        <v>0</v>
      </c>
      <c r="AE245" s="126"/>
      <c r="AF245" s="133">
        <v>1</v>
      </c>
      <c r="AG245" s="38">
        <f t="shared" si="125"/>
        <v>361.95</v>
      </c>
      <c r="AH245" s="52"/>
      <c r="AJ245" s="17">
        <f t="shared" si="126"/>
        <v>361.95</v>
      </c>
      <c r="AK245" s="17">
        <f t="shared" si="127"/>
        <v>0</v>
      </c>
      <c r="AL245" s="17">
        <f t="shared" si="128"/>
        <v>0</v>
      </c>
      <c r="AM245" s="17" t="str">
        <f t="shared" si="129"/>
        <v/>
      </c>
      <c r="AO245" s="31" t="s">
        <v>54</v>
      </c>
    </row>
    <row r="246" spans="2:41" s="3" customFormat="1" ht="9.9499999999999993" customHeight="1" x14ac:dyDescent="0.2">
      <c r="B246" s="118" t="s">
        <v>256</v>
      </c>
      <c r="D246" s="40"/>
      <c r="E246" s="75" t="s">
        <v>110</v>
      </c>
      <c r="F246" s="75"/>
      <c r="G246" s="30" t="s">
        <v>203</v>
      </c>
      <c r="H246" s="30"/>
      <c r="I246" s="176">
        <v>1.1000000000000001</v>
      </c>
      <c r="J246" s="30"/>
      <c r="K246" s="30"/>
      <c r="L246" s="30"/>
      <c r="M246" s="30"/>
      <c r="N246" s="30"/>
      <c r="P246" s="75"/>
      <c r="Q246" s="91"/>
      <c r="R246" s="29"/>
      <c r="S246" s="39">
        <f t="shared" si="120"/>
        <v>379</v>
      </c>
      <c r="T246" s="37" t="s">
        <v>42</v>
      </c>
      <c r="U246" s="5" t="str">
        <f>+Instructions!$B$3</f>
        <v>N</v>
      </c>
      <c r="V246" s="52"/>
      <c r="W246" s="56">
        <f>+Instructions!$C$22</f>
        <v>0</v>
      </c>
      <c r="X246" s="17">
        <f t="shared" si="121"/>
        <v>379</v>
      </c>
      <c r="Y246" s="52"/>
      <c r="Z246" s="6" t="s">
        <v>473</v>
      </c>
      <c r="AA246" s="39">
        <v>379</v>
      </c>
      <c r="AB246" s="60">
        <f t="shared" si="122"/>
        <v>0</v>
      </c>
      <c r="AC246" s="17">
        <f t="shared" si="123"/>
        <v>379</v>
      </c>
      <c r="AD246" s="12">
        <f t="shared" si="124"/>
        <v>0</v>
      </c>
      <c r="AE246" s="126"/>
      <c r="AF246" s="133">
        <v>1</v>
      </c>
      <c r="AG246" s="38">
        <f t="shared" si="125"/>
        <v>379</v>
      </c>
      <c r="AH246" s="52"/>
      <c r="AJ246" s="17">
        <f t="shared" si="126"/>
        <v>379</v>
      </c>
      <c r="AK246" s="17">
        <f t="shared" si="127"/>
        <v>0</v>
      </c>
      <c r="AL246" s="17">
        <f t="shared" si="128"/>
        <v>0</v>
      </c>
      <c r="AM246" s="17" t="str">
        <f t="shared" si="129"/>
        <v/>
      </c>
      <c r="AO246" s="31" t="s">
        <v>54</v>
      </c>
    </row>
    <row r="247" spans="2:41" s="3" customFormat="1" ht="9.9499999999999993" customHeight="1" x14ac:dyDescent="0.2">
      <c r="B247" s="118" t="s">
        <v>256</v>
      </c>
      <c r="D247" s="40"/>
      <c r="E247" s="75" t="s">
        <v>111</v>
      </c>
      <c r="F247" s="75"/>
      <c r="G247" s="30" t="s">
        <v>204</v>
      </c>
      <c r="H247" s="30"/>
      <c r="I247" s="176">
        <v>1.2</v>
      </c>
      <c r="J247" s="30"/>
      <c r="K247" s="30"/>
      <c r="L247" s="30"/>
      <c r="M247" s="30"/>
      <c r="N247" s="30"/>
      <c r="P247" s="75"/>
      <c r="Q247" s="91"/>
      <c r="R247" s="29"/>
      <c r="S247" s="39">
        <f t="shared" si="120"/>
        <v>452.4</v>
      </c>
      <c r="T247" s="37" t="s">
        <v>42</v>
      </c>
      <c r="U247" s="5" t="str">
        <f>+Instructions!$B$3</f>
        <v>N</v>
      </c>
      <c r="V247" s="52"/>
      <c r="W247" s="56">
        <f>+Instructions!$C$22</f>
        <v>0</v>
      </c>
      <c r="X247" s="17">
        <f t="shared" si="121"/>
        <v>452.4</v>
      </c>
      <c r="Y247" s="52"/>
      <c r="Z247" s="6" t="s">
        <v>473</v>
      </c>
      <c r="AA247" s="39">
        <v>452.4</v>
      </c>
      <c r="AB247" s="60">
        <f t="shared" si="122"/>
        <v>0</v>
      </c>
      <c r="AC247" s="17">
        <f t="shared" si="123"/>
        <v>452.4</v>
      </c>
      <c r="AD247" s="12">
        <f t="shared" si="124"/>
        <v>0</v>
      </c>
      <c r="AE247" s="126"/>
      <c r="AF247" s="133">
        <v>1</v>
      </c>
      <c r="AG247" s="38">
        <f t="shared" si="125"/>
        <v>452.4</v>
      </c>
      <c r="AH247" s="52"/>
      <c r="AJ247" s="17">
        <f t="shared" si="126"/>
        <v>452.4</v>
      </c>
      <c r="AK247" s="17">
        <f t="shared" si="127"/>
        <v>0</v>
      </c>
      <c r="AL247" s="17">
        <f t="shared" si="128"/>
        <v>0</v>
      </c>
      <c r="AM247" s="17" t="str">
        <f t="shared" si="129"/>
        <v/>
      </c>
      <c r="AO247" s="31" t="s">
        <v>54</v>
      </c>
    </row>
    <row r="248" spans="2:41" s="3" customFormat="1" ht="9.9499999999999993" customHeight="1" x14ac:dyDescent="0.2">
      <c r="B248" s="118" t="s">
        <v>256</v>
      </c>
      <c r="D248" s="40"/>
      <c r="E248" s="75" t="s">
        <v>112</v>
      </c>
      <c r="F248" s="75"/>
      <c r="G248" s="30" t="s">
        <v>205</v>
      </c>
      <c r="H248" s="30"/>
      <c r="I248" s="176">
        <v>1.5</v>
      </c>
      <c r="J248" s="30"/>
      <c r="K248" s="30"/>
      <c r="L248" s="30"/>
      <c r="M248" s="30"/>
      <c r="N248" s="30"/>
      <c r="P248" s="75"/>
      <c r="Q248" s="91"/>
      <c r="R248" s="29"/>
      <c r="S248" s="39">
        <f t="shared" si="120"/>
        <v>485.8</v>
      </c>
      <c r="T248" s="37" t="s">
        <v>42</v>
      </c>
      <c r="U248" s="5" t="str">
        <f>+Instructions!$B$3</f>
        <v>N</v>
      </c>
      <c r="V248" s="52"/>
      <c r="W248" s="56">
        <f>+Instructions!$C$22</f>
        <v>0</v>
      </c>
      <c r="X248" s="17">
        <f t="shared" si="121"/>
        <v>485.8</v>
      </c>
      <c r="Y248" s="52"/>
      <c r="Z248" s="6" t="s">
        <v>473</v>
      </c>
      <c r="AA248" s="39">
        <v>485.8</v>
      </c>
      <c r="AB248" s="60">
        <f t="shared" si="122"/>
        <v>0</v>
      </c>
      <c r="AC248" s="17">
        <f t="shared" si="123"/>
        <v>485.8</v>
      </c>
      <c r="AD248" s="12">
        <f t="shared" si="124"/>
        <v>0</v>
      </c>
      <c r="AE248" s="126"/>
      <c r="AF248" s="133">
        <v>1</v>
      </c>
      <c r="AG248" s="38">
        <f t="shared" si="125"/>
        <v>485.8</v>
      </c>
      <c r="AH248" s="52"/>
      <c r="AJ248" s="17">
        <f t="shared" si="126"/>
        <v>485.8</v>
      </c>
      <c r="AK248" s="17">
        <f t="shared" si="127"/>
        <v>0</v>
      </c>
      <c r="AL248" s="17">
        <f t="shared" si="128"/>
        <v>0</v>
      </c>
      <c r="AM248" s="17" t="str">
        <f t="shared" si="129"/>
        <v/>
      </c>
      <c r="AO248" s="31" t="s">
        <v>54</v>
      </c>
    </row>
    <row r="249" spans="2:41" s="3" customFormat="1" ht="9.9499999999999993" customHeight="1" x14ac:dyDescent="0.2">
      <c r="B249" s="118" t="s">
        <v>256</v>
      </c>
      <c r="D249" s="40"/>
      <c r="E249" s="75" t="s">
        <v>113</v>
      </c>
      <c r="F249" s="75"/>
      <c r="G249" s="30" t="s">
        <v>206</v>
      </c>
      <c r="H249" s="30"/>
      <c r="I249" s="176">
        <v>1.8</v>
      </c>
      <c r="J249" s="30"/>
      <c r="K249" s="30"/>
      <c r="L249" s="30"/>
      <c r="M249" s="30"/>
      <c r="N249" s="30"/>
      <c r="P249" s="75"/>
      <c r="Q249" s="91"/>
      <c r="R249" s="29"/>
      <c r="S249" s="39">
        <f t="shared" si="120"/>
        <v>496.1</v>
      </c>
      <c r="T249" s="37" t="s">
        <v>42</v>
      </c>
      <c r="U249" s="5" t="str">
        <f>+Instructions!$B$3</f>
        <v>N</v>
      </c>
      <c r="V249" s="52"/>
      <c r="W249" s="56">
        <f>+Instructions!$C$22</f>
        <v>0</v>
      </c>
      <c r="X249" s="17">
        <f t="shared" si="121"/>
        <v>496.1</v>
      </c>
      <c r="Y249" s="52"/>
      <c r="Z249" s="6" t="s">
        <v>473</v>
      </c>
      <c r="AA249" s="39">
        <v>496.1</v>
      </c>
      <c r="AB249" s="60">
        <f t="shared" si="122"/>
        <v>0</v>
      </c>
      <c r="AC249" s="17">
        <f t="shared" si="123"/>
        <v>496.1</v>
      </c>
      <c r="AD249" s="12">
        <f t="shared" si="124"/>
        <v>0</v>
      </c>
      <c r="AE249" s="126"/>
      <c r="AF249" s="133">
        <v>1</v>
      </c>
      <c r="AG249" s="38">
        <f t="shared" si="125"/>
        <v>496.1</v>
      </c>
      <c r="AH249" s="52"/>
      <c r="AJ249" s="17">
        <f t="shared" si="126"/>
        <v>496.1</v>
      </c>
      <c r="AK249" s="17">
        <f t="shared" si="127"/>
        <v>0</v>
      </c>
      <c r="AL249" s="17">
        <f t="shared" si="128"/>
        <v>0</v>
      </c>
      <c r="AM249" s="17" t="str">
        <f t="shared" si="129"/>
        <v/>
      </c>
      <c r="AO249" s="31" t="s">
        <v>54</v>
      </c>
    </row>
    <row r="250" spans="2:41" s="3" customFormat="1" ht="3" customHeight="1" x14ac:dyDescent="0.2">
      <c r="I250" s="177"/>
      <c r="P250" s="75"/>
      <c r="Q250" s="91"/>
      <c r="R250" s="6"/>
      <c r="S250" s="39"/>
      <c r="T250" s="6"/>
      <c r="U250" s="5"/>
      <c r="V250" s="52"/>
      <c r="W250" s="56"/>
      <c r="X250" s="15"/>
      <c r="Y250" s="52"/>
      <c r="Z250" s="39"/>
      <c r="AA250" s="39"/>
      <c r="AB250" s="55"/>
      <c r="AC250" s="17"/>
      <c r="AD250" s="15"/>
      <c r="AE250" s="65"/>
      <c r="AF250" s="129"/>
      <c r="AG250" s="39"/>
      <c r="AH250" s="52"/>
      <c r="AJ250" s="17"/>
      <c r="AK250" s="17"/>
      <c r="AL250" s="17"/>
      <c r="AM250" s="17"/>
      <c r="AO250" s="31" t="s">
        <v>54</v>
      </c>
    </row>
    <row r="251" spans="2:41" s="3" customFormat="1" ht="9.9499999999999993" customHeight="1" x14ac:dyDescent="0.2">
      <c r="B251" s="118" t="s">
        <v>256</v>
      </c>
      <c r="D251" s="40"/>
      <c r="E251" s="75" t="s">
        <v>121</v>
      </c>
      <c r="F251" s="75"/>
      <c r="G251" s="30" t="s">
        <v>207</v>
      </c>
      <c r="H251" s="30"/>
      <c r="I251" s="176">
        <v>0.7</v>
      </c>
      <c r="J251" s="30"/>
      <c r="K251" s="30"/>
      <c r="L251" s="30"/>
      <c r="M251" s="30"/>
      <c r="N251" s="30"/>
      <c r="P251" s="75"/>
      <c r="Q251" s="91"/>
      <c r="R251" s="29"/>
      <c r="S251" s="39">
        <f t="shared" ref="S251:S258" si="130">IF(Suggested="Yes",AA251,AG251)</f>
        <v>321.2</v>
      </c>
      <c r="T251" s="37" t="s">
        <v>42</v>
      </c>
      <c r="U251" s="5" t="str">
        <f>+Instructions!$B$3</f>
        <v>N</v>
      </c>
      <c r="V251" s="52"/>
      <c r="W251" s="56">
        <f>+Instructions!$C$22</f>
        <v>0</v>
      </c>
      <c r="X251" s="17">
        <f t="shared" ref="X251:X258" si="131">ROUND($AA251*(1-W251)+0.004999,2)</f>
        <v>321.2</v>
      </c>
      <c r="Y251" s="52"/>
      <c r="Z251" s="6" t="s">
        <v>473</v>
      </c>
      <c r="AA251" s="39">
        <v>321.2</v>
      </c>
      <c r="AB251" s="60">
        <f t="shared" ref="AB251:AB258" si="132">+W251</f>
        <v>0</v>
      </c>
      <c r="AC251" s="17">
        <f t="shared" ref="AC251:AC258" si="133">+X251</f>
        <v>321.2</v>
      </c>
      <c r="AD251" s="12">
        <f t="shared" ref="AD251:AD258" si="134">(AG251-AC251)/AG251</f>
        <v>0</v>
      </c>
      <c r="AE251" s="126"/>
      <c r="AF251" s="133">
        <v>1</v>
      </c>
      <c r="AG251" s="38">
        <f t="shared" ref="AG251:AG258" si="135">SUM(AJ251:AL251)+AE251</f>
        <v>321.2</v>
      </c>
      <c r="AH251" s="52"/>
      <c r="AJ251" s="17">
        <f t="shared" ref="AJ251:AJ258" si="136">ROUND(AC251/(1-VLOOKUP(AF251,Group,2,FALSE)),2)</f>
        <v>321.2</v>
      </c>
      <c r="AK251" s="17">
        <f t="shared" ref="AK251:AK258" si="137">IF(VLOOKUP(AF251,Group,5,FALSE)="YES",VLOOKUP(ROUND(ROUND(AJ251,1)-AJ251,2),Round,2,FALSE)+VLOOKUP(AF251,Group,6,FALSE),0)</f>
        <v>0</v>
      </c>
      <c r="AL251" s="17">
        <f t="shared" ref="AL251:AL258" si="138">IF(VLOOKUP(AF251,Group,7,FALSE)="",0,ROUND(AJ251-0.04999,1)-AJ251+AM251)</f>
        <v>0</v>
      </c>
      <c r="AM251" s="17" t="str">
        <f t="shared" ref="AM251:AM258" si="139">IF(VLOOKUP(AF251,Group,7,FALSE)="","",VLOOKUP(AF251,Group,7,FALSE))</f>
        <v/>
      </c>
      <c r="AO251" s="31" t="s">
        <v>54</v>
      </c>
    </row>
    <row r="252" spans="2:41" s="3" customFormat="1" ht="9.9499999999999993" customHeight="1" x14ac:dyDescent="0.2">
      <c r="B252" s="118" t="s">
        <v>256</v>
      </c>
      <c r="D252" s="40"/>
      <c r="E252" s="75" t="s">
        <v>122</v>
      </c>
      <c r="F252" s="75"/>
      <c r="G252" s="30" t="s">
        <v>208</v>
      </c>
      <c r="H252" s="30"/>
      <c r="I252" s="176">
        <v>0.9</v>
      </c>
      <c r="J252" s="30"/>
      <c r="K252" s="30"/>
      <c r="L252" s="30"/>
      <c r="M252" s="30"/>
      <c r="N252" s="30"/>
      <c r="P252" s="75"/>
      <c r="Q252" s="91"/>
      <c r="R252" s="29"/>
      <c r="S252" s="39">
        <f t="shared" si="130"/>
        <v>358.2</v>
      </c>
      <c r="T252" s="37" t="s">
        <v>42</v>
      </c>
      <c r="U252" s="5" t="str">
        <f>+Instructions!$B$3</f>
        <v>N</v>
      </c>
      <c r="V252" s="52"/>
      <c r="W252" s="56">
        <f>+Instructions!$C$22</f>
        <v>0</v>
      </c>
      <c r="X252" s="17">
        <f t="shared" si="131"/>
        <v>358.2</v>
      </c>
      <c r="Y252" s="52"/>
      <c r="Z252" s="6" t="s">
        <v>473</v>
      </c>
      <c r="AA252" s="39">
        <v>358.2</v>
      </c>
      <c r="AB252" s="60">
        <f t="shared" si="132"/>
        <v>0</v>
      </c>
      <c r="AC252" s="17">
        <f t="shared" si="133"/>
        <v>358.2</v>
      </c>
      <c r="AD252" s="12">
        <f t="shared" si="134"/>
        <v>0</v>
      </c>
      <c r="AE252" s="126"/>
      <c r="AF252" s="133">
        <v>1</v>
      </c>
      <c r="AG252" s="38">
        <f t="shared" si="135"/>
        <v>358.2</v>
      </c>
      <c r="AH252" s="52"/>
      <c r="AJ252" s="17">
        <f t="shared" si="136"/>
        <v>358.2</v>
      </c>
      <c r="AK252" s="17">
        <f t="shared" si="137"/>
        <v>0</v>
      </c>
      <c r="AL252" s="17">
        <f t="shared" si="138"/>
        <v>0</v>
      </c>
      <c r="AM252" s="17" t="str">
        <f t="shared" si="139"/>
        <v/>
      </c>
      <c r="AO252" s="31" t="s">
        <v>54</v>
      </c>
    </row>
    <row r="253" spans="2:41" s="3" customFormat="1" ht="9.9499999999999993" customHeight="1" x14ac:dyDescent="0.2">
      <c r="B253" s="118" t="s">
        <v>256</v>
      </c>
      <c r="D253" s="40"/>
      <c r="E253" s="75" t="s">
        <v>123</v>
      </c>
      <c r="F253" s="75"/>
      <c r="G253" s="30" t="s">
        <v>209</v>
      </c>
      <c r="H253" s="30"/>
      <c r="I253" s="176">
        <v>1.1000000000000001</v>
      </c>
      <c r="J253" s="30"/>
      <c r="K253" s="30"/>
      <c r="L253" s="30"/>
      <c r="M253" s="30"/>
      <c r="N253" s="30"/>
      <c r="P253" s="75"/>
      <c r="Q253" s="91"/>
      <c r="R253" s="29"/>
      <c r="S253" s="39">
        <f t="shared" si="130"/>
        <v>378.9</v>
      </c>
      <c r="T253" s="37" t="s">
        <v>42</v>
      </c>
      <c r="U253" s="5" t="str">
        <f>+Instructions!$B$3</f>
        <v>N</v>
      </c>
      <c r="V253" s="52"/>
      <c r="W253" s="56">
        <f>+Instructions!$C$22</f>
        <v>0</v>
      </c>
      <c r="X253" s="17">
        <f t="shared" si="131"/>
        <v>378.9</v>
      </c>
      <c r="Y253" s="52"/>
      <c r="Z253" s="6" t="s">
        <v>473</v>
      </c>
      <c r="AA253" s="39">
        <v>378.9</v>
      </c>
      <c r="AB253" s="60">
        <f t="shared" si="132"/>
        <v>0</v>
      </c>
      <c r="AC253" s="17">
        <f t="shared" si="133"/>
        <v>378.9</v>
      </c>
      <c r="AD253" s="12">
        <f t="shared" si="134"/>
        <v>0</v>
      </c>
      <c r="AE253" s="126"/>
      <c r="AF253" s="133">
        <v>1</v>
      </c>
      <c r="AG253" s="38">
        <f t="shared" si="135"/>
        <v>378.9</v>
      </c>
      <c r="AH253" s="52"/>
      <c r="AJ253" s="17">
        <f t="shared" si="136"/>
        <v>378.9</v>
      </c>
      <c r="AK253" s="17">
        <f t="shared" si="137"/>
        <v>0</v>
      </c>
      <c r="AL253" s="17">
        <f t="shared" si="138"/>
        <v>0</v>
      </c>
      <c r="AM253" s="17" t="str">
        <f t="shared" si="139"/>
        <v/>
      </c>
      <c r="AO253" s="31" t="s">
        <v>54</v>
      </c>
    </row>
    <row r="254" spans="2:41" s="3" customFormat="1" ht="9.9499999999999993" customHeight="1" x14ac:dyDescent="0.2">
      <c r="B254" s="118" t="s">
        <v>256</v>
      </c>
      <c r="D254" s="40"/>
      <c r="E254" s="75" t="s">
        <v>124</v>
      </c>
      <c r="F254" s="75"/>
      <c r="G254" s="30" t="s">
        <v>210</v>
      </c>
      <c r="H254" s="30"/>
      <c r="I254" s="176">
        <v>1.2</v>
      </c>
      <c r="J254" s="30"/>
      <c r="K254" s="30"/>
      <c r="L254" s="30"/>
      <c r="M254" s="30"/>
      <c r="N254" s="30"/>
      <c r="P254" s="75"/>
      <c r="Q254" s="91"/>
      <c r="R254" s="29"/>
      <c r="S254" s="39">
        <f t="shared" si="130"/>
        <v>411.85</v>
      </c>
      <c r="T254" s="37" t="s">
        <v>42</v>
      </c>
      <c r="U254" s="5" t="str">
        <f>+Instructions!$B$3</f>
        <v>N</v>
      </c>
      <c r="V254" s="52"/>
      <c r="W254" s="56">
        <f>+Instructions!$C$22</f>
        <v>0</v>
      </c>
      <c r="X254" s="17">
        <f t="shared" si="131"/>
        <v>411.85</v>
      </c>
      <c r="Y254" s="52"/>
      <c r="Z254" s="6" t="s">
        <v>473</v>
      </c>
      <c r="AA254" s="39">
        <v>411.85</v>
      </c>
      <c r="AB254" s="60">
        <f t="shared" si="132"/>
        <v>0</v>
      </c>
      <c r="AC254" s="17">
        <f t="shared" si="133"/>
        <v>411.85</v>
      </c>
      <c r="AD254" s="12">
        <f t="shared" si="134"/>
        <v>0</v>
      </c>
      <c r="AE254" s="126"/>
      <c r="AF254" s="133">
        <v>1</v>
      </c>
      <c r="AG254" s="38">
        <f t="shared" si="135"/>
        <v>411.85</v>
      </c>
      <c r="AH254" s="52"/>
      <c r="AJ254" s="17">
        <f t="shared" si="136"/>
        <v>411.85</v>
      </c>
      <c r="AK254" s="17">
        <f t="shared" si="137"/>
        <v>0</v>
      </c>
      <c r="AL254" s="17">
        <f t="shared" si="138"/>
        <v>0</v>
      </c>
      <c r="AM254" s="17" t="str">
        <f t="shared" si="139"/>
        <v/>
      </c>
      <c r="AO254" s="31" t="s">
        <v>54</v>
      </c>
    </row>
    <row r="255" spans="2:41" s="3" customFormat="1" ht="9.9499999999999993" customHeight="1" x14ac:dyDescent="0.2">
      <c r="B255" s="118" t="s">
        <v>256</v>
      </c>
      <c r="D255" s="40"/>
      <c r="E255" s="75" t="s">
        <v>125</v>
      </c>
      <c r="F255" s="75"/>
      <c r="G255" s="30" t="s">
        <v>211</v>
      </c>
      <c r="H255" s="30"/>
      <c r="I255" s="176">
        <v>1.4</v>
      </c>
      <c r="J255" s="30"/>
      <c r="K255" s="30"/>
      <c r="L255" s="30"/>
      <c r="M255" s="30"/>
      <c r="N255" s="30"/>
      <c r="P255" s="75"/>
      <c r="Q255" s="91"/>
      <c r="R255" s="29"/>
      <c r="S255" s="39">
        <f t="shared" si="130"/>
        <v>436.85</v>
      </c>
      <c r="T255" s="37" t="s">
        <v>42</v>
      </c>
      <c r="U255" s="5" t="str">
        <f>+Instructions!$B$3</f>
        <v>N</v>
      </c>
      <c r="V255" s="52"/>
      <c r="W255" s="56">
        <f>+Instructions!$C$22</f>
        <v>0</v>
      </c>
      <c r="X255" s="17">
        <f t="shared" si="131"/>
        <v>436.85</v>
      </c>
      <c r="Y255" s="52"/>
      <c r="Z255" s="6" t="s">
        <v>473</v>
      </c>
      <c r="AA255" s="39">
        <v>436.85</v>
      </c>
      <c r="AB255" s="60">
        <f t="shared" si="132"/>
        <v>0</v>
      </c>
      <c r="AC255" s="17">
        <f t="shared" si="133"/>
        <v>436.85</v>
      </c>
      <c r="AD255" s="12">
        <f t="shared" si="134"/>
        <v>0</v>
      </c>
      <c r="AE255" s="126"/>
      <c r="AF255" s="133">
        <v>1</v>
      </c>
      <c r="AG255" s="38">
        <f t="shared" si="135"/>
        <v>436.85</v>
      </c>
      <c r="AH255" s="52"/>
      <c r="AJ255" s="17">
        <f t="shared" si="136"/>
        <v>436.85</v>
      </c>
      <c r="AK255" s="17">
        <f t="shared" si="137"/>
        <v>0</v>
      </c>
      <c r="AL255" s="17">
        <f t="shared" si="138"/>
        <v>0</v>
      </c>
      <c r="AM255" s="17" t="str">
        <f t="shared" si="139"/>
        <v/>
      </c>
      <c r="AO255" s="31" t="s">
        <v>54</v>
      </c>
    </row>
    <row r="256" spans="2:41" s="3" customFormat="1" ht="9.9499999999999993" customHeight="1" x14ac:dyDescent="0.2">
      <c r="B256" s="118" t="s">
        <v>256</v>
      </c>
      <c r="D256" s="40"/>
      <c r="E256" s="75" t="s">
        <v>126</v>
      </c>
      <c r="F256" s="75"/>
      <c r="G256" s="30" t="s">
        <v>212</v>
      </c>
      <c r="H256" s="30"/>
      <c r="I256" s="176">
        <v>1.8</v>
      </c>
      <c r="J256" s="30"/>
      <c r="K256" s="30"/>
      <c r="L256" s="30"/>
      <c r="M256" s="30"/>
      <c r="N256" s="30"/>
      <c r="P256" s="75"/>
      <c r="Q256" s="91"/>
      <c r="R256" s="29"/>
      <c r="S256" s="39">
        <f t="shared" si="130"/>
        <v>509.3</v>
      </c>
      <c r="T256" s="37" t="s">
        <v>42</v>
      </c>
      <c r="U256" s="5" t="str">
        <f>+Instructions!$B$3</f>
        <v>N</v>
      </c>
      <c r="V256" s="52"/>
      <c r="W256" s="56">
        <f>+Instructions!$C$22</f>
        <v>0</v>
      </c>
      <c r="X256" s="17">
        <f t="shared" si="131"/>
        <v>509.3</v>
      </c>
      <c r="Y256" s="52"/>
      <c r="Z256" s="6" t="s">
        <v>473</v>
      </c>
      <c r="AA256" s="39">
        <v>509.3</v>
      </c>
      <c r="AB256" s="60">
        <f t="shared" si="132"/>
        <v>0</v>
      </c>
      <c r="AC256" s="17">
        <f t="shared" si="133"/>
        <v>509.3</v>
      </c>
      <c r="AD256" s="12">
        <f t="shared" si="134"/>
        <v>0</v>
      </c>
      <c r="AE256" s="126"/>
      <c r="AF256" s="133">
        <v>1</v>
      </c>
      <c r="AG256" s="38">
        <f t="shared" si="135"/>
        <v>509.3</v>
      </c>
      <c r="AH256" s="52"/>
      <c r="AJ256" s="17">
        <f t="shared" si="136"/>
        <v>509.3</v>
      </c>
      <c r="AK256" s="17">
        <f t="shared" si="137"/>
        <v>0</v>
      </c>
      <c r="AL256" s="17">
        <f t="shared" si="138"/>
        <v>0</v>
      </c>
      <c r="AM256" s="17" t="str">
        <f t="shared" si="139"/>
        <v/>
      </c>
      <c r="AO256" s="31" t="s">
        <v>54</v>
      </c>
    </row>
    <row r="257" spans="2:41" s="3" customFormat="1" ht="9.9499999999999993" customHeight="1" x14ac:dyDescent="0.2">
      <c r="B257" s="118" t="s">
        <v>256</v>
      </c>
      <c r="D257" s="40"/>
      <c r="E257" s="75" t="s">
        <v>196</v>
      </c>
      <c r="F257" s="75"/>
      <c r="G257" s="30" t="s">
        <v>213</v>
      </c>
      <c r="H257" s="30"/>
      <c r="I257" s="176">
        <v>2.1</v>
      </c>
      <c r="J257" s="30"/>
      <c r="K257" s="30"/>
      <c r="L257" s="30"/>
      <c r="M257" s="30"/>
      <c r="N257" s="30"/>
      <c r="P257" s="75"/>
      <c r="Q257" s="91"/>
      <c r="R257" s="29"/>
      <c r="S257" s="39">
        <f t="shared" si="130"/>
        <v>571.95000000000005</v>
      </c>
      <c r="T257" s="37" t="s">
        <v>42</v>
      </c>
      <c r="U257" s="5" t="str">
        <f>+Instructions!$B$3</f>
        <v>N</v>
      </c>
      <c r="V257" s="52"/>
      <c r="W257" s="56">
        <f>+Instructions!$C$22</f>
        <v>0</v>
      </c>
      <c r="X257" s="17">
        <f t="shared" si="131"/>
        <v>571.95000000000005</v>
      </c>
      <c r="Y257" s="52"/>
      <c r="Z257" s="6" t="s">
        <v>473</v>
      </c>
      <c r="AA257" s="39">
        <v>571.95000000000005</v>
      </c>
      <c r="AB257" s="60">
        <f t="shared" si="132"/>
        <v>0</v>
      </c>
      <c r="AC257" s="17">
        <f t="shared" si="133"/>
        <v>571.95000000000005</v>
      </c>
      <c r="AD257" s="12">
        <f t="shared" si="134"/>
        <v>0</v>
      </c>
      <c r="AE257" s="126"/>
      <c r="AF257" s="133">
        <v>1</v>
      </c>
      <c r="AG257" s="38">
        <f t="shared" si="135"/>
        <v>571.95000000000005</v>
      </c>
      <c r="AH257" s="52"/>
      <c r="AJ257" s="17">
        <f t="shared" si="136"/>
        <v>571.95000000000005</v>
      </c>
      <c r="AK257" s="17">
        <f t="shared" si="137"/>
        <v>0</v>
      </c>
      <c r="AL257" s="17">
        <f t="shared" si="138"/>
        <v>0</v>
      </c>
      <c r="AM257" s="17" t="str">
        <f t="shared" si="139"/>
        <v/>
      </c>
      <c r="AO257" s="31" t="s">
        <v>54</v>
      </c>
    </row>
    <row r="258" spans="2:41" s="3" customFormat="1" ht="9.9499999999999993" customHeight="1" x14ac:dyDescent="0.2">
      <c r="B258" s="118" t="s">
        <v>256</v>
      </c>
      <c r="D258" s="40"/>
      <c r="E258" s="75" t="s">
        <v>127</v>
      </c>
      <c r="F258" s="75"/>
      <c r="G258" s="30" t="s">
        <v>214</v>
      </c>
      <c r="H258" s="30"/>
      <c r="I258" s="176">
        <v>2.5</v>
      </c>
      <c r="J258" s="30"/>
      <c r="K258" s="30"/>
      <c r="L258" s="30"/>
      <c r="M258" s="30"/>
      <c r="N258" s="30"/>
      <c r="P258" s="75"/>
      <c r="Q258" s="91"/>
      <c r="R258" s="29"/>
      <c r="S258" s="39">
        <f t="shared" si="130"/>
        <v>630.4</v>
      </c>
      <c r="T258" s="37" t="s">
        <v>42</v>
      </c>
      <c r="U258" s="5" t="str">
        <f>+Instructions!$B$3</f>
        <v>N</v>
      </c>
      <c r="V258" s="52"/>
      <c r="W258" s="56">
        <f>+Instructions!$C$22</f>
        <v>0</v>
      </c>
      <c r="X258" s="17">
        <f t="shared" si="131"/>
        <v>630.4</v>
      </c>
      <c r="Y258" s="52"/>
      <c r="Z258" s="6" t="s">
        <v>473</v>
      </c>
      <c r="AA258" s="39">
        <v>630.4</v>
      </c>
      <c r="AB258" s="60">
        <f t="shared" si="132"/>
        <v>0</v>
      </c>
      <c r="AC258" s="17">
        <f t="shared" si="133"/>
        <v>630.4</v>
      </c>
      <c r="AD258" s="12">
        <f t="shared" si="134"/>
        <v>0</v>
      </c>
      <c r="AE258" s="126"/>
      <c r="AF258" s="133">
        <v>1</v>
      </c>
      <c r="AG258" s="38">
        <f t="shared" si="135"/>
        <v>630.4</v>
      </c>
      <c r="AH258" s="52"/>
      <c r="AJ258" s="17">
        <f t="shared" si="136"/>
        <v>630.4</v>
      </c>
      <c r="AK258" s="17">
        <f t="shared" si="137"/>
        <v>0</v>
      </c>
      <c r="AL258" s="17">
        <f t="shared" si="138"/>
        <v>0</v>
      </c>
      <c r="AM258" s="17" t="str">
        <f t="shared" si="139"/>
        <v/>
      </c>
      <c r="AO258" s="31" t="s">
        <v>54</v>
      </c>
    </row>
    <row r="259" spans="2:41" s="3" customFormat="1" ht="3" customHeight="1" x14ac:dyDescent="0.2">
      <c r="I259" s="177"/>
      <c r="P259" s="75"/>
      <c r="Q259" s="91"/>
      <c r="R259" s="6"/>
      <c r="S259" s="39"/>
      <c r="T259" s="6"/>
      <c r="U259" s="5"/>
      <c r="V259" s="52"/>
      <c r="W259" s="56"/>
      <c r="X259" s="15"/>
      <c r="Y259" s="52"/>
      <c r="Z259" s="39"/>
      <c r="AA259" s="39"/>
      <c r="AB259" s="55"/>
      <c r="AC259" s="17"/>
      <c r="AD259" s="15"/>
      <c r="AE259" s="65"/>
      <c r="AF259" s="129"/>
      <c r="AG259" s="39"/>
      <c r="AH259" s="52"/>
      <c r="AJ259" s="17"/>
      <c r="AK259" s="17"/>
      <c r="AL259" s="17"/>
      <c r="AM259" s="17"/>
      <c r="AO259" s="31" t="s">
        <v>54</v>
      </c>
    </row>
    <row r="260" spans="2:41" s="3" customFormat="1" ht="9.9499999999999993" customHeight="1" x14ac:dyDescent="0.2">
      <c r="B260" s="118" t="s">
        <v>256</v>
      </c>
      <c r="D260" s="40"/>
      <c r="E260" s="75" t="s">
        <v>136</v>
      </c>
      <c r="F260" s="75"/>
      <c r="G260" s="30" t="s">
        <v>215</v>
      </c>
      <c r="H260" s="30"/>
      <c r="I260" s="176">
        <v>0.8</v>
      </c>
      <c r="J260" s="30"/>
      <c r="K260" s="30"/>
      <c r="L260" s="30"/>
      <c r="M260" s="30"/>
      <c r="N260" s="30"/>
      <c r="P260" s="75"/>
      <c r="Q260" s="91"/>
      <c r="R260" s="29"/>
      <c r="S260" s="39">
        <f t="shared" ref="S260:S268" si="140">IF(Suggested="Yes",AA260,AG260)</f>
        <v>344.2</v>
      </c>
      <c r="T260" s="37" t="s">
        <v>42</v>
      </c>
      <c r="U260" s="5" t="str">
        <f>+Instructions!$B$3</f>
        <v>N</v>
      </c>
      <c r="V260" s="52"/>
      <c r="W260" s="56">
        <f>+Instructions!$C$22</f>
        <v>0</v>
      </c>
      <c r="X260" s="17">
        <f t="shared" ref="X260:X268" si="141">ROUND($AA260*(1-W260)+0.004999,2)</f>
        <v>344.2</v>
      </c>
      <c r="Y260" s="52"/>
      <c r="Z260" s="6" t="s">
        <v>473</v>
      </c>
      <c r="AA260" s="39">
        <v>344.2</v>
      </c>
      <c r="AB260" s="60">
        <f t="shared" ref="AB260:AB268" si="142">+W260</f>
        <v>0</v>
      </c>
      <c r="AC260" s="17">
        <f t="shared" ref="AC260:AC268" si="143">+X260</f>
        <v>344.2</v>
      </c>
      <c r="AD260" s="12">
        <f t="shared" ref="AD260:AD268" si="144">(AG260-AC260)/AG260</f>
        <v>0</v>
      </c>
      <c r="AE260" s="126"/>
      <c r="AF260" s="133">
        <v>1</v>
      </c>
      <c r="AG260" s="38">
        <f t="shared" ref="AG260:AG268" si="145">SUM(AJ260:AL260)+AE260</f>
        <v>344.2</v>
      </c>
      <c r="AH260" s="52"/>
      <c r="AJ260" s="17">
        <f t="shared" ref="AJ260:AJ268" si="146">ROUND(AC260/(1-VLOOKUP(AF260,Group,2,FALSE)),2)</f>
        <v>344.2</v>
      </c>
      <c r="AK260" s="17">
        <f t="shared" ref="AK260:AK268" si="147">IF(VLOOKUP(AF260,Group,5,FALSE)="YES",VLOOKUP(ROUND(ROUND(AJ260,1)-AJ260,2),Round,2,FALSE)+VLOOKUP(AF260,Group,6,FALSE),0)</f>
        <v>0</v>
      </c>
      <c r="AL260" s="17">
        <f t="shared" ref="AL260:AL268" si="148">IF(VLOOKUP(AF260,Group,7,FALSE)="",0,ROUND(AJ260-0.04999,1)-AJ260+AM260)</f>
        <v>0</v>
      </c>
      <c r="AM260" s="17" t="str">
        <f t="shared" ref="AM260:AM268" si="149">IF(VLOOKUP(AF260,Group,7,FALSE)="","",VLOOKUP(AF260,Group,7,FALSE))</f>
        <v/>
      </c>
      <c r="AO260" s="31" t="s">
        <v>54</v>
      </c>
    </row>
    <row r="261" spans="2:41" s="3" customFormat="1" ht="9.9499999999999993" customHeight="1" x14ac:dyDescent="0.2">
      <c r="B261" s="118" t="s">
        <v>256</v>
      </c>
      <c r="D261" s="40"/>
      <c r="E261" s="75" t="s">
        <v>137</v>
      </c>
      <c r="F261" s="75"/>
      <c r="G261" s="30" t="s">
        <v>216</v>
      </c>
      <c r="H261" s="30"/>
      <c r="I261" s="176">
        <v>1</v>
      </c>
      <c r="J261" s="30"/>
      <c r="K261" s="30"/>
      <c r="L261" s="30"/>
      <c r="M261" s="30"/>
      <c r="N261" s="30"/>
      <c r="P261" s="75"/>
      <c r="Q261" s="91"/>
      <c r="R261" s="29"/>
      <c r="S261" s="39">
        <f t="shared" si="140"/>
        <v>374.15</v>
      </c>
      <c r="T261" s="37" t="s">
        <v>42</v>
      </c>
      <c r="U261" s="5" t="str">
        <f>+Instructions!$B$3</f>
        <v>N</v>
      </c>
      <c r="V261" s="52"/>
      <c r="W261" s="56">
        <f>+Instructions!$C$22</f>
        <v>0</v>
      </c>
      <c r="X261" s="17">
        <f t="shared" si="141"/>
        <v>374.15</v>
      </c>
      <c r="Y261" s="52"/>
      <c r="Z261" s="6" t="s">
        <v>473</v>
      </c>
      <c r="AA261" s="39">
        <v>374.15</v>
      </c>
      <c r="AB261" s="60">
        <f t="shared" si="142"/>
        <v>0</v>
      </c>
      <c r="AC261" s="17">
        <f t="shared" si="143"/>
        <v>374.15</v>
      </c>
      <c r="AD261" s="12">
        <f t="shared" si="144"/>
        <v>0</v>
      </c>
      <c r="AE261" s="126"/>
      <c r="AF261" s="133">
        <v>1</v>
      </c>
      <c r="AG261" s="38">
        <f t="shared" si="145"/>
        <v>374.15</v>
      </c>
      <c r="AH261" s="52"/>
      <c r="AJ261" s="17">
        <f t="shared" si="146"/>
        <v>374.15</v>
      </c>
      <c r="AK261" s="17">
        <f t="shared" si="147"/>
        <v>0</v>
      </c>
      <c r="AL261" s="17">
        <f t="shared" si="148"/>
        <v>0</v>
      </c>
      <c r="AM261" s="17" t="str">
        <f t="shared" si="149"/>
        <v/>
      </c>
      <c r="AO261" s="31" t="s">
        <v>54</v>
      </c>
    </row>
    <row r="262" spans="2:41" s="3" customFormat="1" ht="9.9499999999999993" customHeight="1" x14ac:dyDescent="0.2">
      <c r="B262" s="118" t="s">
        <v>256</v>
      </c>
      <c r="D262" s="40"/>
      <c r="E262" s="75" t="s">
        <v>138</v>
      </c>
      <c r="F262" s="75"/>
      <c r="G262" s="30" t="s">
        <v>217</v>
      </c>
      <c r="H262" s="30"/>
      <c r="I262" s="176">
        <v>1.2</v>
      </c>
      <c r="J262" s="30"/>
      <c r="K262" s="30"/>
      <c r="L262" s="30"/>
      <c r="M262" s="30"/>
      <c r="N262" s="30"/>
      <c r="P262" s="75"/>
      <c r="Q262" s="91"/>
      <c r="R262" s="29"/>
      <c r="S262" s="39">
        <f t="shared" si="140"/>
        <v>407.65</v>
      </c>
      <c r="T262" s="37" t="s">
        <v>42</v>
      </c>
      <c r="U262" s="5" t="str">
        <f>+Instructions!$B$3</f>
        <v>N</v>
      </c>
      <c r="V262" s="52"/>
      <c r="W262" s="56">
        <f>+Instructions!$C$22</f>
        <v>0</v>
      </c>
      <c r="X262" s="17">
        <f t="shared" si="141"/>
        <v>407.65</v>
      </c>
      <c r="Y262" s="52"/>
      <c r="Z262" s="6" t="s">
        <v>473</v>
      </c>
      <c r="AA262" s="39">
        <v>407.65</v>
      </c>
      <c r="AB262" s="60">
        <f t="shared" si="142"/>
        <v>0</v>
      </c>
      <c r="AC262" s="17">
        <f t="shared" si="143"/>
        <v>407.65</v>
      </c>
      <c r="AD262" s="12">
        <f t="shared" si="144"/>
        <v>0</v>
      </c>
      <c r="AE262" s="126"/>
      <c r="AF262" s="133">
        <v>1</v>
      </c>
      <c r="AG262" s="38">
        <f t="shared" si="145"/>
        <v>407.65</v>
      </c>
      <c r="AH262" s="52"/>
      <c r="AJ262" s="17">
        <f t="shared" si="146"/>
        <v>407.65</v>
      </c>
      <c r="AK262" s="17">
        <f t="shared" si="147"/>
        <v>0</v>
      </c>
      <c r="AL262" s="17">
        <f t="shared" si="148"/>
        <v>0</v>
      </c>
      <c r="AM262" s="17" t="str">
        <f t="shared" si="149"/>
        <v/>
      </c>
      <c r="AO262" s="31" t="s">
        <v>54</v>
      </c>
    </row>
    <row r="263" spans="2:41" s="3" customFormat="1" ht="9.9499999999999993" customHeight="1" x14ac:dyDescent="0.2">
      <c r="B263" s="118" t="s">
        <v>256</v>
      </c>
      <c r="D263" s="40"/>
      <c r="E263" s="75" t="s">
        <v>139</v>
      </c>
      <c r="F263" s="75"/>
      <c r="G263" s="30" t="s">
        <v>218</v>
      </c>
      <c r="H263" s="30"/>
      <c r="I263" s="176">
        <v>1.4</v>
      </c>
      <c r="J263" s="30"/>
      <c r="K263" s="30"/>
      <c r="L263" s="30"/>
      <c r="M263" s="30"/>
      <c r="N263" s="30"/>
      <c r="P263" s="75"/>
      <c r="Q263" s="91"/>
      <c r="R263" s="29"/>
      <c r="S263" s="39">
        <f t="shared" si="140"/>
        <v>436.3</v>
      </c>
      <c r="T263" s="37" t="s">
        <v>42</v>
      </c>
      <c r="U263" s="5" t="str">
        <f>+Instructions!$B$3</f>
        <v>N</v>
      </c>
      <c r="V263" s="52"/>
      <c r="W263" s="56">
        <f>+Instructions!$C$22</f>
        <v>0</v>
      </c>
      <c r="X263" s="17">
        <f t="shared" si="141"/>
        <v>436.3</v>
      </c>
      <c r="Y263" s="52"/>
      <c r="Z263" s="6" t="s">
        <v>473</v>
      </c>
      <c r="AA263" s="39">
        <v>436.3</v>
      </c>
      <c r="AB263" s="60">
        <f t="shared" si="142"/>
        <v>0</v>
      </c>
      <c r="AC263" s="17">
        <f t="shared" si="143"/>
        <v>436.3</v>
      </c>
      <c r="AD263" s="12">
        <f t="shared" si="144"/>
        <v>0</v>
      </c>
      <c r="AE263" s="126"/>
      <c r="AF263" s="133">
        <v>1</v>
      </c>
      <c r="AG263" s="38">
        <f t="shared" si="145"/>
        <v>436.3</v>
      </c>
      <c r="AH263" s="52"/>
      <c r="AJ263" s="17">
        <f t="shared" si="146"/>
        <v>436.3</v>
      </c>
      <c r="AK263" s="17">
        <f t="shared" si="147"/>
        <v>0</v>
      </c>
      <c r="AL263" s="17">
        <f t="shared" si="148"/>
        <v>0</v>
      </c>
      <c r="AM263" s="17" t="str">
        <f t="shared" si="149"/>
        <v/>
      </c>
      <c r="AO263" s="31" t="s">
        <v>54</v>
      </c>
    </row>
    <row r="264" spans="2:41" s="3" customFormat="1" ht="9.9499999999999993" customHeight="1" x14ac:dyDescent="0.2">
      <c r="B264" s="118" t="s">
        <v>256</v>
      </c>
      <c r="D264" s="40"/>
      <c r="E264" s="75" t="s">
        <v>140</v>
      </c>
      <c r="F264" s="75"/>
      <c r="G264" s="30" t="s">
        <v>219</v>
      </c>
      <c r="H264" s="30"/>
      <c r="I264" s="176">
        <v>1.6</v>
      </c>
      <c r="J264" s="30"/>
      <c r="K264" s="30"/>
      <c r="L264" s="30"/>
      <c r="M264" s="30"/>
      <c r="N264" s="30"/>
      <c r="P264" s="75"/>
      <c r="Q264" s="91"/>
      <c r="R264" s="29"/>
      <c r="S264" s="39">
        <f t="shared" si="140"/>
        <v>511.55</v>
      </c>
      <c r="T264" s="37" t="s">
        <v>42</v>
      </c>
      <c r="U264" s="5" t="str">
        <f>+Instructions!$B$3</f>
        <v>N</v>
      </c>
      <c r="V264" s="52"/>
      <c r="W264" s="56">
        <f>+Instructions!$C$22</f>
        <v>0</v>
      </c>
      <c r="X264" s="17">
        <f t="shared" si="141"/>
        <v>511.55</v>
      </c>
      <c r="Y264" s="52"/>
      <c r="Z264" s="6" t="s">
        <v>473</v>
      </c>
      <c r="AA264" s="39">
        <v>511.55</v>
      </c>
      <c r="AB264" s="60">
        <f t="shared" si="142"/>
        <v>0</v>
      </c>
      <c r="AC264" s="17">
        <f t="shared" si="143"/>
        <v>511.55</v>
      </c>
      <c r="AD264" s="12">
        <f t="shared" si="144"/>
        <v>0</v>
      </c>
      <c r="AE264" s="126"/>
      <c r="AF264" s="133">
        <v>1</v>
      </c>
      <c r="AG264" s="38">
        <f t="shared" si="145"/>
        <v>511.55</v>
      </c>
      <c r="AH264" s="52"/>
      <c r="AJ264" s="17">
        <f t="shared" si="146"/>
        <v>511.55</v>
      </c>
      <c r="AK264" s="17">
        <f t="shared" si="147"/>
        <v>0</v>
      </c>
      <c r="AL264" s="17">
        <f t="shared" si="148"/>
        <v>0</v>
      </c>
      <c r="AM264" s="17" t="str">
        <f t="shared" si="149"/>
        <v/>
      </c>
      <c r="AO264" s="31" t="s">
        <v>54</v>
      </c>
    </row>
    <row r="265" spans="2:41" s="3" customFormat="1" ht="9.9499999999999993" customHeight="1" x14ac:dyDescent="0.2">
      <c r="B265" s="118" t="s">
        <v>256</v>
      </c>
      <c r="D265" s="40"/>
      <c r="E265" s="75" t="s">
        <v>141</v>
      </c>
      <c r="F265" s="75"/>
      <c r="G265" s="30" t="s">
        <v>220</v>
      </c>
      <c r="H265" s="30"/>
      <c r="I265" s="176">
        <v>2</v>
      </c>
      <c r="J265" s="30"/>
      <c r="K265" s="30"/>
      <c r="L265" s="30"/>
      <c r="M265" s="30"/>
      <c r="N265" s="30"/>
      <c r="P265" s="75"/>
      <c r="Q265" s="91"/>
      <c r="R265" s="29"/>
      <c r="S265" s="39">
        <f t="shared" si="140"/>
        <v>536.85</v>
      </c>
      <c r="T265" s="37" t="s">
        <v>42</v>
      </c>
      <c r="U265" s="5" t="str">
        <f>+Instructions!$B$3</f>
        <v>N</v>
      </c>
      <c r="V265" s="52"/>
      <c r="W265" s="56">
        <f>+Instructions!$C$22</f>
        <v>0</v>
      </c>
      <c r="X265" s="17">
        <f t="shared" si="141"/>
        <v>536.85</v>
      </c>
      <c r="Y265" s="52"/>
      <c r="Z265" s="6" t="s">
        <v>473</v>
      </c>
      <c r="AA265" s="39">
        <v>536.85</v>
      </c>
      <c r="AB265" s="60">
        <f t="shared" si="142"/>
        <v>0</v>
      </c>
      <c r="AC265" s="17">
        <f t="shared" si="143"/>
        <v>536.85</v>
      </c>
      <c r="AD265" s="12">
        <f t="shared" si="144"/>
        <v>0</v>
      </c>
      <c r="AE265" s="126"/>
      <c r="AF265" s="133">
        <v>1</v>
      </c>
      <c r="AG265" s="38">
        <f t="shared" si="145"/>
        <v>536.85</v>
      </c>
      <c r="AH265" s="52"/>
      <c r="AJ265" s="17">
        <f t="shared" si="146"/>
        <v>536.85</v>
      </c>
      <c r="AK265" s="17">
        <f t="shared" si="147"/>
        <v>0</v>
      </c>
      <c r="AL265" s="17">
        <f t="shared" si="148"/>
        <v>0</v>
      </c>
      <c r="AM265" s="17" t="str">
        <f t="shared" si="149"/>
        <v/>
      </c>
      <c r="AO265" s="31" t="s">
        <v>54</v>
      </c>
    </row>
    <row r="266" spans="2:41" s="3" customFormat="1" ht="9.9499999999999993" customHeight="1" x14ac:dyDescent="0.2">
      <c r="B266" s="118" t="s">
        <v>256</v>
      </c>
      <c r="D266" s="40"/>
      <c r="E266" s="75" t="s">
        <v>142</v>
      </c>
      <c r="F266" s="75"/>
      <c r="G266" s="30" t="s">
        <v>221</v>
      </c>
      <c r="H266" s="30"/>
      <c r="I266" s="176">
        <v>2.4</v>
      </c>
      <c r="J266" s="30"/>
      <c r="K266" s="30"/>
      <c r="L266" s="30"/>
      <c r="M266" s="30"/>
      <c r="N266" s="30"/>
      <c r="P266" s="75"/>
      <c r="Q266" s="91"/>
      <c r="R266" s="29"/>
      <c r="S266" s="39">
        <f t="shared" si="140"/>
        <v>651.75</v>
      </c>
      <c r="T266" s="37" t="s">
        <v>42</v>
      </c>
      <c r="U266" s="5" t="str">
        <f>+Instructions!$B$3</f>
        <v>N</v>
      </c>
      <c r="V266" s="52"/>
      <c r="W266" s="56">
        <f>+Instructions!$C$22</f>
        <v>0</v>
      </c>
      <c r="X266" s="17">
        <f t="shared" si="141"/>
        <v>651.75</v>
      </c>
      <c r="Y266" s="52"/>
      <c r="Z266" s="6" t="s">
        <v>473</v>
      </c>
      <c r="AA266" s="39">
        <v>651.75</v>
      </c>
      <c r="AB266" s="60">
        <f t="shared" si="142"/>
        <v>0</v>
      </c>
      <c r="AC266" s="17">
        <f t="shared" si="143"/>
        <v>651.75</v>
      </c>
      <c r="AD266" s="12">
        <f t="shared" si="144"/>
        <v>0</v>
      </c>
      <c r="AE266" s="126"/>
      <c r="AF266" s="133">
        <v>1</v>
      </c>
      <c r="AG266" s="38">
        <f t="shared" si="145"/>
        <v>651.75</v>
      </c>
      <c r="AH266" s="52"/>
      <c r="AJ266" s="17">
        <f t="shared" si="146"/>
        <v>651.75</v>
      </c>
      <c r="AK266" s="17">
        <f t="shared" si="147"/>
        <v>0</v>
      </c>
      <c r="AL266" s="17">
        <f t="shared" si="148"/>
        <v>0</v>
      </c>
      <c r="AM266" s="17" t="str">
        <f t="shared" si="149"/>
        <v/>
      </c>
      <c r="AO266" s="31" t="s">
        <v>54</v>
      </c>
    </row>
    <row r="267" spans="2:41" s="3" customFormat="1" ht="9.9499999999999993" customHeight="1" x14ac:dyDescent="0.2">
      <c r="B267" s="118" t="s">
        <v>256</v>
      </c>
      <c r="D267" s="40"/>
      <c r="E267" s="75" t="s">
        <v>143</v>
      </c>
      <c r="F267" s="75"/>
      <c r="G267" s="30" t="s">
        <v>222</v>
      </c>
      <c r="H267" s="30"/>
      <c r="I267" s="176">
        <v>2.8</v>
      </c>
      <c r="J267" s="30"/>
      <c r="K267" s="30"/>
      <c r="L267" s="30"/>
      <c r="M267" s="30"/>
      <c r="N267" s="30"/>
      <c r="P267" s="75"/>
      <c r="Q267" s="91"/>
      <c r="R267" s="29"/>
      <c r="S267" s="39">
        <f t="shared" si="140"/>
        <v>717.5</v>
      </c>
      <c r="T267" s="37" t="s">
        <v>42</v>
      </c>
      <c r="U267" s="5" t="str">
        <f>+Instructions!$B$3</f>
        <v>N</v>
      </c>
      <c r="V267" s="52"/>
      <c r="W267" s="56">
        <f>+Instructions!$C$22</f>
        <v>0</v>
      </c>
      <c r="X267" s="17">
        <f t="shared" si="141"/>
        <v>717.5</v>
      </c>
      <c r="Y267" s="52"/>
      <c r="Z267" s="6" t="s">
        <v>473</v>
      </c>
      <c r="AA267" s="39">
        <v>717.5</v>
      </c>
      <c r="AB267" s="60">
        <f t="shared" si="142"/>
        <v>0</v>
      </c>
      <c r="AC267" s="17">
        <f t="shared" si="143"/>
        <v>717.5</v>
      </c>
      <c r="AD267" s="12">
        <f t="shared" si="144"/>
        <v>0</v>
      </c>
      <c r="AE267" s="126"/>
      <c r="AF267" s="133">
        <v>1</v>
      </c>
      <c r="AG267" s="38">
        <f t="shared" si="145"/>
        <v>717.5</v>
      </c>
      <c r="AH267" s="52"/>
      <c r="AJ267" s="17">
        <f t="shared" si="146"/>
        <v>717.5</v>
      </c>
      <c r="AK267" s="17">
        <f t="shared" si="147"/>
        <v>0</v>
      </c>
      <c r="AL267" s="17">
        <f t="shared" si="148"/>
        <v>0</v>
      </c>
      <c r="AM267" s="17" t="str">
        <f t="shared" si="149"/>
        <v/>
      </c>
      <c r="AO267" s="31" t="s">
        <v>54</v>
      </c>
    </row>
    <row r="268" spans="2:41" s="3" customFormat="1" ht="9.9499999999999993" customHeight="1" x14ac:dyDescent="0.2">
      <c r="B268" s="118" t="s">
        <v>256</v>
      </c>
      <c r="D268" s="40"/>
      <c r="E268" s="75" t="s">
        <v>144</v>
      </c>
      <c r="F268" s="75"/>
      <c r="G268" s="30" t="s">
        <v>223</v>
      </c>
      <c r="H268" s="30"/>
      <c r="I268" s="176">
        <v>3.2</v>
      </c>
      <c r="J268" s="30"/>
      <c r="K268" s="30"/>
      <c r="L268" s="30"/>
      <c r="M268" s="30"/>
      <c r="N268" s="30"/>
      <c r="P268" s="75"/>
      <c r="Q268" s="91"/>
      <c r="R268" s="29"/>
      <c r="S268" s="39">
        <f t="shared" si="140"/>
        <v>817.15</v>
      </c>
      <c r="T268" s="37" t="s">
        <v>42</v>
      </c>
      <c r="U268" s="5" t="str">
        <f>+Instructions!$B$3</f>
        <v>N</v>
      </c>
      <c r="V268" s="52"/>
      <c r="W268" s="56">
        <f>+Instructions!$C$22</f>
        <v>0</v>
      </c>
      <c r="X268" s="17">
        <f t="shared" si="141"/>
        <v>817.15</v>
      </c>
      <c r="Y268" s="52"/>
      <c r="Z268" s="6" t="s">
        <v>473</v>
      </c>
      <c r="AA268" s="39">
        <v>817.15</v>
      </c>
      <c r="AB268" s="60">
        <f t="shared" si="142"/>
        <v>0</v>
      </c>
      <c r="AC268" s="17">
        <f t="shared" si="143"/>
        <v>817.15</v>
      </c>
      <c r="AD268" s="12">
        <f t="shared" si="144"/>
        <v>0</v>
      </c>
      <c r="AE268" s="126"/>
      <c r="AF268" s="133">
        <v>1</v>
      </c>
      <c r="AG268" s="38">
        <f t="shared" si="145"/>
        <v>817.15</v>
      </c>
      <c r="AH268" s="52"/>
      <c r="AJ268" s="17">
        <f t="shared" si="146"/>
        <v>817.15</v>
      </c>
      <c r="AK268" s="17">
        <f t="shared" si="147"/>
        <v>0</v>
      </c>
      <c r="AL268" s="17">
        <f t="shared" si="148"/>
        <v>0</v>
      </c>
      <c r="AM268" s="17" t="str">
        <f t="shared" si="149"/>
        <v/>
      </c>
      <c r="AO268" s="31" t="s">
        <v>54</v>
      </c>
    </row>
    <row r="269" spans="2:41" s="3" customFormat="1" ht="3" customHeight="1" x14ac:dyDescent="0.2">
      <c r="I269" s="177"/>
      <c r="P269" s="75"/>
      <c r="Q269" s="91"/>
      <c r="R269" s="6"/>
      <c r="S269" s="39"/>
      <c r="T269" s="6"/>
      <c r="U269" s="5"/>
      <c r="V269" s="52"/>
      <c r="W269" s="56"/>
      <c r="X269" s="15"/>
      <c r="Y269" s="52"/>
      <c r="Z269" s="39"/>
      <c r="AA269" s="39"/>
      <c r="AB269" s="55"/>
      <c r="AC269" s="17"/>
      <c r="AD269" s="15"/>
      <c r="AE269" s="65"/>
      <c r="AF269" s="129"/>
      <c r="AG269" s="39"/>
      <c r="AH269" s="52"/>
      <c r="AJ269" s="17"/>
      <c r="AK269" s="17"/>
      <c r="AL269" s="17"/>
      <c r="AM269" s="17"/>
      <c r="AO269" s="31" t="s">
        <v>54</v>
      </c>
    </row>
    <row r="270" spans="2:41" s="3" customFormat="1" ht="9.9499999999999993" customHeight="1" x14ac:dyDescent="0.2">
      <c r="B270" s="118" t="s">
        <v>256</v>
      </c>
      <c r="D270" s="40"/>
      <c r="E270" s="75" t="s">
        <v>154</v>
      </c>
      <c r="F270" s="75"/>
      <c r="G270" s="30" t="s">
        <v>224</v>
      </c>
      <c r="H270" s="30"/>
      <c r="I270" s="176">
        <v>0.9</v>
      </c>
      <c r="J270" s="30"/>
      <c r="K270" s="30"/>
      <c r="L270" s="30"/>
      <c r="M270" s="30"/>
      <c r="N270" s="30"/>
      <c r="P270" s="75"/>
      <c r="Q270" s="91"/>
      <c r="R270" s="29"/>
      <c r="S270" s="39">
        <f t="shared" ref="S270:S279" si="150">IF(Suggested="Yes",AA270,AG270)</f>
        <v>362.25</v>
      </c>
      <c r="T270" s="37" t="s">
        <v>42</v>
      </c>
      <c r="U270" s="5" t="str">
        <f>+Instructions!$B$3</f>
        <v>N</v>
      </c>
      <c r="V270" s="52"/>
      <c r="W270" s="56">
        <f>+Instructions!$C$22</f>
        <v>0</v>
      </c>
      <c r="X270" s="17">
        <f t="shared" ref="X270:X279" si="151">ROUND($AA270*(1-W270)+0.004999,2)</f>
        <v>362.25</v>
      </c>
      <c r="Y270" s="52"/>
      <c r="Z270" s="6" t="s">
        <v>473</v>
      </c>
      <c r="AA270" s="39">
        <v>362.25</v>
      </c>
      <c r="AB270" s="60">
        <f t="shared" ref="AB270:AB279" si="152">+W270</f>
        <v>0</v>
      </c>
      <c r="AC270" s="17">
        <f t="shared" ref="AC270:AC279" si="153">+X270</f>
        <v>362.25</v>
      </c>
      <c r="AD270" s="12">
        <f t="shared" ref="AD270:AD279" si="154">(AG270-AC270)/AG270</f>
        <v>0</v>
      </c>
      <c r="AE270" s="126"/>
      <c r="AF270" s="133">
        <v>1</v>
      </c>
      <c r="AG270" s="38">
        <f t="shared" ref="AG270:AG279" si="155">SUM(AJ270:AL270)+AE270</f>
        <v>362.25</v>
      </c>
      <c r="AH270" s="52"/>
      <c r="AJ270" s="17">
        <f t="shared" ref="AJ270:AJ279" si="156">ROUND(AC270/(1-VLOOKUP(AF270,Group,2,FALSE)),2)</f>
        <v>362.25</v>
      </c>
      <c r="AK270" s="17">
        <f t="shared" ref="AK270:AK279" si="157">IF(VLOOKUP(AF270,Group,5,FALSE)="YES",VLOOKUP(ROUND(ROUND(AJ270,1)-AJ270,2),Round,2,FALSE)+VLOOKUP(AF270,Group,6,FALSE),0)</f>
        <v>0</v>
      </c>
      <c r="AL270" s="17">
        <f t="shared" ref="AL270:AL279" si="158">IF(VLOOKUP(AF270,Group,7,FALSE)="",0,ROUND(AJ270-0.04999,1)-AJ270+AM270)</f>
        <v>0</v>
      </c>
      <c r="AM270" s="17" t="str">
        <f t="shared" ref="AM270:AM279" si="159">IF(VLOOKUP(AF270,Group,7,FALSE)="","",VLOOKUP(AF270,Group,7,FALSE))</f>
        <v/>
      </c>
      <c r="AO270" s="31" t="s">
        <v>54</v>
      </c>
    </row>
    <row r="271" spans="2:41" s="3" customFormat="1" ht="9.9499999999999993" customHeight="1" x14ac:dyDescent="0.2">
      <c r="B271" s="118" t="s">
        <v>256</v>
      </c>
      <c r="D271" s="40"/>
      <c r="E271" s="75" t="s">
        <v>155</v>
      </c>
      <c r="F271" s="75"/>
      <c r="G271" s="30" t="s">
        <v>225</v>
      </c>
      <c r="H271" s="30"/>
      <c r="I271" s="176">
        <v>1.1000000000000001</v>
      </c>
      <c r="J271" s="30"/>
      <c r="K271" s="30"/>
      <c r="L271" s="30"/>
      <c r="M271" s="30"/>
      <c r="N271" s="30"/>
      <c r="P271" s="75"/>
      <c r="Q271" s="91"/>
      <c r="R271" s="29"/>
      <c r="S271" s="39">
        <f t="shared" si="150"/>
        <v>394.15</v>
      </c>
      <c r="T271" s="37" t="s">
        <v>42</v>
      </c>
      <c r="U271" s="5" t="str">
        <f>+Instructions!$B$3</f>
        <v>N</v>
      </c>
      <c r="V271" s="52"/>
      <c r="W271" s="56">
        <f>+Instructions!$C$22</f>
        <v>0</v>
      </c>
      <c r="X271" s="17">
        <f t="shared" si="151"/>
        <v>394.15</v>
      </c>
      <c r="Y271" s="52"/>
      <c r="Z271" s="6" t="s">
        <v>473</v>
      </c>
      <c r="AA271" s="39">
        <v>394.15</v>
      </c>
      <c r="AB271" s="60">
        <f t="shared" si="152"/>
        <v>0</v>
      </c>
      <c r="AC271" s="17">
        <f t="shared" si="153"/>
        <v>394.15</v>
      </c>
      <c r="AD271" s="12">
        <f t="shared" si="154"/>
        <v>0</v>
      </c>
      <c r="AE271" s="126"/>
      <c r="AF271" s="133">
        <v>1</v>
      </c>
      <c r="AG271" s="38">
        <f t="shared" si="155"/>
        <v>394.15</v>
      </c>
      <c r="AH271" s="52"/>
      <c r="AJ271" s="17">
        <f t="shared" si="156"/>
        <v>394.15</v>
      </c>
      <c r="AK271" s="17">
        <f t="shared" si="157"/>
        <v>0</v>
      </c>
      <c r="AL271" s="17">
        <f t="shared" si="158"/>
        <v>0</v>
      </c>
      <c r="AM271" s="17" t="str">
        <f t="shared" si="159"/>
        <v/>
      </c>
      <c r="AO271" s="31" t="s">
        <v>54</v>
      </c>
    </row>
    <row r="272" spans="2:41" s="3" customFormat="1" ht="9.9499999999999993" customHeight="1" x14ac:dyDescent="0.2">
      <c r="B272" s="118" t="s">
        <v>256</v>
      </c>
      <c r="D272" s="40"/>
      <c r="E272" s="75" t="s">
        <v>156</v>
      </c>
      <c r="F272" s="75"/>
      <c r="G272" s="30" t="s">
        <v>226</v>
      </c>
      <c r="H272" s="30"/>
      <c r="I272" s="176">
        <v>1.4</v>
      </c>
      <c r="J272" s="30"/>
      <c r="K272" s="30"/>
      <c r="L272" s="30"/>
      <c r="M272" s="30"/>
      <c r="N272" s="30"/>
      <c r="P272" s="75"/>
      <c r="Q272" s="91"/>
      <c r="R272" s="29"/>
      <c r="S272" s="39">
        <f t="shared" si="150"/>
        <v>430.35</v>
      </c>
      <c r="T272" s="37" t="s">
        <v>42</v>
      </c>
      <c r="U272" s="5" t="str">
        <f>+Instructions!$B$3</f>
        <v>N</v>
      </c>
      <c r="V272" s="52"/>
      <c r="W272" s="56">
        <f>+Instructions!$C$22</f>
        <v>0</v>
      </c>
      <c r="X272" s="17">
        <f t="shared" si="151"/>
        <v>430.35</v>
      </c>
      <c r="Y272" s="52"/>
      <c r="Z272" s="6" t="s">
        <v>473</v>
      </c>
      <c r="AA272" s="39">
        <v>430.35</v>
      </c>
      <c r="AB272" s="60">
        <f t="shared" si="152"/>
        <v>0</v>
      </c>
      <c r="AC272" s="17">
        <f t="shared" si="153"/>
        <v>430.35</v>
      </c>
      <c r="AD272" s="12">
        <f t="shared" si="154"/>
        <v>0</v>
      </c>
      <c r="AE272" s="126"/>
      <c r="AF272" s="133">
        <v>1</v>
      </c>
      <c r="AG272" s="38">
        <f t="shared" si="155"/>
        <v>430.35</v>
      </c>
      <c r="AH272" s="52"/>
      <c r="AJ272" s="17">
        <f t="shared" si="156"/>
        <v>430.35</v>
      </c>
      <c r="AK272" s="17">
        <f t="shared" si="157"/>
        <v>0</v>
      </c>
      <c r="AL272" s="17">
        <f t="shared" si="158"/>
        <v>0</v>
      </c>
      <c r="AM272" s="17" t="str">
        <f t="shared" si="159"/>
        <v/>
      </c>
      <c r="AO272" s="31" t="s">
        <v>54</v>
      </c>
    </row>
    <row r="273" spans="2:41" s="3" customFormat="1" ht="9.9499999999999993" customHeight="1" x14ac:dyDescent="0.2">
      <c r="B273" s="118" t="s">
        <v>256</v>
      </c>
      <c r="D273" s="40"/>
      <c r="E273" s="75" t="s">
        <v>157</v>
      </c>
      <c r="F273" s="75"/>
      <c r="G273" s="30" t="s">
        <v>227</v>
      </c>
      <c r="H273" s="30"/>
      <c r="I273" s="176">
        <v>1.6</v>
      </c>
      <c r="J273" s="30"/>
      <c r="K273" s="30"/>
      <c r="L273" s="30"/>
      <c r="M273" s="30"/>
      <c r="N273" s="30"/>
      <c r="P273" s="75"/>
      <c r="Q273" s="91"/>
      <c r="R273" s="29"/>
      <c r="S273" s="39">
        <f t="shared" si="150"/>
        <v>453.3</v>
      </c>
      <c r="T273" s="37" t="s">
        <v>42</v>
      </c>
      <c r="U273" s="5" t="str">
        <f>+Instructions!$B$3</f>
        <v>N</v>
      </c>
      <c r="V273" s="52"/>
      <c r="W273" s="56">
        <f>+Instructions!$C$22</f>
        <v>0</v>
      </c>
      <c r="X273" s="17">
        <f t="shared" si="151"/>
        <v>453.3</v>
      </c>
      <c r="Y273" s="52"/>
      <c r="Z273" s="6" t="s">
        <v>473</v>
      </c>
      <c r="AA273" s="39">
        <v>453.3</v>
      </c>
      <c r="AB273" s="60">
        <f t="shared" si="152"/>
        <v>0</v>
      </c>
      <c r="AC273" s="17">
        <f t="shared" si="153"/>
        <v>453.3</v>
      </c>
      <c r="AD273" s="12">
        <f t="shared" si="154"/>
        <v>0</v>
      </c>
      <c r="AE273" s="126"/>
      <c r="AF273" s="133">
        <v>1</v>
      </c>
      <c r="AG273" s="38">
        <f t="shared" si="155"/>
        <v>453.3</v>
      </c>
      <c r="AH273" s="52"/>
      <c r="AJ273" s="17">
        <f t="shared" si="156"/>
        <v>453.3</v>
      </c>
      <c r="AK273" s="17">
        <f t="shared" si="157"/>
        <v>0</v>
      </c>
      <c r="AL273" s="17">
        <f t="shared" si="158"/>
        <v>0</v>
      </c>
      <c r="AM273" s="17" t="str">
        <f t="shared" si="159"/>
        <v/>
      </c>
      <c r="AO273" s="31" t="s">
        <v>54</v>
      </c>
    </row>
    <row r="274" spans="2:41" s="3" customFormat="1" ht="9.9499999999999993" customHeight="1" x14ac:dyDescent="0.2">
      <c r="B274" s="118" t="s">
        <v>256</v>
      </c>
      <c r="D274" s="40"/>
      <c r="E274" s="75" t="s">
        <v>158</v>
      </c>
      <c r="F274" s="75"/>
      <c r="G274" s="30" t="s">
        <v>228</v>
      </c>
      <c r="H274" s="30"/>
      <c r="I274" s="176">
        <v>1.8</v>
      </c>
      <c r="J274" s="30"/>
      <c r="K274" s="30"/>
      <c r="L274" s="30"/>
      <c r="M274" s="30"/>
      <c r="N274" s="30"/>
      <c r="P274" s="75"/>
      <c r="Q274" s="91"/>
      <c r="R274" s="29"/>
      <c r="S274" s="39">
        <f t="shared" si="150"/>
        <v>496.3</v>
      </c>
      <c r="T274" s="37" t="s">
        <v>42</v>
      </c>
      <c r="U274" s="5" t="str">
        <f>+Instructions!$B$3</f>
        <v>N</v>
      </c>
      <c r="V274" s="52"/>
      <c r="W274" s="56">
        <f>+Instructions!$C$22</f>
        <v>0</v>
      </c>
      <c r="X274" s="17">
        <f t="shared" si="151"/>
        <v>496.3</v>
      </c>
      <c r="Y274" s="52"/>
      <c r="Z274" s="6" t="s">
        <v>473</v>
      </c>
      <c r="AA274" s="39">
        <v>496.3</v>
      </c>
      <c r="AB274" s="60">
        <f t="shared" si="152"/>
        <v>0</v>
      </c>
      <c r="AC274" s="17">
        <f t="shared" si="153"/>
        <v>496.3</v>
      </c>
      <c r="AD274" s="12">
        <f t="shared" si="154"/>
        <v>0</v>
      </c>
      <c r="AE274" s="126"/>
      <c r="AF274" s="133">
        <v>1</v>
      </c>
      <c r="AG274" s="38">
        <f t="shared" si="155"/>
        <v>496.3</v>
      </c>
      <c r="AH274" s="52"/>
      <c r="AJ274" s="17">
        <f t="shared" si="156"/>
        <v>496.3</v>
      </c>
      <c r="AK274" s="17">
        <f t="shared" si="157"/>
        <v>0</v>
      </c>
      <c r="AL274" s="17">
        <f t="shared" si="158"/>
        <v>0</v>
      </c>
      <c r="AM274" s="17" t="str">
        <f t="shared" si="159"/>
        <v/>
      </c>
      <c r="AO274" s="31" t="s">
        <v>54</v>
      </c>
    </row>
    <row r="275" spans="2:41" s="3" customFormat="1" ht="9.9499999999999993" customHeight="1" x14ac:dyDescent="0.2">
      <c r="B275" s="118" t="s">
        <v>256</v>
      </c>
      <c r="D275" s="40"/>
      <c r="E275" s="75" t="s">
        <v>159</v>
      </c>
      <c r="F275" s="75"/>
      <c r="G275" s="30" t="s">
        <v>229</v>
      </c>
      <c r="H275" s="30"/>
      <c r="I275" s="176">
        <v>2.2999999999999998</v>
      </c>
      <c r="J275" s="30"/>
      <c r="K275" s="30"/>
      <c r="L275" s="30"/>
      <c r="M275" s="30"/>
      <c r="N275" s="30"/>
      <c r="P275" s="75"/>
      <c r="Q275" s="91"/>
      <c r="R275" s="29"/>
      <c r="S275" s="39">
        <f t="shared" si="150"/>
        <v>611.65</v>
      </c>
      <c r="T275" s="37" t="s">
        <v>42</v>
      </c>
      <c r="U275" s="5" t="str">
        <f>+Instructions!$B$3</f>
        <v>N</v>
      </c>
      <c r="V275" s="52"/>
      <c r="W275" s="56">
        <f>+Instructions!$C$22</f>
        <v>0</v>
      </c>
      <c r="X275" s="17">
        <f t="shared" si="151"/>
        <v>611.65</v>
      </c>
      <c r="Y275" s="52"/>
      <c r="Z275" s="6" t="s">
        <v>473</v>
      </c>
      <c r="AA275" s="39">
        <v>611.65</v>
      </c>
      <c r="AB275" s="60">
        <f t="shared" si="152"/>
        <v>0</v>
      </c>
      <c r="AC275" s="17">
        <f t="shared" si="153"/>
        <v>611.65</v>
      </c>
      <c r="AD275" s="12">
        <f t="shared" si="154"/>
        <v>0</v>
      </c>
      <c r="AE275" s="126"/>
      <c r="AF275" s="133">
        <v>1</v>
      </c>
      <c r="AG275" s="38">
        <f t="shared" si="155"/>
        <v>611.65</v>
      </c>
      <c r="AH275" s="52"/>
      <c r="AJ275" s="17">
        <f t="shared" si="156"/>
        <v>611.65</v>
      </c>
      <c r="AK275" s="17">
        <f t="shared" si="157"/>
        <v>0</v>
      </c>
      <c r="AL275" s="17">
        <f t="shared" si="158"/>
        <v>0</v>
      </c>
      <c r="AM275" s="17" t="str">
        <f t="shared" si="159"/>
        <v/>
      </c>
      <c r="AO275" s="31" t="s">
        <v>54</v>
      </c>
    </row>
    <row r="276" spans="2:41" s="3" customFormat="1" ht="9.9499999999999993" customHeight="1" x14ac:dyDescent="0.2">
      <c r="B276" s="118" t="s">
        <v>256</v>
      </c>
      <c r="D276" s="40"/>
      <c r="E276" s="75" t="s">
        <v>160</v>
      </c>
      <c r="F276" s="75"/>
      <c r="G276" s="30" t="s">
        <v>230</v>
      </c>
      <c r="H276" s="30"/>
      <c r="I276" s="176">
        <v>2.7</v>
      </c>
      <c r="J276" s="30"/>
      <c r="K276" s="30"/>
      <c r="L276" s="30"/>
      <c r="M276" s="30"/>
      <c r="N276" s="30"/>
      <c r="P276" s="75"/>
      <c r="Q276" s="91"/>
      <c r="R276" s="29"/>
      <c r="S276" s="39">
        <f t="shared" si="150"/>
        <v>692.4</v>
      </c>
      <c r="T276" s="37" t="s">
        <v>42</v>
      </c>
      <c r="U276" s="5" t="str">
        <f>+Instructions!$B$3</f>
        <v>N</v>
      </c>
      <c r="V276" s="52"/>
      <c r="W276" s="56">
        <f>+Instructions!$C$22</f>
        <v>0</v>
      </c>
      <c r="X276" s="17">
        <f t="shared" si="151"/>
        <v>692.4</v>
      </c>
      <c r="Y276" s="52"/>
      <c r="Z276" s="6" t="s">
        <v>473</v>
      </c>
      <c r="AA276" s="39">
        <v>692.4</v>
      </c>
      <c r="AB276" s="60">
        <f t="shared" si="152"/>
        <v>0</v>
      </c>
      <c r="AC276" s="17">
        <f t="shared" si="153"/>
        <v>692.4</v>
      </c>
      <c r="AD276" s="12">
        <f t="shared" si="154"/>
        <v>0</v>
      </c>
      <c r="AE276" s="126"/>
      <c r="AF276" s="133">
        <v>1</v>
      </c>
      <c r="AG276" s="38">
        <f t="shared" si="155"/>
        <v>692.4</v>
      </c>
      <c r="AH276" s="52"/>
      <c r="AJ276" s="17">
        <f t="shared" si="156"/>
        <v>692.4</v>
      </c>
      <c r="AK276" s="17">
        <f t="shared" si="157"/>
        <v>0</v>
      </c>
      <c r="AL276" s="17">
        <f t="shared" si="158"/>
        <v>0</v>
      </c>
      <c r="AM276" s="17" t="str">
        <f t="shared" si="159"/>
        <v/>
      </c>
      <c r="AO276" s="31" t="s">
        <v>54</v>
      </c>
    </row>
    <row r="277" spans="2:41" s="3" customFormat="1" ht="9.9499999999999993" customHeight="1" x14ac:dyDescent="0.2">
      <c r="B277" s="118" t="s">
        <v>256</v>
      </c>
      <c r="D277" s="40"/>
      <c r="E277" s="75" t="s">
        <v>161</v>
      </c>
      <c r="F277" s="75"/>
      <c r="G277" s="30" t="s">
        <v>231</v>
      </c>
      <c r="H277" s="30"/>
      <c r="I277" s="176">
        <v>3.2</v>
      </c>
      <c r="J277" s="30"/>
      <c r="K277" s="30"/>
      <c r="L277" s="30"/>
      <c r="M277" s="30"/>
      <c r="N277" s="30"/>
      <c r="P277" s="75"/>
      <c r="Q277" s="91"/>
      <c r="R277" s="29"/>
      <c r="S277" s="39">
        <f t="shared" si="150"/>
        <v>805.65</v>
      </c>
      <c r="T277" s="37" t="s">
        <v>42</v>
      </c>
      <c r="U277" s="5" t="str">
        <f>+Instructions!$B$3</f>
        <v>N</v>
      </c>
      <c r="V277" s="52"/>
      <c r="W277" s="56">
        <f>+Instructions!$C$22</f>
        <v>0</v>
      </c>
      <c r="X277" s="17">
        <f t="shared" si="151"/>
        <v>805.65</v>
      </c>
      <c r="Y277" s="52"/>
      <c r="Z277" s="6" t="s">
        <v>473</v>
      </c>
      <c r="AA277" s="39">
        <v>805.65</v>
      </c>
      <c r="AB277" s="60">
        <f t="shared" si="152"/>
        <v>0</v>
      </c>
      <c r="AC277" s="17">
        <f t="shared" si="153"/>
        <v>805.65</v>
      </c>
      <c r="AD277" s="12">
        <f t="shared" si="154"/>
        <v>0</v>
      </c>
      <c r="AE277" s="126"/>
      <c r="AF277" s="133">
        <v>1</v>
      </c>
      <c r="AG277" s="38">
        <f t="shared" si="155"/>
        <v>805.65</v>
      </c>
      <c r="AH277" s="52"/>
      <c r="AJ277" s="17">
        <f t="shared" si="156"/>
        <v>805.65</v>
      </c>
      <c r="AK277" s="17">
        <f t="shared" si="157"/>
        <v>0</v>
      </c>
      <c r="AL277" s="17">
        <f t="shared" si="158"/>
        <v>0</v>
      </c>
      <c r="AM277" s="17" t="str">
        <f t="shared" si="159"/>
        <v/>
      </c>
      <c r="AO277" s="31" t="s">
        <v>54</v>
      </c>
    </row>
    <row r="278" spans="2:41" s="3" customFormat="1" ht="9.9499999999999993" customHeight="1" x14ac:dyDescent="0.2">
      <c r="B278" s="118" t="s">
        <v>256</v>
      </c>
      <c r="D278" s="40"/>
      <c r="E278" s="75" t="s">
        <v>162</v>
      </c>
      <c r="F278" s="75"/>
      <c r="G278" s="30" t="s">
        <v>232</v>
      </c>
      <c r="H278" s="30"/>
      <c r="I278" s="176">
        <v>3.6</v>
      </c>
      <c r="J278" s="30"/>
      <c r="K278" s="30"/>
      <c r="L278" s="30"/>
      <c r="M278" s="30"/>
      <c r="N278" s="30"/>
      <c r="P278" s="75"/>
      <c r="Q278" s="91"/>
      <c r="R278" s="29"/>
      <c r="S278" s="39">
        <f t="shared" si="150"/>
        <v>916.6</v>
      </c>
      <c r="T278" s="37" t="s">
        <v>42</v>
      </c>
      <c r="U278" s="5" t="str">
        <f>+Instructions!$B$3</f>
        <v>N</v>
      </c>
      <c r="V278" s="52"/>
      <c r="W278" s="56">
        <f>+Instructions!$C$22</f>
        <v>0</v>
      </c>
      <c r="X278" s="17">
        <f t="shared" si="151"/>
        <v>916.6</v>
      </c>
      <c r="Y278" s="52"/>
      <c r="Z278" s="6" t="s">
        <v>473</v>
      </c>
      <c r="AA278" s="39">
        <v>916.6</v>
      </c>
      <c r="AB278" s="60">
        <f t="shared" si="152"/>
        <v>0</v>
      </c>
      <c r="AC278" s="17">
        <f t="shared" si="153"/>
        <v>916.6</v>
      </c>
      <c r="AD278" s="12">
        <f t="shared" si="154"/>
        <v>0</v>
      </c>
      <c r="AE278" s="126"/>
      <c r="AF278" s="133">
        <v>1</v>
      </c>
      <c r="AG278" s="38">
        <f t="shared" si="155"/>
        <v>916.6</v>
      </c>
      <c r="AH278" s="52"/>
      <c r="AJ278" s="17">
        <f t="shared" si="156"/>
        <v>916.6</v>
      </c>
      <c r="AK278" s="17">
        <f t="shared" si="157"/>
        <v>0</v>
      </c>
      <c r="AL278" s="17">
        <f t="shared" si="158"/>
        <v>0</v>
      </c>
      <c r="AM278" s="17" t="str">
        <f t="shared" si="159"/>
        <v/>
      </c>
      <c r="AO278" s="31" t="s">
        <v>54</v>
      </c>
    </row>
    <row r="279" spans="2:41" s="3" customFormat="1" ht="9.9499999999999993" customHeight="1" x14ac:dyDescent="0.2">
      <c r="B279" s="118" t="s">
        <v>256</v>
      </c>
      <c r="D279" s="40"/>
      <c r="E279" s="75" t="s">
        <v>163</v>
      </c>
      <c r="F279" s="75"/>
      <c r="G279" s="30" t="s">
        <v>233</v>
      </c>
      <c r="H279" s="30"/>
      <c r="I279" s="176">
        <v>4.0999999999999996</v>
      </c>
      <c r="J279" s="30"/>
      <c r="K279" s="30"/>
      <c r="L279" s="30"/>
      <c r="M279" s="30"/>
      <c r="N279" s="30"/>
      <c r="P279" s="75"/>
      <c r="Q279" s="91"/>
      <c r="R279" s="29"/>
      <c r="S279" s="39">
        <f t="shared" si="150"/>
        <v>1029.1500000000001</v>
      </c>
      <c r="T279" s="37" t="s">
        <v>42</v>
      </c>
      <c r="U279" s="5" t="str">
        <f>+Instructions!$B$3</f>
        <v>N</v>
      </c>
      <c r="V279" s="52"/>
      <c r="W279" s="56">
        <f>+Instructions!$C$22</f>
        <v>0</v>
      </c>
      <c r="X279" s="17">
        <f t="shared" si="151"/>
        <v>1029.1500000000001</v>
      </c>
      <c r="Y279" s="52"/>
      <c r="Z279" s="6" t="s">
        <v>473</v>
      </c>
      <c r="AA279" s="39">
        <v>1029.1500000000001</v>
      </c>
      <c r="AB279" s="60">
        <f t="shared" si="152"/>
        <v>0</v>
      </c>
      <c r="AC279" s="17">
        <f t="shared" si="153"/>
        <v>1029.1500000000001</v>
      </c>
      <c r="AD279" s="12">
        <f t="shared" si="154"/>
        <v>0</v>
      </c>
      <c r="AE279" s="126"/>
      <c r="AF279" s="133">
        <v>1</v>
      </c>
      <c r="AG279" s="38">
        <f t="shared" si="155"/>
        <v>1029.1500000000001</v>
      </c>
      <c r="AH279" s="52"/>
      <c r="AJ279" s="17">
        <f t="shared" si="156"/>
        <v>1029.1500000000001</v>
      </c>
      <c r="AK279" s="17">
        <f t="shared" si="157"/>
        <v>0</v>
      </c>
      <c r="AL279" s="17">
        <f t="shared" si="158"/>
        <v>0</v>
      </c>
      <c r="AM279" s="17" t="str">
        <f t="shared" si="159"/>
        <v/>
      </c>
      <c r="AO279" s="31" t="s">
        <v>54</v>
      </c>
    </row>
    <row r="280" spans="2:41" s="3" customFormat="1" ht="3" customHeight="1" x14ac:dyDescent="0.2">
      <c r="I280" s="177"/>
      <c r="P280" s="75"/>
      <c r="Q280" s="91"/>
      <c r="R280" s="6"/>
      <c r="S280" s="39"/>
      <c r="T280" s="6"/>
      <c r="U280" s="5"/>
      <c r="V280" s="52"/>
      <c r="W280" s="56"/>
      <c r="X280" s="15"/>
      <c r="Y280" s="52"/>
      <c r="Z280" s="39"/>
      <c r="AA280" s="39"/>
      <c r="AB280" s="55"/>
      <c r="AC280" s="17"/>
      <c r="AD280" s="15"/>
      <c r="AE280" s="65"/>
      <c r="AF280" s="129"/>
      <c r="AG280" s="39"/>
      <c r="AH280" s="52"/>
      <c r="AJ280" s="17"/>
      <c r="AK280" s="17"/>
      <c r="AL280" s="17"/>
      <c r="AM280" s="17"/>
      <c r="AO280" s="31" t="s">
        <v>54</v>
      </c>
    </row>
    <row r="281" spans="2:41" s="3" customFormat="1" ht="9.9499999999999993" customHeight="1" x14ac:dyDescent="0.2">
      <c r="B281" s="118" t="s">
        <v>256</v>
      </c>
      <c r="D281" s="40"/>
      <c r="E281" s="75" t="s">
        <v>174</v>
      </c>
      <c r="F281" s="75"/>
      <c r="G281" s="30" t="s">
        <v>234</v>
      </c>
      <c r="H281" s="30"/>
      <c r="I281" s="176">
        <v>1</v>
      </c>
      <c r="J281" s="30"/>
      <c r="K281" s="30"/>
      <c r="L281" s="30"/>
      <c r="M281" s="30"/>
      <c r="N281" s="30"/>
      <c r="P281" s="75"/>
      <c r="Q281" s="91"/>
      <c r="R281" s="29"/>
      <c r="S281" s="39">
        <f t="shared" ref="S281:S291" si="160">IF(Suggested="Yes",AA281,AG281)</f>
        <v>372.35</v>
      </c>
      <c r="T281" s="37" t="s">
        <v>42</v>
      </c>
      <c r="U281" s="5" t="str">
        <f>+Instructions!$B$3</f>
        <v>N</v>
      </c>
      <c r="V281" s="52"/>
      <c r="W281" s="56">
        <f>+Instructions!$C$22</f>
        <v>0</v>
      </c>
      <c r="X281" s="17">
        <f t="shared" ref="X281:X291" si="161">ROUND($AA281*(1-W281)+0.004999,2)</f>
        <v>372.35</v>
      </c>
      <c r="Y281" s="52"/>
      <c r="Z281" s="6" t="s">
        <v>473</v>
      </c>
      <c r="AA281" s="39">
        <v>372.35</v>
      </c>
      <c r="AB281" s="60">
        <f t="shared" ref="AB281:AB291" si="162">+W281</f>
        <v>0</v>
      </c>
      <c r="AC281" s="17">
        <f t="shared" ref="AC281:AC291" si="163">+X281</f>
        <v>372.35</v>
      </c>
      <c r="AD281" s="12">
        <f t="shared" ref="AD281:AD291" si="164">(AG281-AC281)/AG281</f>
        <v>0</v>
      </c>
      <c r="AE281" s="126"/>
      <c r="AF281" s="133">
        <v>1</v>
      </c>
      <c r="AG281" s="38">
        <f t="shared" ref="AG281:AG291" si="165">SUM(AJ281:AL281)+AE281</f>
        <v>372.35</v>
      </c>
      <c r="AH281" s="52"/>
      <c r="AJ281" s="17">
        <f t="shared" ref="AJ281:AJ291" si="166">ROUND(AC281/(1-VLOOKUP(AF281,Group,2,FALSE)),2)</f>
        <v>372.35</v>
      </c>
      <c r="AK281" s="17">
        <f t="shared" ref="AK281:AK291" si="167">IF(VLOOKUP(AF281,Group,5,FALSE)="YES",VLOOKUP(ROUND(ROUND(AJ281,1)-AJ281,2),Round,2,FALSE)+VLOOKUP(AF281,Group,6,FALSE),0)</f>
        <v>0</v>
      </c>
      <c r="AL281" s="17">
        <f t="shared" ref="AL281:AL291" si="168">IF(VLOOKUP(AF281,Group,7,FALSE)="",0,ROUND(AJ281-0.04999,1)-AJ281+AM281)</f>
        <v>0</v>
      </c>
      <c r="AM281" s="17" t="str">
        <f t="shared" ref="AM281:AM291" si="169">IF(VLOOKUP(AF281,Group,7,FALSE)="","",VLOOKUP(AF281,Group,7,FALSE))</f>
        <v/>
      </c>
      <c r="AO281" s="31" t="s">
        <v>54</v>
      </c>
    </row>
    <row r="282" spans="2:41" s="3" customFormat="1" ht="9.9499999999999993" customHeight="1" x14ac:dyDescent="0.2">
      <c r="B282" s="118" t="s">
        <v>256</v>
      </c>
      <c r="D282" s="40"/>
      <c r="E282" s="75" t="s">
        <v>175</v>
      </c>
      <c r="F282" s="75"/>
      <c r="G282" s="30" t="s">
        <v>235</v>
      </c>
      <c r="H282" s="30"/>
      <c r="I282" s="176">
        <v>1.2</v>
      </c>
      <c r="J282" s="30"/>
      <c r="K282" s="30"/>
      <c r="L282" s="30"/>
      <c r="M282" s="30"/>
      <c r="N282" s="30"/>
      <c r="P282" s="75"/>
      <c r="Q282" s="91"/>
      <c r="R282" s="29"/>
      <c r="S282" s="39">
        <f t="shared" si="160"/>
        <v>412.65</v>
      </c>
      <c r="T282" s="37" t="s">
        <v>42</v>
      </c>
      <c r="U282" s="5" t="str">
        <f>+Instructions!$B$3</f>
        <v>N</v>
      </c>
      <c r="V282" s="52"/>
      <c r="W282" s="56">
        <f>+Instructions!$C$22</f>
        <v>0</v>
      </c>
      <c r="X282" s="17">
        <f t="shared" si="161"/>
        <v>412.65</v>
      </c>
      <c r="Y282" s="52"/>
      <c r="Z282" s="6" t="s">
        <v>473</v>
      </c>
      <c r="AA282" s="39">
        <v>412.65</v>
      </c>
      <c r="AB282" s="60">
        <f t="shared" si="162"/>
        <v>0</v>
      </c>
      <c r="AC282" s="17">
        <f t="shared" si="163"/>
        <v>412.65</v>
      </c>
      <c r="AD282" s="12">
        <f t="shared" si="164"/>
        <v>0</v>
      </c>
      <c r="AE282" s="126"/>
      <c r="AF282" s="133">
        <v>1</v>
      </c>
      <c r="AG282" s="38">
        <f t="shared" si="165"/>
        <v>412.65</v>
      </c>
      <c r="AH282" s="52"/>
      <c r="AJ282" s="17">
        <f t="shared" si="166"/>
        <v>412.65</v>
      </c>
      <c r="AK282" s="17">
        <f t="shared" si="167"/>
        <v>0</v>
      </c>
      <c r="AL282" s="17">
        <f t="shared" si="168"/>
        <v>0</v>
      </c>
      <c r="AM282" s="17" t="str">
        <f t="shared" si="169"/>
        <v/>
      </c>
      <c r="AO282" s="31" t="s">
        <v>54</v>
      </c>
    </row>
    <row r="283" spans="2:41" s="3" customFormat="1" ht="9.9499999999999993" customHeight="1" x14ac:dyDescent="0.2">
      <c r="B283" s="118" t="s">
        <v>256</v>
      </c>
      <c r="D283" s="40"/>
      <c r="E283" s="75" t="s">
        <v>176</v>
      </c>
      <c r="F283" s="75"/>
      <c r="G283" s="30" t="s">
        <v>236</v>
      </c>
      <c r="H283" s="30"/>
      <c r="I283" s="176">
        <v>1.5</v>
      </c>
      <c r="J283" s="30"/>
      <c r="K283" s="30"/>
      <c r="L283" s="30"/>
      <c r="M283" s="30"/>
      <c r="N283" s="30"/>
      <c r="P283" s="75"/>
      <c r="Q283" s="91"/>
      <c r="R283" s="29"/>
      <c r="S283" s="39">
        <f t="shared" si="160"/>
        <v>444.8</v>
      </c>
      <c r="T283" s="37" t="s">
        <v>42</v>
      </c>
      <c r="U283" s="5" t="str">
        <f>+Instructions!$B$3</f>
        <v>N</v>
      </c>
      <c r="V283" s="52"/>
      <c r="W283" s="56">
        <f>+Instructions!$C$22</f>
        <v>0</v>
      </c>
      <c r="X283" s="17">
        <f t="shared" si="161"/>
        <v>444.8</v>
      </c>
      <c r="Y283" s="52"/>
      <c r="Z283" s="6" t="s">
        <v>473</v>
      </c>
      <c r="AA283" s="39">
        <v>444.8</v>
      </c>
      <c r="AB283" s="60">
        <f t="shared" si="162"/>
        <v>0</v>
      </c>
      <c r="AC283" s="17">
        <f t="shared" si="163"/>
        <v>444.8</v>
      </c>
      <c r="AD283" s="12">
        <f t="shared" si="164"/>
        <v>0</v>
      </c>
      <c r="AE283" s="126"/>
      <c r="AF283" s="133">
        <v>1</v>
      </c>
      <c r="AG283" s="38">
        <f t="shared" si="165"/>
        <v>444.8</v>
      </c>
      <c r="AH283" s="52"/>
      <c r="AJ283" s="17">
        <f t="shared" si="166"/>
        <v>444.8</v>
      </c>
      <c r="AK283" s="17">
        <f t="shared" si="167"/>
        <v>0</v>
      </c>
      <c r="AL283" s="17">
        <f t="shared" si="168"/>
        <v>0</v>
      </c>
      <c r="AM283" s="17" t="str">
        <f t="shared" si="169"/>
        <v/>
      </c>
      <c r="AO283" s="31" t="s">
        <v>54</v>
      </c>
    </row>
    <row r="284" spans="2:41" s="3" customFormat="1" ht="9.9499999999999993" customHeight="1" x14ac:dyDescent="0.2">
      <c r="B284" s="118" t="s">
        <v>256</v>
      </c>
      <c r="D284" s="40"/>
      <c r="E284" s="75" t="s">
        <v>177</v>
      </c>
      <c r="F284" s="75"/>
      <c r="G284" s="30" t="s">
        <v>237</v>
      </c>
      <c r="H284" s="30"/>
      <c r="I284" s="176">
        <v>1.7</v>
      </c>
      <c r="J284" s="30"/>
      <c r="K284" s="30"/>
      <c r="L284" s="30"/>
      <c r="M284" s="30"/>
      <c r="N284" s="30"/>
      <c r="P284" s="75"/>
      <c r="Q284" s="91"/>
      <c r="R284" s="29"/>
      <c r="S284" s="39">
        <f t="shared" si="160"/>
        <v>475.95</v>
      </c>
      <c r="T284" s="37" t="s">
        <v>42</v>
      </c>
      <c r="U284" s="5" t="str">
        <f>+Instructions!$B$3</f>
        <v>N</v>
      </c>
      <c r="V284" s="52"/>
      <c r="W284" s="56">
        <f>+Instructions!$C$22</f>
        <v>0</v>
      </c>
      <c r="X284" s="17">
        <f t="shared" si="161"/>
        <v>475.95</v>
      </c>
      <c r="Y284" s="52"/>
      <c r="Z284" s="6" t="s">
        <v>473</v>
      </c>
      <c r="AA284" s="39">
        <v>475.95</v>
      </c>
      <c r="AB284" s="60">
        <f t="shared" si="162"/>
        <v>0</v>
      </c>
      <c r="AC284" s="17">
        <f t="shared" si="163"/>
        <v>475.95</v>
      </c>
      <c r="AD284" s="12">
        <f t="shared" si="164"/>
        <v>0</v>
      </c>
      <c r="AE284" s="126"/>
      <c r="AF284" s="133">
        <v>1</v>
      </c>
      <c r="AG284" s="38">
        <f t="shared" si="165"/>
        <v>475.95</v>
      </c>
      <c r="AH284" s="52"/>
      <c r="AJ284" s="17">
        <f t="shared" si="166"/>
        <v>475.95</v>
      </c>
      <c r="AK284" s="17">
        <f t="shared" si="167"/>
        <v>0</v>
      </c>
      <c r="AL284" s="17">
        <f t="shared" si="168"/>
        <v>0</v>
      </c>
      <c r="AM284" s="17" t="str">
        <f t="shared" si="169"/>
        <v/>
      </c>
      <c r="AO284" s="31" t="s">
        <v>54</v>
      </c>
    </row>
    <row r="285" spans="2:41" s="3" customFormat="1" ht="9.9499999999999993" customHeight="1" x14ac:dyDescent="0.2">
      <c r="B285" s="118" t="s">
        <v>256</v>
      </c>
      <c r="D285" s="40"/>
      <c r="E285" s="75" t="s">
        <v>178</v>
      </c>
      <c r="F285" s="75"/>
      <c r="G285" s="30" t="s">
        <v>238</v>
      </c>
      <c r="H285" s="30"/>
      <c r="I285" s="176">
        <v>2</v>
      </c>
      <c r="J285" s="30"/>
      <c r="K285" s="30"/>
      <c r="L285" s="30"/>
      <c r="M285" s="30"/>
      <c r="N285" s="30"/>
      <c r="P285" s="75"/>
      <c r="Q285" s="91"/>
      <c r="R285" s="29"/>
      <c r="S285" s="39">
        <f t="shared" si="160"/>
        <v>554.15</v>
      </c>
      <c r="T285" s="37" t="s">
        <v>42</v>
      </c>
      <c r="U285" s="5" t="str">
        <f>+Instructions!$B$3</f>
        <v>N</v>
      </c>
      <c r="V285" s="52"/>
      <c r="W285" s="56">
        <f>+Instructions!$C$22</f>
        <v>0</v>
      </c>
      <c r="X285" s="17">
        <f t="shared" si="161"/>
        <v>554.15</v>
      </c>
      <c r="Y285" s="52"/>
      <c r="Z285" s="6" t="s">
        <v>473</v>
      </c>
      <c r="AA285" s="39">
        <v>554.15</v>
      </c>
      <c r="AB285" s="60">
        <f t="shared" si="162"/>
        <v>0</v>
      </c>
      <c r="AC285" s="17">
        <f t="shared" si="163"/>
        <v>554.15</v>
      </c>
      <c r="AD285" s="12">
        <f t="shared" si="164"/>
        <v>0</v>
      </c>
      <c r="AE285" s="126"/>
      <c r="AF285" s="133">
        <v>1</v>
      </c>
      <c r="AG285" s="38">
        <f t="shared" si="165"/>
        <v>554.15</v>
      </c>
      <c r="AH285" s="52"/>
      <c r="AJ285" s="17">
        <f t="shared" si="166"/>
        <v>554.15</v>
      </c>
      <c r="AK285" s="17">
        <f t="shared" si="167"/>
        <v>0</v>
      </c>
      <c r="AL285" s="17">
        <f t="shared" si="168"/>
        <v>0</v>
      </c>
      <c r="AM285" s="17" t="str">
        <f t="shared" si="169"/>
        <v/>
      </c>
      <c r="AO285" s="31" t="s">
        <v>54</v>
      </c>
    </row>
    <row r="286" spans="2:41" s="3" customFormat="1" ht="9.9499999999999993" customHeight="1" x14ac:dyDescent="0.2">
      <c r="B286" s="118" t="s">
        <v>256</v>
      </c>
      <c r="D286" s="40"/>
      <c r="E286" s="75" t="s">
        <v>179</v>
      </c>
      <c r="F286" s="75"/>
      <c r="G286" s="30" t="s">
        <v>239</v>
      </c>
      <c r="H286" s="30"/>
      <c r="I286" s="176">
        <v>2.5</v>
      </c>
      <c r="J286" s="30"/>
      <c r="K286" s="30"/>
      <c r="L286" s="30"/>
      <c r="M286" s="30"/>
      <c r="N286" s="30"/>
      <c r="P286" s="75"/>
      <c r="Q286" s="91"/>
      <c r="R286" s="29"/>
      <c r="S286" s="39">
        <f t="shared" si="160"/>
        <v>667.4</v>
      </c>
      <c r="T286" s="37" t="s">
        <v>42</v>
      </c>
      <c r="U286" s="5" t="str">
        <f>+Instructions!$B$3</f>
        <v>N</v>
      </c>
      <c r="V286" s="52"/>
      <c r="W286" s="56">
        <f>+Instructions!$C$22</f>
        <v>0</v>
      </c>
      <c r="X286" s="17">
        <f t="shared" si="161"/>
        <v>667.4</v>
      </c>
      <c r="Y286" s="52"/>
      <c r="Z286" s="6" t="s">
        <v>473</v>
      </c>
      <c r="AA286" s="39">
        <v>667.4</v>
      </c>
      <c r="AB286" s="60">
        <f t="shared" si="162"/>
        <v>0</v>
      </c>
      <c r="AC286" s="17">
        <f t="shared" si="163"/>
        <v>667.4</v>
      </c>
      <c r="AD286" s="12">
        <f t="shared" si="164"/>
        <v>0</v>
      </c>
      <c r="AE286" s="126"/>
      <c r="AF286" s="133">
        <v>1</v>
      </c>
      <c r="AG286" s="38">
        <f t="shared" si="165"/>
        <v>667.4</v>
      </c>
      <c r="AH286" s="52"/>
      <c r="AJ286" s="17">
        <f t="shared" si="166"/>
        <v>667.4</v>
      </c>
      <c r="AK286" s="17">
        <f t="shared" si="167"/>
        <v>0</v>
      </c>
      <c r="AL286" s="17">
        <f t="shared" si="168"/>
        <v>0</v>
      </c>
      <c r="AM286" s="17" t="str">
        <f t="shared" si="169"/>
        <v/>
      </c>
      <c r="AO286" s="31" t="s">
        <v>54</v>
      </c>
    </row>
    <row r="287" spans="2:41" s="3" customFormat="1" ht="9.9499999999999993" customHeight="1" x14ac:dyDescent="0.2">
      <c r="B287" s="118" t="s">
        <v>256</v>
      </c>
      <c r="D287" s="40"/>
      <c r="E287" s="75" t="s">
        <v>180</v>
      </c>
      <c r="F287" s="75"/>
      <c r="G287" s="30" t="s">
        <v>240</v>
      </c>
      <c r="H287" s="30"/>
      <c r="I287" s="176">
        <v>3</v>
      </c>
      <c r="J287" s="30"/>
      <c r="K287" s="30"/>
      <c r="L287" s="30"/>
      <c r="M287" s="30"/>
      <c r="N287" s="30"/>
      <c r="P287" s="75"/>
      <c r="Q287" s="91"/>
      <c r="R287" s="29"/>
      <c r="S287" s="39">
        <f t="shared" si="160"/>
        <v>755.25</v>
      </c>
      <c r="T287" s="37" t="s">
        <v>42</v>
      </c>
      <c r="U287" s="5" t="str">
        <f>+Instructions!$B$3</f>
        <v>N</v>
      </c>
      <c r="V287" s="52"/>
      <c r="W287" s="56">
        <f>+Instructions!$C$22</f>
        <v>0</v>
      </c>
      <c r="X287" s="17">
        <f t="shared" si="161"/>
        <v>755.25</v>
      </c>
      <c r="Y287" s="52"/>
      <c r="Z287" s="6" t="s">
        <v>473</v>
      </c>
      <c r="AA287" s="39">
        <v>755.25</v>
      </c>
      <c r="AB287" s="60">
        <f t="shared" si="162"/>
        <v>0</v>
      </c>
      <c r="AC287" s="17">
        <f t="shared" si="163"/>
        <v>755.25</v>
      </c>
      <c r="AD287" s="12">
        <f t="shared" si="164"/>
        <v>0</v>
      </c>
      <c r="AE287" s="126"/>
      <c r="AF287" s="133">
        <v>1</v>
      </c>
      <c r="AG287" s="38">
        <f t="shared" si="165"/>
        <v>755.25</v>
      </c>
      <c r="AH287" s="52"/>
      <c r="AJ287" s="17">
        <f t="shared" si="166"/>
        <v>755.25</v>
      </c>
      <c r="AK287" s="17">
        <f t="shared" si="167"/>
        <v>0</v>
      </c>
      <c r="AL287" s="17">
        <f t="shared" si="168"/>
        <v>0</v>
      </c>
      <c r="AM287" s="17" t="str">
        <f t="shared" si="169"/>
        <v/>
      </c>
      <c r="AO287" s="31" t="s">
        <v>54</v>
      </c>
    </row>
    <row r="288" spans="2:41" s="3" customFormat="1" ht="9.9499999999999993" customHeight="1" x14ac:dyDescent="0.2">
      <c r="B288" s="118" t="s">
        <v>256</v>
      </c>
      <c r="D288" s="40"/>
      <c r="E288" s="75" t="s">
        <v>181</v>
      </c>
      <c r="F288" s="75"/>
      <c r="G288" s="30" t="s">
        <v>241</v>
      </c>
      <c r="H288" s="30"/>
      <c r="I288" s="176">
        <v>3.4</v>
      </c>
      <c r="J288" s="30"/>
      <c r="K288" s="30"/>
      <c r="L288" s="30"/>
      <c r="M288" s="30"/>
      <c r="N288" s="30"/>
      <c r="P288" s="75"/>
      <c r="Q288" s="91"/>
      <c r="R288" s="29"/>
      <c r="S288" s="39">
        <f t="shared" si="160"/>
        <v>878.55</v>
      </c>
      <c r="T288" s="37" t="s">
        <v>42</v>
      </c>
      <c r="U288" s="5" t="str">
        <f>+Instructions!$B$3</f>
        <v>N</v>
      </c>
      <c r="V288" s="52"/>
      <c r="W288" s="56">
        <f>+Instructions!$C$22</f>
        <v>0</v>
      </c>
      <c r="X288" s="17">
        <f t="shared" si="161"/>
        <v>878.55</v>
      </c>
      <c r="Y288" s="52"/>
      <c r="Z288" s="6" t="s">
        <v>473</v>
      </c>
      <c r="AA288" s="39">
        <v>878.55</v>
      </c>
      <c r="AB288" s="60">
        <f t="shared" si="162"/>
        <v>0</v>
      </c>
      <c r="AC288" s="17">
        <f t="shared" si="163"/>
        <v>878.55</v>
      </c>
      <c r="AD288" s="12">
        <f t="shared" si="164"/>
        <v>0</v>
      </c>
      <c r="AE288" s="126"/>
      <c r="AF288" s="133">
        <v>1</v>
      </c>
      <c r="AG288" s="38">
        <f t="shared" si="165"/>
        <v>878.55</v>
      </c>
      <c r="AH288" s="52"/>
      <c r="AJ288" s="17">
        <f t="shared" si="166"/>
        <v>878.55</v>
      </c>
      <c r="AK288" s="17">
        <f t="shared" si="167"/>
        <v>0</v>
      </c>
      <c r="AL288" s="17">
        <f t="shared" si="168"/>
        <v>0</v>
      </c>
      <c r="AM288" s="17" t="str">
        <f t="shared" si="169"/>
        <v/>
      </c>
      <c r="AO288" s="31" t="s">
        <v>54</v>
      </c>
    </row>
    <row r="289" spans="2:41" s="3" customFormat="1" ht="9.9499999999999993" customHeight="1" x14ac:dyDescent="0.2">
      <c r="B289" s="118" t="s">
        <v>256</v>
      </c>
      <c r="D289" s="40"/>
      <c r="E289" s="75" t="s">
        <v>182</v>
      </c>
      <c r="F289" s="75"/>
      <c r="G289" s="30" t="s">
        <v>242</v>
      </c>
      <c r="H289" s="30"/>
      <c r="I289" s="176">
        <v>3.9</v>
      </c>
      <c r="J289" s="30" t="s">
        <v>81</v>
      </c>
      <c r="K289" s="30"/>
      <c r="L289" s="30"/>
      <c r="M289" s="30"/>
      <c r="N289" s="30"/>
      <c r="P289" s="75"/>
      <c r="Q289" s="91"/>
      <c r="R289" s="29"/>
      <c r="S289" s="39">
        <f t="shared" si="160"/>
        <v>999.4</v>
      </c>
      <c r="T289" s="37" t="s">
        <v>42</v>
      </c>
      <c r="U289" s="5" t="str">
        <f>+Instructions!$B$3</f>
        <v>N</v>
      </c>
      <c r="V289" s="52"/>
      <c r="W289" s="56">
        <f>+Instructions!$C$22</f>
        <v>0</v>
      </c>
      <c r="X289" s="17">
        <f t="shared" si="161"/>
        <v>999.4</v>
      </c>
      <c r="Y289" s="52"/>
      <c r="Z289" s="6" t="s">
        <v>473</v>
      </c>
      <c r="AA289" s="39">
        <v>999.4</v>
      </c>
      <c r="AB289" s="60">
        <f t="shared" si="162"/>
        <v>0</v>
      </c>
      <c r="AC289" s="17">
        <f t="shared" si="163"/>
        <v>999.4</v>
      </c>
      <c r="AD289" s="12">
        <f t="shared" si="164"/>
        <v>0</v>
      </c>
      <c r="AE289" s="126"/>
      <c r="AF289" s="133">
        <v>1</v>
      </c>
      <c r="AG289" s="38">
        <f t="shared" si="165"/>
        <v>999.4</v>
      </c>
      <c r="AH289" s="52"/>
      <c r="AJ289" s="17">
        <f t="shared" si="166"/>
        <v>999.4</v>
      </c>
      <c r="AK289" s="17">
        <f t="shared" si="167"/>
        <v>0</v>
      </c>
      <c r="AL289" s="17">
        <f t="shared" si="168"/>
        <v>0</v>
      </c>
      <c r="AM289" s="17" t="str">
        <f t="shared" si="169"/>
        <v/>
      </c>
      <c r="AO289" s="31" t="s">
        <v>54</v>
      </c>
    </row>
    <row r="290" spans="2:41" s="3" customFormat="1" ht="9.9499999999999993" customHeight="1" x14ac:dyDescent="0.2">
      <c r="B290" s="118" t="s">
        <v>256</v>
      </c>
      <c r="D290" s="40"/>
      <c r="E290" s="75" t="s">
        <v>183</v>
      </c>
      <c r="F290" s="75"/>
      <c r="G290" s="30" t="s">
        <v>243</v>
      </c>
      <c r="H290" s="30"/>
      <c r="I290" s="176">
        <v>4.4000000000000004</v>
      </c>
      <c r="J290" s="30" t="s">
        <v>81</v>
      </c>
      <c r="K290" s="30"/>
      <c r="L290" s="30"/>
      <c r="M290" s="30"/>
      <c r="N290" s="30"/>
      <c r="P290" s="75"/>
      <c r="Q290" s="91"/>
      <c r="R290" s="29"/>
      <c r="S290" s="39">
        <f t="shared" si="160"/>
        <v>1122.3499999999999</v>
      </c>
      <c r="T290" s="37" t="s">
        <v>42</v>
      </c>
      <c r="U290" s="5" t="str">
        <f>+Instructions!$B$3</f>
        <v>N</v>
      </c>
      <c r="V290" s="52"/>
      <c r="W290" s="56">
        <f>+Instructions!$C$22</f>
        <v>0</v>
      </c>
      <c r="X290" s="17">
        <f t="shared" si="161"/>
        <v>1122.3499999999999</v>
      </c>
      <c r="Y290" s="52"/>
      <c r="Z290" s="6" t="s">
        <v>473</v>
      </c>
      <c r="AA290" s="39">
        <v>1122.3499999999999</v>
      </c>
      <c r="AB290" s="60">
        <f t="shared" si="162"/>
        <v>0</v>
      </c>
      <c r="AC290" s="17">
        <f t="shared" si="163"/>
        <v>1122.3499999999999</v>
      </c>
      <c r="AD290" s="12">
        <f t="shared" si="164"/>
        <v>0</v>
      </c>
      <c r="AE290" s="126"/>
      <c r="AF290" s="133">
        <v>1</v>
      </c>
      <c r="AG290" s="38">
        <f t="shared" si="165"/>
        <v>1122.3499999999999</v>
      </c>
      <c r="AH290" s="52"/>
      <c r="AJ290" s="17">
        <f t="shared" si="166"/>
        <v>1122.3499999999999</v>
      </c>
      <c r="AK290" s="17">
        <f t="shared" si="167"/>
        <v>0</v>
      </c>
      <c r="AL290" s="17">
        <f t="shared" si="168"/>
        <v>0</v>
      </c>
      <c r="AM290" s="17" t="str">
        <f t="shared" si="169"/>
        <v/>
      </c>
      <c r="AO290" s="31" t="s">
        <v>54</v>
      </c>
    </row>
    <row r="291" spans="2:41" s="3" customFormat="1" ht="9.9499999999999993" customHeight="1" x14ac:dyDescent="0.2">
      <c r="B291" s="118" t="s">
        <v>256</v>
      </c>
      <c r="D291" s="40"/>
      <c r="E291" s="75" t="s">
        <v>184</v>
      </c>
      <c r="F291" s="75"/>
      <c r="G291" s="30" t="s">
        <v>244</v>
      </c>
      <c r="H291" s="30"/>
      <c r="I291" s="176">
        <v>4.8</v>
      </c>
      <c r="J291" s="30"/>
      <c r="K291" s="30"/>
      <c r="L291" s="30"/>
      <c r="M291" s="30"/>
      <c r="N291" s="30"/>
      <c r="P291" s="75"/>
      <c r="Q291" s="91"/>
      <c r="R291" s="29"/>
      <c r="S291" s="39">
        <f t="shared" si="160"/>
        <v>1202.6500000000001</v>
      </c>
      <c r="T291" s="37" t="s">
        <v>42</v>
      </c>
      <c r="U291" s="5" t="str">
        <f>+Instructions!$B$3</f>
        <v>N</v>
      </c>
      <c r="V291" s="52"/>
      <c r="W291" s="56">
        <f>+Instructions!$C$22</f>
        <v>0</v>
      </c>
      <c r="X291" s="17">
        <f t="shared" si="161"/>
        <v>1202.6500000000001</v>
      </c>
      <c r="Y291" s="52"/>
      <c r="Z291" s="6" t="s">
        <v>473</v>
      </c>
      <c r="AA291" s="39">
        <v>1202.6500000000001</v>
      </c>
      <c r="AB291" s="60">
        <f t="shared" si="162"/>
        <v>0</v>
      </c>
      <c r="AC291" s="17">
        <f t="shared" si="163"/>
        <v>1202.6500000000001</v>
      </c>
      <c r="AD291" s="12">
        <f t="shared" si="164"/>
        <v>0</v>
      </c>
      <c r="AE291" s="126"/>
      <c r="AF291" s="133">
        <v>1</v>
      </c>
      <c r="AG291" s="38">
        <f t="shared" si="165"/>
        <v>1202.6500000000001</v>
      </c>
      <c r="AH291" s="52"/>
      <c r="AJ291" s="17">
        <f t="shared" si="166"/>
        <v>1202.6500000000001</v>
      </c>
      <c r="AK291" s="17">
        <f t="shared" si="167"/>
        <v>0</v>
      </c>
      <c r="AL291" s="17">
        <f t="shared" si="168"/>
        <v>0</v>
      </c>
      <c r="AM291" s="17" t="str">
        <f t="shared" si="169"/>
        <v/>
      </c>
      <c r="AO291" s="31" t="s">
        <v>54</v>
      </c>
    </row>
    <row r="292" spans="2:41" s="3" customFormat="1" ht="3" customHeight="1" x14ac:dyDescent="0.2">
      <c r="I292" s="177"/>
      <c r="P292" s="75"/>
      <c r="Q292" s="91"/>
      <c r="R292" s="6"/>
      <c r="S292" s="39"/>
      <c r="T292" s="6"/>
      <c r="U292" s="5"/>
      <c r="V292" s="52"/>
      <c r="W292" s="56"/>
      <c r="X292" s="15"/>
      <c r="Y292" s="52"/>
      <c r="Z292" s="39"/>
      <c r="AA292" s="39"/>
      <c r="AB292" s="55"/>
      <c r="AC292" s="17"/>
      <c r="AD292" s="15"/>
      <c r="AE292" s="65"/>
      <c r="AF292" s="129"/>
      <c r="AG292" s="39"/>
      <c r="AH292" s="52"/>
      <c r="AJ292" s="17"/>
      <c r="AK292" s="17"/>
      <c r="AL292" s="17"/>
      <c r="AM292" s="17"/>
      <c r="AO292" s="31" t="s">
        <v>54</v>
      </c>
    </row>
    <row r="293" spans="2:41" s="3" customFormat="1" ht="9.9499999999999993" customHeight="1" x14ac:dyDescent="0.2">
      <c r="B293" s="118" t="s">
        <v>256</v>
      </c>
      <c r="D293" s="40"/>
      <c r="E293" s="75" t="s">
        <v>294</v>
      </c>
      <c r="F293" s="75"/>
      <c r="G293" s="30" t="s">
        <v>301</v>
      </c>
      <c r="H293" s="30"/>
      <c r="I293" s="176">
        <v>1.8</v>
      </c>
      <c r="J293" s="30"/>
      <c r="K293" s="30"/>
      <c r="L293" s="30"/>
      <c r="M293" s="30"/>
      <c r="N293" s="30"/>
      <c r="P293" s="75"/>
      <c r="Q293" s="91"/>
      <c r="R293" s="29"/>
      <c r="S293" s="39">
        <f t="shared" ref="S293:S299" si="170">IF(Suggested="Yes",AA293,AG293)</f>
        <v>551.5</v>
      </c>
      <c r="T293" s="37" t="s">
        <v>42</v>
      </c>
      <c r="U293" s="5" t="str">
        <f>+Instructions!$B$3</f>
        <v>N</v>
      </c>
      <c r="V293" s="52"/>
      <c r="W293" s="56">
        <f>+Instructions!$C$22</f>
        <v>0</v>
      </c>
      <c r="X293" s="17">
        <f t="shared" ref="X293:X299" si="171">ROUND($AA293*(1-W293)+0.004999,2)</f>
        <v>551.5</v>
      </c>
      <c r="Y293" s="52"/>
      <c r="Z293" s="6" t="s">
        <v>473</v>
      </c>
      <c r="AA293" s="39">
        <v>551.5</v>
      </c>
      <c r="AB293" s="60">
        <f t="shared" ref="AB293:AC299" si="172">+W293</f>
        <v>0</v>
      </c>
      <c r="AC293" s="17">
        <f t="shared" si="172"/>
        <v>551.5</v>
      </c>
      <c r="AD293" s="12">
        <f t="shared" ref="AD293:AD299" si="173">(AG293-AC293)/AG293</f>
        <v>0</v>
      </c>
      <c r="AE293" s="126"/>
      <c r="AF293" s="133">
        <v>1</v>
      </c>
      <c r="AG293" s="38">
        <f t="shared" ref="AG293:AG299" si="174">SUM(AJ293:AL293)+AE293</f>
        <v>551.5</v>
      </c>
      <c r="AH293" s="52"/>
      <c r="AJ293" s="17">
        <f t="shared" ref="AJ293:AJ299" si="175">ROUND(AC293/(1-VLOOKUP(AF293,Group,2,FALSE)),2)</f>
        <v>551.5</v>
      </c>
      <c r="AK293" s="17">
        <f t="shared" ref="AK293:AK299" si="176">IF(VLOOKUP(AF293,Group,5,FALSE)="YES",VLOOKUP(ROUND(ROUND(AJ293,1)-AJ293,2),Round,2,FALSE)+VLOOKUP(AF293,Group,6,FALSE),0)</f>
        <v>0</v>
      </c>
      <c r="AL293" s="17">
        <f t="shared" ref="AL293:AL299" si="177">IF(VLOOKUP(AF293,Group,7,FALSE)="",0,ROUND(AJ293-0.04999,1)-AJ293+AM293)</f>
        <v>0</v>
      </c>
      <c r="AM293" s="17" t="str">
        <f t="shared" ref="AM293:AM299" si="178">IF(VLOOKUP(AF293,Group,7,FALSE)="","",VLOOKUP(AF293,Group,7,FALSE))</f>
        <v/>
      </c>
      <c r="AO293" s="31" t="s">
        <v>54</v>
      </c>
    </row>
    <row r="294" spans="2:41" s="3" customFormat="1" ht="9.9499999999999993" customHeight="1" x14ac:dyDescent="0.2">
      <c r="B294" s="118" t="s">
        <v>256</v>
      </c>
      <c r="D294" s="40"/>
      <c r="E294" s="75" t="s">
        <v>295</v>
      </c>
      <c r="F294" s="75"/>
      <c r="G294" s="30" t="s">
        <v>302</v>
      </c>
      <c r="H294" s="30"/>
      <c r="I294" s="176">
        <v>3</v>
      </c>
      <c r="J294" s="30"/>
      <c r="K294" s="30"/>
      <c r="L294" s="30"/>
      <c r="M294" s="30"/>
      <c r="N294" s="30"/>
      <c r="P294" s="75"/>
      <c r="Q294" s="91"/>
      <c r="R294" s="29"/>
      <c r="S294" s="39">
        <f t="shared" si="170"/>
        <v>767.05</v>
      </c>
      <c r="T294" s="37" t="s">
        <v>42</v>
      </c>
      <c r="U294" s="5" t="str">
        <f>+Instructions!$B$3</f>
        <v>N</v>
      </c>
      <c r="V294" s="52"/>
      <c r="W294" s="56">
        <f>+Instructions!$C$22</f>
        <v>0</v>
      </c>
      <c r="X294" s="17">
        <f t="shared" si="171"/>
        <v>767.05</v>
      </c>
      <c r="Y294" s="52"/>
      <c r="Z294" s="6" t="s">
        <v>473</v>
      </c>
      <c r="AA294" s="39">
        <v>767.05</v>
      </c>
      <c r="AB294" s="60">
        <f t="shared" si="172"/>
        <v>0</v>
      </c>
      <c r="AC294" s="17">
        <f t="shared" si="172"/>
        <v>767.05</v>
      </c>
      <c r="AD294" s="12">
        <f t="shared" si="173"/>
        <v>0</v>
      </c>
      <c r="AE294" s="126"/>
      <c r="AF294" s="133">
        <v>1</v>
      </c>
      <c r="AG294" s="38">
        <f t="shared" si="174"/>
        <v>767.05</v>
      </c>
      <c r="AH294" s="52"/>
      <c r="AJ294" s="17">
        <f t="shared" si="175"/>
        <v>767.05</v>
      </c>
      <c r="AK294" s="17">
        <f t="shared" si="176"/>
        <v>0</v>
      </c>
      <c r="AL294" s="17">
        <f t="shared" si="177"/>
        <v>0</v>
      </c>
      <c r="AM294" s="17" t="str">
        <f t="shared" si="178"/>
        <v/>
      </c>
      <c r="AO294" s="31" t="s">
        <v>54</v>
      </c>
    </row>
    <row r="295" spans="2:41" s="3" customFormat="1" ht="9.9499999999999993" customHeight="1" x14ac:dyDescent="0.2">
      <c r="B295" s="118" t="s">
        <v>256</v>
      </c>
      <c r="D295" s="40"/>
      <c r="E295" s="75" t="s">
        <v>296</v>
      </c>
      <c r="F295" s="75"/>
      <c r="G295" s="30" t="s">
        <v>303</v>
      </c>
      <c r="H295" s="30"/>
      <c r="I295" s="176">
        <v>3.6</v>
      </c>
      <c r="J295" s="30"/>
      <c r="K295" s="30"/>
      <c r="L295" s="30"/>
      <c r="M295" s="30"/>
      <c r="N295" s="30"/>
      <c r="P295" s="75"/>
      <c r="Q295" s="91"/>
      <c r="R295" s="29"/>
      <c r="S295" s="39">
        <f t="shared" si="170"/>
        <v>963.35</v>
      </c>
      <c r="T295" s="37" t="s">
        <v>42</v>
      </c>
      <c r="U295" s="5" t="str">
        <f>+Instructions!$B$3</f>
        <v>N</v>
      </c>
      <c r="V295" s="52"/>
      <c r="W295" s="56">
        <f>+Instructions!$C$22</f>
        <v>0</v>
      </c>
      <c r="X295" s="17">
        <f t="shared" si="171"/>
        <v>963.35</v>
      </c>
      <c r="Y295" s="52"/>
      <c r="Z295" s="6" t="s">
        <v>473</v>
      </c>
      <c r="AA295" s="39">
        <v>963.35</v>
      </c>
      <c r="AB295" s="60">
        <f t="shared" si="172"/>
        <v>0</v>
      </c>
      <c r="AC295" s="17">
        <f t="shared" si="172"/>
        <v>963.35</v>
      </c>
      <c r="AD295" s="12">
        <f t="shared" si="173"/>
        <v>0</v>
      </c>
      <c r="AE295" s="126"/>
      <c r="AF295" s="133">
        <v>1</v>
      </c>
      <c r="AG295" s="38">
        <f t="shared" si="174"/>
        <v>963.35</v>
      </c>
      <c r="AH295" s="52"/>
      <c r="AJ295" s="17">
        <f t="shared" si="175"/>
        <v>963.35</v>
      </c>
      <c r="AK295" s="17">
        <f t="shared" si="176"/>
        <v>0</v>
      </c>
      <c r="AL295" s="17">
        <f t="shared" si="177"/>
        <v>0</v>
      </c>
      <c r="AM295" s="17" t="str">
        <f t="shared" si="178"/>
        <v/>
      </c>
      <c r="AO295" s="31" t="s">
        <v>54</v>
      </c>
    </row>
    <row r="296" spans="2:41" s="3" customFormat="1" ht="9.9499999999999993" customHeight="1" x14ac:dyDescent="0.2">
      <c r="B296" s="118" t="s">
        <v>256</v>
      </c>
      <c r="D296" s="40"/>
      <c r="E296" s="75" t="s">
        <v>297</v>
      </c>
      <c r="F296" s="75"/>
      <c r="G296" s="30" t="s">
        <v>304</v>
      </c>
      <c r="H296" s="30"/>
      <c r="I296" s="176">
        <v>4.8</v>
      </c>
      <c r="J296" s="30"/>
      <c r="K296" s="30"/>
      <c r="L296" s="30"/>
      <c r="M296" s="30"/>
      <c r="N296" s="30"/>
      <c r="P296" s="75"/>
      <c r="Q296" s="91"/>
      <c r="R296" s="29"/>
      <c r="S296" s="39">
        <f t="shared" si="170"/>
        <v>1214</v>
      </c>
      <c r="T296" s="37" t="s">
        <v>42</v>
      </c>
      <c r="U296" s="5" t="str">
        <f>+Instructions!$B$3</f>
        <v>N</v>
      </c>
      <c r="V296" s="52"/>
      <c r="W296" s="56">
        <f>+Instructions!$C$22</f>
        <v>0</v>
      </c>
      <c r="X296" s="17">
        <f t="shared" si="171"/>
        <v>1214</v>
      </c>
      <c r="Y296" s="52"/>
      <c r="Z296" s="6" t="s">
        <v>473</v>
      </c>
      <c r="AA296" s="39">
        <v>1214</v>
      </c>
      <c r="AB296" s="60">
        <f t="shared" si="172"/>
        <v>0</v>
      </c>
      <c r="AC296" s="17">
        <f t="shared" si="172"/>
        <v>1214</v>
      </c>
      <c r="AD296" s="12">
        <f t="shared" si="173"/>
        <v>0</v>
      </c>
      <c r="AE296" s="126"/>
      <c r="AF296" s="133">
        <v>1</v>
      </c>
      <c r="AG296" s="38">
        <f t="shared" si="174"/>
        <v>1214</v>
      </c>
      <c r="AH296" s="52"/>
      <c r="AJ296" s="17">
        <f t="shared" si="175"/>
        <v>1214</v>
      </c>
      <c r="AK296" s="17">
        <f t="shared" si="176"/>
        <v>0</v>
      </c>
      <c r="AL296" s="17">
        <f t="shared" si="177"/>
        <v>0</v>
      </c>
      <c r="AM296" s="17" t="str">
        <f t="shared" si="178"/>
        <v/>
      </c>
      <c r="AO296" s="31" t="s">
        <v>54</v>
      </c>
    </row>
    <row r="297" spans="2:41" s="3" customFormat="1" ht="9.75" customHeight="1" x14ac:dyDescent="0.2">
      <c r="B297" s="118" t="s">
        <v>256</v>
      </c>
      <c r="D297" s="40"/>
      <c r="E297" s="75" t="s">
        <v>298</v>
      </c>
      <c r="F297" s="75"/>
      <c r="G297" s="30" t="s">
        <v>305</v>
      </c>
      <c r="H297" s="30"/>
      <c r="I297" s="176">
        <v>5.4</v>
      </c>
      <c r="J297" s="30"/>
      <c r="K297" s="30"/>
      <c r="L297" s="30"/>
      <c r="M297" s="30"/>
      <c r="N297" s="30"/>
      <c r="P297" s="75"/>
      <c r="Q297" s="91"/>
      <c r="R297" s="29"/>
      <c r="S297" s="39">
        <f t="shared" si="170"/>
        <v>1361.3</v>
      </c>
      <c r="T297" s="37" t="s">
        <v>42</v>
      </c>
      <c r="U297" s="5" t="str">
        <f>+Instructions!$B$3</f>
        <v>N</v>
      </c>
      <c r="V297" s="52"/>
      <c r="W297" s="56">
        <f>+Instructions!$C$22</f>
        <v>0</v>
      </c>
      <c r="X297" s="17">
        <f t="shared" si="171"/>
        <v>1361.3</v>
      </c>
      <c r="Y297" s="52"/>
      <c r="Z297" s="6" t="s">
        <v>473</v>
      </c>
      <c r="AA297" s="39">
        <v>1361.3</v>
      </c>
      <c r="AB297" s="60">
        <f t="shared" si="172"/>
        <v>0</v>
      </c>
      <c r="AC297" s="17">
        <f t="shared" si="172"/>
        <v>1361.3</v>
      </c>
      <c r="AD297" s="12">
        <f t="shared" si="173"/>
        <v>0</v>
      </c>
      <c r="AE297" s="126"/>
      <c r="AF297" s="133">
        <v>1</v>
      </c>
      <c r="AG297" s="38">
        <f t="shared" si="174"/>
        <v>1361.3</v>
      </c>
      <c r="AH297" s="52"/>
      <c r="AJ297" s="17">
        <f t="shared" si="175"/>
        <v>1361.3</v>
      </c>
      <c r="AK297" s="17">
        <f t="shared" si="176"/>
        <v>0</v>
      </c>
      <c r="AL297" s="17">
        <f t="shared" si="177"/>
        <v>0</v>
      </c>
      <c r="AM297" s="17" t="str">
        <f t="shared" si="178"/>
        <v/>
      </c>
      <c r="AO297" s="31" t="s">
        <v>54</v>
      </c>
    </row>
    <row r="298" spans="2:41" s="3" customFormat="1" ht="9.9499999999999993" customHeight="1" x14ac:dyDescent="0.2">
      <c r="B298" s="118" t="s">
        <v>256</v>
      </c>
      <c r="D298" s="40"/>
      <c r="E298" s="75" t="s">
        <v>299</v>
      </c>
      <c r="F298" s="75"/>
      <c r="G298" s="30" t="s">
        <v>306</v>
      </c>
      <c r="H298" s="30"/>
      <c r="I298" s="176">
        <v>6</v>
      </c>
      <c r="J298" s="30"/>
      <c r="K298" s="30"/>
      <c r="L298" s="30"/>
      <c r="M298" s="30"/>
      <c r="N298" s="30"/>
      <c r="P298" s="75"/>
      <c r="Q298" s="91"/>
      <c r="R298" s="29"/>
      <c r="S298" s="39">
        <f t="shared" si="170"/>
        <v>1505.6</v>
      </c>
      <c r="T298" s="37" t="s">
        <v>42</v>
      </c>
      <c r="U298" s="5" t="str">
        <f>+Instructions!$B$3</f>
        <v>N</v>
      </c>
      <c r="V298" s="52"/>
      <c r="W298" s="56">
        <f>+Instructions!$C$22</f>
        <v>0</v>
      </c>
      <c r="X298" s="17">
        <f t="shared" si="171"/>
        <v>1505.6</v>
      </c>
      <c r="Y298" s="52"/>
      <c r="Z298" s="6" t="s">
        <v>473</v>
      </c>
      <c r="AA298" s="39">
        <v>1505.6</v>
      </c>
      <c r="AB298" s="60">
        <f t="shared" si="172"/>
        <v>0</v>
      </c>
      <c r="AC298" s="17">
        <f t="shared" si="172"/>
        <v>1505.6</v>
      </c>
      <c r="AD298" s="12">
        <f t="shared" si="173"/>
        <v>0</v>
      </c>
      <c r="AE298" s="126"/>
      <c r="AF298" s="133">
        <v>1</v>
      </c>
      <c r="AG298" s="38">
        <f t="shared" si="174"/>
        <v>1505.6</v>
      </c>
      <c r="AH298" s="52"/>
      <c r="AJ298" s="17">
        <f t="shared" si="175"/>
        <v>1505.6</v>
      </c>
      <c r="AK298" s="17">
        <f t="shared" si="176"/>
        <v>0</v>
      </c>
      <c r="AL298" s="17">
        <f t="shared" si="177"/>
        <v>0</v>
      </c>
      <c r="AM298" s="17" t="str">
        <f t="shared" si="178"/>
        <v/>
      </c>
      <c r="AO298" s="31" t="s">
        <v>54</v>
      </c>
    </row>
    <row r="299" spans="2:41" s="3" customFormat="1" ht="9.9499999999999993" customHeight="1" x14ac:dyDescent="0.2">
      <c r="B299" s="118" t="s">
        <v>256</v>
      </c>
      <c r="D299" s="40"/>
      <c r="E299" s="75" t="s">
        <v>300</v>
      </c>
      <c r="F299" s="75"/>
      <c r="G299" s="30" t="s">
        <v>307</v>
      </c>
      <c r="H299" s="30"/>
      <c r="I299" s="176">
        <v>7</v>
      </c>
      <c r="J299" s="30"/>
      <c r="K299" s="30"/>
      <c r="L299" s="30"/>
      <c r="M299" s="30"/>
      <c r="N299" s="30"/>
      <c r="P299" s="75"/>
      <c r="Q299" s="91"/>
      <c r="R299" s="29"/>
      <c r="S299" s="39">
        <f t="shared" si="170"/>
        <v>1746.7</v>
      </c>
      <c r="T299" s="37" t="s">
        <v>42</v>
      </c>
      <c r="U299" s="5" t="str">
        <f>+Instructions!$B$3</f>
        <v>N</v>
      </c>
      <c r="V299" s="52"/>
      <c r="W299" s="56">
        <f>+Instructions!$C$22</f>
        <v>0</v>
      </c>
      <c r="X299" s="17">
        <f t="shared" si="171"/>
        <v>1746.7</v>
      </c>
      <c r="Y299" s="52"/>
      <c r="Z299" s="6" t="s">
        <v>473</v>
      </c>
      <c r="AA299" s="39">
        <v>1746.7</v>
      </c>
      <c r="AB299" s="60">
        <f t="shared" si="172"/>
        <v>0</v>
      </c>
      <c r="AC299" s="17">
        <f t="shared" si="172"/>
        <v>1746.7</v>
      </c>
      <c r="AD299" s="12">
        <f t="shared" si="173"/>
        <v>0</v>
      </c>
      <c r="AE299" s="126"/>
      <c r="AF299" s="133">
        <v>1</v>
      </c>
      <c r="AG299" s="38">
        <f t="shared" si="174"/>
        <v>1746.7</v>
      </c>
      <c r="AH299" s="52"/>
      <c r="AJ299" s="17">
        <f t="shared" si="175"/>
        <v>1746.7</v>
      </c>
      <c r="AK299" s="17">
        <f t="shared" si="176"/>
        <v>0</v>
      </c>
      <c r="AL299" s="17">
        <f t="shared" si="177"/>
        <v>0</v>
      </c>
      <c r="AM299" s="17" t="str">
        <f t="shared" si="178"/>
        <v/>
      </c>
      <c r="AO299" s="31" t="s">
        <v>54</v>
      </c>
    </row>
    <row r="300" spans="2:41" s="3" customFormat="1" ht="3" customHeight="1" x14ac:dyDescent="0.2">
      <c r="I300" s="177"/>
      <c r="P300" s="75"/>
      <c r="Q300" s="91"/>
      <c r="R300" s="6"/>
      <c r="S300" s="39"/>
      <c r="T300" s="6"/>
      <c r="U300" s="5"/>
      <c r="V300" s="52"/>
      <c r="W300" s="56"/>
      <c r="X300" s="15"/>
      <c r="Y300" s="52"/>
      <c r="Z300" s="39"/>
      <c r="AA300" s="39"/>
      <c r="AB300" s="55"/>
      <c r="AC300" s="17"/>
      <c r="AD300" s="15"/>
      <c r="AE300" s="65"/>
      <c r="AF300" s="129"/>
      <c r="AG300" s="39"/>
      <c r="AH300" s="52"/>
      <c r="AJ300" s="17"/>
      <c r="AK300" s="17"/>
      <c r="AL300" s="17"/>
      <c r="AM300" s="17"/>
      <c r="AO300" s="31" t="s">
        <v>54</v>
      </c>
    </row>
    <row r="301" spans="2:41" s="3" customFormat="1" ht="9.9499999999999993" customHeight="1" x14ac:dyDescent="0.2">
      <c r="B301" s="118" t="s">
        <v>256</v>
      </c>
      <c r="D301" s="40"/>
      <c r="E301" s="75" t="s">
        <v>308</v>
      </c>
      <c r="F301" s="75"/>
      <c r="G301" s="30" t="s">
        <v>312</v>
      </c>
      <c r="H301" s="30"/>
      <c r="I301" s="176">
        <v>5.6</v>
      </c>
      <c r="J301" s="30"/>
      <c r="K301" s="30"/>
      <c r="L301" s="30"/>
      <c r="M301" s="30"/>
      <c r="N301" s="30"/>
      <c r="P301" s="75"/>
      <c r="Q301" s="91"/>
      <c r="R301" s="29"/>
      <c r="S301" s="39">
        <f>IF(Suggested="Yes",AA301,AG301)</f>
        <v>1408.5</v>
      </c>
      <c r="T301" s="37" t="s">
        <v>42</v>
      </c>
      <c r="U301" s="5" t="str">
        <f>+Instructions!$B$3</f>
        <v>N</v>
      </c>
      <c r="V301" s="52"/>
      <c r="W301" s="56">
        <f>+Instructions!$C$22</f>
        <v>0</v>
      </c>
      <c r="X301" s="17">
        <f>ROUND($AA301*(1-W301)+0.004999,2)</f>
        <v>1408.5</v>
      </c>
      <c r="Y301" s="52"/>
      <c r="Z301" s="6" t="s">
        <v>473</v>
      </c>
      <c r="AA301" s="39">
        <v>1408.5</v>
      </c>
      <c r="AB301" s="60">
        <f t="shared" ref="AB301:AC304" si="179">+W301</f>
        <v>0</v>
      </c>
      <c r="AC301" s="17">
        <f t="shared" si="179"/>
        <v>1408.5</v>
      </c>
      <c r="AD301" s="12">
        <f>(AG301-AC301)/AG301</f>
        <v>0</v>
      </c>
      <c r="AE301" s="126"/>
      <c r="AF301" s="133">
        <v>1</v>
      </c>
      <c r="AG301" s="38">
        <f>SUM(AJ301:AL301)+AE301</f>
        <v>1408.5</v>
      </c>
      <c r="AH301" s="52"/>
      <c r="AJ301" s="17">
        <f>ROUND(AC301/(1-VLOOKUP(AF301,Group,2,FALSE)),2)</f>
        <v>1408.5</v>
      </c>
      <c r="AK301" s="17">
        <f>IF(VLOOKUP(AF301,Group,5,FALSE)="YES",VLOOKUP(ROUND(ROUND(AJ301,1)-AJ301,2),Round,2,FALSE)+VLOOKUP(AF301,Group,6,FALSE),0)</f>
        <v>0</v>
      </c>
      <c r="AL301" s="17">
        <f>IF(VLOOKUP(AF301,Group,7,FALSE)="",0,ROUND(AJ301-0.04999,1)-AJ301+AM301)</f>
        <v>0</v>
      </c>
      <c r="AM301" s="17" t="str">
        <f>IF(VLOOKUP(AF301,Group,7,FALSE)="","",VLOOKUP(AF301,Group,7,FALSE))</f>
        <v/>
      </c>
      <c r="AO301" s="31" t="s">
        <v>54</v>
      </c>
    </row>
    <row r="302" spans="2:41" s="3" customFormat="1" ht="9.9499999999999993" customHeight="1" x14ac:dyDescent="0.2">
      <c r="B302" s="118" t="s">
        <v>256</v>
      </c>
      <c r="D302" s="40"/>
      <c r="E302" s="75" t="s">
        <v>309</v>
      </c>
      <c r="F302" s="75"/>
      <c r="G302" s="30" t="s">
        <v>313</v>
      </c>
      <c r="H302" s="30"/>
      <c r="I302" s="176">
        <v>6.3</v>
      </c>
      <c r="J302" s="30"/>
      <c r="K302" s="30"/>
      <c r="L302" s="30"/>
      <c r="M302" s="30"/>
      <c r="N302" s="30"/>
      <c r="P302" s="75"/>
      <c r="Q302" s="91"/>
      <c r="R302" s="29"/>
      <c r="S302" s="39">
        <f>IF(Suggested="Yes",AA302,AG302)</f>
        <v>1579.5</v>
      </c>
      <c r="T302" s="37" t="s">
        <v>42</v>
      </c>
      <c r="U302" s="5" t="str">
        <f>+Instructions!$B$3</f>
        <v>N</v>
      </c>
      <c r="V302" s="52"/>
      <c r="W302" s="56">
        <f>+Instructions!$C$22</f>
        <v>0</v>
      </c>
      <c r="X302" s="17">
        <f>ROUND($AA302*(1-W302)+0.004999,2)</f>
        <v>1579.5</v>
      </c>
      <c r="Y302" s="52"/>
      <c r="Z302" s="6" t="s">
        <v>473</v>
      </c>
      <c r="AA302" s="39">
        <v>1579.5</v>
      </c>
      <c r="AB302" s="60">
        <f t="shared" si="179"/>
        <v>0</v>
      </c>
      <c r="AC302" s="17">
        <f t="shared" si="179"/>
        <v>1579.5</v>
      </c>
      <c r="AD302" s="12">
        <f>(AG302-AC302)/AG302</f>
        <v>0</v>
      </c>
      <c r="AE302" s="126"/>
      <c r="AF302" s="133">
        <v>1</v>
      </c>
      <c r="AG302" s="38">
        <f>SUM(AJ302:AL302)+AE302</f>
        <v>1579.5</v>
      </c>
      <c r="AH302" s="52"/>
      <c r="AJ302" s="17">
        <f>ROUND(AC302/(1-VLOOKUP(AF302,Group,2,FALSE)),2)</f>
        <v>1579.5</v>
      </c>
      <c r="AK302" s="17">
        <f>IF(VLOOKUP(AF302,Group,5,FALSE)="YES",VLOOKUP(ROUND(ROUND(AJ302,1)-AJ302,2),Round,2,FALSE)+VLOOKUP(AF302,Group,6,FALSE),0)</f>
        <v>0</v>
      </c>
      <c r="AL302" s="17">
        <f>IF(VLOOKUP(AF302,Group,7,FALSE)="",0,ROUND(AJ302-0.04999,1)-AJ302+AM302)</f>
        <v>0</v>
      </c>
      <c r="AM302" s="17" t="str">
        <f>IF(VLOOKUP(AF302,Group,7,FALSE)="","",VLOOKUP(AF302,Group,7,FALSE))</f>
        <v/>
      </c>
      <c r="AO302" s="31" t="s">
        <v>54</v>
      </c>
    </row>
    <row r="303" spans="2:41" s="3" customFormat="1" ht="9.9499999999999993" customHeight="1" x14ac:dyDescent="0.2">
      <c r="B303" s="118" t="s">
        <v>256</v>
      </c>
      <c r="D303" s="40"/>
      <c r="E303" s="75" t="s">
        <v>310</v>
      </c>
      <c r="F303" s="75"/>
      <c r="G303" s="30" t="s">
        <v>314</v>
      </c>
      <c r="H303" s="30"/>
      <c r="I303" s="176">
        <v>7</v>
      </c>
      <c r="J303" s="30"/>
      <c r="K303" s="30"/>
      <c r="L303" s="30"/>
      <c r="M303" s="30"/>
      <c r="N303" s="30"/>
      <c r="P303" s="75"/>
      <c r="Q303" s="91"/>
      <c r="R303" s="29"/>
      <c r="S303" s="39">
        <f>IF(Suggested="Yes",AA303,AG303)</f>
        <v>1749.3</v>
      </c>
      <c r="T303" s="37" t="s">
        <v>42</v>
      </c>
      <c r="U303" s="5" t="str">
        <f>+Instructions!$B$3</f>
        <v>N</v>
      </c>
      <c r="V303" s="52"/>
      <c r="W303" s="56">
        <f>+Instructions!$C$22</f>
        <v>0</v>
      </c>
      <c r="X303" s="17">
        <f>ROUND($AA303*(1-W303)+0.004999,2)</f>
        <v>1749.3</v>
      </c>
      <c r="Y303" s="52"/>
      <c r="Z303" s="6" t="s">
        <v>473</v>
      </c>
      <c r="AA303" s="39">
        <v>1749.3</v>
      </c>
      <c r="AB303" s="60">
        <f t="shared" si="179"/>
        <v>0</v>
      </c>
      <c r="AC303" s="17">
        <f t="shared" si="179"/>
        <v>1749.3</v>
      </c>
      <c r="AD303" s="12">
        <f>(AG303-AC303)/AG303</f>
        <v>0</v>
      </c>
      <c r="AE303" s="126"/>
      <c r="AF303" s="133">
        <v>1</v>
      </c>
      <c r="AG303" s="38">
        <f>SUM(AJ303:AL303)+AE303</f>
        <v>1749.3</v>
      </c>
      <c r="AH303" s="52"/>
      <c r="AJ303" s="17">
        <f>ROUND(AC303/(1-VLOOKUP(AF303,Group,2,FALSE)),2)</f>
        <v>1749.3</v>
      </c>
      <c r="AK303" s="17">
        <f>IF(VLOOKUP(AF303,Group,5,FALSE)="YES",VLOOKUP(ROUND(ROUND(AJ303,1)-AJ303,2),Round,2,FALSE)+VLOOKUP(AF303,Group,6,FALSE),0)</f>
        <v>0</v>
      </c>
      <c r="AL303" s="17">
        <f>IF(VLOOKUP(AF303,Group,7,FALSE)="",0,ROUND(AJ303-0.04999,1)-AJ303+AM303)</f>
        <v>0</v>
      </c>
      <c r="AM303" s="17" t="str">
        <f>IF(VLOOKUP(AF303,Group,7,FALSE)="","",VLOOKUP(AF303,Group,7,FALSE))</f>
        <v/>
      </c>
      <c r="AO303" s="31" t="s">
        <v>54</v>
      </c>
    </row>
    <row r="304" spans="2:41" s="3" customFormat="1" ht="9.9499999999999993" customHeight="1" x14ac:dyDescent="0.2">
      <c r="B304" s="118" t="s">
        <v>256</v>
      </c>
      <c r="D304" s="40"/>
      <c r="E304" s="75" t="s">
        <v>311</v>
      </c>
      <c r="F304" s="75"/>
      <c r="G304" s="30" t="s">
        <v>315</v>
      </c>
      <c r="H304" s="30"/>
      <c r="I304" s="176">
        <v>8.1999999999999993</v>
      </c>
      <c r="J304" s="30"/>
      <c r="K304" s="30"/>
      <c r="L304" s="30"/>
      <c r="M304" s="30"/>
      <c r="N304" s="30"/>
      <c r="P304" s="75"/>
      <c r="Q304" s="91"/>
      <c r="R304" s="29"/>
      <c r="S304" s="39">
        <f>IF(Suggested="Yes",AA304,AG304)</f>
        <v>2028.85</v>
      </c>
      <c r="T304" s="37" t="s">
        <v>42</v>
      </c>
      <c r="U304" s="5" t="str">
        <f>+Instructions!$B$3</f>
        <v>N</v>
      </c>
      <c r="V304" s="52"/>
      <c r="W304" s="56">
        <f>+Instructions!$C$22</f>
        <v>0</v>
      </c>
      <c r="X304" s="17">
        <f>ROUND($AA304*(1-W304)+0.004999,2)</f>
        <v>2028.85</v>
      </c>
      <c r="Y304" s="52"/>
      <c r="Z304" s="6" t="s">
        <v>473</v>
      </c>
      <c r="AA304" s="39">
        <v>2028.85</v>
      </c>
      <c r="AB304" s="60">
        <f t="shared" si="179"/>
        <v>0</v>
      </c>
      <c r="AC304" s="17">
        <f t="shared" si="179"/>
        <v>2028.85</v>
      </c>
      <c r="AD304" s="12">
        <f>(AG304-AC304)/AG304</f>
        <v>0</v>
      </c>
      <c r="AE304" s="126"/>
      <c r="AF304" s="133">
        <v>1</v>
      </c>
      <c r="AG304" s="38">
        <f>SUM(AJ304:AL304)+AE304</f>
        <v>2028.85</v>
      </c>
      <c r="AH304" s="52"/>
      <c r="AJ304" s="17">
        <f>ROUND(AC304/(1-VLOOKUP(AF304,Group,2,FALSE)),2)</f>
        <v>2028.85</v>
      </c>
      <c r="AK304" s="17">
        <f>IF(VLOOKUP(AF304,Group,5,FALSE)="YES",VLOOKUP(ROUND(ROUND(AJ304,1)-AJ304,2),Round,2,FALSE)+VLOOKUP(AF304,Group,6,FALSE),0)</f>
        <v>0</v>
      </c>
      <c r="AL304" s="17">
        <f>IF(VLOOKUP(AF304,Group,7,FALSE)="",0,ROUND(AJ304-0.04999,1)-AJ304+AM304)</f>
        <v>0</v>
      </c>
      <c r="AM304" s="17" t="str">
        <f>IF(VLOOKUP(AF304,Group,7,FALSE)="","",VLOOKUP(AF304,Group,7,FALSE))</f>
        <v/>
      </c>
      <c r="AO304" s="31" t="s">
        <v>54</v>
      </c>
    </row>
    <row r="305" spans="1:42" s="3" customFormat="1" ht="3" customHeight="1" x14ac:dyDescent="0.2">
      <c r="I305" s="177"/>
      <c r="P305" s="75"/>
      <c r="Q305" s="91"/>
      <c r="R305" s="6"/>
      <c r="S305" s="39"/>
      <c r="T305" s="6"/>
      <c r="U305" s="5"/>
      <c r="V305" s="52"/>
      <c r="W305" s="56"/>
      <c r="X305" s="15"/>
      <c r="Y305" s="52"/>
      <c r="Z305" s="39"/>
      <c r="AA305" s="39"/>
      <c r="AB305" s="55"/>
      <c r="AC305" s="17"/>
      <c r="AD305" s="15"/>
      <c r="AE305" s="65"/>
      <c r="AF305" s="129"/>
      <c r="AG305" s="39"/>
      <c r="AH305" s="52"/>
      <c r="AJ305" s="17"/>
      <c r="AK305" s="17"/>
      <c r="AL305" s="17"/>
      <c r="AM305" s="17"/>
      <c r="AO305" s="31" t="s">
        <v>54</v>
      </c>
    </row>
    <row r="306" spans="1:42" s="3" customFormat="1" ht="9.9499999999999993" customHeight="1" x14ac:dyDescent="0.2">
      <c r="B306" s="118" t="s">
        <v>256</v>
      </c>
      <c r="D306" s="40"/>
      <c r="E306" s="75" t="s">
        <v>316</v>
      </c>
      <c r="F306" s="75"/>
      <c r="G306" s="30" t="s">
        <v>317</v>
      </c>
      <c r="H306" s="30"/>
      <c r="I306" s="176">
        <v>10</v>
      </c>
      <c r="J306" s="30"/>
      <c r="K306" s="30"/>
      <c r="L306" s="30"/>
      <c r="M306" s="30"/>
      <c r="N306" s="30"/>
      <c r="P306" s="75"/>
      <c r="Q306" s="91"/>
      <c r="R306" s="29"/>
      <c r="S306" s="39">
        <f>IF(Suggested="Yes",AA306,AG306)</f>
        <v>2454.4</v>
      </c>
      <c r="T306" s="37" t="s">
        <v>42</v>
      </c>
      <c r="U306" s="5" t="str">
        <f>+Instructions!$B$3</f>
        <v>N</v>
      </c>
      <c r="V306" s="52"/>
      <c r="W306" s="56">
        <f>+Instructions!$C$22</f>
        <v>0</v>
      </c>
      <c r="X306" s="17">
        <f>ROUND($AA306*(1-W306)+0.004999,2)</f>
        <v>2454.4</v>
      </c>
      <c r="Y306" s="52"/>
      <c r="Z306" s="6" t="s">
        <v>473</v>
      </c>
      <c r="AA306" s="39">
        <v>2454.4</v>
      </c>
      <c r="AB306" s="60">
        <f>+W306</f>
        <v>0</v>
      </c>
      <c r="AC306" s="17">
        <f>+X306</f>
        <v>2454.4</v>
      </c>
      <c r="AD306" s="12">
        <f>(AG306-AC306)/AG306</f>
        <v>0</v>
      </c>
      <c r="AE306" s="126"/>
      <c r="AF306" s="133">
        <v>1</v>
      </c>
      <c r="AG306" s="38">
        <f>SUM(AJ306:AL306)+AE306</f>
        <v>2454.4</v>
      </c>
      <c r="AH306" s="52"/>
      <c r="AJ306" s="17">
        <f>ROUND(AC306/(1-VLOOKUP(AF306,Group,2,FALSE)),2)</f>
        <v>2454.4</v>
      </c>
      <c r="AK306" s="17">
        <f>IF(VLOOKUP(AF306,Group,5,FALSE)="YES",VLOOKUP(ROUND(ROUND(AJ306,1)-AJ306,2),Round,2,FALSE)+VLOOKUP(AF306,Group,6,FALSE),0)</f>
        <v>0</v>
      </c>
      <c r="AL306" s="17">
        <f>IF(VLOOKUP(AF306,Group,7,FALSE)="",0,ROUND(AJ306-0.04999,1)-AJ306+AM306)</f>
        <v>0</v>
      </c>
      <c r="AM306" s="17" t="str">
        <f>IF(VLOOKUP(AF306,Group,7,FALSE)="","",VLOOKUP(AF306,Group,7,FALSE))</f>
        <v/>
      </c>
      <c r="AO306" s="31" t="s">
        <v>54</v>
      </c>
    </row>
    <row r="307" spans="1:42" s="3" customFormat="1" ht="2.1" customHeight="1" x14ac:dyDescent="0.2">
      <c r="P307" s="75"/>
      <c r="Q307" s="91"/>
      <c r="R307" s="6"/>
      <c r="S307" s="39"/>
      <c r="T307" s="6"/>
      <c r="U307" s="5"/>
      <c r="V307" s="52"/>
      <c r="W307" s="56"/>
      <c r="X307" s="15"/>
      <c r="Y307" s="52"/>
      <c r="Z307" s="39"/>
      <c r="AA307" s="39"/>
      <c r="AB307" s="55"/>
      <c r="AC307" s="17"/>
      <c r="AD307" s="15"/>
      <c r="AE307" s="65"/>
      <c r="AF307" s="129"/>
      <c r="AG307" s="39"/>
      <c r="AH307" s="52"/>
      <c r="AJ307" s="17"/>
      <c r="AK307" s="17"/>
      <c r="AL307" s="17"/>
      <c r="AM307" s="17"/>
      <c r="AO307" s="31" t="s">
        <v>54</v>
      </c>
    </row>
    <row r="308" spans="1:42" s="3" customFormat="1" ht="9.9499999999999993" customHeight="1" x14ac:dyDescent="0.2">
      <c r="D308" s="104" t="s">
        <v>48</v>
      </c>
      <c r="E308" s="146" t="s">
        <v>326</v>
      </c>
      <c r="P308" s="75"/>
      <c r="Q308" s="91"/>
      <c r="R308" s="6"/>
      <c r="S308" s="39"/>
      <c r="T308" s="6"/>
      <c r="U308" s="5"/>
      <c r="V308" s="52"/>
      <c r="W308" s="56"/>
      <c r="X308" s="15"/>
      <c r="Y308" s="52"/>
      <c r="Z308" s="39"/>
      <c r="AA308" s="39"/>
      <c r="AB308" s="55"/>
      <c r="AC308" s="17"/>
      <c r="AD308" s="15"/>
      <c r="AE308" s="65"/>
      <c r="AF308" s="129"/>
      <c r="AG308" s="39"/>
      <c r="AH308" s="52"/>
      <c r="AJ308" s="17"/>
      <c r="AK308" s="17"/>
      <c r="AL308" s="17"/>
      <c r="AM308" s="17"/>
      <c r="AO308" s="31"/>
    </row>
    <row r="309" spans="1:42" s="3" customFormat="1" ht="3.95" customHeight="1" x14ac:dyDescent="0.2">
      <c r="P309" s="75"/>
      <c r="Q309" s="91"/>
      <c r="R309" s="6"/>
      <c r="S309" s="39"/>
      <c r="T309" s="6"/>
      <c r="U309" s="5"/>
      <c r="V309" s="52"/>
      <c r="W309" s="56"/>
      <c r="X309" s="15"/>
      <c r="Y309" s="52"/>
      <c r="Z309" s="39"/>
      <c r="AA309" s="39"/>
      <c r="AB309" s="55"/>
      <c r="AC309" s="17"/>
      <c r="AD309" s="15"/>
      <c r="AE309" s="65"/>
      <c r="AF309" s="129"/>
      <c r="AG309" s="39"/>
      <c r="AH309" s="52"/>
      <c r="AJ309" s="17"/>
      <c r="AK309" s="17"/>
      <c r="AL309" s="17"/>
      <c r="AM309" s="17"/>
      <c r="AO309" s="31" t="s">
        <v>54</v>
      </c>
    </row>
    <row r="310" spans="1:42" s="149" customFormat="1" ht="9.75" customHeight="1" x14ac:dyDescent="0.2">
      <c r="C310" s="254" t="s">
        <v>442</v>
      </c>
      <c r="D310" s="254"/>
      <c r="E310" s="254"/>
      <c r="F310" s="254"/>
      <c r="G310" s="254"/>
      <c r="H310" s="254"/>
      <c r="I310" s="254"/>
      <c r="J310" s="254"/>
      <c r="K310" s="254"/>
      <c r="L310" s="254"/>
      <c r="M310" s="254"/>
      <c r="N310" s="254"/>
      <c r="O310" s="254"/>
      <c r="P310" s="254"/>
      <c r="Q310" s="254"/>
      <c r="R310" s="254"/>
      <c r="S310" s="254"/>
      <c r="T310" s="254"/>
      <c r="U310" s="150"/>
      <c r="V310" s="151"/>
      <c r="W310" s="154"/>
      <c r="X310" s="152"/>
      <c r="Y310" s="151"/>
      <c r="Z310" s="152"/>
      <c r="AA310" s="152"/>
      <c r="AB310" s="153"/>
      <c r="AC310" s="152"/>
      <c r="AD310" s="153"/>
      <c r="AE310" s="155"/>
      <c r="AF310" s="155"/>
      <c r="AG310" s="152"/>
      <c r="AH310" s="151"/>
      <c r="AI310" s="152"/>
      <c r="AJ310" s="152"/>
      <c r="AK310" s="152"/>
      <c r="AL310" s="152"/>
      <c r="AM310" s="152"/>
      <c r="AO310" s="156"/>
    </row>
    <row r="311" spans="1:42" s="3" customFormat="1" ht="1.5" hidden="1" customHeight="1" x14ac:dyDescent="0.2">
      <c r="P311" s="75"/>
      <c r="Q311" s="91"/>
      <c r="R311" s="6"/>
      <c r="S311" s="39"/>
      <c r="T311" s="6"/>
      <c r="U311" s="5"/>
      <c r="V311" s="52"/>
      <c r="W311" s="56"/>
      <c r="X311" s="15"/>
      <c r="Y311" s="52"/>
      <c r="Z311" s="39"/>
      <c r="AA311" s="39"/>
      <c r="AB311" s="55"/>
      <c r="AC311" s="17"/>
      <c r="AD311" s="15"/>
      <c r="AE311" s="65"/>
      <c r="AF311" s="129"/>
      <c r="AG311" s="39"/>
      <c r="AH311" s="52"/>
      <c r="AJ311" s="17"/>
      <c r="AK311" s="17"/>
      <c r="AL311" s="17"/>
      <c r="AM311" s="17"/>
      <c r="AO311" s="31" t="s">
        <v>54</v>
      </c>
    </row>
    <row r="312" spans="1:42" s="3" customFormat="1" ht="36.75" hidden="1" customHeight="1" x14ac:dyDescent="0.2">
      <c r="C312" s="254" t="s">
        <v>25</v>
      </c>
      <c r="D312" s="254"/>
      <c r="E312" s="254"/>
      <c r="F312" s="254"/>
      <c r="G312" s="254"/>
      <c r="H312" s="254"/>
      <c r="I312" s="254"/>
      <c r="J312" s="254"/>
      <c r="K312" s="254"/>
      <c r="L312" s="254"/>
      <c r="M312" s="254"/>
      <c r="N312" s="254"/>
      <c r="O312" s="254"/>
      <c r="P312" s="254"/>
      <c r="Q312" s="254"/>
      <c r="R312" s="254"/>
      <c r="S312" s="254"/>
      <c r="T312" s="254"/>
      <c r="U312" s="37"/>
      <c r="V312" s="52"/>
      <c r="W312" s="56"/>
      <c r="X312" s="39"/>
      <c r="Y312" s="52"/>
      <c r="Z312" s="39"/>
      <c r="AA312" s="39"/>
      <c r="AB312" s="60"/>
      <c r="AC312" s="39"/>
      <c r="AD312" s="60"/>
      <c r="AE312" s="76"/>
      <c r="AF312" s="76"/>
      <c r="AG312" s="39"/>
      <c r="AH312" s="52"/>
      <c r="AI312" s="39"/>
      <c r="AJ312" s="39"/>
      <c r="AK312" s="39"/>
      <c r="AL312" s="39"/>
      <c r="AM312" s="39"/>
      <c r="AO312" s="157"/>
    </row>
    <row r="313" spans="1:42" ht="3.95" customHeight="1" x14ac:dyDescent="0.2">
      <c r="V313" s="52"/>
      <c r="Y313" s="52"/>
      <c r="AF313" s="132"/>
      <c r="AH313" s="52"/>
      <c r="AO313" s="103" t="s">
        <v>54</v>
      </c>
      <c r="AP313" s="3"/>
    </row>
    <row r="314" spans="1:42" x14ac:dyDescent="0.2">
      <c r="A314" s="103" t="s">
        <v>54</v>
      </c>
      <c r="B314" s="103" t="s">
        <v>54</v>
      </c>
      <c r="C314" s="103" t="s">
        <v>54</v>
      </c>
      <c r="D314" s="103" t="s">
        <v>54</v>
      </c>
      <c r="E314" s="103" t="s">
        <v>54</v>
      </c>
      <c r="F314" s="103" t="s">
        <v>54</v>
      </c>
      <c r="G314" s="103" t="s">
        <v>54</v>
      </c>
      <c r="H314" s="103" t="s">
        <v>54</v>
      </c>
      <c r="I314" s="103" t="s">
        <v>54</v>
      </c>
      <c r="J314" s="103" t="s">
        <v>54</v>
      </c>
      <c r="K314" s="103" t="s">
        <v>54</v>
      </c>
      <c r="L314" s="103" t="s">
        <v>54</v>
      </c>
      <c r="M314" s="103" t="s">
        <v>54</v>
      </c>
      <c r="N314" s="103" t="s">
        <v>54</v>
      </c>
      <c r="O314" s="103" t="s">
        <v>54</v>
      </c>
      <c r="P314" s="103" t="s">
        <v>54</v>
      </c>
      <c r="Q314" s="103" t="s">
        <v>54</v>
      </c>
      <c r="R314" s="103" t="s">
        <v>54</v>
      </c>
      <c r="S314" s="103" t="s">
        <v>54</v>
      </c>
      <c r="T314" s="103" t="s">
        <v>54</v>
      </c>
      <c r="U314" s="103" t="s">
        <v>54</v>
      </c>
      <c r="V314" s="103" t="s">
        <v>54</v>
      </c>
      <c r="W314" s="103" t="s">
        <v>54</v>
      </c>
      <c r="X314" s="103" t="s">
        <v>54</v>
      </c>
      <c r="Y314" s="103" t="s">
        <v>54</v>
      </c>
      <c r="Z314" s="103" t="s">
        <v>54</v>
      </c>
      <c r="AA314" s="103" t="s">
        <v>54</v>
      </c>
      <c r="AB314" s="103" t="s">
        <v>54</v>
      </c>
      <c r="AC314" s="103" t="s">
        <v>54</v>
      </c>
      <c r="AD314" s="103" t="s">
        <v>54</v>
      </c>
      <c r="AE314" s="103" t="s">
        <v>54</v>
      </c>
      <c r="AF314" s="103" t="s">
        <v>54</v>
      </c>
      <c r="AG314" s="103" t="s">
        <v>54</v>
      </c>
      <c r="AH314" s="103" t="s">
        <v>54</v>
      </c>
      <c r="AI314" s="103" t="s">
        <v>54</v>
      </c>
      <c r="AJ314" s="103" t="s">
        <v>54</v>
      </c>
      <c r="AK314" s="103" t="s">
        <v>54</v>
      </c>
      <c r="AL314" s="103" t="s">
        <v>54</v>
      </c>
      <c r="AM314" s="103" t="s">
        <v>54</v>
      </c>
      <c r="AN314" s="103" t="s">
        <v>54</v>
      </c>
      <c r="AO314" s="103" t="s">
        <v>54</v>
      </c>
      <c r="AP314" s="3"/>
    </row>
    <row r="315" spans="1:42" x14ac:dyDescent="0.2">
      <c r="AP315" s="3"/>
    </row>
    <row r="316" spans="1:42" x14ac:dyDescent="0.2">
      <c r="D316" s="248" t="s">
        <v>55</v>
      </c>
      <c r="E316" s="249"/>
      <c r="AP316" s="3"/>
    </row>
    <row r="317" spans="1:42" x14ac:dyDescent="0.2">
      <c r="D317" s="125">
        <v>-0.04</v>
      </c>
      <c r="E317" s="125">
        <v>0.01</v>
      </c>
      <c r="AP317" s="3"/>
    </row>
    <row r="318" spans="1:42" x14ac:dyDescent="0.2">
      <c r="D318" s="125">
        <v>-0.03</v>
      </c>
      <c r="E318" s="125">
        <v>0.02</v>
      </c>
      <c r="AP318" s="3"/>
    </row>
    <row r="319" spans="1:42" x14ac:dyDescent="0.2">
      <c r="D319" s="125">
        <v>-0.02</v>
      </c>
      <c r="E319" s="125">
        <v>0.03</v>
      </c>
      <c r="AP319" s="3"/>
    </row>
    <row r="320" spans="1:42" x14ac:dyDescent="0.2">
      <c r="D320" s="125">
        <v>-0.01</v>
      </c>
      <c r="E320" s="125">
        <v>-0.01</v>
      </c>
      <c r="AP320" s="3"/>
    </row>
    <row r="321" spans="4:42" x14ac:dyDescent="0.2">
      <c r="D321" s="125">
        <v>0</v>
      </c>
      <c r="E321" s="125">
        <v>0</v>
      </c>
      <c r="AP321" s="3"/>
    </row>
    <row r="322" spans="4:42" x14ac:dyDescent="0.2">
      <c r="D322" s="125">
        <v>0.01</v>
      </c>
      <c r="E322" s="125">
        <v>1.0000000000005116E-2</v>
      </c>
      <c r="AP322" s="3"/>
    </row>
    <row r="323" spans="4:42" x14ac:dyDescent="0.2">
      <c r="D323" s="125">
        <v>0.02</v>
      </c>
      <c r="E323" s="125">
        <v>2.0000000000003126E-2</v>
      </c>
      <c r="AP323" s="3"/>
    </row>
    <row r="324" spans="4:42" x14ac:dyDescent="0.2">
      <c r="D324" s="125">
        <v>0.03</v>
      </c>
      <c r="E324" s="125">
        <v>3.0000000000001137E-2</v>
      </c>
      <c r="AP324" s="3"/>
    </row>
    <row r="325" spans="4:42" x14ac:dyDescent="0.2">
      <c r="D325" s="125">
        <v>0.04</v>
      </c>
      <c r="E325" s="125">
        <v>-0.01</v>
      </c>
      <c r="AP325" s="3"/>
    </row>
    <row r="326" spans="4:42" x14ac:dyDescent="0.2">
      <c r="D326" s="125">
        <v>0.05</v>
      </c>
      <c r="E326" s="125">
        <v>0</v>
      </c>
      <c r="AP326" s="3"/>
    </row>
    <row r="327" spans="4:42" x14ac:dyDescent="0.2">
      <c r="AP327" s="3"/>
    </row>
    <row r="328" spans="4:42" x14ac:dyDescent="0.2">
      <c r="AP328" s="3"/>
    </row>
    <row r="329" spans="4:42" x14ac:dyDescent="0.2">
      <c r="AP329" s="3"/>
    </row>
    <row r="330" spans="4:42" x14ac:dyDescent="0.2">
      <c r="AP330" s="3"/>
    </row>
    <row r="331" spans="4:42" x14ac:dyDescent="0.2">
      <c r="AP331" s="3"/>
    </row>
    <row r="332" spans="4:42" x14ac:dyDescent="0.2">
      <c r="AP332" s="3"/>
    </row>
    <row r="333" spans="4:42" x14ac:dyDescent="0.2">
      <c r="AP333" s="3"/>
    </row>
    <row r="334" spans="4:42" x14ac:dyDescent="0.2">
      <c r="AP334" s="3"/>
    </row>
    <row r="335" spans="4:42" x14ac:dyDescent="0.2">
      <c r="AP335" s="3"/>
    </row>
    <row r="336" spans="4:42" x14ac:dyDescent="0.2">
      <c r="AP336" s="3"/>
    </row>
    <row r="337" spans="42:42" x14ac:dyDescent="0.2">
      <c r="AP337" s="3"/>
    </row>
    <row r="338" spans="42:42" x14ac:dyDescent="0.2">
      <c r="AP338" s="3"/>
    </row>
    <row r="339" spans="42:42" x14ac:dyDescent="0.2">
      <c r="AP339" s="3"/>
    </row>
    <row r="340" spans="42:42" x14ac:dyDescent="0.2">
      <c r="AP340" s="3"/>
    </row>
    <row r="341" spans="42:42" x14ac:dyDescent="0.2">
      <c r="AP341" s="3"/>
    </row>
    <row r="342" spans="42:42" x14ac:dyDescent="0.2">
      <c r="AP342" s="3"/>
    </row>
    <row r="343" spans="42:42" x14ac:dyDescent="0.2">
      <c r="AP343" s="3"/>
    </row>
    <row r="344" spans="42:42" x14ac:dyDescent="0.2">
      <c r="AP344" s="3"/>
    </row>
    <row r="345" spans="42:42" x14ac:dyDescent="0.2">
      <c r="AP345" s="3"/>
    </row>
    <row r="346" spans="42:42" x14ac:dyDescent="0.2">
      <c r="AP346" s="3"/>
    </row>
    <row r="347" spans="42:42" x14ac:dyDescent="0.2">
      <c r="AP347" s="3"/>
    </row>
    <row r="348" spans="42:42" x14ac:dyDescent="0.2">
      <c r="AP348" s="3"/>
    </row>
    <row r="349" spans="42:42" x14ac:dyDescent="0.2">
      <c r="AP349" s="3"/>
    </row>
    <row r="350" spans="42:42" x14ac:dyDescent="0.2">
      <c r="AP350" s="3"/>
    </row>
    <row r="351" spans="42:42" x14ac:dyDescent="0.2">
      <c r="AP351" s="3"/>
    </row>
    <row r="352" spans="42:42" x14ac:dyDescent="0.2">
      <c r="AP352" s="3"/>
    </row>
    <row r="353" spans="42:42" x14ac:dyDescent="0.2">
      <c r="AP353" s="3"/>
    </row>
    <row r="354" spans="42:42" x14ac:dyDescent="0.2">
      <c r="AP354" s="3"/>
    </row>
    <row r="355" spans="42:42" x14ac:dyDescent="0.2">
      <c r="AP355" s="3"/>
    </row>
    <row r="356" spans="42:42" x14ac:dyDescent="0.2">
      <c r="AP356" s="3"/>
    </row>
    <row r="357" spans="42:42" x14ac:dyDescent="0.2">
      <c r="AP357" s="3"/>
    </row>
    <row r="358" spans="42:42" x14ac:dyDescent="0.2">
      <c r="AP358" s="3"/>
    </row>
  </sheetData>
  <mergeCells count="128">
    <mergeCell ref="G151:H151"/>
    <mergeCell ref="I151:J151"/>
    <mergeCell ref="K151:L151"/>
    <mergeCell ref="G150:H150"/>
    <mergeCell ref="I150:J150"/>
    <mergeCell ref="K150:L150"/>
    <mergeCell ref="G147:H147"/>
    <mergeCell ref="I147:J147"/>
    <mergeCell ref="K147:L147"/>
    <mergeCell ref="I149:J149"/>
    <mergeCell ref="K149:L149"/>
    <mergeCell ref="G149:H149"/>
    <mergeCell ref="K148:L148"/>
    <mergeCell ref="G142:H142"/>
    <mergeCell ref="G148:H148"/>
    <mergeCell ref="I148:J148"/>
    <mergeCell ref="G146:H146"/>
    <mergeCell ref="I146:J146"/>
    <mergeCell ref="K146:L146"/>
    <mergeCell ref="G143:H143"/>
    <mergeCell ref="I143:J143"/>
    <mergeCell ref="K143:L143"/>
    <mergeCell ref="G144:H144"/>
    <mergeCell ref="I144:J144"/>
    <mergeCell ref="K144:L144"/>
    <mergeCell ref="G145:H145"/>
    <mergeCell ref="I145:J145"/>
    <mergeCell ref="K145:L145"/>
    <mergeCell ref="I142:J142"/>
    <mergeCell ref="K142:L142"/>
    <mergeCell ref="G139:H139"/>
    <mergeCell ref="I139:J139"/>
    <mergeCell ref="K139:L139"/>
    <mergeCell ref="G140:H140"/>
    <mergeCell ref="I140:J140"/>
    <mergeCell ref="K140:L140"/>
    <mergeCell ref="G141:H141"/>
    <mergeCell ref="I141:J141"/>
    <mergeCell ref="G137:H137"/>
    <mergeCell ref="I137:J137"/>
    <mergeCell ref="K137:L137"/>
    <mergeCell ref="G138:H138"/>
    <mergeCell ref="I138:J138"/>
    <mergeCell ref="K138:L138"/>
    <mergeCell ref="K141:L141"/>
    <mergeCell ref="G135:H135"/>
    <mergeCell ref="I135:J135"/>
    <mergeCell ref="K135:L135"/>
    <mergeCell ref="G136:H136"/>
    <mergeCell ref="I136:J136"/>
    <mergeCell ref="K136:L136"/>
    <mergeCell ref="G133:H133"/>
    <mergeCell ref="I133:J133"/>
    <mergeCell ref="K133:L133"/>
    <mergeCell ref="G128:L128"/>
    <mergeCell ref="G134:H134"/>
    <mergeCell ref="I134:J134"/>
    <mergeCell ref="K134:L134"/>
    <mergeCell ref="G130:H130"/>
    <mergeCell ref="G131:H131"/>
    <mergeCell ref="I130:J130"/>
    <mergeCell ref="G125:H125"/>
    <mergeCell ref="I125:J125"/>
    <mergeCell ref="K125:L125"/>
    <mergeCell ref="G126:H126"/>
    <mergeCell ref="I126:J126"/>
    <mergeCell ref="K126:L126"/>
    <mergeCell ref="I131:J131"/>
    <mergeCell ref="K130:L130"/>
    <mergeCell ref="K131:L131"/>
    <mergeCell ref="K123:L123"/>
    <mergeCell ref="G120:H120"/>
    <mergeCell ref="I120:J120"/>
    <mergeCell ref="G124:H124"/>
    <mergeCell ref="I124:J124"/>
    <mergeCell ref="K124:L124"/>
    <mergeCell ref="G121:H121"/>
    <mergeCell ref="I121:J121"/>
    <mergeCell ref="K121:L121"/>
    <mergeCell ref="G122:H122"/>
    <mergeCell ref="I122:J122"/>
    <mergeCell ref="K122:L122"/>
    <mergeCell ref="D316:E316"/>
    <mergeCell ref="C21:T21"/>
    <mergeCell ref="O10:T10"/>
    <mergeCell ref="C310:T310"/>
    <mergeCell ref="C312:T312"/>
    <mergeCell ref="N15:T16"/>
    <mergeCell ref="C20:T20"/>
    <mergeCell ref="G108:L108"/>
    <mergeCell ref="G110:H110"/>
    <mergeCell ref="G116:H116"/>
    <mergeCell ref="G113:H113"/>
    <mergeCell ref="I113:J113"/>
    <mergeCell ref="K113:L113"/>
    <mergeCell ref="G114:H114"/>
    <mergeCell ref="K120:L120"/>
    <mergeCell ref="G117:H117"/>
    <mergeCell ref="I117:J117"/>
    <mergeCell ref="K117:L117"/>
    <mergeCell ref="G118:H118"/>
    <mergeCell ref="I118:J118"/>
    <mergeCell ref="K118:L118"/>
    <mergeCell ref="G123:H123"/>
    <mergeCell ref="I123:J123"/>
    <mergeCell ref="W10:X10"/>
    <mergeCell ref="Z10:AG10"/>
    <mergeCell ref="W13:X13"/>
    <mergeCell ref="O11:P11"/>
    <mergeCell ref="O13:T13"/>
    <mergeCell ref="I114:J114"/>
    <mergeCell ref="K114:L114"/>
    <mergeCell ref="I116:J116"/>
    <mergeCell ref="K116:L116"/>
    <mergeCell ref="G115:H115"/>
    <mergeCell ref="G119:H119"/>
    <mergeCell ref="I119:J119"/>
    <mergeCell ref="K119:L119"/>
    <mergeCell ref="AE14:AG14"/>
    <mergeCell ref="O18:P18"/>
    <mergeCell ref="G111:H111"/>
    <mergeCell ref="I110:J110"/>
    <mergeCell ref="C106:N106"/>
    <mergeCell ref="I111:J111"/>
    <mergeCell ref="K110:L110"/>
    <mergeCell ref="K111:L111"/>
    <mergeCell ref="I115:J115"/>
    <mergeCell ref="K115:L115"/>
  </mergeCells>
  <phoneticPr fontId="0" type="noConversion"/>
  <printOptions horizontalCentered="1"/>
  <pageMargins left="0.35" right="0.35" top="0.35" bottom="0.5" header="0.5" footer="0.35"/>
  <pageSetup orientation="portrait" r:id="rId1"/>
  <headerFooter alignWithMargins="0">
    <oddFooter>&amp;C&amp;8Page &amp;P of &amp;N</oddFooter>
  </headerFooter>
  <rowBreaks count="4" manualBreakCount="4">
    <brk id="12" max="16383" man="1"/>
    <brk id="94" max="16383" man="1"/>
    <brk id="163" max="16383" man="1"/>
    <brk id="236"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76"/>
  <sheetViews>
    <sheetView workbookViewId="0">
      <selection activeCell="B1" sqref="B1"/>
    </sheetView>
  </sheetViews>
  <sheetFormatPr defaultRowHeight="12.75" x14ac:dyDescent="0.2"/>
  <cols>
    <col min="1" max="1" width="26.5703125" customWidth="1"/>
    <col min="2" max="2" width="77.140625" customWidth="1"/>
  </cols>
  <sheetData>
    <row r="1" spans="1:2" x14ac:dyDescent="0.2">
      <c r="A1" t="s">
        <v>74</v>
      </c>
    </row>
    <row r="3" spans="1:2" x14ac:dyDescent="0.2">
      <c r="A3" s="141" t="s">
        <v>75</v>
      </c>
      <c r="B3" s="142" t="s">
        <v>76</v>
      </c>
    </row>
    <row r="5" spans="1:2" x14ac:dyDescent="0.2">
      <c r="A5" s="143" t="s">
        <v>77</v>
      </c>
      <c r="B5" s="142" t="s">
        <v>268</v>
      </c>
    </row>
    <row r="8" spans="1:2" x14ac:dyDescent="0.2">
      <c r="A8" s="144" t="s">
        <v>31</v>
      </c>
      <c r="B8" s="144" t="s">
        <v>78</v>
      </c>
    </row>
    <row r="9" spans="1:2" x14ac:dyDescent="0.2">
      <c r="A9" s="145"/>
      <c r="B9" s="145"/>
    </row>
    <row r="10" spans="1:2" x14ac:dyDescent="0.2">
      <c r="A10" s="145"/>
      <c r="B10" s="142"/>
    </row>
    <row r="11" spans="1:2" x14ac:dyDescent="0.2">
      <c r="A11" s="145"/>
      <c r="B11" s="142"/>
    </row>
    <row r="12" spans="1:2" x14ac:dyDescent="0.2">
      <c r="A12" s="145"/>
      <c r="B12" s="142"/>
    </row>
    <row r="13" spans="1:2" x14ac:dyDescent="0.2">
      <c r="A13" s="145"/>
      <c r="B13" s="142"/>
    </row>
    <row r="14" spans="1:2" x14ac:dyDescent="0.2">
      <c r="A14" s="145"/>
      <c r="B14" s="142"/>
    </row>
    <row r="15" spans="1:2" x14ac:dyDescent="0.2">
      <c r="A15" s="145"/>
      <c r="B15" s="142"/>
    </row>
    <row r="16" spans="1:2" x14ac:dyDescent="0.2">
      <c r="A16" s="145"/>
      <c r="B16" s="142"/>
    </row>
    <row r="17" spans="1:2" x14ac:dyDescent="0.2">
      <c r="A17" s="145"/>
      <c r="B17" s="145"/>
    </row>
    <row r="18" spans="1:2" x14ac:dyDescent="0.2">
      <c r="A18" s="145"/>
      <c r="B18" s="145"/>
    </row>
    <row r="19" spans="1:2" x14ac:dyDescent="0.2">
      <c r="A19" s="145"/>
      <c r="B19" s="145"/>
    </row>
    <row r="20" spans="1:2" x14ac:dyDescent="0.2">
      <c r="A20" s="145"/>
      <c r="B20" s="145"/>
    </row>
    <row r="21" spans="1:2" x14ac:dyDescent="0.2">
      <c r="A21" s="145"/>
      <c r="B21" s="145"/>
    </row>
    <row r="22" spans="1:2" x14ac:dyDescent="0.2">
      <c r="A22" s="145"/>
      <c r="B22" s="145"/>
    </row>
    <row r="23" spans="1:2" x14ac:dyDescent="0.2">
      <c r="A23" s="145"/>
      <c r="B23" s="145"/>
    </row>
    <row r="24" spans="1:2" x14ac:dyDescent="0.2">
      <c r="A24" s="145"/>
      <c r="B24" s="145"/>
    </row>
    <row r="25" spans="1:2" x14ac:dyDescent="0.2">
      <c r="A25" s="145"/>
      <c r="B25" s="145"/>
    </row>
    <row r="26" spans="1:2" x14ac:dyDescent="0.2">
      <c r="A26" s="145"/>
      <c r="B26" s="145"/>
    </row>
    <row r="27" spans="1:2" x14ac:dyDescent="0.2">
      <c r="A27" s="145"/>
      <c r="B27" s="145"/>
    </row>
    <row r="28" spans="1:2" x14ac:dyDescent="0.2">
      <c r="A28" s="145"/>
      <c r="B28" s="145"/>
    </row>
    <row r="29" spans="1:2" x14ac:dyDescent="0.2">
      <c r="A29" s="145"/>
      <c r="B29" s="145"/>
    </row>
    <row r="30" spans="1:2" x14ac:dyDescent="0.2">
      <c r="A30" s="145"/>
      <c r="B30" s="145"/>
    </row>
    <row r="31" spans="1:2" x14ac:dyDescent="0.2">
      <c r="A31" s="145"/>
      <c r="B31" s="145"/>
    </row>
    <row r="32" spans="1:2" x14ac:dyDescent="0.2">
      <c r="A32" s="145"/>
      <c r="B32" s="145"/>
    </row>
    <row r="33" spans="1:2" x14ac:dyDescent="0.2">
      <c r="A33" s="145"/>
      <c r="B33" s="145"/>
    </row>
    <row r="34" spans="1:2" x14ac:dyDescent="0.2">
      <c r="A34" s="145"/>
      <c r="B34" s="145"/>
    </row>
    <row r="35" spans="1:2" x14ac:dyDescent="0.2">
      <c r="A35" s="145"/>
      <c r="B35" s="145"/>
    </row>
    <row r="36" spans="1:2" x14ac:dyDescent="0.2">
      <c r="A36" s="145"/>
      <c r="B36" s="145"/>
    </row>
    <row r="37" spans="1:2" x14ac:dyDescent="0.2">
      <c r="A37" s="145"/>
      <c r="B37" s="145"/>
    </row>
    <row r="38" spans="1:2" x14ac:dyDescent="0.2">
      <c r="A38" s="145"/>
      <c r="B38" s="145"/>
    </row>
    <row r="39" spans="1:2" x14ac:dyDescent="0.2">
      <c r="A39" s="145"/>
      <c r="B39" s="145"/>
    </row>
    <row r="40" spans="1:2" x14ac:dyDescent="0.2">
      <c r="A40" s="145"/>
      <c r="B40" s="145"/>
    </row>
    <row r="41" spans="1:2" x14ac:dyDescent="0.2">
      <c r="A41" s="145"/>
      <c r="B41" s="145"/>
    </row>
    <row r="42" spans="1:2" x14ac:dyDescent="0.2">
      <c r="A42" s="145"/>
      <c r="B42" s="145"/>
    </row>
    <row r="43" spans="1:2" x14ac:dyDescent="0.2">
      <c r="A43" s="145"/>
      <c r="B43" s="145"/>
    </row>
    <row r="44" spans="1:2" x14ac:dyDescent="0.2">
      <c r="A44" s="145"/>
      <c r="B44" s="145"/>
    </row>
    <row r="45" spans="1:2" x14ac:dyDescent="0.2">
      <c r="A45" s="145"/>
      <c r="B45" s="145"/>
    </row>
    <row r="46" spans="1:2" x14ac:dyDescent="0.2">
      <c r="A46" s="145"/>
      <c r="B46" s="145"/>
    </row>
    <row r="47" spans="1:2" x14ac:dyDescent="0.2">
      <c r="A47" s="145"/>
      <c r="B47" s="145"/>
    </row>
    <row r="48" spans="1:2" x14ac:dyDescent="0.2">
      <c r="A48" s="145"/>
      <c r="B48" s="145"/>
    </row>
    <row r="49" spans="1:2" x14ac:dyDescent="0.2">
      <c r="A49" s="145"/>
      <c r="B49" s="145"/>
    </row>
    <row r="50" spans="1:2" x14ac:dyDescent="0.2">
      <c r="A50" s="145"/>
      <c r="B50" s="145"/>
    </row>
    <row r="51" spans="1:2" x14ac:dyDescent="0.2">
      <c r="A51" s="145"/>
      <c r="B51" s="145"/>
    </row>
    <row r="52" spans="1:2" x14ac:dyDescent="0.2">
      <c r="A52" s="145"/>
      <c r="B52" s="145"/>
    </row>
    <row r="53" spans="1:2" x14ac:dyDescent="0.2">
      <c r="A53" s="145"/>
      <c r="B53" s="145"/>
    </row>
    <row r="54" spans="1:2" x14ac:dyDescent="0.2">
      <c r="A54" s="145"/>
      <c r="B54" s="145"/>
    </row>
    <row r="55" spans="1:2" x14ac:dyDescent="0.2">
      <c r="A55" s="145"/>
      <c r="B55" s="145"/>
    </row>
    <row r="56" spans="1:2" x14ac:dyDescent="0.2">
      <c r="A56" s="145"/>
      <c r="B56" s="145"/>
    </row>
    <row r="57" spans="1:2" x14ac:dyDescent="0.2">
      <c r="A57" s="145"/>
      <c r="B57" s="145"/>
    </row>
    <row r="58" spans="1:2" x14ac:dyDescent="0.2">
      <c r="A58" s="145"/>
      <c r="B58" s="145"/>
    </row>
    <row r="59" spans="1:2" x14ac:dyDescent="0.2">
      <c r="A59" s="145"/>
      <c r="B59" s="145"/>
    </row>
    <row r="60" spans="1:2" x14ac:dyDescent="0.2">
      <c r="A60" s="145"/>
      <c r="B60" s="145"/>
    </row>
    <row r="61" spans="1:2" x14ac:dyDescent="0.2">
      <c r="A61" s="145"/>
      <c r="B61" s="145"/>
    </row>
    <row r="62" spans="1:2" x14ac:dyDescent="0.2">
      <c r="A62" s="145"/>
      <c r="B62" s="145"/>
    </row>
    <row r="63" spans="1:2" x14ac:dyDescent="0.2">
      <c r="A63" s="145"/>
      <c r="B63" s="145"/>
    </row>
    <row r="64" spans="1:2" x14ac:dyDescent="0.2">
      <c r="A64" s="145"/>
      <c r="B64" s="145"/>
    </row>
    <row r="65" spans="1:2" x14ac:dyDescent="0.2">
      <c r="A65" s="145"/>
      <c r="B65" s="145"/>
    </row>
    <row r="66" spans="1:2" x14ac:dyDescent="0.2">
      <c r="A66" s="145"/>
      <c r="B66" s="145"/>
    </row>
    <row r="67" spans="1:2" x14ac:dyDescent="0.2">
      <c r="A67" s="145"/>
      <c r="B67" s="145"/>
    </row>
    <row r="68" spans="1:2" x14ac:dyDescent="0.2">
      <c r="A68" s="145"/>
      <c r="B68" s="145"/>
    </row>
    <row r="69" spans="1:2" x14ac:dyDescent="0.2">
      <c r="A69" s="145"/>
      <c r="B69" s="145"/>
    </row>
    <row r="70" spans="1:2" x14ac:dyDescent="0.2">
      <c r="A70" s="145"/>
      <c r="B70" s="145"/>
    </row>
    <row r="71" spans="1:2" x14ac:dyDescent="0.2">
      <c r="A71" s="145"/>
      <c r="B71" s="145"/>
    </row>
    <row r="72" spans="1:2" x14ac:dyDescent="0.2">
      <c r="A72" s="145"/>
      <c r="B72" s="145"/>
    </row>
    <row r="73" spans="1:2" x14ac:dyDescent="0.2">
      <c r="A73" s="145"/>
      <c r="B73" s="145"/>
    </row>
    <row r="74" spans="1:2" x14ac:dyDescent="0.2">
      <c r="A74" s="145"/>
      <c r="B74" s="145"/>
    </row>
    <row r="75" spans="1:2" x14ac:dyDescent="0.2">
      <c r="A75" s="145"/>
      <c r="B75" s="145"/>
    </row>
    <row r="76" spans="1:2" x14ac:dyDescent="0.2">
      <c r="A76" s="145"/>
      <c r="B76" s="145"/>
    </row>
  </sheetData>
  <phoneticPr fontId="0" type="noConversion"/>
  <hyperlinks>
    <hyperlink ref="B3" r:id="rId1" xr:uid="{00000000-0004-0000-0300-000000000000}"/>
    <hyperlink ref="B5" r:id="rId2" xr:uid="{00000000-0004-0000-0300-000001000000}"/>
  </hyperlinks>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C45"/>
  <sheetViews>
    <sheetView zoomScaleNormal="100" workbookViewId="0">
      <selection activeCell="A3" sqref="A3"/>
    </sheetView>
  </sheetViews>
  <sheetFormatPr defaultRowHeight="12.75" x14ac:dyDescent="0.2"/>
  <cols>
    <col min="1" max="1" width="13.28515625" style="101" customWidth="1"/>
    <col min="2" max="2" width="27.140625" customWidth="1"/>
    <col min="3" max="3" width="63" bestFit="1" customWidth="1"/>
  </cols>
  <sheetData>
    <row r="1" spans="1:3" x14ac:dyDescent="0.2">
      <c r="A1" s="99" t="s">
        <v>0</v>
      </c>
      <c r="B1" s="99"/>
      <c r="C1" s="99"/>
    </row>
    <row r="2" spans="1:3" x14ac:dyDescent="0.2">
      <c r="A2" s="100" t="s">
        <v>1</v>
      </c>
      <c r="B2" s="100" t="s">
        <v>44</v>
      </c>
      <c r="C2" s="100" t="s">
        <v>23</v>
      </c>
    </row>
    <row r="4" spans="1:3" s="84" customFormat="1" x14ac:dyDescent="0.2">
      <c r="A4" s="221" t="s">
        <v>2</v>
      </c>
    </row>
    <row r="5" spans="1:3" s="84" customFormat="1" x14ac:dyDescent="0.2">
      <c r="A5" s="184">
        <v>39695</v>
      </c>
      <c r="B5" s="84" t="s">
        <v>291</v>
      </c>
      <c r="C5" s="185" t="s">
        <v>279</v>
      </c>
    </row>
    <row r="6" spans="1:3" s="84" customFormat="1" x14ac:dyDescent="0.2">
      <c r="A6" s="186">
        <v>39787</v>
      </c>
      <c r="B6" s="35" t="s">
        <v>283</v>
      </c>
      <c r="C6" s="35" t="s">
        <v>280</v>
      </c>
    </row>
    <row r="7" spans="1:3" s="84" customFormat="1" x14ac:dyDescent="0.2">
      <c r="A7" s="187">
        <v>39890</v>
      </c>
      <c r="B7" s="84" t="s">
        <v>283</v>
      </c>
      <c r="C7" s="84" t="s">
        <v>290</v>
      </c>
    </row>
    <row r="8" spans="1:3" s="84" customFormat="1" x14ac:dyDescent="0.2">
      <c r="A8" s="186">
        <v>40299</v>
      </c>
      <c r="B8" s="35" t="s">
        <v>269</v>
      </c>
      <c r="C8" s="35" t="s">
        <v>292</v>
      </c>
    </row>
    <row r="9" spans="1:3" s="84" customFormat="1" x14ac:dyDescent="0.2">
      <c r="A9" s="184">
        <v>41708</v>
      </c>
      <c r="B9" s="185" t="s">
        <v>283</v>
      </c>
      <c r="C9" s="185" t="s">
        <v>367</v>
      </c>
    </row>
    <row r="10" spans="1:3" s="200" customFormat="1" ht="25.5" x14ac:dyDescent="0.2">
      <c r="A10" s="197">
        <v>41963</v>
      </c>
      <c r="B10" s="198" t="s">
        <v>283</v>
      </c>
      <c r="C10" s="199" t="s">
        <v>373</v>
      </c>
    </row>
    <row r="11" spans="1:3" s="200" customFormat="1" ht="25.5" x14ac:dyDescent="0.2">
      <c r="A11" s="197">
        <v>41963</v>
      </c>
      <c r="B11" s="198" t="s">
        <v>283</v>
      </c>
      <c r="C11" s="199" t="s">
        <v>374</v>
      </c>
    </row>
    <row r="12" spans="1:3" s="185" customFormat="1" x14ac:dyDescent="0.2">
      <c r="A12" s="184">
        <v>42243</v>
      </c>
      <c r="B12" s="185" t="s">
        <v>384</v>
      </c>
      <c r="C12" s="185" t="s">
        <v>385</v>
      </c>
    </row>
    <row r="13" spans="1:3" s="204" customFormat="1" x14ac:dyDescent="0.2">
      <c r="A13" s="201">
        <v>42717</v>
      </c>
      <c r="B13" s="202" t="s">
        <v>411</v>
      </c>
      <c r="C13" s="203" t="s">
        <v>410</v>
      </c>
    </row>
    <row r="14" spans="1:3" s="204" customFormat="1" ht="12.75" customHeight="1" x14ac:dyDescent="0.2">
      <c r="A14" s="201">
        <v>42717</v>
      </c>
      <c r="B14" s="202" t="s">
        <v>413</v>
      </c>
      <c r="C14" s="203" t="s">
        <v>412</v>
      </c>
    </row>
    <row r="15" spans="1:3" s="200" customFormat="1" x14ac:dyDescent="0.2">
      <c r="A15" s="213">
        <v>43070</v>
      </c>
      <c r="B15" s="200" t="s">
        <v>411</v>
      </c>
      <c r="C15" s="214" t="s">
        <v>433</v>
      </c>
    </row>
    <row r="16" spans="1:3" s="198" customFormat="1" ht="25.5" x14ac:dyDescent="0.2">
      <c r="A16" s="197">
        <v>44568</v>
      </c>
      <c r="B16" s="198" t="s">
        <v>411</v>
      </c>
      <c r="C16" s="199" t="s">
        <v>447</v>
      </c>
    </row>
    <row r="17" spans="1:3" s="185" customFormat="1" ht="51" x14ac:dyDescent="0.2">
      <c r="A17" s="219">
        <v>44698</v>
      </c>
      <c r="B17" s="200" t="s">
        <v>283</v>
      </c>
      <c r="C17" s="220" t="s">
        <v>451</v>
      </c>
    </row>
    <row r="18" spans="1:3" s="202" customFormat="1" ht="25.5" x14ac:dyDescent="0.2">
      <c r="A18" s="201">
        <v>45000</v>
      </c>
      <c r="B18" s="202" t="s">
        <v>411</v>
      </c>
      <c r="C18" s="203" t="s">
        <v>456</v>
      </c>
    </row>
    <row r="19" spans="1:3" s="225" customFormat="1" x14ac:dyDescent="0.2">
      <c r="A19" s="224">
        <v>45730</v>
      </c>
      <c r="B19" s="225" t="s">
        <v>283</v>
      </c>
      <c r="C19" s="225" t="s">
        <v>460</v>
      </c>
    </row>
    <row r="20" spans="1:3" s="185" customFormat="1" x14ac:dyDescent="0.2">
      <c r="A20" s="184"/>
    </row>
    <row r="21" spans="1:3" s="185" customFormat="1" x14ac:dyDescent="0.2">
      <c r="A21" s="190"/>
    </row>
    <row r="22" spans="1:3" s="185" customFormat="1" x14ac:dyDescent="0.2">
      <c r="A22" s="190"/>
    </row>
    <row r="23" spans="1:3" s="185" customFormat="1" x14ac:dyDescent="0.2">
      <c r="A23" s="184"/>
    </row>
    <row r="24" spans="1:3" s="185" customFormat="1" x14ac:dyDescent="0.2">
      <c r="A24" s="183"/>
    </row>
    <row r="25" spans="1:3" s="185" customFormat="1" x14ac:dyDescent="0.2">
      <c r="A25" s="221" t="s">
        <v>3</v>
      </c>
    </row>
    <row r="26" spans="1:3" s="185" customFormat="1" x14ac:dyDescent="0.2">
      <c r="A26" s="190">
        <v>39890</v>
      </c>
      <c r="B26" s="185" t="s">
        <v>283</v>
      </c>
      <c r="C26" s="185" t="s">
        <v>247</v>
      </c>
    </row>
    <row r="27" spans="1:3" s="185" customFormat="1" x14ac:dyDescent="0.2">
      <c r="A27" s="190">
        <v>39890</v>
      </c>
      <c r="B27" s="185" t="s">
        <v>283</v>
      </c>
      <c r="C27" s="185" t="s">
        <v>288</v>
      </c>
    </row>
    <row r="28" spans="1:3" s="185" customFormat="1" x14ac:dyDescent="0.2">
      <c r="A28" s="184">
        <v>39890</v>
      </c>
      <c r="B28" s="185" t="s">
        <v>283</v>
      </c>
      <c r="C28" s="185" t="s">
        <v>284</v>
      </c>
    </row>
    <row r="29" spans="1:3" s="185" customFormat="1" x14ac:dyDescent="0.2">
      <c r="A29" s="184">
        <v>39890</v>
      </c>
      <c r="B29" s="185" t="s">
        <v>283</v>
      </c>
      <c r="C29" s="185" t="s">
        <v>287</v>
      </c>
    </row>
    <row r="30" spans="1:3" s="185" customFormat="1" x14ac:dyDescent="0.2">
      <c r="A30" s="190">
        <v>39890</v>
      </c>
      <c r="B30" s="185" t="s">
        <v>283</v>
      </c>
      <c r="C30" s="185" t="s">
        <v>285</v>
      </c>
    </row>
    <row r="31" spans="1:3" s="185" customFormat="1" x14ac:dyDescent="0.2">
      <c r="A31" s="190">
        <v>39890</v>
      </c>
      <c r="B31" s="185" t="s">
        <v>283</v>
      </c>
      <c r="C31" s="185" t="s">
        <v>289</v>
      </c>
    </row>
    <row r="32" spans="1:3" s="185" customFormat="1" x14ac:dyDescent="0.2">
      <c r="A32" s="190">
        <v>39890</v>
      </c>
      <c r="B32" s="185" t="s">
        <v>283</v>
      </c>
      <c r="C32" s="185" t="s">
        <v>286</v>
      </c>
    </row>
    <row r="33" spans="1:3" s="185" customFormat="1" x14ac:dyDescent="0.2">
      <c r="A33" s="188">
        <v>40717</v>
      </c>
      <c r="B33" s="35" t="s">
        <v>283</v>
      </c>
      <c r="C33" s="189" t="s">
        <v>327</v>
      </c>
    </row>
    <row r="34" spans="1:3" s="185" customFormat="1" x14ac:dyDescent="0.2">
      <c r="A34" s="188">
        <v>40717</v>
      </c>
      <c r="B34" s="35" t="s">
        <v>283</v>
      </c>
      <c r="C34" s="35" t="s">
        <v>328</v>
      </c>
    </row>
    <row r="35" spans="1:3" s="185" customFormat="1" ht="25.5" x14ac:dyDescent="0.2">
      <c r="A35" s="219">
        <v>41963</v>
      </c>
      <c r="B35" s="200" t="s">
        <v>283</v>
      </c>
      <c r="C35" s="191" t="s">
        <v>372</v>
      </c>
    </row>
    <row r="36" spans="1:3" s="185" customFormat="1" x14ac:dyDescent="0.2">
      <c r="A36" s="188">
        <v>42678</v>
      </c>
      <c r="B36" s="35" t="s">
        <v>283</v>
      </c>
      <c r="C36" s="35" t="s">
        <v>389</v>
      </c>
    </row>
    <row r="37" spans="1:3" s="206" customFormat="1" x14ac:dyDescent="0.2">
      <c r="A37" s="205">
        <v>42717</v>
      </c>
      <c r="B37" s="206" t="s">
        <v>408</v>
      </c>
      <c r="C37" s="206" t="s">
        <v>409</v>
      </c>
    </row>
    <row r="38" spans="1:3" s="185" customFormat="1" ht="25.5" x14ac:dyDescent="0.2">
      <c r="A38" s="218">
        <v>44698</v>
      </c>
      <c r="B38" s="198" t="s">
        <v>283</v>
      </c>
      <c r="C38" s="217" t="s">
        <v>450</v>
      </c>
    </row>
    <row r="39" spans="1:3" s="204" customFormat="1" ht="12.75" customHeight="1" x14ac:dyDescent="0.2">
      <c r="A39" s="201">
        <v>44900</v>
      </c>
      <c r="B39" s="202" t="s">
        <v>452</v>
      </c>
      <c r="C39" s="203" t="s">
        <v>453</v>
      </c>
    </row>
    <row r="40" spans="1:3" s="204" customFormat="1" ht="12.75" customHeight="1" x14ac:dyDescent="0.2">
      <c r="A40" s="227">
        <v>46007</v>
      </c>
      <c r="B40" s="204" t="s">
        <v>452</v>
      </c>
      <c r="C40" s="228" t="s">
        <v>471</v>
      </c>
    </row>
    <row r="41" spans="1:3" s="166" customFormat="1" x14ac:dyDescent="0.2">
      <c r="A41" s="192"/>
    </row>
    <row r="42" spans="1:3" x14ac:dyDescent="0.2">
      <c r="A42" s="102"/>
    </row>
    <row r="43" spans="1:3" x14ac:dyDescent="0.2">
      <c r="A43" s="102"/>
    </row>
    <row r="44" spans="1:3" s="185" customFormat="1" x14ac:dyDescent="0.2">
      <c r="A44" s="221" t="s">
        <v>458</v>
      </c>
    </row>
    <row r="45" spans="1:3" s="185" customFormat="1" ht="25.5" x14ac:dyDescent="0.2">
      <c r="A45" s="219">
        <v>45562</v>
      </c>
      <c r="B45" s="222" t="s">
        <v>291</v>
      </c>
      <c r="C45" s="223" t="s">
        <v>459</v>
      </c>
    </row>
  </sheetData>
  <phoneticPr fontId="0" type="noConversion"/>
  <pageMargins left="0.71" right="0.17" top="1" bottom="1" header="0.5" footer="0.5"/>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13</vt:i4>
      </vt:variant>
    </vt:vector>
  </HeadingPairs>
  <TitlesOfParts>
    <vt:vector size="18" baseType="lpstr">
      <vt:lpstr>Instructions</vt:lpstr>
      <vt:lpstr>Index</vt:lpstr>
      <vt:lpstr>Price List</vt:lpstr>
      <vt:lpstr>Websites</vt:lpstr>
      <vt:lpstr>Changes</vt:lpstr>
      <vt:lpstr>Customer</vt:lpstr>
      <vt:lpstr>Customer_Cost</vt:lpstr>
      <vt:lpstr>Customer_List</vt:lpstr>
      <vt:lpstr>Group</vt:lpstr>
      <vt:lpstr>Header</vt:lpstr>
      <vt:lpstr>Index</vt:lpstr>
      <vt:lpstr>Price_List</vt:lpstr>
      <vt:lpstr>Changes!Print_Area</vt:lpstr>
      <vt:lpstr>Index!Print_Area</vt:lpstr>
      <vt:lpstr>'Price List'!Print_Area</vt:lpstr>
      <vt:lpstr>'Price List'!Print_Titles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John Fox</cp:lastModifiedBy>
  <cp:lastPrinted>2026-01-09T13:51:45Z</cp:lastPrinted>
  <dcterms:created xsi:type="dcterms:W3CDTF">1998-06-02T12:05:01Z</dcterms:created>
  <dcterms:modified xsi:type="dcterms:W3CDTF">2026-01-09T13:52:26Z</dcterms:modified>
</cp:coreProperties>
</file>